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6.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externalLinks/externalLink1.xml" ContentType="application/vnd.openxmlformats-officedocument.spreadsheetml.externalLink+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npositiva\Downloads\"/>
    </mc:Choice>
  </mc:AlternateContent>
  <xr:revisionPtr revIDLastSave="0" documentId="13_ncr:201_{7C6C3E28-129C-4E3C-807A-3AE054FDD58F}" xr6:coauthVersionLast="47" xr6:coauthVersionMax="47" xr10:uidLastSave="{00000000-0000-0000-0000-000000000000}"/>
  <bookViews>
    <workbookView xWindow="-108" yWindow="-108" windowWidth="23256" windowHeight="12576" activeTab="1" xr2:uid="{4318BB19-B564-4BEA-BCF7-77B609EAE86B}"/>
  </bookViews>
  <sheets>
    <sheet name="% de Participación" sheetId="8" r:id="rId1"/>
    <sheet name="Balance Consolidado 2023" sheetId="6" r:id="rId2"/>
    <sheet name="Variación PN Consolidado" sheetId="7" r:id="rId3"/>
    <sheet name="5.Notas a los EEFF AFPISA" sheetId="14" r:id="rId4"/>
    <sheet name="5.Notas a los EEFF PROCAMPO" sheetId="16" r:id="rId5"/>
    <sheet name="5,Notas CNV MARKET DATA" sheetId="15" r:id="rId6"/>
    <sheet name="5,Notas a los EEFF CODESA" sheetId="17" r:id="rId7"/>
    <sheet name="5 Notas a los EEFF IN FI" sheetId="1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6">#REF!</definedName>
    <definedName name="a" localSheetId="5">#REF!</definedName>
    <definedName name="a" localSheetId="4">#REF!</definedName>
    <definedName name="a">#REF!</definedName>
    <definedName name="aa" localSheetId="7">#REF!</definedName>
    <definedName name="aa" localSheetId="6">#REF!</definedName>
    <definedName name="aa" localSheetId="5">#REF!</definedName>
    <definedName name="aa" localSheetId="4">#REF!</definedName>
    <definedName name="aa">#REF!</definedName>
    <definedName name="Broker" localSheetId="6">#REF!</definedName>
    <definedName name="Broker" localSheetId="5">#REF!</definedName>
    <definedName name="Broker" localSheetId="4">#REF!</definedName>
    <definedName name="Broker">#REF!</definedName>
    <definedName name="BuiltIn_Print_Area" localSheetId="7">[1]anexos!#REF!</definedName>
    <definedName name="BuiltIn_Print_Area" localSheetId="6">[2]anexos!#REF!</definedName>
    <definedName name="BuiltIn_Print_Area" localSheetId="5">[1]anexos!#REF!</definedName>
    <definedName name="BuiltIn_Print_Area" localSheetId="3">[2]anexos!#REF!</definedName>
    <definedName name="BuiltIn_Print_Area" localSheetId="4">[2]anexos!#REF!</definedName>
    <definedName name="BuiltIn_Print_Area">[3]anexos!#REF!</definedName>
    <definedName name="BuiltIn_Print_Area___0" localSheetId="7">'[1]Balance General Resol 950'!#REF!</definedName>
    <definedName name="BuiltIn_Print_Area___0" localSheetId="6">'[2]Balance General'!#REF!</definedName>
    <definedName name="BuiltIn_Print_Area___0" localSheetId="5">'[1]Balance General Resol 950'!#REF!</definedName>
    <definedName name="BuiltIn_Print_Area___0" localSheetId="3">'[2]Balance General'!#REF!</definedName>
    <definedName name="BuiltIn_Print_Area___0" localSheetId="4">'[2]Balance General'!#REF!</definedName>
    <definedName name="BuiltIn_Print_Area___0">'[4]2º Balance General'!#REF!</definedName>
    <definedName name="BuiltIn_Print_Area___0___0" localSheetId="7">#N/A</definedName>
    <definedName name="BuiltIn_Print_Area___0___0" localSheetId="6">'[2]Flujos de efectivo'!#REF!</definedName>
    <definedName name="BuiltIn_Print_Area___0___0" localSheetId="5">#N/A</definedName>
    <definedName name="BuiltIn_Print_Area___0___0" localSheetId="3">'[2]Flujos de efectivo'!#REF!</definedName>
    <definedName name="BuiltIn_Print_Area___0___0" localSheetId="4">'[2]Flujos de efectivo'!#REF!</definedName>
    <definedName name="BuiltIn_Print_Area___0___0">'[3]Flujos de efectivo'!#REF!</definedName>
    <definedName name="BuiltIn_Print_Area___0___0___0___0" localSheetId="7">'[5]Flujos de efectivo'!#REF!</definedName>
    <definedName name="BuiltIn_Print_Area___0___0___0___0" localSheetId="6">'[6]1º OJITO Flujos de efectivo'!#REF!</definedName>
    <definedName name="BuiltIn_Print_Area___0___0___0___0" localSheetId="5">'[5]Flujos de efectivo'!#REF!</definedName>
    <definedName name="BuiltIn_Print_Area___0___0___0___0" localSheetId="3">'[6]1º OJITO Flujos de efectivo'!#REF!</definedName>
    <definedName name="BuiltIn_Print_Area___0___0___0___0" localSheetId="4">'[6]1º OJITO Flujos de efectivo'!#REF!</definedName>
    <definedName name="BuiltIn_Print_Area___0___0___0___0">'[4]1º OJITO Flujos de efectivo'!#REF!</definedName>
    <definedName name="BuiltIn_Print_Area___0___0___0___0___0" localSheetId="7">#N/A</definedName>
    <definedName name="BuiltIn_Print_Area___0___0___0___0___0" localSheetId="6">#REF!</definedName>
    <definedName name="BuiltIn_Print_Area___0___0___0___0___0" localSheetId="5">#N/A</definedName>
    <definedName name="BuiltIn_Print_Area___0___0___0___0___0" localSheetId="4">#REF!</definedName>
    <definedName name="BuiltIn_Print_Area___0___0___0___0___0">#REF!</definedName>
    <definedName name="Calculo" localSheetId="7">#REF!</definedName>
    <definedName name="Calculo">#REF!</definedName>
    <definedName name="Clientes" localSheetId="7">#REF!</definedName>
    <definedName name="Clientes" localSheetId="6">#REF!</definedName>
    <definedName name="Clientes" localSheetId="5">#REF!</definedName>
    <definedName name="Clientes" localSheetId="4">#REF!</definedName>
    <definedName name="Clientes">#REF!</definedName>
    <definedName name="DATA16" localSheetId="7">#REF!</definedName>
    <definedName name="DATA16" localSheetId="6">#REF!</definedName>
    <definedName name="DATA16" localSheetId="5">#REF!</definedName>
    <definedName name="DATA16" localSheetId="3">#REF!</definedName>
    <definedName name="DATA16" localSheetId="4">#REF!</definedName>
    <definedName name="DATA16">#REF!</definedName>
    <definedName name="DATA17" localSheetId="7">#REF!</definedName>
    <definedName name="DATA17" localSheetId="6">#REF!</definedName>
    <definedName name="DATA17" localSheetId="5">#REF!</definedName>
    <definedName name="DATA17" localSheetId="4">#REF!</definedName>
    <definedName name="DATA17">#REF!</definedName>
    <definedName name="DATA18" localSheetId="7">#REF!</definedName>
    <definedName name="DATA18" localSheetId="6">#REF!</definedName>
    <definedName name="DATA18" localSheetId="5">#REF!</definedName>
    <definedName name="DATA18" localSheetId="4">#REF!</definedName>
    <definedName name="DATA18">#REF!</definedName>
    <definedName name="DATA20" localSheetId="7">#REF!</definedName>
    <definedName name="DATA20" localSheetId="6">#REF!</definedName>
    <definedName name="DATA20" localSheetId="5">#REF!</definedName>
    <definedName name="DATA20" localSheetId="4">#REF!</definedName>
    <definedName name="DATA20">#REF!</definedName>
    <definedName name="datos" localSheetId="7">#REF!</definedName>
    <definedName name="datos" localSheetId="6">#REF!</definedName>
    <definedName name="datos" localSheetId="5">#REF!</definedName>
    <definedName name="datos" localSheetId="4">#REF!</definedName>
    <definedName name="datos">#REF!</definedName>
    <definedName name="de" localSheetId="7">[2]anexos!#REF!</definedName>
    <definedName name="de" localSheetId="6">[2]anexos!#REF!</definedName>
    <definedName name="de" localSheetId="5">[2]anexos!#REF!</definedName>
    <definedName name="de" localSheetId="3">[2]anexos!#REF!</definedName>
    <definedName name="de" localSheetId="4">[2]anexos!#REF!</definedName>
    <definedName name="de">[3]anexos!#REF!</definedName>
    <definedName name="Enero" localSheetId="6">#REF!</definedName>
    <definedName name="Enero" localSheetId="5">#REF!</definedName>
    <definedName name="Enero" localSheetId="4">#REF!</definedName>
    <definedName name="Enero">#REF!</definedName>
    <definedName name="k" localSheetId="7">#REF!</definedName>
    <definedName name="k" localSheetId="6">#REF!</definedName>
    <definedName name="k" localSheetId="5">#REF!</definedName>
    <definedName name="k" localSheetId="4">#REF!</definedName>
    <definedName name="k">#REF!</definedName>
    <definedName name="KKKKK" localSheetId="6">#REF!</definedName>
    <definedName name="KKKKK" localSheetId="5">#REF!</definedName>
    <definedName name="KKKKK">#REF!</definedName>
    <definedName name="klkl" localSheetId="7">#REF!</definedName>
    <definedName name="klkl" localSheetId="6">#REF!</definedName>
    <definedName name="klkl" localSheetId="5">#REF!</definedName>
    <definedName name="klkl" localSheetId="4">#REF!</definedName>
    <definedName name="klkl">#REF!</definedName>
    <definedName name="klll" localSheetId="7">#REF!</definedName>
    <definedName name="klll" localSheetId="6">#REF!</definedName>
    <definedName name="klll" localSheetId="5">#REF!</definedName>
    <definedName name="klll" localSheetId="4">#REF!</definedName>
    <definedName name="klll">#REF!</definedName>
    <definedName name="Meses" localSheetId="6">#REF!</definedName>
    <definedName name="Meses" localSheetId="5">#REF!</definedName>
    <definedName name="Meses" localSheetId="4">#REF!</definedName>
    <definedName name="Meses">#REF!</definedName>
    <definedName name="Precios" localSheetId="6">#REF!</definedName>
    <definedName name="Precios" localSheetId="5">#REF!</definedName>
    <definedName name="Precios" localSheetId="4">#REF!</definedName>
    <definedName name="Precios">#REF!</definedName>
    <definedName name="tc">'[7]Resumen Estado'!$Q$3</definedName>
    <definedName name="ver" localSheetId="7">#REF!</definedName>
    <definedName name="ver" localSheetId="6">#REF!</definedName>
    <definedName name="ver" localSheetId="5">#REF!</definedName>
    <definedName name="ver" localSheetId="4">#REF!</definedName>
    <definedName name="ver">#REF!</definedName>
    <definedName name="verificar" localSheetId="7">#REF!</definedName>
    <definedName name="verificar" localSheetId="6">#REF!</definedName>
    <definedName name="verificar" localSheetId="5">#REF!</definedName>
    <definedName name="verificar" localSheetId="4">#REF!</definedName>
    <definedName name="verificar">#REF!</definedName>
    <definedName name="zz" localSheetId="7">#REF!</definedName>
    <definedName name="zz" localSheetId="6">#REF!</definedName>
    <definedName name="zz" localSheetId="5">#REF!</definedName>
    <definedName name="zz" localSheetId="4">#REF!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68" i="16" l="1"/>
  <c r="C342" i="18"/>
  <c r="B342" i="18"/>
  <c r="C341" i="18"/>
  <c r="B341" i="18"/>
  <c r="C340" i="18"/>
  <c r="B340" i="18"/>
  <c r="C339" i="18"/>
  <c r="B339" i="18"/>
  <c r="C338" i="18"/>
  <c r="B338" i="18"/>
  <c r="C337" i="18"/>
  <c r="B337" i="18"/>
  <c r="C336" i="18"/>
  <c r="B336" i="18"/>
  <c r="C335" i="18"/>
  <c r="B335" i="18"/>
  <c r="C334" i="18"/>
  <c r="B334" i="18"/>
  <c r="C333" i="18"/>
  <c r="B333" i="18"/>
  <c r="C332" i="18"/>
  <c r="B332" i="18"/>
  <c r="C331" i="18"/>
  <c r="B331" i="18"/>
  <c r="C330" i="18"/>
  <c r="B330" i="18"/>
  <c r="C329" i="18"/>
  <c r="B329" i="18"/>
  <c r="C328" i="18"/>
  <c r="B328" i="18"/>
  <c r="C327" i="18"/>
  <c r="B327" i="18"/>
  <c r="C326" i="18"/>
  <c r="B326" i="18"/>
  <c r="C325" i="18"/>
  <c r="B325" i="18"/>
  <c r="C324" i="18"/>
  <c r="B324" i="18"/>
  <c r="C323" i="18"/>
  <c r="B323" i="18"/>
  <c r="C322" i="18"/>
  <c r="B322" i="18"/>
  <c r="C321" i="18"/>
  <c r="B321" i="18"/>
  <c r="C320" i="18"/>
  <c r="B320" i="18"/>
  <c r="C319" i="18"/>
  <c r="B319" i="18"/>
  <c r="C318" i="18"/>
  <c r="B318" i="18"/>
  <c r="C317" i="18"/>
  <c r="B317" i="18"/>
  <c r="C316" i="18"/>
  <c r="B316" i="18"/>
  <c r="C315" i="18"/>
  <c r="B315" i="18"/>
  <c r="C314" i="18"/>
  <c r="B314" i="18"/>
  <c r="C313" i="18"/>
  <c r="B313" i="18"/>
  <c r="C312" i="18"/>
  <c r="B312" i="18"/>
  <c r="C307" i="18"/>
  <c r="B307" i="18"/>
  <c r="C306" i="18"/>
  <c r="B306" i="18"/>
  <c r="C305" i="18"/>
  <c r="B305" i="18"/>
  <c r="C304" i="18"/>
  <c r="B304" i="18"/>
  <c r="C303" i="18"/>
  <c r="B303" i="18"/>
  <c r="C302" i="18"/>
  <c r="B302" i="18"/>
  <c r="C301" i="18"/>
  <c r="B301" i="18"/>
  <c r="C300" i="18"/>
  <c r="B300" i="18"/>
  <c r="C299" i="18"/>
  <c r="B299" i="18"/>
  <c r="C298" i="18"/>
  <c r="B298" i="18"/>
  <c r="C297" i="18"/>
  <c r="B297" i="18"/>
  <c r="C296" i="18"/>
  <c r="B296" i="18"/>
  <c r="C295" i="18"/>
  <c r="C343" i="18" s="1"/>
  <c r="B295" i="18"/>
  <c r="G290" i="18"/>
  <c r="F290" i="18"/>
  <c r="E290" i="18"/>
  <c r="D290" i="18"/>
  <c r="C290" i="18"/>
  <c r="F287" i="18"/>
  <c r="F284" i="18"/>
  <c r="E279" i="18"/>
  <c r="D279" i="18"/>
  <c r="C279" i="18"/>
  <c r="F278" i="18"/>
  <c r="F277" i="18"/>
  <c r="D276" i="18"/>
  <c r="F275" i="18"/>
  <c r="F274" i="18"/>
  <c r="F279" i="18" s="1"/>
  <c r="D269" i="18"/>
  <c r="C269" i="18"/>
  <c r="E268" i="18"/>
  <c r="E267" i="18"/>
  <c r="E269" i="18" s="1"/>
  <c r="E266" i="18"/>
  <c r="F264" i="18"/>
  <c r="F263" i="18"/>
  <c r="F262" i="18"/>
  <c r="D260" i="18"/>
  <c r="F256" i="18"/>
  <c r="F255" i="18"/>
  <c r="F254" i="18"/>
  <c r="F253" i="18"/>
  <c r="E249" i="18"/>
  <c r="E248" i="18"/>
  <c r="E252" i="18" s="1"/>
  <c r="F246" i="18"/>
  <c r="F245" i="18"/>
  <c r="F244" i="18"/>
  <c r="E243" i="18"/>
  <c r="D243" i="18"/>
  <c r="E234" i="18"/>
  <c r="E233" i="18"/>
  <c r="E235" i="18" s="1"/>
  <c r="G231" i="18"/>
  <c r="G230" i="18"/>
  <c r="G229" i="18"/>
  <c r="E228" i="18"/>
  <c r="D222" i="18"/>
  <c r="D221" i="18"/>
  <c r="D228" i="18" s="1"/>
  <c r="D219" i="18"/>
  <c r="D232" i="18" s="1"/>
  <c r="G218" i="18"/>
  <c r="G217" i="18"/>
  <c r="G216" i="18"/>
  <c r="G210" i="18"/>
  <c r="D207" i="18"/>
  <c r="C207" i="18"/>
  <c r="D194" i="18"/>
  <c r="D198" i="18" s="1"/>
  <c r="D193" i="18"/>
  <c r="D188" i="18"/>
  <c r="D189" i="18" s="1"/>
  <c r="D185" i="18"/>
  <c r="D184" i="18"/>
  <c r="F179" i="18"/>
  <c r="C178" i="18"/>
  <c r="D177" i="18"/>
  <c r="D178" i="18" s="1"/>
  <c r="E176" i="18"/>
  <c r="E177" i="18" s="1"/>
  <c r="J170" i="18"/>
  <c r="I170" i="18"/>
  <c r="F170" i="18"/>
  <c r="E170" i="18"/>
  <c r="C170" i="18"/>
  <c r="L169" i="18"/>
  <c r="K169" i="18"/>
  <c r="K168" i="18"/>
  <c r="L168" i="18" s="1"/>
  <c r="H167" i="18"/>
  <c r="H170" i="18" s="1"/>
  <c r="D167" i="18"/>
  <c r="D170" i="18" s="1"/>
  <c r="L166" i="18"/>
  <c r="K166" i="18"/>
  <c r="K165" i="18"/>
  <c r="L165" i="18" s="1"/>
  <c r="K164" i="18"/>
  <c r="L164" i="18" s="1"/>
  <c r="I158" i="18"/>
  <c r="I157" i="18"/>
  <c r="G156" i="18"/>
  <c r="F155" i="18"/>
  <c r="F154" i="18"/>
  <c r="F153" i="18"/>
  <c r="F149" i="18"/>
  <c r="F156" i="18" s="1"/>
  <c r="I147" i="18"/>
  <c r="I146" i="18"/>
  <c r="I145" i="18"/>
  <c r="F144" i="18"/>
  <c r="E144" i="18"/>
  <c r="G142" i="18"/>
  <c r="G144" i="18" s="1"/>
  <c r="I140" i="18"/>
  <c r="I139" i="18"/>
  <c r="I138" i="18"/>
  <c r="G137" i="18"/>
  <c r="E137" i="18"/>
  <c r="F133" i="18"/>
  <c r="F137" i="18" s="1"/>
  <c r="G127" i="18"/>
  <c r="F126" i="18"/>
  <c r="E126" i="18"/>
  <c r="F125" i="18"/>
  <c r="E125" i="18"/>
  <c r="F124" i="18"/>
  <c r="E124" i="18"/>
  <c r="F123" i="18"/>
  <c r="E123" i="18" s="1"/>
  <c r="F122" i="18"/>
  <c r="E122" i="18" s="1"/>
  <c r="F121" i="18"/>
  <c r="E121" i="18"/>
  <c r="F120" i="18"/>
  <c r="E120" i="18"/>
  <c r="F119" i="18"/>
  <c r="F118" i="18"/>
  <c r="E118" i="18"/>
  <c r="F117" i="18"/>
  <c r="E117" i="18"/>
  <c r="D107" i="18"/>
  <c r="D104" i="18"/>
  <c r="E116" i="18" s="1"/>
  <c r="E132" i="18" s="1"/>
  <c r="E141" i="18" s="1"/>
  <c r="D102" i="18"/>
  <c r="D101" i="18"/>
  <c r="D100" i="18"/>
  <c r="D99" i="18"/>
  <c r="D98" i="18"/>
  <c r="D94" i="18"/>
  <c r="D96" i="18" s="1"/>
  <c r="D81" i="18"/>
  <c r="D79" i="18"/>
  <c r="D83" i="18" s="1"/>
  <c r="C79" i="18"/>
  <c r="E72" i="18"/>
  <c r="E70" i="18"/>
  <c r="F70" i="18" s="1"/>
  <c r="F69" i="18" s="1"/>
  <c r="D70" i="18"/>
  <c r="D69" i="18" s="1"/>
  <c r="E64" i="18"/>
  <c r="E65" i="18" s="1"/>
  <c r="F63" i="18"/>
  <c r="F62" i="18" s="1"/>
  <c r="E63" i="18"/>
  <c r="D63" i="18"/>
  <c r="D62" i="18"/>
  <c r="E60" i="17"/>
  <c r="D60" i="17" s="1"/>
  <c r="B61" i="17"/>
  <c r="D61" i="17"/>
  <c r="B62" i="17"/>
  <c r="D62" i="17"/>
  <c r="B63" i="17"/>
  <c r="D63" i="17"/>
  <c r="B64" i="17"/>
  <c r="D64" i="17"/>
  <c r="B65" i="17"/>
  <c r="D65" i="17"/>
  <c r="B66" i="17"/>
  <c r="D66" i="17"/>
  <c r="B67" i="17"/>
  <c r="D67" i="17"/>
  <c r="B68" i="17"/>
  <c r="D68" i="17"/>
  <c r="E70" i="17"/>
  <c r="F70" i="17"/>
  <c r="E73" i="17"/>
  <c r="D73" i="17" s="1"/>
  <c r="B74" i="17"/>
  <c r="D74" i="17"/>
  <c r="B75" i="17"/>
  <c r="D75" i="17"/>
  <c r="B76" i="17"/>
  <c r="D76" i="17"/>
  <c r="E80" i="17"/>
  <c r="D80" i="17" s="1"/>
  <c r="B81" i="17"/>
  <c r="D81" i="17"/>
  <c r="C86" i="17"/>
  <c r="C87" i="17"/>
  <c r="C88" i="17"/>
  <c r="C89" i="17"/>
  <c r="C99" i="17"/>
  <c r="C100" i="17"/>
  <c r="C102" i="17"/>
  <c r="C104" i="17"/>
  <c r="C105" i="17"/>
  <c r="C106" i="17"/>
  <c r="C107" i="17"/>
  <c r="C108" i="17"/>
  <c r="C111" i="17"/>
  <c r="C113" i="17"/>
  <c r="C114" i="17"/>
  <c r="C115" i="17"/>
  <c r="C116" i="17"/>
  <c r="C117" i="17" s="1"/>
  <c r="C133" i="17"/>
  <c r="D133" i="17"/>
  <c r="C143" i="17"/>
  <c r="D143" i="17"/>
  <c r="I144" i="17"/>
  <c r="I145" i="17"/>
  <c r="I146" i="17"/>
  <c r="C153" i="17"/>
  <c r="D153" i="17"/>
  <c r="I154" i="17"/>
  <c r="I155" i="17"/>
  <c r="I156" i="17"/>
  <c r="C158" i="17"/>
  <c r="C169" i="17" s="1"/>
  <c r="C159" i="17"/>
  <c r="C162" i="17"/>
  <c r="C164" i="17"/>
  <c r="C165" i="17"/>
  <c r="C166" i="17"/>
  <c r="D169" i="17"/>
  <c r="D177" i="17"/>
  <c r="D183" i="17" s="1"/>
  <c r="K177" i="17"/>
  <c r="L177" i="17" s="1"/>
  <c r="D178" i="17"/>
  <c r="K178" i="17"/>
  <c r="L178" i="17"/>
  <c r="D179" i="17"/>
  <c r="K179" i="17"/>
  <c r="K183" i="17" s="1"/>
  <c r="L179" i="17"/>
  <c r="D180" i="17"/>
  <c r="K180" i="17"/>
  <c r="L180" i="17" s="1"/>
  <c r="D181" i="17"/>
  <c r="K181" i="17"/>
  <c r="L181" i="17"/>
  <c r="D182" i="17"/>
  <c r="K182" i="17"/>
  <c r="L182" i="17" s="1"/>
  <c r="E183" i="17"/>
  <c r="F183" i="17"/>
  <c r="G183" i="17"/>
  <c r="H183" i="17"/>
  <c r="I183" i="17"/>
  <c r="J183" i="17"/>
  <c r="F189" i="17"/>
  <c r="F190" i="17"/>
  <c r="C191" i="17"/>
  <c r="D191" i="17"/>
  <c r="E191" i="17"/>
  <c r="F191" i="17"/>
  <c r="F192" i="17"/>
  <c r="F198" i="17"/>
  <c r="D198" i="17" s="1"/>
  <c r="F201" i="17"/>
  <c r="D201" i="17" s="1"/>
  <c r="C202" i="17"/>
  <c r="E202" i="17"/>
  <c r="C207" i="17"/>
  <c r="C208" i="17"/>
  <c r="C209" i="17"/>
  <c r="C210" i="17"/>
  <c r="C211" i="17"/>
  <c r="D211" i="17"/>
  <c r="C220" i="17"/>
  <c r="D220" i="17"/>
  <c r="G229" i="17"/>
  <c r="G230" i="17"/>
  <c r="G231" i="17"/>
  <c r="C233" i="17"/>
  <c r="C240" i="17" s="1"/>
  <c r="C234" i="17"/>
  <c r="C235" i="17"/>
  <c r="C236" i="17"/>
  <c r="D240" i="17"/>
  <c r="C245" i="17"/>
  <c r="C246" i="17"/>
  <c r="C247" i="17"/>
  <c r="C248" i="17"/>
  <c r="D248" i="17"/>
  <c r="D263" i="17"/>
  <c r="D288" i="17" s="1"/>
  <c r="D290" i="17" s="1"/>
  <c r="E265" i="17"/>
  <c r="F266" i="17"/>
  <c r="F267" i="17"/>
  <c r="F268" i="17"/>
  <c r="E270" i="17"/>
  <c r="D272" i="17"/>
  <c r="E272" i="17"/>
  <c r="F273" i="17"/>
  <c r="F274" i="17"/>
  <c r="F275" i="17"/>
  <c r="F276" i="17"/>
  <c r="B278" i="17"/>
  <c r="C278" i="17"/>
  <c r="D278" i="17"/>
  <c r="E278" i="17"/>
  <c r="E290" i="17" s="1"/>
  <c r="B279" i="17"/>
  <c r="C279" i="17"/>
  <c r="D279" i="17"/>
  <c r="E279" i="17"/>
  <c r="B280" i="17"/>
  <c r="D280" i="17"/>
  <c r="E280" i="17"/>
  <c r="B281" i="17"/>
  <c r="C281" i="17"/>
  <c r="D281" i="17"/>
  <c r="E281" i="17"/>
  <c r="B282" i="17"/>
  <c r="C282" i="17"/>
  <c r="D282" i="17"/>
  <c r="E282" i="17"/>
  <c r="B283" i="17"/>
  <c r="D283" i="17"/>
  <c r="B284" i="17"/>
  <c r="C284" i="17"/>
  <c r="D284" i="17"/>
  <c r="E284" i="17"/>
  <c r="D285" i="17"/>
  <c r="E285" i="17"/>
  <c r="B286" i="17"/>
  <c r="C286" i="17"/>
  <c r="D286" i="17"/>
  <c r="E286" i="17"/>
  <c r="B287" i="17"/>
  <c r="C287" i="17"/>
  <c r="D287" i="17"/>
  <c r="E287" i="17"/>
  <c r="B288" i="17"/>
  <c r="C288" i="17"/>
  <c r="E288" i="17"/>
  <c r="B289" i="17"/>
  <c r="C289" i="17"/>
  <c r="D289" i="17"/>
  <c r="E289" i="17"/>
  <c r="F292" i="17"/>
  <c r="F293" i="17"/>
  <c r="F294" i="17"/>
  <c r="E296" i="17"/>
  <c r="E297" i="17"/>
  <c r="E302" i="17" s="1"/>
  <c r="E298" i="17"/>
  <c r="E299" i="17"/>
  <c r="E300" i="17"/>
  <c r="E301" i="17"/>
  <c r="C302" i="17"/>
  <c r="D302" i="17"/>
  <c r="F307" i="17"/>
  <c r="D307" i="17" s="1"/>
  <c r="D312" i="17" s="1"/>
  <c r="D309" i="17"/>
  <c r="F309" i="17"/>
  <c r="D310" i="17"/>
  <c r="F310" i="17"/>
  <c r="F311" i="17"/>
  <c r="E311" i="17" s="1"/>
  <c r="E312" i="17" s="1"/>
  <c r="F312" i="17"/>
  <c r="F317" i="17"/>
  <c r="D320" i="17"/>
  <c r="F320" i="17" s="1"/>
  <c r="F323" i="17" s="1"/>
  <c r="C323" i="17"/>
  <c r="D323" i="17"/>
  <c r="E323" i="17"/>
  <c r="G323" i="17"/>
  <c r="C400" i="17"/>
  <c r="E61" i="16"/>
  <c r="E62" i="16" s="1"/>
  <c r="E63" i="16" s="1"/>
  <c r="E64" i="16" s="1"/>
  <c r="B62" i="16"/>
  <c r="F62" i="16"/>
  <c r="F61" i="16" s="1"/>
  <c r="B63" i="16"/>
  <c r="F63" i="16"/>
  <c r="B64" i="16"/>
  <c r="F64" i="16"/>
  <c r="B65" i="16"/>
  <c r="F65" i="16"/>
  <c r="D66" i="16"/>
  <c r="F66" i="16"/>
  <c r="E68" i="16"/>
  <c r="E69" i="16" s="1"/>
  <c r="E70" i="16" s="1"/>
  <c r="B69" i="16"/>
  <c r="F69" i="16"/>
  <c r="B70" i="16"/>
  <c r="F70" i="16"/>
  <c r="B71" i="16"/>
  <c r="F71" i="16"/>
  <c r="B72" i="16"/>
  <c r="F72" i="16"/>
  <c r="C79" i="16"/>
  <c r="D79" i="16"/>
  <c r="D83" i="16" s="1"/>
  <c r="C80" i="16"/>
  <c r="C82" i="16" s="1"/>
  <c r="D80" i="16"/>
  <c r="C81" i="16"/>
  <c r="D81" i="16"/>
  <c r="D82" i="16"/>
  <c r="D93" i="16"/>
  <c r="D96" i="16" s="1"/>
  <c r="D94" i="16"/>
  <c r="D98" i="16"/>
  <c r="D99" i="16"/>
  <c r="D100" i="16"/>
  <c r="D101" i="16"/>
  <c r="D102" i="16"/>
  <c r="D112" i="16"/>
  <c r="D113" i="16"/>
  <c r="E114" i="16"/>
  <c r="F124" i="16"/>
  <c r="F125" i="16" s="1"/>
  <c r="E125" i="16"/>
  <c r="I127" i="16"/>
  <c r="I128" i="16"/>
  <c r="E134" i="16"/>
  <c r="F134" i="16"/>
  <c r="I135" i="16"/>
  <c r="I136" i="16"/>
  <c r="I137" i="16"/>
  <c r="E138" i="16"/>
  <c r="F139" i="16"/>
  <c r="F141" i="16"/>
  <c r="F142" i="16"/>
  <c r="F144" i="16"/>
  <c r="E145" i="16"/>
  <c r="I146" i="16"/>
  <c r="I147" i="16"/>
  <c r="I148" i="16"/>
  <c r="F150" i="16"/>
  <c r="F152" i="16"/>
  <c r="F154" i="16"/>
  <c r="F155" i="16"/>
  <c r="F157" i="16"/>
  <c r="F158" i="16"/>
  <c r="F159" i="16"/>
  <c r="G160" i="16"/>
  <c r="D166" i="16"/>
  <c r="K166" i="16"/>
  <c r="D167" i="16"/>
  <c r="K167" i="16"/>
  <c r="D168" i="16"/>
  <c r="K168" i="16"/>
  <c r="D169" i="16"/>
  <c r="K169" i="16"/>
  <c r="D170" i="16"/>
  <c r="K170" i="16"/>
  <c r="D171" i="16"/>
  <c r="K171" i="16"/>
  <c r="D172" i="16"/>
  <c r="K172" i="16"/>
  <c r="D173" i="16"/>
  <c r="K173" i="16"/>
  <c r="D174" i="16"/>
  <c r="C175" i="16"/>
  <c r="E175" i="16"/>
  <c r="F175" i="16"/>
  <c r="G175" i="16"/>
  <c r="H175" i="16"/>
  <c r="I175" i="16"/>
  <c r="J175" i="16"/>
  <c r="L175" i="16"/>
  <c r="N176" i="16"/>
  <c r="N177" i="16"/>
  <c r="N178" i="16"/>
  <c r="F180" i="16"/>
  <c r="F181" i="16"/>
  <c r="C182" i="16"/>
  <c r="D182" i="16"/>
  <c r="E182" i="16"/>
  <c r="F183" i="16"/>
  <c r="N183" i="16"/>
  <c r="N184" i="16"/>
  <c r="N185" i="16"/>
  <c r="N186" i="16"/>
  <c r="D192" i="16"/>
  <c r="E192" i="16"/>
  <c r="N193" i="16"/>
  <c r="N194" i="16"/>
  <c r="N195" i="16"/>
  <c r="N196" i="16"/>
  <c r="N197" i="16"/>
  <c r="N198" i="16"/>
  <c r="N199" i="16"/>
  <c r="C200" i="16"/>
  <c r="C205" i="16" s="1"/>
  <c r="C201" i="16"/>
  <c r="C202" i="16"/>
  <c r="C203" i="16"/>
  <c r="D205" i="16"/>
  <c r="C210" i="16"/>
  <c r="C212" i="16" s="1"/>
  <c r="D212" i="16"/>
  <c r="D217" i="16"/>
  <c r="D218" i="16"/>
  <c r="D219" i="16"/>
  <c r="D220" i="16"/>
  <c r="D221" i="16"/>
  <c r="D222" i="16"/>
  <c r="E223" i="16"/>
  <c r="D228" i="16"/>
  <c r="D229" i="16"/>
  <c r="E230" i="16"/>
  <c r="B236" i="16"/>
  <c r="D236" i="16"/>
  <c r="E237" i="16"/>
  <c r="E241" i="16" s="1"/>
  <c r="B238" i="16"/>
  <c r="D238" i="16"/>
  <c r="B239" i="16"/>
  <c r="F239" i="16"/>
  <c r="F241" i="16"/>
  <c r="D251" i="16"/>
  <c r="D254" i="16" s="1"/>
  <c r="E254" i="16"/>
  <c r="E259" i="16"/>
  <c r="E260" i="16"/>
  <c r="E261" i="16"/>
  <c r="E262" i="16"/>
  <c r="C263" i="16"/>
  <c r="D263" i="16"/>
  <c r="F268" i="16"/>
  <c r="F272" i="16" s="1"/>
  <c r="D269" i="16"/>
  <c r="D272" i="16" s="1"/>
  <c r="D270" i="16"/>
  <c r="E271" i="16"/>
  <c r="E272" i="16" s="1"/>
  <c r="C272" i="16"/>
  <c r="F277" i="16"/>
  <c r="F278" i="16"/>
  <c r="F279" i="16"/>
  <c r="D280" i="16"/>
  <c r="D283" i="16" s="1"/>
  <c r="F280" i="16"/>
  <c r="F281" i="16"/>
  <c r="F282" i="16"/>
  <c r="C283" i="16"/>
  <c r="E283" i="16"/>
  <c r="G283" i="16"/>
  <c r="E64" i="15"/>
  <c r="B65" i="15"/>
  <c r="E65" i="15"/>
  <c r="E66" i="15" s="1"/>
  <c r="E67" i="15" s="1"/>
  <c r="E68" i="15" s="1"/>
  <c r="F65" i="15"/>
  <c r="B66" i="15"/>
  <c r="F66" i="15"/>
  <c r="D66" i="15" s="1"/>
  <c r="B67" i="15"/>
  <c r="F67" i="15"/>
  <c r="D67" i="15" s="1"/>
  <c r="B68" i="15"/>
  <c r="F68" i="15"/>
  <c r="E70" i="15"/>
  <c r="F70" i="15"/>
  <c r="E73" i="15"/>
  <c r="E74" i="15" s="1"/>
  <c r="B74" i="15"/>
  <c r="F74" i="15"/>
  <c r="D74" i="15" s="1"/>
  <c r="C81" i="15"/>
  <c r="D81" i="15"/>
  <c r="C82" i="15"/>
  <c r="C83" i="15"/>
  <c r="C84" i="15" s="1"/>
  <c r="D94" i="15"/>
  <c r="D99" i="15"/>
  <c r="D107" i="15" s="1"/>
  <c r="E117" i="15" s="1"/>
  <c r="E128" i="15" s="1"/>
  <c r="E137" i="15" s="1"/>
  <c r="D100" i="15"/>
  <c r="E101" i="15"/>
  <c r="D102" i="15"/>
  <c r="E103" i="15"/>
  <c r="E104" i="15"/>
  <c r="D109" i="15"/>
  <c r="E124" i="15"/>
  <c r="F124" i="15"/>
  <c r="G124" i="15"/>
  <c r="E133" i="15"/>
  <c r="F133" i="15"/>
  <c r="G133" i="15"/>
  <c r="G138" i="15"/>
  <c r="G140" i="15" s="1"/>
  <c r="E140" i="15"/>
  <c r="F140" i="15"/>
  <c r="F145" i="15"/>
  <c r="F146" i="15"/>
  <c r="F147" i="15"/>
  <c r="F148" i="15"/>
  <c r="F149" i="15"/>
  <c r="F152" i="15"/>
  <c r="G157" i="15"/>
  <c r="G163" i="15"/>
  <c r="K163" i="15"/>
  <c r="K170" i="15" s="1"/>
  <c r="L163" i="15"/>
  <c r="L170" i="15" s="1"/>
  <c r="D164" i="15"/>
  <c r="I158" i="15" s="1"/>
  <c r="K164" i="15"/>
  <c r="K165" i="15"/>
  <c r="L165" i="15" s="1"/>
  <c r="D166" i="15"/>
  <c r="K166" i="15"/>
  <c r="K167" i="15"/>
  <c r="L167" i="15"/>
  <c r="K168" i="15"/>
  <c r="L168" i="15"/>
  <c r="K169" i="15"/>
  <c r="L169" i="15" s="1"/>
  <c r="E170" i="15"/>
  <c r="F170" i="15"/>
  <c r="G170" i="15"/>
  <c r="H170" i="15"/>
  <c r="I170" i="15"/>
  <c r="J170" i="15"/>
  <c r="D175" i="15"/>
  <c r="D176" i="15"/>
  <c r="D179" i="15"/>
  <c r="E179" i="15"/>
  <c r="F179" i="15"/>
  <c r="F180" i="15"/>
  <c r="D186" i="15"/>
  <c r="D189" i="15"/>
  <c r="D190" i="15"/>
  <c r="C202" i="15"/>
  <c r="D202" i="15"/>
  <c r="D215" i="15"/>
  <c r="D220" i="15" s="1"/>
  <c r="D216" i="15"/>
  <c r="D217" i="15"/>
  <c r="D219" i="15"/>
  <c r="E220" i="15"/>
  <c r="G222" i="15"/>
  <c r="G223" i="15"/>
  <c r="D225" i="15"/>
  <c r="D226" i="15"/>
  <c r="D228" i="15"/>
  <c r="E229" i="15"/>
  <c r="G234" i="15"/>
  <c r="B239" i="15"/>
  <c r="D242" i="15"/>
  <c r="E242" i="15"/>
  <c r="D250" i="15"/>
  <c r="D268" i="15" s="1"/>
  <c r="D251" i="15"/>
  <c r="D252" i="15"/>
  <c r="D253" i="15"/>
  <c r="D254" i="15"/>
  <c r="B255" i="15"/>
  <c r="D255" i="15"/>
  <c r="B256" i="15"/>
  <c r="B262" i="15"/>
  <c r="E268" i="15"/>
  <c r="E273" i="15"/>
  <c r="E274" i="15"/>
  <c r="B275" i="15"/>
  <c r="E275" i="15"/>
  <c r="B276" i="15"/>
  <c r="E276" i="15"/>
  <c r="E280" i="15" s="1"/>
  <c r="B277" i="15"/>
  <c r="E277" i="15"/>
  <c r="E278" i="15"/>
  <c r="E279" i="15"/>
  <c r="C280" i="15"/>
  <c r="D280" i="15"/>
  <c r="D285" i="15"/>
  <c r="D290" i="15" s="1"/>
  <c r="E286" i="15"/>
  <c r="F286" i="15"/>
  <c r="F287" i="15"/>
  <c r="D288" i="15"/>
  <c r="F288" i="15"/>
  <c r="D289" i="15"/>
  <c r="F289" i="15" s="1"/>
  <c r="E289" i="15"/>
  <c r="E290" i="15" s="1"/>
  <c r="C290" i="15"/>
  <c r="F295" i="15"/>
  <c r="F296" i="15"/>
  <c r="F297" i="15"/>
  <c r="D298" i="15"/>
  <c r="F298" i="15" s="1"/>
  <c r="F301" i="15" s="1"/>
  <c r="F299" i="15"/>
  <c r="F300" i="15"/>
  <c r="C301" i="15"/>
  <c r="E301" i="15"/>
  <c r="G301" i="15"/>
  <c r="C370" i="15"/>
  <c r="D330" i="14"/>
  <c r="C330" i="14"/>
  <c r="D326" i="14"/>
  <c r="C326" i="14"/>
  <c r="D320" i="14"/>
  <c r="C320" i="14"/>
  <c r="D310" i="14"/>
  <c r="C310" i="14"/>
  <c r="D297" i="14"/>
  <c r="C297" i="14"/>
  <c r="D289" i="14"/>
  <c r="C289" i="14"/>
  <c r="D280" i="14"/>
  <c r="C280" i="14"/>
  <c r="D275" i="14"/>
  <c r="C275" i="14"/>
  <c r="D270" i="14"/>
  <c r="C270" i="14"/>
  <c r="E251" i="14"/>
  <c r="D251" i="14"/>
  <c r="C251" i="14"/>
  <c r="F250" i="14"/>
  <c r="F249" i="14"/>
  <c r="F251" i="14" s="1"/>
  <c r="F248" i="14"/>
  <c r="F246" i="14"/>
  <c r="F241" i="14"/>
  <c r="D241" i="14"/>
  <c r="C241" i="14"/>
  <c r="E240" i="14"/>
  <c r="E239" i="14"/>
  <c r="E238" i="14"/>
  <c r="E237" i="14"/>
  <c r="E236" i="14"/>
  <c r="E235" i="14"/>
  <c r="E234" i="14"/>
  <c r="E241" i="14" s="1"/>
  <c r="E228" i="14"/>
  <c r="D228" i="14"/>
  <c r="C215" i="14"/>
  <c r="D207" i="14"/>
  <c r="E198" i="14"/>
  <c r="D166" i="14"/>
  <c r="C152" i="14"/>
  <c r="F151" i="14"/>
  <c r="E151" i="14"/>
  <c r="E152" i="14" s="1"/>
  <c r="D151" i="14"/>
  <c r="C151" i="14"/>
  <c r="F150" i="14"/>
  <c r="F149" i="14"/>
  <c r="N145" i="14"/>
  <c r="G142" i="14"/>
  <c r="L140" i="14"/>
  <c r="J139" i="14"/>
  <c r="I139" i="14"/>
  <c r="H139" i="14"/>
  <c r="F139" i="14"/>
  <c r="E139" i="14"/>
  <c r="D139" i="14"/>
  <c r="C139" i="14"/>
  <c r="K138" i="14"/>
  <c r="G138" i="14"/>
  <c r="L138" i="14" s="1"/>
  <c r="K137" i="14"/>
  <c r="G137" i="14"/>
  <c r="L137" i="14" s="1"/>
  <c r="L136" i="14"/>
  <c r="K136" i="14"/>
  <c r="G136" i="14"/>
  <c r="K135" i="14"/>
  <c r="G135" i="14"/>
  <c r="L135" i="14" s="1"/>
  <c r="K134" i="14"/>
  <c r="G134" i="14"/>
  <c r="G139" i="14" s="1"/>
  <c r="K133" i="14"/>
  <c r="K139" i="14" s="1"/>
  <c r="G133" i="14"/>
  <c r="L133" i="14" s="1"/>
  <c r="G125" i="14"/>
  <c r="F125" i="14"/>
  <c r="E108" i="14"/>
  <c r="D108" i="14"/>
  <c r="E103" i="14"/>
  <c r="D103" i="14"/>
  <c r="E98" i="14"/>
  <c r="D98" i="14"/>
  <c r="F69" i="14"/>
  <c r="F68" i="14"/>
  <c r="D68" i="14"/>
  <c r="F67" i="14"/>
  <c r="D67" i="14"/>
  <c r="F127" i="18" l="1"/>
  <c r="F157" i="15"/>
  <c r="F64" i="15"/>
  <c r="D64" i="15" s="1"/>
  <c r="D229" i="15"/>
  <c r="D301" i="15"/>
  <c r="F68" i="16"/>
  <c r="D202" i="17"/>
  <c r="D103" i="16"/>
  <c r="D105" i="15"/>
  <c r="D95" i="15" s="1"/>
  <c r="D97" i="15" s="1"/>
  <c r="D230" i="16"/>
  <c r="F73" i="15"/>
  <c r="D73" i="15" s="1"/>
  <c r="D114" i="16"/>
  <c r="F283" i="16"/>
  <c r="K175" i="16"/>
  <c r="D241" i="16"/>
  <c r="D64" i="16"/>
  <c r="D223" i="16"/>
  <c r="D69" i="16"/>
  <c r="E263" i="16"/>
  <c r="F182" i="16"/>
  <c r="D175" i="16"/>
  <c r="F160" i="16"/>
  <c r="F145" i="16"/>
  <c r="D63" i="16"/>
  <c r="E178" i="18"/>
  <c r="F177" i="18"/>
  <c r="C294" i="18"/>
  <c r="D247" i="18"/>
  <c r="E66" i="18"/>
  <c r="F65" i="18"/>
  <c r="G167" i="18"/>
  <c r="E71" i="18"/>
  <c r="F71" i="18" s="1"/>
  <c r="E119" i="18"/>
  <c r="E127" i="18" s="1"/>
  <c r="F64" i="18"/>
  <c r="K167" i="18"/>
  <c r="K170" i="18" s="1"/>
  <c r="F176" i="18"/>
  <c r="L183" i="17"/>
  <c r="D265" i="17"/>
  <c r="F202" i="17"/>
  <c r="E71" i="16"/>
  <c r="D70" i="16"/>
  <c r="E65" i="16"/>
  <c r="D65" i="16" s="1"/>
  <c r="E66" i="16"/>
  <c r="E67" i="16" s="1"/>
  <c r="D62" i="16"/>
  <c r="E82" i="16"/>
  <c r="F285" i="15"/>
  <c r="F290" i="15" s="1"/>
  <c r="D170" i="15"/>
  <c r="D65" i="15"/>
  <c r="F152" i="14"/>
  <c r="L134" i="14"/>
  <c r="L139" i="14" s="1"/>
  <c r="F178" i="18" l="1"/>
  <c r="G170" i="18"/>
  <c r="L167" i="18"/>
  <c r="L170" i="18" s="1"/>
  <c r="D61" i="16"/>
  <c r="E72" i="16"/>
  <c r="D72" i="16" s="1"/>
  <c r="D71" i="16"/>
  <c r="D6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tc={C728FC32-0D1F-D545-84DA-0854FD97EAAD}</author>
  </authors>
  <commentList>
    <comment ref="E56" authorId="0" shapeId="0" xr:uid="{C728FC32-0D1F-D545-84DA-0854FD97EAAD}">
      <text>
        <t>[Comentario encadenado]
Su versión de Excel le permite leer este comentario encadenado; sin embargo, las ediciones que se apliquen se quitarán si el archivo se abre en una versión más reciente de Excel. Más información: https://go.microsoft.com/fwlink/?linkid=870924
Comentario:
    @supervisor 1 Inpositiva cambiar TC Ej Anterior al 31 12 del Ej anterior
@Supervisor II Inpositiva</t>
      </text>
    </comment>
  </commentList>
</comments>
</file>

<file path=xl/sharedStrings.xml><?xml version="1.0" encoding="utf-8"?>
<sst xmlns="http://schemas.openxmlformats.org/spreadsheetml/2006/main" count="2094" uniqueCount="786">
  <si>
    <t>CONSOLIDACION DE BALANCES 2022</t>
  </si>
  <si>
    <t>Acciones en Empresas</t>
  </si>
  <si>
    <t>Domicilio</t>
  </si>
  <si>
    <t>Actividad</t>
  </si>
  <si>
    <t>% Participación</t>
  </si>
  <si>
    <t>Investor AFPISA</t>
  </si>
  <si>
    <t>Brasilia 764-Asunción</t>
  </si>
  <si>
    <t>Admin de Fondos</t>
  </si>
  <si>
    <t>Procampo</t>
  </si>
  <si>
    <t>Admin. Estab. Ganad</t>
  </si>
  <si>
    <t>Market Data</t>
  </si>
  <si>
    <t>Comunicaciones</t>
  </si>
  <si>
    <t>IN FI SA</t>
  </si>
  <si>
    <t>Asesoramiento</t>
  </si>
  <si>
    <t xml:space="preserve">Codesarrollos </t>
  </si>
  <si>
    <t>Constructora</t>
  </si>
  <si>
    <t>NOTAS A LOS ESTADOS FINANCIEROS</t>
  </si>
  <si>
    <t>Nota 1.- INFORMACIÓN BÁSICA DE LA ADMINISTRADORA</t>
  </si>
  <si>
    <t>1.1 Naturaleza jurídica de las Actividades de la sociedad:</t>
  </si>
  <si>
    <t>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Número 7612 serie 1 folio 1 y siguientes, de la sección contratos de fecha 18 de enero de 2017. Aprobada mediante Resolución CNV N° 34E/17 de fecha 24 de agosto de 2017.</t>
  </si>
  <si>
    <t>Nota 2.- Principales políticas y prácticas contables aplicadas.</t>
  </si>
  <si>
    <t xml:space="preserve">La entidad no tiene saldos de clientes, por tanto no existen partidas que requieran la constitución de previsiones. </t>
  </si>
  <si>
    <t xml:space="preserve"> </t>
  </si>
  <si>
    <t>La entidad no consolida estados financieros, pues no es controlante de ninguna sociedad.</t>
  </si>
  <si>
    <t xml:space="preserve">2.8 Gastos de Constitución y Organización </t>
  </si>
  <si>
    <t>Nota 3.- Cambio de políticas y procedimientos de contabilidad</t>
  </si>
  <si>
    <t>La Administradora no ha cambiado, ni tiene previsto cambiar sus políticas y/o procedimientos contables.</t>
  </si>
  <si>
    <t xml:space="preserve">Nota 4.- Criterios especificos de valuacion </t>
  </si>
  <si>
    <t>A-   Valuacion en moneda extranjera</t>
  </si>
  <si>
    <t>Periodo Actual</t>
  </si>
  <si>
    <t>Ejercicio Anterior</t>
  </si>
  <si>
    <t>Tipo de cambio comprador</t>
  </si>
  <si>
    <t>Tipo de cambio vendedor</t>
  </si>
  <si>
    <t>B-   Posicion en moneda extranjera</t>
  </si>
  <si>
    <t>ACTIVOS Y PASIVOS EN MONEDA EXTRANJERA</t>
  </si>
  <si>
    <t>Detalle</t>
  </si>
  <si>
    <t>Moneda extranjera clase</t>
  </si>
  <si>
    <t>Moneda extranjera monto</t>
  </si>
  <si>
    <t>Cambio vigente</t>
  </si>
  <si>
    <t>Saldo periodo actual (Guaranies)</t>
  </si>
  <si>
    <t>Cambio cierre ejercico anterior</t>
  </si>
  <si>
    <t>Saldo al cierre ejercico anterior (Guaranies)</t>
  </si>
  <si>
    <t xml:space="preserve">Activos </t>
  </si>
  <si>
    <t>Activos Corrientes</t>
  </si>
  <si>
    <t>USD</t>
  </si>
  <si>
    <t>Comisiones a cobrar corto plazo</t>
  </si>
  <si>
    <t>Activos No Corrientes</t>
  </si>
  <si>
    <t>Pasivos Corrientes</t>
  </si>
  <si>
    <t>(Detallar)</t>
  </si>
  <si>
    <t>Pasivos No Corrientes</t>
  </si>
  <si>
    <t>C-   Diferencia de cambio en moneda extranjera</t>
  </si>
  <si>
    <t>Concepto</t>
  </si>
  <si>
    <t>Tipo de Cambio Actual</t>
  </si>
  <si>
    <t>Ganancias por valuacion de activos monetarios en moneda extranjera(*)</t>
  </si>
  <si>
    <t>Ganancias por valuacion de pasivos monetarios en moneda extranjera</t>
  </si>
  <si>
    <t>Perdidas por valuacion de activos monetarios en moneda extranjera (*)</t>
  </si>
  <si>
    <t>Perdidas por valuacion de pasivos monetarios en moneda extranjera</t>
  </si>
  <si>
    <t>(*)Se originan exclusivamente en las comisiones provisionadas al cierre de cada mes, y percibidas con posterioridad</t>
  </si>
  <si>
    <t>Nota 5.- Composicion de cuentas</t>
  </si>
  <si>
    <t>5.1-   DIPONIBILIDADES</t>
  </si>
  <si>
    <t>Efectivos en moneda nacional y extranjera en bancos disponibles en la empresa y bancos de plaza</t>
  </si>
  <si>
    <t>DISPONIBILIDADES</t>
  </si>
  <si>
    <t>CUENTAS</t>
  </si>
  <si>
    <t>Caja</t>
  </si>
  <si>
    <t>Bancos</t>
  </si>
  <si>
    <t>Valores al Cobro</t>
  </si>
  <si>
    <t>TOTAL</t>
  </si>
  <si>
    <t>BANCOS</t>
  </si>
  <si>
    <t>Investor Casa de Bolsa S.A.</t>
  </si>
  <si>
    <t xml:space="preserve">5.2 -  INVERSIONES: </t>
  </si>
  <si>
    <t>Ver cuadro de Inversiones</t>
  </si>
  <si>
    <t>TITULOS EN CARTERA GS.</t>
  </si>
  <si>
    <t>CORTO PLAZO</t>
  </si>
  <si>
    <t>LARGO PLAZO</t>
  </si>
  <si>
    <t>TOTAL TITULOS EN CARTERA GS.</t>
  </si>
  <si>
    <t>5.3 -  CREDITOS:</t>
  </si>
  <si>
    <t>Derechos contra terceros de acuerdo al siguiente detalle:</t>
  </si>
  <si>
    <t>CREDITOS</t>
  </si>
  <si>
    <t>Comisiones a Cobrar</t>
  </si>
  <si>
    <t>Anticipo Impuesto a la Renta</t>
  </si>
  <si>
    <t>5.4-  BIENES DE USOS</t>
  </si>
  <si>
    <t>VALORES ORIGINALES</t>
  </si>
  <si>
    <t>DEPRECIACIONES</t>
  </si>
  <si>
    <t>SALDO ANT.</t>
  </si>
  <si>
    <t>ALTAS</t>
  </si>
  <si>
    <t xml:space="preserve">BAJAS </t>
  </si>
  <si>
    <t>REVALUO</t>
  </si>
  <si>
    <t>SALDO AL CIERRE DEL EJERCICIO</t>
  </si>
  <si>
    <t>SALDO AL INICIO</t>
  </si>
  <si>
    <t xml:space="preserve">ALTAS </t>
  </si>
  <si>
    <t>BAJAS</t>
  </si>
  <si>
    <t>SALDO AL CIERRE</t>
  </si>
  <si>
    <t>MUEBLES</t>
  </si>
  <si>
    <t>MAQUINARIAS</t>
  </si>
  <si>
    <t>EQUIPOS DE INFORMÁTICA</t>
  </si>
  <si>
    <t>RODADOS</t>
  </si>
  <si>
    <t>MEJORA EN PREDIO AJENO</t>
  </si>
  <si>
    <t>5.5-  CARGOS DIFERIDOS</t>
  </si>
  <si>
    <t>CONCEPTO</t>
  </si>
  <si>
    <t>SALDO INICIAL</t>
  </si>
  <si>
    <t xml:space="preserve">AUMENTOS </t>
  </si>
  <si>
    <t xml:space="preserve">AMORTIZACIONES </t>
  </si>
  <si>
    <t>SALDO NETO FINAL</t>
  </si>
  <si>
    <t>GASTOS DE CONSTITUCIÓN</t>
  </si>
  <si>
    <t>GASTOS DE DESARROLLO</t>
  </si>
  <si>
    <t>Total actual</t>
  </si>
  <si>
    <t>5.6- INTANGIBLES</t>
  </si>
  <si>
    <t>Representa importes abonados a Multi Soft por licencia y gastos de mano de obra y cargas sociales del personal técnico contratado para desarrollo de sistemas para la administración de los fondos de inversión, de acuerdo a las necesidades. En el cuadro siguiente se detallan dichas partidas:</t>
  </si>
  <si>
    <t>ACTIVOS INTANGIBLES</t>
  </si>
  <si>
    <t>Sistema en Desarrollo</t>
  </si>
  <si>
    <t>Licencia Office</t>
  </si>
  <si>
    <t>Amortizaciones</t>
  </si>
  <si>
    <t>5.7- OTROS ACTIVOS CORRIENTES Y NO CORRIENTES</t>
  </si>
  <si>
    <t xml:space="preserve">                   No existen otros activos corrientes y no corrientes que reportar</t>
  </si>
  <si>
    <t>5.8- PRESTAMOS FINANCIEROS A CORTO Y LARGO PLAZO</t>
  </si>
  <si>
    <t>INSTITUCION</t>
  </si>
  <si>
    <t>NO APLICABLE NO SE TIENE PRESAMOS FINANCIEROS</t>
  </si>
  <si>
    <t>Total anterior</t>
  </si>
  <si>
    <t>5.9- DOCUMENTOS Y CUENTAS POR PAGAR (CORTO Y LARGO PLAZO)</t>
  </si>
  <si>
    <t>CONCEPTO (TIPO DE OPERACIÓN O SERVICIO)</t>
  </si>
  <si>
    <t>NO APLICABLE</t>
  </si>
  <si>
    <t>G - CUENTAS VARIAS A PAGAR</t>
  </si>
  <si>
    <t>Proveedor</t>
  </si>
  <si>
    <t>H.- PROVISIONES</t>
  </si>
  <si>
    <t>DEUDAS FISCALES Y SOCIALES</t>
  </si>
  <si>
    <t>DIRECCION GENERAL DE RECAUDACIONES</t>
  </si>
  <si>
    <t>5.10- CUENTAS A PAGAR A PERSONAS Y EMPRESAS RELACIONADAS (CORTO Y LARGO PLAZO)</t>
  </si>
  <si>
    <t>INVESTOR CASA DE BOLSA SA</t>
  </si>
  <si>
    <t>5.11- OTROS PASIVOS CORRIENTES Y NO CORRIENTES</t>
  </si>
  <si>
    <t>5.12- SALDOS Y TRANSACCIONES CON PERSONAS Y EMPRESAS RELACIONADAS (CORRIENTES Y NO CORRIENTES)</t>
  </si>
  <si>
    <t>NOMBRE DE PERSONA  RELACIONADA</t>
  </si>
  <si>
    <t xml:space="preserve">TIPO DE OPERACIONES </t>
  </si>
  <si>
    <t>PERIODO ACTUAL</t>
  </si>
  <si>
    <t>PERIODO ANTERIOR</t>
  </si>
  <si>
    <t>SOPORTE INFORMÁTICO</t>
  </si>
  <si>
    <t>EXPENSAS / ALQUILERES</t>
  </si>
  <si>
    <t>5.13- RESULTADO CON PERSONAS Y EMPRESAS VINCULADAS</t>
  </si>
  <si>
    <t>TOTAL INGRESOS</t>
  </si>
  <si>
    <t>TOTAL EGRESOS</t>
  </si>
  <si>
    <t>RESULTADO DEL EJERCICIO ACTUAL</t>
  </si>
  <si>
    <t>RESULTADO DEL EJERCICIO ANTERIOR</t>
  </si>
  <si>
    <t>5.14- PATRIMONIO</t>
  </si>
  <si>
    <t xml:space="preserve">SALDO AL INICIO DEL EJERCICIO </t>
  </si>
  <si>
    <t>AUMENTOS</t>
  </si>
  <si>
    <t>DISMINUCION</t>
  </si>
  <si>
    <t>Capital Integrado</t>
  </si>
  <si>
    <t>Aportes no capitalizados</t>
  </si>
  <si>
    <t>Reservas</t>
  </si>
  <si>
    <t>Resultados acumulados</t>
  </si>
  <si>
    <t>Resultados del ejercicio</t>
  </si>
  <si>
    <t>5.15- PROVISIONES</t>
  </si>
  <si>
    <t>SALDO PERIODO ACTUAL</t>
  </si>
  <si>
    <t>SALDO PERIODO ANTERIOR</t>
  </si>
  <si>
    <t>- Deducidas del activo</t>
  </si>
  <si>
    <t>Total</t>
  </si>
  <si>
    <t>- Incluidas en el pasivo</t>
  </si>
  <si>
    <t>5.16- INGRESOS</t>
  </si>
  <si>
    <t>INGRESOS POR SERVICIOS</t>
  </si>
  <si>
    <t>COMISIONES COBRADAS</t>
  </si>
  <si>
    <t>INGRESOS FINANCIEROS</t>
  </si>
  <si>
    <t>INTERESES GANADOS</t>
  </si>
  <si>
    <t>INGRESOS POR OPERACIONES Y SERVICIOS A PERSONAS RELACIONADAS</t>
  </si>
  <si>
    <t xml:space="preserve">OTROS INGRESOS </t>
  </si>
  <si>
    <t>DIFERENCIA DE CAMBIOS</t>
  </si>
  <si>
    <t>INGRESOS VARIOS</t>
  </si>
  <si>
    <t>5.17- EGRESOS</t>
  </si>
  <si>
    <t xml:space="preserve">Gastos de venta </t>
  </si>
  <si>
    <t>COMISIONES PAGADAS</t>
  </si>
  <si>
    <t>OTROS BENEFICIOS AL PERSONAL</t>
  </si>
  <si>
    <t>Gastos de administracion</t>
  </si>
  <si>
    <t>REMUNERACIONES Y CARGAS SOCIALES</t>
  </si>
  <si>
    <t>HONORARIOS PROFESIONALES Y TÉCNICOS</t>
  </si>
  <si>
    <t>ALQUILERES PAGADOS</t>
  </si>
  <si>
    <t>SERVICIOS BÁSICOS</t>
  </si>
  <si>
    <t>GASTOS DE MOVILIDAD</t>
  </si>
  <si>
    <t>UTILES, PAPELERÍA E IMPRESOS</t>
  </si>
  <si>
    <t>GASTOS DE ESCRIBANÍA</t>
  </si>
  <si>
    <t>GASTOS VARIOS</t>
  </si>
  <si>
    <t>GASTOS DE SEMINARIOS Y CAPACITACIÓN</t>
  </si>
  <si>
    <t>GASTOS NO DEDUCIBLES</t>
  </si>
  <si>
    <t>Gastos Financieros</t>
  </si>
  <si>
    <t>INTERESES PAGADOS A BANCOS</t>
  </si>
  <si>
    <t>COMISIONES PAGADAS A BANCOS</t>
  </si>
  <si>
    <t>CANON ANUAL SEPRELAD</t>
  </si>
  <si>
    <t>Egresos por operaciones y servicios de personas relacionadas</t>
  </si>
  <si>
    <t>Otros egresos</t>
  </si>
  <si>
    <t>DEPRECIACIÓN BIENES DE USO</t>
  </si>
  <si>
    <t xml:space="preserve">AMORTIZACIÓN CARGOS DIFERIDOS E INTANGIBLES </t>
  </si>
  <si>
    <t>6- INFORMACION REFERENTE A LAS CONTINGENCIAS Y COMPROMISOS</t>
  </si>
  <si>
    <t>NO APLICABLE, LA ADMINISTRADORA NO REGISTRA COMPROMISOS DIRECTOS.</t>
  </si>
  <si>
    <t>NO APLICABLE, NO SE TIENEN RIESGOS CONTINGENTES.</t>
  </si>
  <si>
    <t>7 - HECHOS POSTERIORES AL CIERRE</t>
  </si>
  <si>
    <t>Descripción</t>
  </si>
  <si>
    <t>Saldo</t>
  </si>
  <si>
    <t>Activo</t>
  </si>
  <si>
    <t>Ingresos</t>
  </si>
  <si>
    <t>Nota 1.- INFORMACIÓN BÁSICA DE LA SOCIEDAD</t>
  </si>
  <si>
    <t>Activo Corriente</t>
  </si>
  <si>
    <t>Ingresos Operativos</t>
  </si>
  <si>
    <t>Disponibilidades</t>
  </si>
  <si>
    <t>Ventas De Mercaderías Gravadas Por el IVA</t>
  </si>
  <si>
    <t>Fondos Fijos</t>
  </si>
  <si>
    <t>Venta de  Ganados Vacunos - Gravadas</t>
  </si>
  <si>
    <t>PROCAMPO GERENCIAMIENTOS SOCIEDAD ANÓNIMA ha sido constituida legalmente bajo las leyes de la República del Paraguay. Su constitución ha sido formalizada ante el escribano Publico Luis Enrique Peroni Giralt  por Escritura Publica N.º 243 en fecha 21 de marzo de 2019. Se encuentra inscripta en los Registros Públicos de Comercio, bajo el Número 18767 serie 1 folio 1 y siguientes, de la sección contratos de fecha 24 de abril  de 2019. .</t>
  </si>
  <si>
    <t>Fondos Fijos M/L</t>
  </si>
  <si>
    <t>Servicios Gravados</t>
  </si>
  <si>
    <t>Servicios De Administración de Campo</t>
  </si>
  <si>
    <t>Banco M/L</t>
  </si>
  <si>
    <t>Ingresos a Recuperar Cuarzo</t>
  </si>
  <si>
    <t>Inversiones Financieras Temporarales</t>
  </si>
  <si>
    <t>Recupero De Gastos</t>
  </si>
  <si>
    <t>Inversiones Financieras M/L - Temporales</t>
  </si>
  <si>
    <t>Intereses Cobrados por Inversiones Temporarias</t>
  </si>
  <si>
    <t>Inversiones Financieras M/E - Temporales</t>
  </si>
  <si>
    <t>Utilidad por Valuación VPP -  Inversiones Permanentes</t>
  </si>
  <si>
    <t>Créditos</t>
  </si>
  <si>
    <t>Venta de Instrumentos Financieros</t>
  </si>
  <si>
    <t>Deudores Por Ventas</t>
  </si>
  <si>
    <t>Intereses Devengados a Accionistas, Directores y Entidades Vinculadas</t>
  </si>
  <si>
    <t xml:space="preserve">2.2. La moneda de cuenta </t>
  </si>
  <si>
    <t>Cuentas A Cobrar A Socios O A Entidades Vinculadas</t>
  </si>
  <si>
    <t>Nacimientos</t>
  </si>
  <si>
    <t>Cuentas A Cobrar Accionistas M/L</t>
  </si>
  <si>
    <t>Valuación VM Activos Biologicos</t>
  </si>
  <si>
    <t xml:space="preserve">Cuentas a Cobrar a Cattle Investment M/L </t>
  </si>
  <si>
    <t>(-) Descuentos Concedidos y Obtenidos</t>
  </si>
  <si>
    <t>Créditos Por Impuestos Corrientes</t>
  </si>
  <si>
    <t>Descuentos Concedidos a Clientes y de Proveedores</t>
  </si>
  <si>
    <t>2.3 Política de Constitución de Previsiones:</t>
  </si>
  <si>
    <t>Iva - Crédito Fiscal 10%</t>
  </si>
  <si>
    <t>Egresos Operativos</t>
  </si>
  <si>
    <t>Anticipo A Proveedores</t>
  </si>
  <si>
    <t>Costo De Ventas</t>
  </si>
  <si>
    <t>La entidad no realiza constitución de previsiones.</t>
  </si>
  <si>
    <t>Anticipos A Proveedores Locales. M/L</t>
  </si>
  <si>
    <t>Costo De Ventas - Otros Ingresos-</t>
  </si>
  <si>
    <t>Cuentas a Cobrar a Terceros (Recuperos)</t>
  </si>
  <si>
    <t xml:space="preserve">Costos de Ventas de Instrumentos Financieros - Inversiones </t>
  </si>
  <si>
    <t xml:space="preserve">2.4 Bienes de Uso </t>
  </si>
  <si>
    <t>Cuentas a Cobrar a Cuarzo M/L</t>
  </si>
  <si>
    <t>Costos - Gastos Recuperados- Cuarzo</t>
  </si>
  <si>
    <t>Cuentas a Cobrar a Fondo Ganadero M/L</t>
  </si>
  <si>
    <t>Costo De Ventas Ganado Vacuno por Tenencia</t>
  </si>
  <si>
    <t>Los bienes de uso se exponen a sus costos históricos. La política de depreciación adoptada es a partir del año siguiente a la incorporación. Lo bienes de uso serán depreciados por un sistema lineal, de conformidad con los años de vida útil estimada, aplicada sobre el saldo neto del valor residual. La firma no realiza ajustes por inflación. A partir, del ejercicio 2020, los bienes del Activo Fijo  no fueron revaluados, atendiendo las reglamentaciones de la Administración Tributaria.</t>
  </si>
  <si>
    <t>Inventarios</t>
  </si>
  <si>
    <t>Costo de Venta Ganado Vacuno - Compras</t>
  </si>
  <si>
    <t>Activos Biológicos En Producción</t>
  </si>
  <si>
    <t>Mortandad y Consumo de Ganado Vacuno</t>
  </si>
  <si>
    <t>Ganado Vacuno en Producción - Cría y Engorde</t>
  </si>
  <si>
    <t>Costo por Absorción - Ganado Vacuno -</t>
  </si>
  <si>
    <t>2.5 – Valuación de las Inversiones</t>
  </si>
  <si>
    <t>(+) Nacimientos</t>
  </si>
  <si>
    <t>Gastos De Ventas O Comercialización</t>
  </si>
  <si>
    <t>(-) Mortandad</t>
  </si>
  <si>
    <t xml:space="preserve">Otros Gastos de Ventas </t>
  </si>
  <si>
    <t xml:space="preserve"> Las inversiones (Bonos y CDA en cartera), se exponen a sus valores nominales. Las diferencias  se reconocen en el estado de resultados en el rubro intereses ganados.</t>
  </si>
  <si>
    <t>Costos de Transformación Diferidos</t>
  </si>
  <si>
    <t>Formularios y Guías  por ventas</t>
  </si>
  <si>
    <t>Vacunas</t>
  </si>
  <si>
    <t>Gastos De Administración</t>
  </si>
  <si>
    <t>2.6 Política de Reconocimiento de Ingresos:</t>
  </si>
  <si>
    <t>Antiparasitarios y Reconstituyentes</t>
  </si>
  <si>
    <t>Sueldos Y Otras Remuneraciones Al Person</t>
  </si>
  <si>
    <t>Instrumentos, Materiales para análisis</t>
  </si>
  <si>
    <t>Sueldos Y Jornales</t>
  </si>
  <si>
    <t>Los ingresos son reconocidos con base en el criterio de lo devengado, de conformidad con las disposiciones de las Normas Contables, y las disposiciones de la Administración Tributaria.</t>
  </si>
  <si>
    <t>Inseminación Artificial</t>
  </si>
  <si>
    <t>Aporte Patronal</t>
  </si>
  <si>
    <t>Caravanas y Carimbos</t>
  </si>
  <si>
    <t>Otros Beneficios Al Personal</t>
  </si>
  <si>
    <t>Balanceados y Otros</t>
  </si>
  <si>
    <t>Aguinaldos</t>
  </si>
  <si>
    <t>2.7 Normas a para  Consolidación de estados financieros:</t>
  </si>
  <si>
    <t>(-) Costos por Absorción del Ejercicio - Costeo</t>
  </si>
  <si>
    <t>Sueldos y Jornales GND</t>
  </si>
  <si>
    <t>Gastos Pagados Por Adelantado</t>
  </si>
  <si>
    <t>Aguinaldos GND</t>
  </si>
  <si>
    <t>La entidad  ha consolidado estados financieros, con Cattle SA y Repro SRL, en este periodo.</t>
  </si>
  <si>
    <t>Intereses a Devengar M/L</t>
  </si>
  <si>
    <t>Remuneración Personal Superior</t>
  </si>
  <si>
    <t>Activo No Corriente</t>
  </si>
  <si>
    <t>Inversiones Financieras Permanentes</t>
  </si>
  <si>
    <t>Otros Gastos Administrativos</t>
  </si>
  <si>
    <t>Inversiones Permanentes  En Entidades Vinculadas</t>
  </si>
  <si>
    <t>Servicios Contratados</t>
  </si>
  <si>
    <t xml:space="preserve">Representa los gastos preoperativos efectuados en el periodo de formación, y corresponden a trámites inherentes a la gestión de apertura. </t>
  </si>
  <si>
    <t>Inversiones Permanentes  En Entidades Vinculadas M/L</t>
  </si>
  <si>
    <t>Servicios Personales</t>
  </si>
  <si>
    <t>Inversiones Permanentes - Acciones en Catlte SA</t>
  </si>
  <si>
    <t>Alquileres</t>
  </si>
  <si>
    <t>Valuación VPP  de  Acciones en Empresas Vinculadas</t>
  </si>
  <si>
    <t>Agua, Luz, Teléfono E Internet</t>
  </si>
  <si>
    <t>(-) Devaluación VPP de Acciones en Empresas Vinculadas</t>
  </si>
  <si>
    <t>Movilidad</t>
  </si>
  <si>
    <t>La Sociedad  no ha cambiado, ni tiene previsto cambiar sus políticas y/o procedimientos contables.</t>
  </si>
  <si>
    <t>Inversiones Permanentes - Acciones en REPRO</t>
  </si>
  <si>
    <t>Reparaciones Y Mantenimientos</t>
  </si>
  <si>
    <t>Propiedad, Planta Y Equipo</t>
  </si>
  <si>
    <t>Seguros Devengados</t>
  </si>
  <si>
    <t xml:space="preserve">Nota 4.- Criterios específicos de valuación </t>
  </si>
  <si>
    <t>Rodados /Transportes</t>
  </si>
  <si>
    <t>Útiles De Oficina</t>
  </si>
  <si>
    <t>Muebles, Útiles Y Enseres</t>
  </si>
  <si>
    <t>Impuestos, Patentes, Tasas Y Otras Contr</t>
  </si>
  <si>
    <t>A-   Valuación en moneda extranjera</t>
  </si>
  <si>
    <t>Equipos De Informática</t>
  </si>
  <si>
    <t>Multas Y Sanciones</t>
  </si>
  <si>
    <t>Equipos de telecomunicación</t>
  </si>
  <si>
    <t>Comunicaciones Y Progagandas</t>
  </si>
  <si>
    <t>(-) Depreciación Acumulada</t>
  </si>
  <si>
    <t>Uniforme</t>
  </si>
  <si>
    <t>(-) Depreciación Acumulada Propiedad, Planta Y Equipo</t>
  </si>
  <si>
    <t>Gastos No Deducibles</t>
  </si>
  <si>
    <t>Cargos Diferidos</t>
  </si>
  <si>
    <t>Dominios Y Suscripciones</t>
  </si>
  <si>
    <t>Gastos De Constitución</t>
  </si>
  <si>
    <t>Gastos de Estancia</t>
  </si>
  <si>
    <t>B-   Posición en moneda extranjera</t>
  </si>
  <si>
    <t>(-) Amortización Acumulada</t>
  </si>
  <si>
    <t>Iva Gnd</t>
  </si>
  <si>
    <t>Licencias, Marcas Y Patentes</t>
  </si>
  <si>
    <t>Gastos De Mensajeria</t>
  </si>
  <si>
    <t>Movilidad y Gastos de viajes al interior - Estancia</t>
  </si>
  <si>
    <t>Saldo periodo actual (Guaraníes)</t>
  </si>
  <si>
    <t>Pasivo</t>
  </si>
  <si>
    <t>Gastos Varios</t>
  </si>
  <si>
    <t>Pasivo Corriente</t>
  </si>
  <si>
    <t>Gastos de Provistas Estancia</t>
  </si>
  <si>
    <t>Acreedores Comerciales</t>
  </si>
  <si>
    <t>IVA Gastos</t>
  </si>
  <si>
    <t>Proveedores Locales M/L</t>
  </si>
  <si>
    <t>Gastos Bancarios Y Financieros</t>
  </si>
  <si>
    <t>Proveedores Locales M/E</t>
  </si>
  <si>
    <t>Intereses Pagados A Entidades Bancarias</t>
  </si>
  <si>
    <t>Tarjeta de Crédito a Pagar - Banco Itaú</t>
  </si>
  <si>
    <t>Deudas Financieras</t>
  </si>
  <si>
    <t>Otros Intereses Pagados</t>
  </si>
  <si>
    <t>Préstamos Del Dueño, Socios O Entidades Vinculadas</t>
  </si>
  <si>
    <t>Diferencia De Cambio</t>
  </si>
  <si>
    <t>Préstamos Del Dueño, Socios O Entidades Vinculadas  M/L</t>
  </si>
  <si>
    <t xml:space="preserve">Intereses A Pagar </t>
  </si>
  <si>
    <t>Utilidad Por Diferencia De Cambio</t>
  </si>
  <si>
    <t>Intereses A Pagar M/L</t>
  </si>
  <si>
    <t>Perdida Por Diferencia De Cambio</t>
  </si>
  <si>
    <t>Otras Cuentas Por Pagar</t>
  </si>
  <si>
    <t>Depreciaciones Y Amortizaciones De Activ</t>
  </si>
  <si>
    <t>Impuesto A La Renta A Pagar</t>
  </si>
  <si>
    <t>Depreciaciones Del Ejercicio</t>
  </si>
  <si>
    <t>Monto ajustado periodo actual guaraníes</t>
  </si>
  <si>
    <t>Provisiones</t>
  </si>
  <si>
    <t>Amortizaciones Del Ejercicio</t>
  </si>
  <si>
    <t>Ganancias por valuación de activos monetarios en moneda extranjera(*)</t>
  </si>
  <si>
    <t>Sueldos A Pagar</t>
  </si>
  <si>
    <t>Otros Resultados No Operativos</t>
  </si>
  <si>
    <t>Ganancias por valuación de pasivos monetarios en moneda extranjera</t>
  </si>
  <si>
    <t>Ips A Pagar</t>
  </si>
  <si>
    <t>Pérdida Extraordinarias</t>
  </si>
  <si>
    <t>Perdidas por valuación de activos monetarios en moneda extranjera (*)</t>
  </si>
  <si>
    <t>Ingresos Diferidos</t>
  </si>
  <si>
    <t>Pérdida En Devaluación  De Inversiones Permanentes</t>
  </si>
  <si>
    <t>Perdidas por valuación de pasivos monetarios en moneda extranjera</t>
  </si>
  <si>
    <t>Anticipos De Clientes</t>
  </si>
  <si>
    <t>Impuesto A La Renta</t>
  </si>
  <si>
    <t>Anticipos De Clientes M/L</t>
  </si>
  <si>
    <t>Interes a Devengar</t>
  </si>
  <si>
    <t>Nota 5.- Composición de cuentas</t>
  </si>
  <si>
    <t>Interes a Devengar M/L</t>
  </si>
  <si>
    <t>Reserva Legal</t>
  </si>
  <si>
    <t>Patrimonio Neto</t>
  </si>
  <si>
    <t>Reserva Legal del Ejercicio</t>
  </si>
  <si>
    <t>Capital</t>
  </si>
  <si>
    <t>Capital Suscripto</t>
  </si>
  <si>
    <t>Fondo Fijo</t>
  </si>
  <si>
    <t>Resultados</t>
  </si>
  <si>
    <t>Resultado Del Ejercicio</t>
  </si>
  <si>
    <t>Banco Itaú Cta.Cte.u$s.</t>
  </si>
  <si>
    <t>Banco Itaú Cta.Cte.Gs.</t>
  </si>
  <si>
    <t>Banco Regional Cta.Cte.u$s.</t>
  </si>
  <si>
    <t>Banco Regional Cta.Cte.Gs.</t>
  </si>
  <si>
    <t>Saldo en cartera de  bonos y certificado de depósitos de ahorros, valuados al precio de mercado de acuerdo al siguiente detalle:</t>
  </si>
  <si>
    <t>Inversiones en Cuenta Cash</t>
  </si>
  <si>
    <t>Investor Casa de Bolsa S.A. Gs</t>
  </si>
  <si>
    <t>Investor Casa de Bolsa S.A. U$S</t>
  </si>
  <si>
    <t>Bonos Corporativos</t>
  </si>
  <si>
    <t>Ganancias A Realizar Bonos Corp.</t>
  </si>
  <si>
    <t>Bonos Subordinados</t>
  </si>
  <si>
    <t>Ganancias A Realizar Bonos Sub.</t>
  </si>
  <si>
    <t>Colocaciones Privadas</t>
  </si>
  <si>
    <t>Intereses A Cobrar Por Inversiones</t>
  </si>
  <si>
    <t xml:space="preserve">Acciones </t>
  </si>
  <si>
    <t>Ganancias A Realizar Cda</t>
  </si>
  <si>
    <t>TOTAL ACCIONES EN CARTERA GS.</t>
  </si>
  <si>
    <t>Acciones En Cattle Investments</t>
  </si>
  <si>
    <t>Valuación Vpp</t>
  </si>
  <si>
    <t>DeValuación Vpp</t>
  </si>
  <si>
    <t>Inversiones en Repro</t>
  </si>
  <si>
    <t>5.3 - CUENTAS A COBRAR</t>
  </si>
  <si>
    <t>Clientes Gs</t>
  </si>
  <si>
    <t>Clientes U$S</t>
  </si>
  <si>
    <t>Anticipo Impuesto A La Renta</t>
  </si>
  <si>
    <t>Iva Crédito Fiscal</t>
  </si>
  <si>
    <t>Cuentas A Cobrar Otros Gs</t>
  </si>
  <si>
    <t>Cuentas A Cobrar Otros U$S</t>
  </si>
  <si>
    <t>Anticipos A Proveedores Locales Gs</t>
  </si>
  <si>
    <t>Anticipos A Proveedores Locales U$S</t>
  </si>
  <si>
    <t>Anticipo al Personal</t>
  </si>
  <si>
    <t>VALOR NETO CONT.</t>
  </si>
  <si>
    <t>Rodados</t>
  </si>
  <si>
    <t>Muebles Y Útiles</t>
  </si>
  <si>
    <t>Equipos de Telecomunicaciones</t>
  </si>
  <si>
    <t>Herramientas</t>
  </si>
  <si>
    <t>Maquinarias</t>
  </si>
  <si>
    <t>MUEBLES Y EQUIPOS EN GENERAL 5 AÑOS</t>
  </si>
  <si>
    <t>MOTOCICLETAS</t>
  </si>
  <si>
    <t>INSTALACIONES DE ELECTRIFICACION</t>
  </si>
  <si>
    <t>Gastos De Desarrollo</t>
  </si>
  <si>
    <t>Total ejercicio anterior</t>
  </si>
  <si>
    <t>Sistemas Informáticos</t>
  </si>
  <si>
    <t>Desarrollo De Sistema Web</t>
  </si>
  <si>
    <t>Menos Amortizaciones</t>
  </si>
  <si>
    <t>N/A</t>
  </si>
  <si>
    <t xml:space="preserve">Incubate Sa </t>
  </si>
  <si>
    <t>Cattle</t>
  </si>
  <si>
    <t>Intereses a Pagar - GS</t>
  </si>
  <si>
    <t>Intereses a Pagar-USD</t>
  </si>
  <si>
    <t>Sobregiros Bancarios</t>
  </si>
  <si>
    <t>Impuestos A Pagar</t>
  </si>
  <si>
    <t>Otras Cuentas Por Pagar M/L</t>
  </si>
  <si>
    <t xml:space="preserve">Total </t>
  </si>
  <si>
    <t>Proveedores En Gs</t>
  </si>
  <si>
    <t>Proveedores En U$S</t>
  </si>
  <si>
    <t>Tarjeta de Crédito</t>
  </si>
  <si>
    <t>Anticipos a Clientes Gs</t>
  </si>
  <si>
    <t>Anticipos A Clientes U$S</t>
  </si>
  <si>
    <t>Intereses a Devengar Gs.</t>
  </si>
  <si>
    <t>Impuesto a la Renta a Pagar</t>
  </si>
  <si>
    <t xml:space="preserve">CONCEPTO </t>
  </si>
  <si>
    <t>Gs</t>
  </si>
  <si>
    <t>Dólares</t>
  </si>
  <si>
    <t xml:space="preserve">Prestamo </t>
  </si>
  <si>
    <t>Cattle S.A.</t>
  </si>
  <si>
    <t xml:space="preserve">No Aplicable. </t>
  </si>
  <si>
    <t>Jesus Baez</t>
  </si>
  <si>
    <t>Ctas a cobrar</t>
  </si>
  <si>
    <t>Investor CBSA</t>
  </si>
  <si>
    <t>NOMBRE DE PERSONA  RELCIONADA</t>
  </si>
  <si>
    <t>INVESTOR CASA DE BOLSA SA- a Cta de Terceros</t>
  </si>
  <si>
    <t>JESUS BAEZ</t>
  </si>
  <si>
    <t>CATTLE SA</t>
  </si>
  <si>
    <t>REPRO SRL</t>
  </si>
  <si>
    <t>ESTADOS DE RESULTADOS</t>
  </si>
  <si>
    <t>Ingresos No Operativos</t>
  </si>
  <si>
    <t>Ingresos Extraordinarios</t>
  </si>
  <si>
    <t>Ingresos por Tenencia  de Ganado</t>
  </si>
  <si>
    <t xml:space="preserve">Desafectación de VM de Ganado Vacuno </t>
  </si>
  <si>
    <t>Costo De Transformación Ganado Vacuno - Diferidos</t>
  </si>
  <si>
    <t>Fletes Pagados por Ventas</t>
  </si>
  <si>
    <t>Vacaciones</t>
  </si>
  <si>
    <t>Honorarios Profesionales</t>
  </si>
  <si>
    <t>Alquileres Pagados</t>
  </si>
  <si>
    <t>Combustibles Y Lubricantes</t>
  </si>
  <si>
    <t>Comunicaciones Y Propagandas</t>
  </si>
  <si>
    <t>Gastos De Escribania</t>
  </si>
  <si>
    <t>Envíos y Encomiendas</t>
  </si>
  <si>
    <t>Intereses Pagados A Entidades Bancarias y otros</t>
  </si>
  <si>
    <t>Intereses devengados por Prestamos Realizados</t>
  </si>
  <si>
    <t>No Aplicable. La empresa No Registra Compromisos Directos.</t>
  </si>
  <si>
    <t>No Aplicable. La empresa No Registra Contingencias Legales.</t>
  </si>
  <si>
    <t>No existen hechos posteriores que pudieran modificar significativamente la posición financiera de la entidad.</t>
  </si>
  <si>
    <t>CODESARROLLOS SA  ha sido constituida legalmente bajo las leyes de la República del Paraguay. Su constitución ha sido formalizada ante el escribano Publico Luis Enrique Peroni Giralt  por Escritura Publica N.º 447 en fecha 24 de julio de 2018. Se encuentra inscripta en los Registros Públicos de Comercio, bajo el Número 8974500 serie 1 folio 1 y siguientes, de la sección contratos de fecha 21 de agosto  de 2018.</t>
  </si>
  <si>
    <t>La entidad no ha consolidado estados financieros, en este periodo.</t>
  </si>
  <si>
    <t>Banco Atlas M/E</t>
  </si>
  <si>
    <t>Iva A Pagar</t>
  </si>
  <si>
    <t>Banco Familiar M/L</t>
  </si>
  <si>
    <t>Banco Itaú M/L</t>
  </si>
  <si>
    <t>Banco Itaú M/E</t>
  </si>
  <si>
    <t>Banco Atlas M/L</t>
  </si>
  <si>
    <t>Banco Sudameris Bank SAECA</t>
  </si>
  <si>
    <t>Fondos de Inversion M/L</t>
  </si>
  <si>
    <t xml:space="preserve">Cda </t>
  </si>
  <si>
    <t>Fondo Mutuo Corto Plazo Gs.</t>
  </si>
  <si>
    <t>Acciones En Otras Empresas Be Live</t>
  </si>
  <si>
    <t>Acciones En Otras Empresas Cafetto</t>
  </si>
  <si>
    <t>Acciones En Otras Empresas Land Invest</t>
  </si>
  <si>
    <t>Acciones En Otras Empresas Sebaste S.A.</t>
  </si>
  <si>
    <t>5.3 -CUENTAS A COBRAR :</t>
  </si>
  <si>
    <t>Cuentas a Cobrar Empresas Vinculadas Gs</t>
  </si>
  <si>
    <t>IVA Crédito Fiscal</t>
  </si>
  <si>
    <t>Documentos a cobrar</t>
  </si>
  <si>
    <t>Cuentas a Cobrar a Be Live M/L</t>
  </si>
  <si>
    <t>Anticipos a Proveedores Locales Gs</t>
  </si>
  <si>
    <t>Anticipos a Proveedores Locales U$S</t>
  </si>
  <si>
    <t>Otras Cuentas a  Cobrar Esencia</t>
  </si>
  <si>
    <t>Maquinarias Y Equipos</t>
  </si>
  <si>
    <t>Herramientas Menores</t>
  </si>
  <si>
    <t>Mejora En Predio Ajeno</t>
  </si>
  <si>
    <t>Obra En Curso Pre Construcción</t>
  </si>
  <si>
    <t>Costo De Obra En Curso</t>
  </si>
  <si>
    <t>Retencion Caucional</t>
  </si>
  <si>
    <t>Menos Obras Certificadas</t>
  </si>
  <si>
    <t>Corto Plazo</t>
  </si>
  <si>
    <t>Largo Plazo</t>
  </si>
  <si>
    <t>Anticipos De Clientes Gs</t>
  </si>
  <si>
    <t>Anticipos De Clientes U$S</t>
  </si>
  <si>
    <t>Señas De Trato U$S</t>
  </si>
  <si>
    <t>Dirección General De Recaudaciones</t>
  </si>
  <si>
    <t>Aportes Y -Reten. A Pagar Ips</t>
  </si>
  <si>
    <t>Investor Casa De Bolsa SA</t>
  </si>
  <si>
    <t>Cuentas a Cobrar</t>
  </si>
  <si>
    <t>Belive</t>
  </si>
  <si>
    <t>Cafetto</t>
  </si>
  <si>
    <t>Albaro Acosta</t>
  </si>
  <si>
    <t>Marcos Fernandez</t>
  </si>
  <si>
    <t>Land Invest</t>
  </si>
  <si>
    <t>Veronica Porro</t>
  </si>
  <si>
    <t>Cuentas a Pagar</t>
  </si>
  <si>
    <t>Anticipo de Cliente - Obra</t>
  </si>
  <si>
    <t>Ziba</t>
  </si>
  <si>
    <t>ACREEDORES /CUENTAS A PAGAR</t>
  </si>
  <si>
    <t>Venta de Dptos</t>
  </si>
  <si>
    <t>Investor Casa De Bolsa Sa</t>
  </si>
  <si>
    <t>Ingresos de la Constructora</t>
  </si>
  <si>
    <t>Ingreso por Certificación de Obras</t>
  </si>
  <si>
    <t>Ingresos por Administración y Dirección de Obra</t>
  </si>
  <si>
    <t>Post Venta Constructora- Obras Presupuestadas</t>
  </si>
  <si>
    <t>Ingresos por Intermediación Comercial</t>
  </si>
  <si>
    <t>Comisiones por Venta de Departamentos</t>
  </si>
  <si>
    <t>Intereses y Rendimientos de Inversiones Financieras - Exentos de IVA</t>
  </si>
  <si>
    <t>Intereses Devengados por Prestamos Concedidos M/E</t>
  </si>
  <si>
    <t>Estados de Resultados</t>
  </si>
  <si>
    <t xml:space="preserve">Egresos </t>
  </si>
  <si>
    <t>Costo De Obras</t>
  </si>
  <si>
    <t>Costo De Obras Gravadas de IVA</t>
  </si>
  <si>
    <t>Costo de Obra Certificadas</t>
  </si>
  <si>
    <t>Garantías de Proyectos Ejecutados</t>
  </si>
  <si>
    <t>Otros Gastos de Ventas</t>
  </si>
  <si>
    <t>Otros Gastos De Ventas</t>
  </si>
  <si>
    <t>Comisiones por Venta de Departamento</t>
  </si>
  <si>
    <t xml:space="preserve">Servicios Personales Independientes </t>
  </si>
  <si>
    <t>Gastos De Representación</t>
  </si>
  <si>
    <t>Alquileres Devengados en el Ej.</t>
  </si>
  <si>
    <t>Seguros Devengados del Ej.</t>
  </si>
  <si>
    <t>Refrigerio Y Cafeteria</t>
  </si>
  <si>
    <t>Gastos de Asamblea- Administracion</t>
  </si>
  <si>
    <t>Gastos de Limpieza</t>
  </si>
  <si>
    <t>Gastos de Expensa</t>
  </si>
  <si>
    <t>IVA Costo</t>
  </si>
  <si>
    <t>Resultado del Ejercicio</t>
  </si>
  <si>
    <t>A)    COMPROMISOS DIRECTOS</t>
  </si>
  <si>
    <t>No Aplicable, La empresa Registra Compromisos Directos.</t>
  </si>
  <si>
    <t>B)    CONTINGENCIAS LEGALES</t>
  </si>
  <si>
    <t>Ingresos por Servicios (Gravadas de IVA)</t>
  </si>
  <si>
    <t>Ingresos por Servicios de Publicidad</t>
  </si>
  <si>
    <t>MARKET DATA SOCIEDAD ANÓNIMA ha sido constituida legalmente bajo las leyes de la República del Paraguay. Su constitución ha sido formalizada ante el escribano Publico Luis Enrique Peroni Giralt  por Escritura Publica N.º 444 en fecha 13 de mayo de 2020. Se encuentra inscripta en los Registros Públicos de Comercio, bajo el Número 29656 serie 1 folio 1 y siguientes, de la sección contratos de fecha 23 de junio  de 2020.</t>
  </si>
  <si>
    <t>Ingresos Academy MD</t>
  </si>
  <si>
    <t>Ingresos por Cursos y Capacitaciones</t>
  </si>
  <si>
    <t xml:space="preserve">Banco Itau M/L </t>
  </si>
  <si>
    <t>Tarjeta de Crédito a Cobrar</t>
  </si>
  <si>
    <t>Equipos De Informáticos</t>
  </si>
  <si>
    <t>Costo De Ventas Gravadas Por El Iva</t>
  </si>
  <si>
    <t>Anticipos Y Retenciones De Impuesto A La Renta</t>
  </si>
  <si>
    <t>Costo de Venta Servicios Gravados</t>
  </si>
  <si>
    <t>Costos de Capacitaciones y Cursos</t>
  </si>
  <si>
    <t>Otros Gastos Diferidos ICBSA</t>
  </si>
  <si>
    <t xml:space="preserve">Materiales para Cursos </t>
  </si>
  <si>
    <t>Alquileres de Bienes para Cursos</t>
  </si>
  <si>
    <t>Activos Intangibles</t>
  </si>
  <si>
    <t>Refrigerio y Cafetería para Cursos</t>
  </si>
  <si>
    <t>Servicios Personales -Cursos - Personas Físicas no Profesionales</t>
  </si>
  <si>
    <t>Impresiones para la Revista</t>
  </si>
  <si>
    <t>Materiales para Revista</t>
  </si>
  <si>
    <t>Cuentas a Pagar a Empresas y Personas Relacionadas- M/L</t>
  </si>
  <si>
    <t>Costos de Servicios de Diario Digital</t>
  </si>
  <si>
    <t>Tarjetas de Crédito a Pagar</t>
  </si>
  <si>
    <t>Servicios Personales -Diario Digital - Personas Físicas no Profesionales</t>
  </si>
  <si>
    <t>Deudas Fiscales Corrientes</t>
  </si>
  <si>
    <t>Retenciones Ley 881</t>
  </si>
  <si>
    <t>Resultados Acumulados</t>
  </si>
  <si>
    <t>Servicios Contratados - Para Empresas paga IRE-</t>
  </si>
  <si>
    <t>Resultados Acumulados 2020</t>
  </si>
  <si>
    <t>Servicios Personales - Personas Físicas no Profesionales</t>
  </si>
  <si>
    <t>Gastos De Cobranzas</t>
  </si>
  <si>
    <t>Publicidad y Progaganda</t>
  </si>
  <si>
    <t>Papeleria E Impresos</t>
  </si>
  <si>
    <t>Banco Itau Gs. Caja de Ahorro</t>
  </si>
  <si>
    <t>Banco Itaú u$s. Caja de ahorro</t>
  </si>
  <si>
    <t>Financiera Solar SAECA Caja de ahorro Gs.</t>
  </si>
  <si>
    <t>Acciones En Otras Empresas</t>
  </si>
  <si>
    <t>Cuentas a Cobrar Empresas Vinculadas USD</t>
  </si>
  <si>
    <t>Tarjetas de Crédito</t>
  </si>
  <si>
    <t>ACUMULADO DEPRECIACIONES</t>
  </si>
  <si>
    <t>Instalaciones</t>
  </si>
  <si>
    <t>Herramientas y Equipos</t>
  </si>
  <si>
    <t>Otros Gastos Diferidos</t>
  </si>
  <si>
    <t>Amortizaciones Acumuladas</t>
  </si>
  <si>
    <t>Intereses a Pagar</t>
  </si>
  <si>
    <t>Tarjetas de Credito Gs</t>
  </si>
  <si>
    <t>Otras Cuentas a Pagar</t>
  </si>
  <si>
    <t>Retención Impuesto a la Publicidad</t>
  </si>
  <si>
    <t>Sueldos a Pagar</t>
  </si>
  <si>
    <t xml:space="preserve">Investor Casa de Bolsa SA </t>
  </si>
  <si>
    <t>Recupero de Gastos a Pagar</t>
  </si>
  <si>
    <t>Cafetto SA</t>
  </si>
  <si>
    <t>Alquiler de Maquina + Insumos</t>
  </si>
  <si>
    <t xml:space="preserve">Edge SA </t>
  </si>
  <si>
    <t>Servicios Prestados</t>
  </si>
  <si>
    <t xml:space="preserve">Incubate SA </t>
  </si>
  <si>
    <t>Cesion de Uso y Utilizacion de Espacio</t>
  </si>
  <si>
    <t>Inpositiva SA</t>
  </si>
  <si>
    <t>Codesarrollos</t>
  </si>
  <si>
    <t>Traders Pro</t>
  </si>
  <si>
    <t>Investor</t>
  </si>
  <si>
    <t>Mayra Antonella Roux</t>
  </si>
  <si>
    <t>Ma. Veronica Porro</t>
  </si>
  <si>
    <t>Intereses Caja de Ahorro</t>
  </si>
  <si>
    <t>Honorarios Profesionales - Cursos - Persona Fisica</t>
  </si>
  <si>
    <t>Gastos de Movilidad para Cursos</t>
  </si>
  <si>
    <t>Costos de Servicios de Revista</t>
  </si>
  <si>
    <t>Honorarios Profesionales-Revista</t>
  </si>
  <si>
    <t>Servicios Personales -Revista - Personas Físicas no Profesionales</t>
  </si>
  <si>
    <t>Honorarios Profesionales-Diario Digital</t>
  </si>
  <si>
    <t>Honorarios Profesionales - ADM</t>
  </si>
  <si>
    <t>Alquileres Devengados (Edificios)</t>
  </si>
  <si>
    <t>Publicidad y Propaganda</t>
  </si>
  <si>
    <t>RESULTADO DEL EJERCICIO</t>
  </si>
  <si>
    <t>Venta de Valores</t>
  </si>
  <si>
    <t>IN FI SA  ha sido constituida legalmente bajo las leyes de la República del Paraguay. Su constitución ha sido formalizada ante el escribano Publico Luis Enrique Peroni Giralt  por Escritura Publica N.º 921 en fecha 23 de junio de 2021. Se encuentra inscripta en los Registros Públicos de Comercio, bajo el Número 11231642 serie 1 folio 1 y siguientes, de la sección contratos de fecha 20/07/2021.</t>
  </si>
  <si>
    <t>Intereses Devengados por Rendimientos de Inversiones</t>
  </si>
  <si>
    <t xml:space="preserve">Banco Familiar M/L </t>
  </si>
  <si>
    <t>Banco Familiar M/E</t>
  </si>
  <si>
    <t>Inversiones Temporarias</t>
  </si>
  <si>
    <t>Inversiones Financieras</t>
  </si>
  <si>
    <t>Cuenta Cash Traders Pro - M/L</t>
  </si>
  <si>
    <t>Venta De Activos Fijos</t>
  </si>
  <si>
    <t>Cuenta Cash Traders Pro - M/E</t>
  </si>
  <si>
    <t>Ajustes por Valuación en Inversiones Temporales</t>
  </si>
  <si>
    <t>Intereses cobrados Caja de Ahorro</t>
  </si>
  <si>
    <t>(+) Ajuste por Valor de Compra Inversiones Temporales M/L</t>
  </si>
  <si>
    <t>Intereses Cobrados por Préstamos</t>
  </si>
  <si>
    <t>Intereses, Regalías Y Otros Rendimientos</t>
  </si>
  <si>
    <t>Intereses, Regalías Y Otros Rendimientos M/L</t>
  </si>
  <si>
    <t>Costo De Ventas Exentas Del Iva</t>
  </si>
  <si>
    <t>(-) Ganancias a Realizar por Intereses, Regalías y otros Rendimientos M/L</t>
  </si>
  <si>
    <t>Costo de Venta de Instrumentos Financieros</t>
  </si>
  <si>
    <t>(-) Ganancias a Realizar por  Cupón Cero - Bco FamiliarM/L</t>
  </si>
  <si>
    <t>Los bienes de uso se exponen a sus costos históricos. La política de depreciación adoptada es a partir del año siguiente a la incorporación. Los bienes de uso serán depreciados por un sistema lineal, de conformidad con los años de vida útil estimada, aplicada sobre el saldo neto del valor residual. La firma no realiza ajustes por inflación. A partir, del ejercicio 2020, los bienes del Activo Fijo  no fueron revaluados, atendiendo las reglamentaciones de la Administración Tributaria.</t>
  </si>
  <si>
    <t>Clientes Locales Gs</t>
  </si>
  <si>
    <t>Deudores Por Préstamos</t>
  </si>
  <si>
    <t>Intereses A Cobrar M/L</t>
  </si>
  <si>
    <t>Alquileres Devengados</t>
  </si>
  <si>
    <t>Cuentas A Cobrar A Directores Y Funciona</t>
  </si>
  <si>
    <t>Cuentas A Cobrar A Directores Y Funcionarios M/L</t>
  </si>
  <si>
    <t>IVA Crédito Fiscal Saldo a Favor</t>
  </si>
  <si>
    <t>Otros Activos</t>
  </si>
  <si>
    <t>Publicidad y Propaganda- Administracion</t>
  </si>
  <si>
    <t>Garantía de Alquileres</t>
  </si>
  <si>
    <t>Equipos De Informatica</t>
  </si>
  <si>
    <t>Gastos Informaticos</t>
  </si>
  <si>
    <t>IVA Gasto</t>
  </si>
  <si>
    <t>Gastos De Proyectos De Inversión</t>
  </si>
  <si>
    <t>Proveedores Locales</t>
  </si>
  <si>
    <t xml:space="preserve">Intereses a Devengar </t>
  </si>
  <si>
    <t>Ingresos Financieros Diferidos</t>
  </si>
  <si>
    <t>Ingresos Diferidos por Compra Renta Fija M/L</t>
  </si>
  <si>
    <t>(-) Capital A Integrar</t>
  </si>
  <si>
    <t>Otros Aportes de Capital</t>
  </si>
  <si>
    <t>Aportes a Cuenta de Futuras Capitalizaciones</t>
  </si>
  <si>
    <t>Pasivos</t>
  </si>
  <si>
    <t>Otras Reservas</t>
  </si>
  <si>
    <t>Reserva Especial</t>
  </si>
  <si>
    <t>Cuenta Cash Traders Pro ML</t>
  </si>
  <si>
    <t>Cuenta Cash Traders Pro ME</t>
  </si>
  <si>
    <t xml:space="preserve">Bonos </t>
  </si>
  <si>
    <t>Gastos De Proyectos</t>
  </si>
  <si>
    <t>INVENTARIOS</t>
  </si>
  <si>
    <t/>
  </si>
  <si>
    <t xml:space="preserve">	Intereses a Devengar M/L</t>
  </si>
  <si>
    <t>Emilio Rojas</t>
  </si>
  <si>
    <t>Investor C.B.S.A.</t>
  </si>
  <si>
    <t xml:space="preserve"> La empresa Registra Compromisos Directos.</t>
  </si>
  <si>
    <t>No Aplicable.</t>
  </si>
  <si>
    <t>Las 13 notas forman parte integral de este balance</t>
  </si>
  <si>
    <r>
      <rPr>
        <b/>
        <sz val="9"/>
        <rFont val="NoTO SANS"/>
        <family val="2"/>
      </rPr>
      <t>2.1</t>
    </r>
    <r>
      <rPr>
        <sz val="9"/>
        <rFont val="NoTO SANS"/>
        <family val="2"/>
      </rPr>
      <t xml:space="preserve"> Los Estados Financieros han sido preparados de acuerdo a las normas establecidas por la comisión Nacional de Valores y Normas  de Información Financiera emitidas por el Consejop de Contadores Públicos del Paraguay,  y corresponden al ejercicio cerrado el 31 de marzo 2023,</t>
    </r>
  </si>
  <si>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 7.166,48 Gs., Tipo Vendedor  para los pasivos 1 USD = 7.169,70</t>
  </si>
  <si>
    <t>Los bienes de uso se exponen a sus costos históricos. La política de revalúo y depreciación adoptada es a partir del año siguiente a la incorporación. Lo bienes de uso serán depreciados por un sistema lineal, de conformidad con los años de vida útil estimado, y revaluados al cierre del ejercicio de conformidad con los coeficientes publicados por la Administración Tributaria.</t>
  </si>
  <si>
    <t xml:space="preserve"> Las inversiones (Bonos y CDA en cartera), se exponen a sus valores actualizados. Las diferencias  se exponen en el estado de resultados en el rubro intereses ganados.</t>
  </si>
  <si>
    <r>
      <t>Los ingresos son reconocidos con base en el criterio de lo devengado, de conformidad con las disposiciones de las Normas Contables, emitidas por el Consejo de contadores Públicos del Paraguay</t>
    </r>
    <r>
      <rPr>
        <b/>
        <sz val="9"/>
        <rFont val="NoTO SANS"/>
        <family val="2"/>
      </rPr>
      <t>.</t>
    </r>
  </si>
  <si>
    <t>Monto ajustado periodo actual guaranies</t>
  </si>
  <si>
    <t xml:space="preserve">tipo de cambio periodo anterior </t>
  </si>
  <si>
    <t>saldo al cierre del ejercicio anterior (Guaranies)</t>
  </si>
  <si>
    <t>Saldo al 31/03/2023</t>
  </si>
  <si>
    <t>Saldo al 31/03/2022</t>
  </si>
  <si>
    <t xml:space="preserve">Banco Regional Cta. Cte. </t>
  </si>
  <si>
    <t>valores a depositar</t>
  </si>
  <si>
    <t>Anticipo de Impuesto a la Renta</t>
  </si>
  <si>
    <t>Préstamo al personal</t>
  </si>
  <si>
    <t>Cuentas a Cobrar a entidades vinculadas (1)</t>
  </si>
  <si>
    <t>(1)  Saldo a cobrar a empresas vinculadas en concepto de reembolso de gastos por servicios de fotocopiado.</t>
  </si>
  <si>
    <t>ELECTRODOMESTICO</t>
  </si>
  <si>
    <t>TOTAL EJ. ANT.</t>
  </si>
  <si>
    <t>Representa gastos preoperativos y demás trámites necesarios para la formalización de la administradora, que por sus características serán afectados a resultados en cinco años. En el cuadro siguiente se detalla la composición.</t>
  </si>
  <si>
    <t>No existen otros activos corrientes y no corrientes que reportar</t>
  </si>
  <si>
    <t xml:space="preserve"> CUENTAS VARIAS A PAGAR</t>
  </si>
  <si>
    <t>Proveedores</t>
  </si>
  <si>
    <t>TRADER PRO SA</t>
  </si>
  <si>
    <t>INVESTOR CASA DE BOLSAS</t>
  </si>
  <si>
    <t>PRINTEC S.A.</t>
  </si>
  <si>
    <t>EDITORIAL AZETA SA</t>
  </si>
  <si>
    <t>MARIA AGUSTINA GARCÍA AGUIAR</t>
  </si>
  <si>
    <t>DOCUMENTA SA</t>
  </si>
  <si>
    <t>CPAN AUD. &amp; CONT</t>
  </si>
  <si>
    <t>TARJETA DE CRÈDITO SO</t>
  </si>
  <si>
    <t>TOTAL AÑO ANTERIOR</t>
  </si>
  <si>
    <t xml:space="preserve"> PROVISIONES</t>
  </si>
  <si>
    <t>RETENCIÒN IDU</t>
  </si>
  <si>
    <t>OBLIGACIONES LABORALES Y CARGAS SOCIALES</t>
  </si>
  <si>
    <t>5.10- (*)CUENTAS A PAGAR A PERSONAS Y EMPRESAS RELACIONADAS (CORTO Y LARGO PLAZO)</t>
  </si>
  <si>
    <t>EDGE SA</t>
  </si>
  <si>
    <t>TRADERSPRO CASA DE BOLSA</t>
  </si>
  <si>
    <t>SALDO Y TRANSACCIONES CON PERSONAS Y EMPRESAS RELACIONADAS</t>
  </si>
  <si>
    <t>ASESORIA LEGAL</t>
  </si>
  <si>
    <t>RESULTADO CON OPERACIONES Y EMPRESAS VINCULADAS</t>
  </si>
  <si>
    <t>IN POSITIVA</t>
  </si>
  <si>
    <t xml:space="preserve">IN FI S.A. </t>
  </si>
  <si>
    <t>PROCAMPO GERENCIAMIENTO SA</t>
  </si>
  <si>
    <t>TRADERPRO SACA DE BOLSA</t>
  </si>
  <si>
    <t>MARKET DATA</t>
  </si>
  <si>
    <t>GANANCIAS EN OPERACIONES</t>
  </si>
  <si>
    <t>DESCUENTO AL PERSONAL</t>
  </si>
  <si>
    <t>INTERESES POR SERVICIOS</t>
  </si>
  <si>
    <t>IMPUESTOS, PATENTES TASAS</t>
  </si>
  <si>
    <t>COMISIONES PAGADAS A CASA DE BOLSA</t>
  </si>
  <si>
    <t>ARANCELES PAGADOS BVPASA</t>
  </si>
  <si>
    <t>ARANCELES PAGADOS CNV</t>
  </si>
  <si>
    <r>
      <t xml:space="preserve">A)    </t>
    </r>
    <r>
      <rPr>
        <b/>
        <sz val="9"/>
        <color indexed="8"/>
        <rFont val="NoTO SANS"/>
        <family val="2"/>
      </rPr>
      <t>COMPROMISOS DIRECTOS</t>
    </r>
  </si>
  <si>
    <r>
      <t xml:space="preserve">B)    </t>
    </r>
    <r>
      <rPr>
        <b/>
        <sz val="9"/>
        <color indexed="8"/>
        <rFont val="NoTO SANS"/>
        <family val="2"/>
      </rPr>
      <t>CONTINGENCIAS LEGALES</t>
    </r>
  </si>
  <si>
    <t>7 - HECHOS POSTERIORES AL CIERRE TRIMESTRE</t>
  </si>
  <si>
    <t>NO EXISTEN HECHOS RELEVANTES OCURRIDOS CON POSTERIORIDAD AL CIERRE DE LOS ESTADOS FINANCIEROS INTERMEDIOS CERRADOS EL 31 DE MARZO DE 2023.</t>
  </si>
  <si>
    <r>
      <t xml:space="preserve">B)    </t>
    </r>
    <r>
      <rPr>
        <b/>
        <sz val="9"/>
        <color indexed="8"/>
        <rFont val="Calibri"/>
        <family val="2"/>
        <scheme val="minor"/>
      </rPr>
      <t>CONTINGENCIAS LEGALES</t>
    </r>
  </si>
  <si>
    <r>
      <t xml:space="preserve">A)    </t>
    </r>
    <r>
      <rPr>
        <b/>
        <sz val="9"/>
        <color indexed="8"/>
        <rFont val="Calibri"/>
        <family val="2"/>
        <scheme val="minor"/>
      </rPr>
      <t>COMPROMISOS DIRECTOS</t>
    </r>
  </si>
  <si>
    <t>31/03/2023</t>
  </si>
  <si>
    <t>Incubate</t>
  </si>
  <si>
    <t xml:space="preserve">Mayra Antonella Roux  </t>
  </si>
  <si>
    <r>
      <t>C)    INVERSIONES PERMANENTES EN EMPRESAS VINCULADAS</t>
    </r>
    <r>
      <rPr>
        <b/>
        <sz val="9"/>
        <color indexed="8"/>
        <rFont val="Calibri"/>
        <family val="2"/>
        <scheme val="minor"/>
      </rPr>
      <t xml:space="preserve"> GS</t>
    </r>
  </si>
  <si>
    <r>
      <t xml:space="preserve">B)    </t>
    </r>
    <r>
      <rPr>
        <b/>
        <sz val="9"/>
        <color indexed="8"/>
        <rFont val="Calibri"/>
        <family val="2"/>
        <scheme val="minor"/>
      </rPr>
      <t>TITULOS DE RENTA VARIABLE GS</t>
    </r>
  </si>
  <si>
    <r>
      <t xml:space="preserve">A)    </t>
    </r>
    <r>
      <rPr>
        <b/>
        <sz val="9"/>
        <color indexed="8"/>
        <rFont val="Calibri"/>
        <family val="2"/>
        <scheme val="minor"/>
      </rPr>
      <t>TITULOS DE RENTA FIJA GS</t>
    </r>
  </si>
  <si>
    <r>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t>
    </r>
    <r>
      <rPr>
        <b/>
        <sz val="9"/>
        <rFont val="Calibri"/>
        <family val="2"/>
        <scheme val="minor"/>
      </rPr>
      <t xml:space="preserve"> 1USD = 7.166,48 </t>
    </r>
    <r>
      <rPr>
        <sz val="9"/>
        <rFont val="Calibri"/>
        <family val="2"/>
        <scheme val="minor"/>
      </rPr>
      <t xml:space="preserve">Gs., Tipo Vendedor  para los pasivos </t>
    </r>
    <r>
      <rPr>
        <b/>
        <sz val="9"/>
        <rFont val="Calibri"/>
        <family val="2"/>
        <scheme val="minor"/>
      </rPr>
      <t>1 USD = 7.169,70</t>
    </r>
  </si>
  <si>
    <r>
      <rPr>
        <b/>
        <sz val="9"/>
        <rFont val="Calibri"/>
        <family val="2"/>
        <scheme val="minor"/>
      </rPr>
      <t>2.1</t>
    </r>
    <r>
      <rPr>
        <sz val="9"/>
        <rFont val="Calibri"/>
        <family val="2"/>
        <scheme val="minor"/>
      </rPr>
      <t xml:space="preserve"> Los Estados Financieros han sido preparados de acuerdo al Capitulo 9.  Normas para la elaboración y presentación de Estados Financieros de las Casas de Bolsa, de la Resolución 30/21  y corresponden al ejercicio cerrado el</t>
    </r>
    <r>
      <rPr>
        <b/>
        <sz val="9"/>
        <rFont val="Calibri"/>
        <family val="2"/>
        <scheme val="minor"/>
      </rPr>
      <t xml:space="preserve"> 31 de Marzo de 2023</t>
    </r>
    <r>
      <rPr>
        <sz val="9"/>
        <rFont val="Calibri"/>
        <family val="2"/>
        <scheme val="minor"/>
      </rPr>
      <t>.</t>
    </r>
  </si>
  <si>
    <t>Aranceles y Comisiones Investor C.B.S.A.</t>
  </si>
  <si>
    <t>Costo de Venta de Ganado - Gastos No Deducible - VNR</t>
  </si>
  <si>
    <t>Costo de Venta AF</t>
  </si>
  <si>
    <t>2.730.431.993</t>
  </si>
  <si>
    <t>(+) Descuentos Obtenidos de Proveedores</t>
  </si>
  <si>
    <t xml:space="preserve"> Descuentos de Clientes y de Proveedores</t>
  </si>
  <si>
    <t>Descuentos Concedidos y Obtenidos</t>
  </si>
  <si>
    <t xml:space="preserve"> 3.147.331.538,00 </t>
  </si>
  <si>
    <t>            7.339,62 </t>
  </si>
  <si>
    <t>            7.322,90 </t>
  </si>
  <si>
    <r>
      <t xml:space="preserve">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t>
    </r>
    <r>
      <rPr>
        <b/>
        <sz val="9"/>
        <rFont val="Calibri"/>
        <family val="2"/>
        <scheme val="minor"/>
      </rPr>
      <t>1USD = 7.166,48 Gs.</t>
    </r>
    <r>
      <rPr>
        <sz val="9"/>
        <rFont val="Calibri"/>
        <family val="2"/>
        <scheme val="minor"/>
      </rPr>
      <t>, Tipo Vendedor  para los pasivos 1</t>
    </r>
    <r>
      <rPr>
        <b/>
        <sz val="9"/>
        <rFont val="Calibri"/>
        <family val="2"/>
        <scheme val="minor"/>
      </rPr>
      <t xml:space="preserve"> USD = 7.169,70</t>
    </r>
  </si>
  <si>
    <r>
      <rPr>
        <b/>
        <sz val="9"/>
        <rFont val="Calibri"/>
        <family val="2"/>
        <scheme val="minor"/>
      </rPr>
      <t>2.1</t>
    </r>
    <r>
      <rPr>
        <sz val="9"/>
        <rFont val="Calibri"/>
        <family val="2"/>
        <scheme val="minor"/>
      </rPr>
      <t xml:space="preserve"> Los Estados Financieros han sido preparados de acuerdo al Capitulo 9.  Normas para la elaboración y presentación de Estados Financieros de las Casasas de Bolsa, de la Resolución 35/23  y corresponden al ejercicio cerrado el </t>
    </r>
    <r>
      <rPr>
        <b/>
        <u val="double"/>
        <sz val="9"/>
        <rFont val="Calibri (Cuerpo)"/>
      </rPr>
      <t>31 de marzo de 2023</t>
    </r>
    <r>
      <rPr>
        <sz val="9"/>
        <rFont val="Calibri"/>
        <family val="2"/>
        <scheme val="minor"/>
      </rPr>
      <t>.</t>
    </r>
  </si>
  <si>
    <t>Viáticos A Vendedores</t>
  </si>
  <si>
    <t>Costo de Venta de Títulos de Deuda (Bonos y Cdas)</t>
  </si>
  <si>
    <t>Venta de Títulos de  Deuda - Valores (CDAs y Bonos)</t>
  </si>
  <si>
    <t>Ventas De Títulos y Valores -Exentos Del Iva</t>
  </si>
  <si>
    <t>Señas De Trato Gs</t>
  </si>
  <si>
    <t xml:space="preserve">Otras Cuentas a Cobrar </t>
  </si>
  <si>
    <t>(+) Valuación VPP de Land Invest</t>
  </si>
  <si>
    <t>Investor Casa de Bolsa S.A.-USD</t>
  </si>
  <si>
    <r>
      <t xml:space="preserve">Los estados financieros están preparados en la moneda de curso legal en el país. Los saldos en moneda extranjera son convertidos al tipo de cambio comprador y/o vendedor de la fecha de transacción, emitidos por la SET, y ajustados al tipo de cambio de cierre:Tipo comprador para valuación de activos </t>
    </r>
    <r>
      <rPr>
        <b/>
        <sz val="9"/>
        <rFont val="Calibri"/>
        <family val="2"/>
        <scheme val="minor"/>
      </rPr>
      <t>1USD =7.166,48</t>
    </r>
    <r>
      <rPr>
        <sz val="9"/>
        <rFont val="Calibri"/>
        <family val="2"/>
        <scheme val="minor"/>
      </rPr>
      <t xml:space="preserve"> Gs., Tipo Vendedor  para los pasivos</t>
    </r>
    <r>
      <rPr>
        <b/>
        <sz val="9"/>
        <rFont val="Calibri"/>
        <family val="2"/>
        <scheme val="minor"/>
      </rPr>
      <t xml:space="preserve"> 1 USD = 7.169,70</t>
    </r>
  </si>
  <si>
    <r>
      <rPr>
        <b/>
        <sz val="9"/>
        <rFont val="Calibri"/>
        <family val="2"/>
        <scheme val="minor"/>
      </rPr>
      <t>2.1</t>
    </r>
    <r>
      <rPr>
        <sz val="9"/>
        <rFont val="Calibri"/>
        <family val="2"/>
        <scheme val="minor"/>
      </rPr>
      <t xml:space="preserve"> Los Estados Financieros han sido preparados de acuerdo al Capitulo 9.  Normas para la elaboración y presentación de Estados Financieros de las Casasas de Bolsa, de la Resolución 30/21  y corresponden al ejercicio cerrado</t>
    </r>
    <r>
      <rPr>
        <b/>
        <sz val="9"/>
        <rFont val="Calibri"/>
        <family val="2"/>
        <scheme val="minor"/>
      </rPr>
      <t xml:space="preserve"> el 31 de marzo de 2023.</t>
    </r>
  </si>
  <si>
    <t>Banco BANCOP S.A. M/L</t>
  </si>
  <si>
    <t>Ingresos por Servicios Profesionales</t>
  </si>
  <si>
    <r>
      <t xml:space="preserve">2.1 Los Estados Financieros han sido preparados de acuerdo a las normas contables  y fiscales vigentes establecidas,  y corresponden al ejercicio cerrado el </t>
    </r>
    <r>
      <rPr>
        <b/>
        <sz val="9"/>
        <rFont val="Calibri (Cuerpo)"/>
      </rPr>
      <t>31 de marzo de 2023</t>
    </r>
  </si>
  <si>
    <t>Inversiones en Títulos de Renta Fija (BONOS y CDA´s)</t>
  </si>
  <si>
    <t>Inversiones en Títulos de Renta Fija (BONOS y CDA´s) M/L</t>
  </si>
  <si>
    <t>Ingresos por Intereses Cobrados en Repos</t>
  </si>
  <si>
    <t>Inversiones en Títulos de Renta Fija (BONOS y CDA´s) M/E</t>
  </si>
  <si>
    <r>
      <t xml:space="preserve">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t>
    </r>
    <r>
      <rPr>
        <b/>
        <sz val="9"/>
        <rFont val="Calibri"/>
        <family val="2"/>
        <scheme val="minor"/>
      </rPr>
      <t xml:space="preserve">1USD = 7166,48 </t>
    </r>
    <r>
      <rPr>
        <sz val="9"/>
        <rFont val="Calibri"/>
        <family val="2"/>
        <scheme val="minor"/>
      </rPr>
      <t xml:space="preserve">Gs., Tipo Vendedor  para los pasivos </t>
    </r>
    <r>
      <rPr>
        <b/>
        <sz val="9"/>
        <rFont val="Calibri"/>
        <family val="2"/>
        <scheme val="minor"/>
      </rPr>
      <t>1 USD = 7169,7</t>
    </r>
  </si>
  <si>
    <t>Títulos de Renta Variable (Acciones S.A.E.C.A.)</t>
  </si>
  <si>
    <t>(+) Ajuste por Valor de Compra Inversiones Temporales M/E</t>
  </si>
  <si>
    <t>Inmuebles</t>
  </si>
  <si>
    <t>Intereses Pagados por Repos</t>
  </si>
  <si>
    <t>Licencias y Software</t>
  </si>
  <si>
    <t>Resultados Acumulados 2022</t>
  </si>
  <si>
    <t>Acciones</t>
  </si>
  <si>
    <t xml:space="preserve">	Ips A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</si>
</sst>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64" formatCode="_-* #,##0_-;\-* #,##0_-;_-* &quot;-&quot;_-;_-@_-"/>
    <numFmt numFmtId="165" formatCode="_-* #,##0.00_-;\-* #,##0.00_-;_-* &quot;-&quot;??_-;_-@_-"/>
    <numFmt numFmtId="166" formatCode="_-* #,##0.00\ _€_-;\-* #,##0.00\ _€_-;_-* &quot;-&quot;??\ _€_-;_-@_-"/>
    <numFmt numFmtId="167" formatCode="_(* #,##0.00_);_(* \(#,##0.00\);_(* &quot;-&quot;??_);_(@_)"/>
    <numFmt numFmtId="168" formatCode="_ * #,##0_ ;_ * \-#,##0_ ;_ * &quot;-&quot;??_ ;_ @_ "/>
    <numFmt numFmtId="169" formatCode="_ * #,##0.0_ ;_ * \-#,##0.0_ ;_ * &quot;-&quot;_ ;_ @_ "/>
    <numFmt numFmtId="170" formatCode="_ * #,##0.00_ ;_ * \-#,##0.00_ ;_ * &quot;-&quot;_ ;_ @_ "/>
    <numFmt numFmtId="171" formatCode="_-* #,##0\ _€_-;\-* #,##0\ _€_-;_-* &quot;-&quot;??\ _€_-;_-@_-"/>
    <numFmt numFmtId="172" formatCode="_-* #,##0_-;\-* #,##0_-;_-* &quot;-&quot;??_-;_-@_-"/>
    <numFmt numFmtId="173" formatCode="_(* #,##0.00_);_(* \(#,##0.00\);_(* \-??_);_(@_)"/>
    <numFmt numFmtId="174" formatCode="_(* #,##0_);_(* \(#,##0\);_(* &quot;-&quot;??_);_(@_)"/>
  </numFmts>
  <fonts count="48">
    <font>
      <sz val="11"/>
      <color theme="1"/>
      <name val="Calibri"/>
      <family val="2"/>
      <scheme val="minor"/>
    </font>
    <font>
      <sz val="11"/>
      <color theme="1"/>
      <name val="Calibri"/>
      <family val="2"/>
      <scheme val="minor"/>
    </font>
    <font>
      <sz val="10"/>
      <name val="Arial"/>
      <family val="2"/>
    </font>
    <font>
      <sz val="11"/>
      <color theme="0"/>
      <name val="Calibri"/>
      <family val="2"/>
      <scheme val="minor"/>
    </font>
    <font>
      <u/>
      <sz val="10"/>
      <color theme="10"/>
      <name val="Arial"/>
      <family val="2"/>
    </font>
    <font>
      <sz val="10"/>
      <name val="Arial"/>
      <family val="2"/>
    </font>
    <font>
      <sz val="18"/>
      <color theme="0"/>
      <name val="Calibri"/>
      <family val="2"/>
      <scheme val="minor"/>
    </font>
    <font>
      <b/>
      <sz val="12"/>
      <color theme="0"/>
      <name val="Calibri"/>
      <family val="2"/>
      <scheme val="minor"/>
    </font>
    <font>
      <b/>
      <sz val="11"/>
      <color theme="0" tint="-0.34998626667073579"/>
      <name val="Times New Roman"/>
      <family val="1"/>
    </font>
    <font>
      <sz val="9"/>
      <name val="NoTO SANS"/>
      <family val="2"/>
    </font>
    <font>
      <b/>
      <sz val="9"/>
      <name val="NoTO SANS"/>
      <family val="2"/>
    </font>
    <font>
      <b/>
      <i/>
      <sz val="9"/>
      <name val="Noto Sans"/>
      <family val="2"/>
    </font>
    <font>
      <b/>
      <sz val="9"/>
      <color rgb="FF000000"/>
      <name val="NoTO SANS"/>
      <family val="2"/>
    </font>
    <font>
      <sz val="9"/>
      <color rgb="FF000000"/>
      <name val="NoTO SANS"/>
      <family val="2"/>
    </font>
    <font>
      <u/>
      <sz val="9"/>
      <name val="Noto Sans"/>
      <family val="2"/>
    </font>
    <font>
      <sz val="9"/>
      <color theme="1"/>
      <name val="NoTO SANS"/>
      <family val="2"/>
    </font>
    <font>
      <sz val="8"/>
      <color rgb="FF000000"/>
      <name val="Arial"/>
      <family val="2"/>
    </font>
    <font>
      <b/>
      <sz val="9"/>
      <color indexed="8"/>
      <name val="NoTO SANS"/>
      <family val="2"/>
    </font>
    <font>
      <sz val="10"/>
      <color rgb="FF000000"/>
      <name val="Arial"/>
      <family val="2"/>
    </font>
    <font>
      <sz val="9"/>
      <name val="Calibri"/>
      <family val="2"/>
      <scheme val="minor"/>
    </font>
    <font>
      <sz val="9"/>
      <color rgb="FF000000"/>
      <name val="Calibri"/>
      <family val="2"/>
      <scheme val="minor"/>
    </font>
    <font>
      <b/>
      <sz val="9"/>
      <name val="Calibri"/>
      <family val="2"/>
      <scheme val="minor"/>
    </font>
    <font>
      <b/>
      <sz val="9"/>
      <color indexed="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u/>
      <sz val="9"/>
      <name val="Calibri"/>
      <family val="2"/>
      <scheme val="minor"/>
    </font>
    <font>
      <u/>
      <sz val="9"/>
      <color theme="1"/>
      <name val="Calibri"/>
      <family val="2"/>
      <scheme val="minor"/>
    </font>
    <font>
      <b/>
      <u/>
      <sz val="9"/>
      <name val="Calibri"/>
      <family val="2"/>
      <scheme val="minor"/>
    </font>
    <font>
      <b/>
      <u val="double"/>
      <sz val="9"/>
      <name val="Calibri"/>
      <family val="2"/>
      <scheme val="minor"/>
    </font>
    <font>
      <u val="double"/>
      <sz val="9"/>
      <color theme="1"/>
      <name val="Calibri"/>
      <family val="2"/>
      <scheme val="minor"/>
    </font>
    <font>
      <b/>
      <sz val="9"/>
      <color rgb="FFFFFFFF"/>
      <name val="Calibri"/>
      <family val="2"/>
      <scheme val="minor"/>
    </font>
    <font>
      <sz val="9"/>
      <color rgb="FFFFFFFF"/>
      <name val="Calibri"/>
      <family val="2"/>
      <scheme val="minor"/>
    </font>
    <font>
      <b/>
      <sz val="9"/>
      <color rgb="FF000000"/>
      <name val="Calibri"/>
      <family val="2"/>
      <scheme val="minor"/>
    </font>
    <font>
      <sz val="9"/>
      <color rgb="FF003F59"/>
      <name val="Arial"/>
      <family val="2"/>
    </font>
    <font>
      <sz val="10"/>
      <color rgb="FF003F59"/>
      <name val="Arial"/>
      <family val="2"/>
    </font>
    <font>
      <b/>
      <i/>
      <sz val="9"/>
      <name val="Calibri"/>
      <family val="2"/>
      <scheme val="minor"/>
    </font>
    <font>
      <sz val="9"/>
      <color theme="0"/>
      <name val="Calibri"/>
      <family val="2"/>
      <scheme val="minor"/>
    </font>
    <font>
      <sz val="11"/>
      <color indexed="8"/>
      <name val="Calibri"/>
      <family val="2"/>
      <scheme val="minor"/>
    </font>
    <font>
      <b/>
      <u val="double"/>
      <sz val="9"/>
      <name val="Calibri (Cuerpo)"/>
    </font>
    <font>
      <b/>
      <u val="double"/>
      <sz val="11"/>
      <color theme="1"/>
      <name val="Calibri"/>
      <family val="2"/>
      <scheme val="minor"/>
    </font>
    <font>
      <b/>
      <sz val="9"/>
      <color rgb="FF003F59"/>
      <name val="Arial"/>
      <family val="2"/>
    </font>
    <font>
      <b/>
      <sz val="10"/>
      <color rgb="FF003F59"/>
      <name val="Arial"/>
      <family val="2"/>
    </font>
    <font>
      <b/>
      <sz val="9"/>
      <name val="Calibri (Cuerpo)"/>
    </font>
    <font>
      <sz val="10"/>
      <color theme="1"/>
      <name val="Calibri"/>
      <family val="2"/>
      <scheme val="minor"/>
    </font>
    <font>
      <u val="double"/>
      <sz val="9"/>
      <name val="Calibri"/>
      <family val="2"/>
      <scheme val="minor"/>
    </font>
    <font>
      <u val="double"/>
      <sz val="11"/>
      <color theme="1"/>
      <name val="Calibri"/>
      <family val="2"/>
      <scheme val="minor"/>
    </font>
    <font>
      <b/>
      <i/>
      <u val="double"/>
      <sz val="11"/>
      <color theme="1"/>
      <name val="Calibri"/>
      <family val="2"/>
      <scheme val="minor"/>
    </font>
  </fonts>
  <fills count="15">
    <fill>
      <patternFill patternType="none"/>
    </fill>
    <fill>
      <patternFill patternType="gray125"/>
    </fill>
    <fill>
      <patternFill patternType="solid">
        <fgColor theme="4"/>
      </patternFill>
    </fill>
    <fill>
      <patternFill patternType="solid">
        <fgColor theme="9"/>
      </patternFill>
    </fill>
    <fill>
      <patternFill patternType="solid">
        <fgColor theme="9" tint="0.79998168889431442"/>
        <bgColor indexed="65"/>
      </patternFill>
    </fill>
    <fill>
      <patternFill patternType="solid">
        <fgColor theme="6" tint="0.79998168889431442"/>
        <bgColor indexed="64"/>
      </patternFill>
    </fill>
    <fill>
      <patternFill patternType="solid">
        <fgColor theme="2" tint="-0.499984740745262"/>
        <bgColor indexed="64"/>
      </patternFill>
    </fill>
    <fill>
      <patternFill patternType="solid">
        <fgColor rgb="FFFFC000"/>
        <bgColor indexed="64"/>
      </patternFill>
    </fill>
    <fill>
      <patternFill patternType="solid">
        <fgColor rgb="FF7A7A7A"/>
      </patternFill>
    </fill>
    <fill>
      <patternFill patternType="solid">
        <fgColor theme="9" tint="0.79998168889431442"/>
        <bgColor theme="9" tint="0.79998168889431442"/>
      </patternFill>
    </fill>
    <fill>
      <patternFill patternType="solid">
        <fgColor rgb="FF92D050"/>
        <bgColor indexed="64"/>
      </patternFill>
    </fill>
    <fill>
      <patternFill patternType="solid">
        <fgColor theme="6" tint="0.39997558519241921"/>
        <bgColor indexed="64"/>
      </patternFill>
    </fill>
    <fill>
      <patternFill patternType="solid">
        <fgColor theme="6" tint="0.79998168889431442"/>
        <bgColor theme="6" tint="0.79998168889431442"/>
      </patternFill>
    </fill>
    <fill>
      <patternFill patternType="solid">
        <fgColor rgb="FFA5A5A5"/>
      </patternFill>
    </fill>
    <fill>
      <patternFill patternType="solid">
        <fgColor theme="6" tint="0.59999389629810485"/>
        <bgColor indexed="65"/>
      </patternFill>
    </fill>
  </fills>
  <borders count="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theme="1"/>
      </top>
      <bottom/>
      <diagonal/>
    </border>
    <border>
      <left/>
      <right style="thin">
        <color theme="1"/>
      </right>
      <top style="thin">
        <color theme="1"/>
      </top>
      <bottom/>
      <diagonal/>
    </border>
    <border>
      <left style="medium">
        <color rgb="FFBBDCEB"/>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theme="6"/>
      </left>
      <right style="thin">
        <color theme="6"/>
      </right>
      <top style="thin">
        <color theme="6"/>
      </top>
      <bottom style="medium">
        <color theme="6"/>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left>
      <right style="thin">
        <color theme="6"/>
      </right>
      <top style="thin">
        <color theme="6"/>
      </top>
      <bottom style="thin">
        <color theme="6"/>
      </bottom>
      <diagonal/>
    </border>
    <border>
      <left style="double">
        <color rgb="FF3F3F3F"/>
      </left>
      <right style="double">
        <color rgb="FF3F3F3F"/>
      </right>
      <top style="double">
        <color rgb="FF3F3F3F"/>
      </top>
      <bottom style="double">
        <color rgb="FF3F3F3F"/>
      </bottom>
      <diagonal/>
    </border>
    <border>
      <left/>
      <right style="thin">
        <color theme="6" tint="0.39997558519241921"/>
      </right>
      <top style="thin">
        <color theme="6" tint="0.39997558519241921"/>
      </top>
      <bottom/>
      <diagonal/>
    </border>
    <border>
      <left style="thin">
        <color theme="6" tint="0.39997558519241921"/>
      </left>
      <right/>
      <top style="thin">
        <color theme="6" tint="0.39997558519241921"/>
      </top>
      <bottom/>
      <diagonal/>
    </border>
    <border>
      <left style="thin">
        <color theme="6"/>
      </left>
      <right style="thin">
        <color theme="6"/>
      </right>
      <top/>
      <bottom style="medium">
        <color theme="6"/>
      </bottom>
      <diagonal/>
    </border>
  </borders>
  <cellStyleXfs count="32">
    <xf numFmtId="0" fontId="0" fillId="0" borderId="0"/>
    <xf numFmtId="0" fontId="2" fillId="0" borderId="0"/>
    <xf numFmtId="41" fontId="1" fillId="0" borderId="0" applyFont="0" applyFill="0" applyBorder="0" applyAlignment="0" applyProtection="0"/>
    <xf numFmtId="41"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3" fillId="2" borderId="0" applyNumberFormat="0" applyBorder="0" applyAlignment="0" applyProtection="0"/>
    <xf numFmtId="0" fontId="2" fillId="0" borderId="0"/>
    <xf numFmtId="167" fontId="1" fillId="0" borderId="0" applyFon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41"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3" borderId="0" applyNumberFormat="0" applyBorder="0" applyAlignment="0" applyProtection="0"/>
    <xf numFmtId="173" fontId="2" fillId="0" borderId="0" applyFill="0" applyBorder="0" applyAlignment="0" applyProtection="0"/>
    <xf numFmtId="0" fontId="1" fillId="4" borderId="0" applyNumberFormat="0" applyBorder="0" applyAlignment="0" applyProtection="0"/>
    <xf numFmtId="164" fontId="1" fillId="0" borderId="0" applyFont="0" applyFill="0" applyBorder="0" applyAlignment="0" applyProtection="0"/>
    <xf numFmtId="0" fontId="7" fillId="13" borderId="30" applyNumberFormat="0" applyAlignment="0" applyProtection="0"/>
    <xf numFmtId="43" fontId="2" fillId="0" borderId="0" applyFont="0" applyFill="0" applyBorder="0" applyAlignment="0" applyProtection="0"/>
    <xf numFmtId="0" fontId="1" fillId="14" borderId="0" applyNumberFormat="0" applyBorder="0" applyAlignment="0" applyProtection="0"/>
    <xf numFmtId="41" fontId="38" fillId="0" borderId="0" applyFont="0" applyFill="0" applyBorder="0" applyAlignment="0" applyProtection="0"/>
    <xf numFmtId="41" fontId="1" fillId="0" borderId="0" applyFont="0" applyFill="0" applyBorder="0" applyAlignment="0" applyProtection="0"/>
  </cellStyleXfs>
  <cellXfs count="816">
    <xf numFmtId="0" fontId="0" fillId="0" borderId="0" xfId="0"/>
    <xf numFmtId="10" fontId="0" fillId="0" borderId="0" xfId="0" applyNumberFormat="1"/>
    <xf numFmtId="0" fontId="9" fillId="0" borderId="0" xfId="1" applyFont="1"/>
    <xf numFmtId="3" fontId="9" fillId="0" borderId="0" xfId="1" applyNumberFormat="1" applyFont="1"/>
    <xf numFmtId="4" fontId="9" fillId="0" borderId="0" xfId="1" applyNumberFormat="1" applyFont="1"/>
    <xf numFmtId="0" fontId="2" fillId="0" borderId="0" xfId="1"/>
    <xf numFmtId="0" fontId="10" fillId="0" borderId="0" xfId="1" applyFont="1" applyAlignment="1">
      <alignment horizontal="left" vertical="center"/>
    </xf>
    <xf numFmtId="0" fontId="9" fillId="0" borderId="0" xfId="1" applyFont="1" applyAlignment="1">
      <alignment horizontal="left" vertical="top"/>
    </xf>
    <xf numFmtId="3" fontId="9" fillId="0" borderId="0" xfId="1" applyNumberFormat="1" applyFont="1" applyAlignment="1">
      <alignment horizontal="left" vertical="top"/>
    </xf>
    <xf numFmtId="0" fontId="10" fillId="0" borderId="0" xfId="1" applyFont="1" applyAlignment="1">
      <alignment vertical="center"/>
    </xf>
    <xf numFmtId="0" fontId="9" fillId="0" borderId="0" xfId="1" applyFont="1" applyAlignment="1">
      <alignment horizontal="left" vertical="top" wrapText="1"/>
    </xf>
    <xf numFmtId="3" fontId="9" fillId="0" borderId="0" xfId="1" applyNumberFormat="1" applyFont="1" applyAlignment="1">
      <alignment horizontal="left" vertical="center"/>
    </xf>
    <xf numFmtId="0" fontId="9" fillId="0" borderId="0" xfId="1" applyFont="1" applyAlignment="1">
      <alignment vertical="top" wrapText="1"/>
    </xf>
    <xf numFmtId="0" fontId="10" fillId="0" borderId="0" xfId="1" applyFont="1" applyAlignment="1">
      <alignment horizontal="left" vertical="top"/>
    </xf>
    <xf numFmtId="0" fontId="9" fillId="0" borderId="0" xfId="1" applyFont="1" applyAlignment="1">
      <alignment horizontal="left" vertical="center" wrapText="1"/>
    </xf>
    <xf numFmtId="0" fontId="9" fillId="0" borderId="0" xfId="1" applyFont="1" applyAlignment="1">
      <alignment vertical="center" wrapText="1"/>
    </xf>
    <xf numFmtId="0" fontId="10" fillId="0" borderId="0" xfId="1" applyFont="1" applyAlignment="1">
      <alignment horizontal="left" vertical="center" indent="4"/>
    </xf>
    <xf numFmtId="0" fontId="9" fillId="0" borderId="0" xfId="1" applyFont="1" applyAlignment="1">
      <alignment vertical="top"/>
    </xf>
    <xf numFmtId="14" fontId="10" fillId="0" borderId="3" xfId="1" applyNumberFormat="1" applyFont="1" applyBorder="1" applyAlignment="1">
      <alignment horizontal="center" vertical="center" wrapText="1"/>
    </xf>
    <xf numFmtId="4" fontId="9" fillId="0" borderId="3" xfId="1" applyNumberFormat="1" applyFont="1" applyBorder="1" applyAlignment="1">
      <alignment vertical="center"/>
    </xf>
    <xf numFmtId="4" fontId="10" fillId="0" borderId="3" xfId="1" applyNumberFormat="1" applyFont="1" applyBorder="1" applyAlignment="1">
      <alignment vertical="center"/>
    </xf>
    <xf numFmtId="0" fontId="10" fillId="0" borderId="0" xfId="1" applyFont="1" applyAlignment="1">
      <alignment horizontal="left" vertical="center" wrapText="1"/>
    </xf>
    <xf numFmtId="0" fontId="10" fillId="0" borderId="3" xfId="1" applyFont="1" applyBorder="1" applyAlignment="1">
      <alignment horizontal="center" vertical="center" wrapText="1"/>
    </xf>
    <xf numFmtId="3" fontId="9" fillId="0" borderId="0" xfId="1" applyNumberFormat="1" applyFont="1" applyAlignment="1">
      <alignment horizontal="left" vertical="top" wrapText="1"/>
    </xf>
    <xf numFmtId="4" fontId="9" fillId="0" borderId="0" xfId="1" applyNumberFormat="1" applyFont="1" applyAlignment="1">
      <alignment wrapText="1"/>
    </xf>
    <xf numFmtId="3" fontId="9" fillId="0" borderId="0" xfId="1" applyNumberFormat="1" applyFont="1" applyAlignment="1">
      <alignment wrapText="1"/>
    </xf>
    <xf numFmtId="0" fontId="9" fillId="0" borderId="0" xfId="1" applyFont="1" applyAlignment="1">
      <alignment wrapText="1"/>
    </xf>
    <xf numFmtId="0" fontId="2" fillId="0" borderId="0" xfId="1" applyAlignment="1">
      <alignment wrapText="1"/>
    </xf>
    <xf numFmtId="0" fontId="9" fillId="0" borderId="3" xfId="1" applyFont="1" applyBorder="1" applyAlignment="1">
      <alignment horizontal="center" vertical="center"/>
    </xf>
    <xf numFmtId="4" fontId="9" fillId="0" borderId="2" xfId="1" applyNumberFormat="1" applyFont="1" applyBorder="1" applyAlignment="1">
      <alignment horizontal="center" vertical="center"/>
    </xf>
    <xf numFmtId="4" fontId="9" fillId="0" borderId="3" xfId="1" applyNumberFormat="1" applyFont="1" applyBorder="1" applyAlignment="1">
      <alignment horizontal="right" vertical="center"/>
    </xf>
    <xf numFmtId="3" fontId="9" fillId="0" borderId="3" xfId="1" applyNumberFormat="1" applyFont="1" applyBorder="1" applyAlignment="1">
      <alignment horizontal="right" vertical="center"/>
    </xf>
    <xf numFmtId="0" fontId="9" fillId="0" borderId="3" xfId="1" applyFont="1" applyBorder="1" applyAlignment="1">
      <alignment horizontal="center" vertical="center" wrapText="1"/>
    </xf>
    <xf numFmtId="4" fontId="9" fillId="0" borderId="2" xfId="1" applyNumberFormat="1" applyFont="1" applyBorder="1" applyAlignment="1">
      <alignment horizontal="left" vertical="center"/>
    </xf>
    <xf numFmtId="4" fontId="9" fillId="0" borderId="3" xfId="1" applyNumberFormat="1" applyFont="1" applyBorder="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3" xfId="1" applyFont="1" applyBorder="1" applyAlignment="1">
      <alignment horizontal="left" vertical="center" wrapText="1"/>
    </xf>
    <xf numFmtId="168" fontId="9" fillId="0" borderId="3" xfId="28" applyNumberFormat="1" applyFont="1" applyBorder="1" applyAlignment="1">
      <alignment vertical="center"/>
    </xf>
    <xf numFmtId="43" fontId="9" fillId="0" borderId="3" xfId="28" applyFont="1" applyBorder="1" applyAlignment="1">
      <alignment vertical="center"/>
    </xf>
    <xf numFmtId="3" fontId="9" fillId="0" borderId="3" xfId="1" applyNumberFormat="1" applyFont="1" applyBorder="1" applyAlignment="1">
      <alignment vertical="center"/>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3" xfId="1" applyFont="1" applyBorder="1" applyAlignment="1">
      <alignment horizontal="center" vertical="center" wrapText="1"/>
    </xf>
    <xf numFmtId="3" fontId="13" fillId="0" borderId="8" xfId="1" applyNumberFormat="1" applyFont="1" applyBorder="1" applyAlignment="1">
      <alignment vertical="center"/>
    </xf>
    <xf numFmtId="0" fontId="13" fillId="0" borderId="9" xfId="1" applyFont="1" applyBorder="1" applyAlignment="1">
      <alignment horizontal="left" vertical="center"/>
    </xf>
    <xf numFmtId="0" fontId="13" fillId="0" borderId="10" xfId="1" applyFont="1" applyBorder="1" applyAlignment="1">
      <alignment horizontal="left" vertical="center"/>
    </xf>
    <xf numFmtId="3" fontId="13" fillId="0" borderId="11" xfId="1" applyNumberFormat="1" applyFont="1" applyBorder="1" applyAlignment="1">
      <alignment vertical="center"/>
    </xf>
    <xf numFmtId="3" fontId="13" fillId="0" borderId="12" xfId="1" applyNumberFormat="1" applyFont="1" applyBorder="1" applyAlignment="1">
      <alignment vertical="center"/>
    </xf>
    <xf numFmtId="3" fontId="12" fillId="0" borderId="3" xfId="1" applyNumberFormat="1" applyFont="1" applyBorder="1" applyAlignment="1">
      <alignment vertical="center"/>
    </xf>
    <xf numFmtId="0" fontId="12" fillId="0" borderId="1" xfId="1" applyFont="1" applyBorder="1" applyAlignment="1">
      <alignment horizontal="center" vertical="center" wrapText="1"/>
    </xf>
    <xf numFmtId="0" fontId="13" fillId="0" borderId="0" xfId="1" applyFont="1" applyAlignment="1">
      <alignment horizontal="left" vertical="center"/>
    </xf>
    <xf numFmtId="168" fontId="12" fillId="0" borderId="3" xfId="28" applyNumberFormat="1" applyFont="1" applyBorder="1" applyAlignment="1">
      <alignment vertical="center"/>
    </xf>
    <xf numFmtId="0" fontId="12" fillId="0" borderId="1" xfId="1" applyFont="1" applyBorder="1" applyAlignment="1">
      <alignment vertical="center" wrapText="1"/>
    </xf>
    <xf numFmtId="0" fontId="12" fillId="0" borderId="5" xfId="1" applyFont="1" applyBorder="1" applyAlignment="1">
      <alignment vertical="center" wrapText="1"/>
    </xf>
    <xf numFmtId="0" fontId="13" fillId="0" borderId="9" xfId="1" applyFont="1" applyBorder="1" applyAlignment="1">
      <alignment vertical="center"/>
    </xf>
    <xf numFmtId="0" fontId="12" fillId="0" borderId="0" xfId="1" applyFont="1" applyAlignment="1">
      <alignment vertical="center" wrapText="1"/>
    </xf>
    <xf numFmtId="3" fontId="13" fillId="0" borderId="3" xfId="1" applyNumberFormat="1" applyFont="1" applyBorder="1" applyAlignment="1">
      <alignment vertical="center"/>
    </xf>
    <xf numFmtId="0" fontId="13" fillId="0" borderId="0" xfId="1" applyFont="1" applyAlignment="1">
      <alignment vertical="center"/>
    </xf>
    <xf numFmtId="0" fontId="12" fillId="0" borderId="5" xfId="1" applyFont="1" applyBorder="1" applyAlignment="1">
      <alignment vertical="center"/>
    </xf>
    <xf numFmtId="0" fontId="14" fillId="0" borderId="0" xfId="9" applyFont="1"/>
    <xf numFmtId="0" fontId="15" fillId="0" borderId="0" xfId="1" applyFont="1"/>
    <xf numFmtId="3" fontId="15" fillId="0" borderId="0" xfId="1" applyNumberFormat="1" applyFont="1"/>
    <xf numFmtId="0" fontId="12" fillId="0" borderId="0" xfId="1" applyFont="1" applyAlignment="1">
      <alignment horizontal="center" vertical="center"/>
    </xf>
    <xf numFmtId="3" fontId="12" fillId="0" borderId="0" xfId="1" applyNumberFormat="1" applyFont="1" applyAlignment="1">
      <alignment horizontal="center" vertical="center"/>
    </xf>
    <xf numFmtId="3" fontId="13" fillId="0" borderId="6" xfId="1" applyNumberFormat="1" applyFont="1" applyBorder="1" applyAlignment="1">
      <alignment vertical="center"/>
    </xf>
    <xf numFmtId="3" fontId="13" fillId="0" borderId="9" xfId="1" applyNumberFormat="1" applyFont="1" applyBorder="1" applyAlignment="1">
      <alignment vertical="center"/>
    </xf>
    <xf numFmtId="3" fontId="12" fillId="0" borderId="3" xfId="1" applyNumberFormat="1" applyFont="1" applyBorder="1" applyAlignment="1">
      <alignment horizontal="center" vertical="center" wrapText="1"/>
    </xf>
    <xf numFmtId="4" fontId="12" fillId="0" borderId="3" xfId="1" applyNumberFormat="1" applyFont="1" applyBorder="1" applyAlignment="1">
      <alignment horizontal="center" vertical="center" wrapText="1"/>
    </xf>
    <xf numFmtId="3" fontId="2" fillId="0" borderId="0" xfId="1" applyNumberFormat="1"/>
    <xf numFmtId="0" fontId="13" fillId="0" borderId="8" xfId="1" applyFont="1" applyBorder="1" applyAlignment="1">
      <alignment horizontal="left" vertical="top"/>
    </xf>
    <xf numFmtId="41" fontId="13" fillId="0" borderId="8" xfId="3" applyFont="1" applyBorder="1" applyAlignment="1">
      <alignment horizontal="center" vertical="top"/>
    </xf>
    <xf numFmtId="3" fontId="13" fillId="0" borderId="8" xfId="3" applyNumberFormat="1" applyFont="1" applyBorder="1" applyAlignment="1">
      <alignment horizontal="center" vertical="top"/>
    </xf>
    <xf numFmtId="4" fontId="13" fillId="0" borderId="8" xfId="3" applyNumberFormat="1" applyFont="1" applyBorder="1" applyAlignment="1">
      <alignment horizontal="center" vertical="top"/>
    </xf>
    <xf numFmtId="41" fontId="13" fillId="0" borderId="8" xfId="3" applyFont="1" applyFill="1" applyBorder="1" applyAlignment="1">
      <alignment horizontal="center" vertical="top"/>
    </xf>
    <xf numFmtId="41" fontId="2" fillId="0" borderId="0" xfId="1" applyNumberFormat="1"/>
    <xf numFmtId="0" fontId="13" fillId="0" borderId="11" xfId="1" applyFont="1" applyBorder="1" applyAlignment="1">
      <alignment horizontal="left" vertical="top"/>
    </xf>
    <xf numFmtId="41" fontId="13" fillId="0" borderId="11" xfId="3" applyFont="1" applyBorder="1" applyAlignment="1">
      <alignment horizontal="center" vertical="top"/>
    </xf>
    <xf numFmtId="3" fontId="13" fillId="0" borderId="11" xfId="3" applyNumberFormat="1" applyFont="1" applyBorder="1" applyAlignment="1">
      <alignment horizontal="center" vertical="top"/>
    </xf>
    <xf numFmtId="4" fontId="13" fillId="0" borderId="11" xfId="3" applyNumberFormat="1" applyFont="1" applyBorder="1" applyAlignment="1">
      <alignment horizontal="center" vertical="top"/>
    </xf>
    <xf numFmtId="41" fontId="13" fillId="0" borderId="11" xfId="3" applyFont="1" applyFill="1" applyBorder="1" applyAlignment="1">
      <alignment horizontal="center" vertical="top"/>
    </xf>
    <xf numFmtId="3" fontId="9" fillId="0" borderId="11" xfId="3" applyNumberFormat="1" applyFont="1" applyBorder="1" applyAlignment="1">
      <alignment horizontal="center" vertical="top"/>
    </xf>
    <xf numFmtId="41" fontId="9" fillId="0" borderId="11" xfId="3" applyFont="1" applyFill="1" applyBorder="1" applyAlignment="1">
      <alignment horizontal="center" vertical="top"/>
    </xf>
    <xf numFmtId="3" fontId="16" fillId="0" borderId="0" xfId="3" applyNumberFormat="1" applyFont="1" applyFill="1" applyBorder="1" applyAlignment="1">
      <alignment horizontal="center" vertical="top"/>
    </xf>
    <xf numFmtId="0" fontId="13" fillId="0" borderId="12" xfId="1" applyFont="1" applyBorder="1" applyAlignment="1">
      <alignment horizontal="left" vertical="top"/>
    </xf>
    <xf numFmtId="41" fontId="13" fillId="0" borderId="12" xfId="3" applyFont="1" applyBorder="1" applyAlignment="1">
      <alignment horizontal="center" vertical="top"/>
    </xf>
    <xf numFmtId="4" fontId="13" fillId="0" borderId="12" xfId="3" applyNumberFormat="1" applyFont="1" applyBorder="1" applyAlignment="1">
      <alignment horizontal="center" vertical="top"/>
    </xf>
    <xf numFmtId="0" fontId="12" fillId="0" borderId="3" xfId="1" applyFont="1" applyBorder="1" applyAlignment="1">
      <alignment horizontal="center" vertical="top"/>
    </xf>
    <xf numFmtId="41" fontId="12" fillId="0" borderId="3" xfId="3" applyFont="1" applyBorder="1" applyAlignment="1">
      <alignment horizontal="center" vertical="top"/>
    </xf>
    <xf numFmtId="3" fontId="12" fillId="0" borderId="3" xfId="3" applyNumberFormat="1" applyFont="1" applyBorder="1" applyAlignment="1">
      <alignment horizontal="center" vertical="top"/>
    </xf>
    <xf numFmtId="4" fontId="12" fillId="0" borderId="3" xfId="3" applyNumberFormat="1" applyFont="1" applyBorder="1" applyAlignment="1">
      <alignment horizontal="center" vertical="top"/>
    </xf>
    <xf numFmtId="0" fontId="10" fillId="0" borderId="3" xfId="1" applyFont="1" applyBorder="1"/>
    <xf numFmtId="0" fontId="9" fillId="0" borderId="3" xfId="1" applyFont="1" applyBorder="1"/>
    <xf numFmtId="3" fontId="9" fillId="0" borderId="3" xfId="1" applyNumberFormat="1" applyFont="1" applyBorder="1"/>
    <xf numFmtId="4" fontId="9" fillId="0" borderId="3" xfId="1" applyNumberFormat="1" applyFont="1" applyBorder="1"/>
    <xf numFmtId="41" fontId="10" fillId="0" borderId="3" xfId="1" applyNumberFormat="1" applyFont="1" applyBorder="1"/>
    <xf numFmtId="41" fontId="9" fillId="0" borderId="0" xfId="1" applyNumberFormat="1" applyFont="1"/>
    <xf numFmtId="0" fontId="10" fillId="0" borderId="3" xfId="1" applyFont="1" applyBorder="1" applyAlignment="1">
      <alignment horizontal="left" vertical="center" wrapText="1"/>
    </xf>
    <xf numFmtId="3" fontId="9" fillId="0" borderId="3" xfId="1" applyNumberFormat="1" applyFont="1" applyBorder="1" applyAlignment="1">
      <alignment horizontal="right" wrapText="1"/>
    </xf>
    <xf numFmtId="3" fontId="9" fillId="0" borderId="9" xfId="1" applyNumberFormat="1" applyFont="1" applyBorder="1" applyAlignment="1">
      <alignment horizontal="right" wrapText="1"/>
    </xf>
    <xf numFmtId="0" fontId="10" fillId="0" borderId="3" xfId="1" applyFont="1" applyBorder="1" applyAlignment="1">
      <alignment horizontal="left" vertical="center"/>
    </xf>
    <xf numFmtId="3" fontId="10" fillId="0" borderId="3" xfId="1" applyNumberFormat="1" applyFont="1" applyBorder="1" applyAlignment="1">
      <alignment horizontal="right"/>
    </xf>
    <xf numFmtId="0" fontId="9" fillId="0" borderId="0" xfId="1" applyFont="1" applyAlignment="1">
      <alignment horizontal="right"/>
    </xf>
    <xf numFmtId="3" fontId="13" fillId="0" borderId="9" xfId="1" applyNumberFormat="1" applyFont="1" applyBorder="1" applyAlignment="1">
      <alignment horizontal="right" vertical="center"/>
    </xf>
    <xf numFmtId="3" fontId="13" fillId="0" borderId="10" xfId="1" applyNumberFormat="1" applyFont="1" applyBorder="1" applyAlignment="1">
      <alignment horizontal="right" vertical="center"/>
    </xf>
    <xf numFmtId="3" fontId="12" fillId="0" borderId="3" xfId="1" applyNumberFormat="1" applyFont="1" applyBorder="1" applyAlignment="1">
      <alignment horizontal="left" vertical="center"/>
    </xf>
    <xf numFmtId="0" fontId="13" fillId="0" borderId="3" xfId="1" applyFont="1" applyBorder="1" applyAlignment="1">
      <alignment horizontal="center" vertical="center"/>
    </xf>
    <xf numFmtId="3" fontId="12" fillId="0" borderId="3" xfId="1" applyNumberFormat="1" applyFont="1" applyBorder="1" applyAlignment="1">
      <alignment horizontal="center" vertical="center"/>
    </xf>
    <xf numFmtId="0" fontId="13" fillId="0" borderId="0" xfId="1" applyFont="1" applyAlignment="1">
      <alignment horizontal="center" vertical="center"/>
    </xf>
    <xf numFmtId="3" fontId="12" fillId="0" borderId="1" xfId="1" applyNumberFormat="1" applyFont="1" applyBorder="1" applyAlignment="1">
      <alignment vertical="center"/>
    </xf>
    <xf numFmtId="3" fontId="12" fillId="0" borderId="2" xfId="1" applyNumberFormat="1" applyFont="1" applyBorder="1" applyAlignment="1">
      <alignment vertical="center"/>
    </xf>
    <xf numFmtId="3" fontId="13" fillId="0" borderId="3" xfId="1" applyNumberFormat="1" applyFont="1" applyBorder="1" applyAlignment="1">
      <alignment horizontal="right" vertical="center"/>
    </xf>
    <xf numFmtId="3" fontId="13" fillId="0" borderId="3" xfId="1" applyNumberFormat="1" applyFont="1" applyBorder="1" applyAlignment="1">
      <alignment horizontal="center" vertical="center"/>
    </xf>
    <xf numFmtId="3" fontId="12" fillId="0" borderId="3" xfId="1" applyNumberFormat="1" applyFont="1" applyBorder="1" applyAlignment="1">
      <alignment horizontal="right" vertical="center"/>
    </xf>
    <xf numFmtId="0" fontId="13" fillId="0" borderId="0" xfId="1" applyFont="1"/>
    <xf numFmtId="0" fontId="13" fillId="0" borderId="11" xfId="1" applyFont="1" applyBorder="1" applyAlignment="1">
      <alignment horizontal="left" vertical="center" wrapText="1"/>
    </xf>
    <xf numFmtId="0" fontId="13" fillId="0" borderId="11" xfId="1" applyFont="1" applyBorder="1" applyAlignment="1">
      <alignment horizontal="center" vertical="center" wrapText="1"/>
    </xf>
    <xf numFmtId="3" fontId="13" fillId="0" borderId="8" xfId="1" applyNumberFormat="1" applyFont="1" applyBorder="1" applyAlignment="1">
      <alignment horizontal="right" vertical="center"/>
    </xf>
    <xf numFmtId="41" fontId="13" fillId="0" borderId="11" xfId="3" applyFont="1" applyBorder="1" applyAlignment="1">
      <alignment horizontal="right" vertical="center" wrapText="1"/>
    </xf>
    <xf numFmtId="41" fontId="12" fillId="0" borderId="3" xfId="3" applyFont="1" applyBorder="1" applyAlignment="1">
      <alignment horizontal="center" vertical="center"/>
    </xf>
    <xf numFmtId="0" fontId="13" fillId="0" borderId="8" xfId="1" applyFont="1" applyBorder="1" applyAlignment="1">
      <alignment vertical="center"/>
    </xf>
    <xf numFmtId="41" fontId="13" fillId="0" borderId="11" xfId="3" applyFont="1" applyBorder="1" applyAlignment="1">
      <alignment horizontal="right" vertical="center"/>
    </xf>
    <xf numFmtId="41" fontId="13" fillId="0" borderId="11" xfId="3" applyFont="1" applyBorder="1" applyAlignment="1">
      <alignment horizontal="center" vertical="center"/>
    </xf>
    <xf numFmtId="41" fontId="13" fillId="0" borderId="9" xfId="3" applyFont="1" applyFill="1" applyBorder="1" applyAlignment="1">
      <alignment horizontal="right" vertical="center"/>
    </xf>
    <xf numFmtId="41" fontId="13" fillId="0" borderId="0" xfId="3" applyFont="1" applyFill="1" applyBorder="1" applyAlignment="1">
      <alignment horizontal="right" vertical="center"/>
    </xf>
    <xf numFmtId="0" fontId="13" fillId="0" borderId="11" xfId="1" applyFont="1" applyBorder="1" applyAlignment="1">
      <alignment vertical="center"/>
    </xf>
    <xf numFmtId="3" fontId="13" fillId="0" borderId="0" xfId="3" applyNumberFormat="1" applyFont="1" applyFill="1" applyBorder="1" applyAlignment="1">
      <alignment horizontal="right" vertical="center"/>
    </xf>
    <xf numFmtId="0" fontId="13" fillId="0" borderId="11" xfId="1" applyFont="1" applyBorder="1" applyAlignment="1">
      <alignment vertical="center" wrapText="1"/>
    </xf>
    <xf numFmtId="41" fontId="13" fillId="0" borderId="11" xfId="3" applyFont="1" applyBorder="1" applyAlignment="1">
      <alignment horizontal="left" vertical="center" wrapText="1"/>
    </xf>
    <xf numFmtId="0" fontId="12" fillId="0" borderId="3" xfId="1" applyFont="1" applyBorder="1" applyAlignment="1">
      <alignment vertical="center"/>
    </xf>
    <xf numFmtId="41" fontId="12" fillId="0" borderId="3" xfId="3" applyFont="1" applyBorder="1" applyAlignment="1">
      <alignment horizontal="right" vertical="center"/>
    </xf>
    <xf numFmtId="3" fontId="9" fillId="0" borderId="3" xfId="1" applyNumberFormat="1" applyFont="1" applyBorder="1" applyAlignment="1">
      <alignment wrapText="1"/>
    </xf>
    <xf numFmtId="0" fontId="10" fillId="0" borderId="3" xfId="1" applyFont="1" applyBorder="1" applyAlignment="1">
      <alignment horizontal="center" vertical="center"/>
    </xf>
    <xf numFmtId="49" fontId="9" fillId="0" borderId="3" xfId="1" applyNumberFormat="1" applyFont="1" applyBorder="1"/>
    <xf numFmtId="0" fontId="12" fillId="0" borderId="3" xfId="1" applyFont="1" applyBorder="1" applyAlignment="1">
      <alignment vertical="center" wrapText="1"/>
    </xf>
    <xf numFmtId="41" fontId="9" fillId="0" borderId="3" xfId="3" applyFont="1" applyFill="1" applyBorder="1"/>
    <xf numFmtId="41" fontId="9" fillId="0" borderId="3" xfId="1" applyNumberFormat="1" applyFont="1" applyBorder="1"/>
    <xf numFmtId="3" fontId="10" fillId="0" borderId="3" xfId="1" applyNumberFormat="1" applyFont="1" applyBorder="1" applyAlignment="1">
      <alignment horizontal="right" vertical="center" wrapText="1"/>
    </xf>
    <xf numFmtId="49" fontId="9" fillId="0" borderId="3" xfId="1" applyNumberFormat="1" applyFont="1" applyBorder="1" applyAlignment="1">
      <alignment wrapText="1"/>
    </xf>
    <xf numFmtId="3" fontId="10" fillId="0" borderId="3" xfId="1" applyNumberFormat="1" applyFont="1" applyBorder="1"/>
    <xf numFmtId="0" fontId="10" fillId="0" borderId="8" xfId="1" applyFont="1" applyBorder="1" applyAlignment="1">
      <alignment horizontal="center" vertical="center"/>
    </xf>
    <xf numFmtId="0" fontId="10" fillId="0" borderId="8" xfId="1" applyFont="1" applyBorder="1" applyAlignment="1">
      <alignment horizontal="center" vertical="center" wrapText="1"/>
    </xf>
    <xf numFmtId="49" fontId="9" fillId="0" borderId="8" xfId="1" applyNumberFormat="1" applyFont="1" applyBorder="1"/>
    <xf numFmtId="0" fontId="9" fillId="0" borderId="8" xfId="1" applyFont="1" applyBorder="1"/>
    <xf numFmtId="0" fontId="9" fillId="0" borderId="7" xfId="1" applyFont="1" applyBorder="1"/>
    <xf numFmtId="49" fontId="9" fillId="0" borderId="11" xfId="1" applyNumberFormat="1" applyFont="1" applyBorder="1"/>
    <xf numFmtId="3" fontId="9" fillId="0" borderId="11" xfId="1" applyNumberFormat="1" applyFont="1" applyBorder="1"/>
    <xf numFmtId="49" fontId="9" fillId="0" borderId="11" xfId="1" applyNumberFormat="1" applyFont="1" applyBorder="1" applyAlignment="1">
      <alignment wrapText="1"/>
    </xf>
    <xf numFmtId="3" fontId="9" fillId="0" borderId="12" xfId="1" applyNumberFormat="1" applyFont="1" applyBorder="1"/>
    <xf numFmtId="0" fontId="10" fillId="0" borderId="12" xfId="1" applyFont="1" applyBorder="1"/>
    <xf numFmtId="3" fontId="10" fillId="0" borderId="12" xfId="1" applyNumberFormat="1" applyFont="1" applyBorder="1"/>
    <xf numFmtId="3" fontId="9" fillId="0" borderId="8" xfId="1" applyNumberFormat="1" applyFont="1" applyBorder="1"/>
    <xf numFmtId="3" fontId="9" fillId="0" borderId="7" xfId="1" applyNumberFormat="1" applyFont="1" applyBorder="1"/>
    <xf numFmtId="3" fontId="9" fillId="0" borderId="10" xfId="1" applyNumberFormat="1" applyFont="1" applyBorder="1"/>
    <xf numFmtId="3" fontId="9" fillId="0" borderId="8" xfId="1" applyNumberFormat="1" applyFont="1" applyBorder="1" applyAlignment="1">
      <alignment horizontal="right"/>
    </xf>
    <xf numFmtId="49" fontId="9" fillId="0" borderId="11" xfId="1" applyNumberFormat="1" applyFont="1" applyBorder="1" applyAlignment="1">
      <alignment horizontal="left" vertical="center" wrapText="1"/>
    </xf>
    <xf numFmtId="3" fontId="9" fillId="0" borderId="11" xfId="1" applyNumberFormat="1" applyFont="1" applyBorder="1" applyAlignment="1">
      <alignment horizontal="right"/>
    </xf>
    <xf numFmtId="3" fontId="9" fillId="0" borderId="10" xfId="1" applyNumberFormat="1" applyFont="1" applyBorder="1" applyAlignment="1">
      <alignment horizontal="right"/>
    </xf>
    <xf numFmtId="3" fontId="9" fillId="0" borderId="15" xfId="1" applyNumberFormat="1" applyFont="1" applyBorder="1" applyAlignment="1">
      <alignment horizontal="right"/>
    </xf>
    <xf numFmtId="3" fontId="10" fillId="0" borderId="12" xfId="1" applyNumberFormat="1" applyFont="1" applyBorder="1" applyAlignment="1">
      <alignment horizontal="right"/>
    </xf>
    <xf numFmtId="3" fontId="10" fillId="0" borderId="15" xfId="1" applyNumberFormat="1" applyFont="1" applyBorder="1" applyAlignment="1">
      <alignment horizontal="right"/>
    </xf>
    <xf numFmtId="3" fontId="9" fillId="0" borderId="7" xfId="1" applyNumberFormat="1" applyFont="1" applyBorder="1" applyAlignment="1">
      <alignment horizontal="right"/>
    </xf>
    <xf numFmtId="3" fontId="9" fillId="0" borderId="12" xfId="1" applyNumberFormat="1" applyFont="1" applyBorder="1" applyAlignment="1">
      <alignment horizontal="right"/>
    </xf>
    <xf numFmtId="0" fontId="13" fillId="0" borderId="0" xfId="1" applyFont="1" applyAlignment="1">
      <alignment vertical="top" wrapText="1"/>
    </xf>
    <xf numFmtId="0" fontId="18" fillId="0" borderId="0" xfId="1" applyFont="1" applyAlignment="1">
      <alignment vertical="top" wrapText="1"/>
    </xf>
    <xf numFmtId="4" fontId="2" fillId="0" borderId="0" xfId="1" applyNumberFormat="1"/>
    <xf numFmtId="0" fontId="19" fillId="0" borderId="0" xfId="1" applyFont="1"/>
    <xf numFmtId="0" fontId="19" fillId="5" borderId="0" xfId="1" applyFont="1" applyFill="1"/>
    <xf numFmtId="0" fontId="19" fillId="11" borderId="0" xfId="1" applyFont="1" applyFill="1"/>
    <xf numFmtId="0" fontId="19" fillId="10" borderId="0" xfId="1" applyFont="1" applyFill="1"/>
    <xf numFmtId="41" fontId="19" fillId="0" borderId="0" xfId="2" applyFont="1"/>
    <xf numFmtId="41" fontId="20" fillId="0" borderId="0" xfId="2" applyFont="1" applyAlignment="1">
      <alignment vertical="top" wrapText="1"/>
    </xf>
    <xf numFmtId="41" fontId="19" fillId="5" borderId="0" xfId="2" applyFont="1" applyFill="1"/>
    <xf numFmtId="41" fontId="19" fillId="11" borderId="0" xfId="2" applyFont="1" applyFill="1"/>
    <xf numFmtId="0" fontId="20" fillId="0" borderId="0" xfId="1" applyFont="1" applyAlignment="1">
      <alignment vertical="top" wrapText="1"/>
    </xf>
    <xf numFmtId="0" fontId="19" fillId="0" borderId="0" xfId="1" applyFont="1" applyAlignment="1">
      <alignment horizontal="left" vertical="top" wrapText="1"/>
    </xf>
    <xf numFmtId="0" fontId="19" fillId="0" borderId="0" xfId="1" applyFont="1" applyAlignment="1">
      <alignment vertical="center" wrapText="1"/>
    </xf>
    <xf numFmtId="0" fontId="19" fillId="0" borderId="0" xfId="1" applyFont="1" applyAlignment="1">
      <alignment vertical="top"/>
    </xf>
    <xf numFmtId="0" fontId="21" fillId="0" borderId="0" xfId="1" applyFont="1" applyAlignment="1">
      <alignment horizontal="left" vertical="center" indent="4"/>
    </xf>
    <xf numFmtId="41" fontId="23" fillId="0" borderId="0" xfId="2" applyFont="1"/>
    <xf numFmtId="0" fontId="21" fillId="0" borderId="0" xfId="1" applyFont="1"/>
    <xf numFmtId="174" fontId="24" fillId="0" borderId="0" xfId="13" applyNumberFormat="1" applyFont="1"/>
    <xf numFmtId="41" fontId="23" fillId="0" borderId="0" xfId="2" applyFont="1" applyFill="1" applyBorder="1"/>
    <xf numFmtId="41" fontId="19" fillId="0" borderId="0" xfId="2" applyFont="1" applyFill="1"/>
    <xf numFmtId="41" fontId="24" fillId="0" borderId="0" xfId="2" applyFont="1"/>
    <xf numFmtId="172" fontId="25" fillId="0" borderId="0" xfId="21" applyNumberFormat="1" applyFont="1" applyFill="1"/>
    <xf numFmtId="0" fontId="25" fillId="0" borderId="0" xfId="29" applyFont="1" applyFill="1"/>
    <xf numFmtId="172" fontId="25" fillId="14" borderId="0" xfId="21" applyNumberFormat="1" applyFont="1" applyFill="1"/>
    <xf numFmtId="0" fontId="25" fillId="14" borderId="0" xfId="29" applyFont="1"/>
    <xf numFmtId="172" fontId="0" fillId="0" borderId="0" xfId="21" applyNumberFormat="1" applyFont="1" applyFill="1"/>
    <xf numFmtId="172" fontId="25" fillId="0" borderId="0" xfId="21" applyNumberFormat="1" applyFont="1"/>
    <xf numFmtId="0" fontId="25" fillId="0" borderId="0" xfId="0" applyFont="1"/>
    <xf numFmtId="172" fontId="0" fillId="0" borderId="0" xfId="21" applyNumberFormat="1" applyFont="1"/>
    <xf numFmtId="41" fontId="21" fillId="0" borderId="0" xfId="2" applyFont="1"/>
    <xf numFmtId="41" fontId="21" fillId="5" borderId="0" xfId="2" applyFont="1" applyFill="1"/>
    <xf numFmtId="41" fontId="21" fillId="11" borderId="0" xfId="2" applyFont="1" applyFill="1"/>
    <xf numFmtId="0" fontId="21" fillId="11" borderId="0" xfId="1" applyFont="1" applyFill="1"/>
    <xf numFmtId="0" fontId="21" fillId="10" borderId="0" xfId="1" applyFont="1" applyFill="1"/>
    <xf numFmtId="174" fontId="23" fillId="0" borderId="0" xfId="13" applyNumberFormat="1" applyFont="1"/>
    <xf numFmtId="41" fontId="26" fillId="0" borderId="0" xfId="2" applyFont="1"/>
    <xf numFmtId="41" fontId="26" fillId="5" borderId="0" xfId="2" applyFont="1" applyFill="1"/>
    <xf numFmtId="41" fontId="26" fillId="11" borderId="0" xfId="2" applyFont="1" applyFill="1"/>
    <xf numFmtId="0" fontId="26" fillId="11" borderId="0" xfId="1" applyFont="1" applyFill="1"/>
    <xf numFmtId="0" fontId="26" fillId="0" borderId="0" xfId="1" applyFont="1"/>
    <xf numFmtId="0" fontId="26" fillId="10" borderId="0" xfId="1" applyFont="1" applyFill="1"/>
    <xf numFmtId="174" fontId="27" fillId="0" borderId="0" xfId="13" applyNumberFormat="1" applyFont="1"/>
    <xf numFmtId="0" fontId="28" fillId="0" borderId="0" xfId="1" applyFont="1" applyAlignment="1">
      <alignment horizontal="left" vertical="center" indent="4"/>
    </xf>
    <xf numFmtId="0" fontId="19" fillId="0" borderId="0" xfId="1" applyFont="1" applyAlignment="1">
      <alignment horizontal="left" vertical="center" indent="4"/>
    </xf>
    <xf numFmtId="41" fontId="28" fillId="0" borderId="0" xfId="2" applyFont="1"/>
    <xf numFmtId="41" fontId="28" fillId="5" borderId="0" xfId="2" applyFont="1" applyFill="1"/>
    <xf numFmtId="41" fontId="28" fillId="11" borderId="0" xfId="2" applyFont="1" applyFill="1"/>
    <xf numFmtId="0" fontId="28" fillId="11" borderId="0" xfId="1" applyFont="1" applyFill="1"/>
    <xf numFmtId="0" fontId="28" fillId="0" borderId="0" xfId="1" applyFont="1"/>
    <xf numFmtId="0" fontId="28" fillId="10" borderId="0" xfId="1" applyFont="1" applyFill="1"/>
    <xf numFmtId="41" fontId="29" fillId="0" borderId="0" xfId="2" applyFont="1"/>
    <xf numFmtId="41" fontId="29" fillId="5" borderId="0" xfId="2" applyFont="1" applyFill="1"/>
    <xf numFmtId="41" fontId="29" fillId="11" borderId="0" xfId="2" applyFont="1" applyFill="1"/>
    <xf numFmtId="0" fontId="29" fillId="11" borderId="0" xfId="1" applyFont="1" applyFill="1"/>
    <xf numFmtId="0" fontId="29" fillId="0" borderId="0" xfId="1" applyFont="1"/>
    <xf numFmtId="0" fontId="29" fillId="10" borderId="0" xfId="1" applyFont="1" applyFill="1"/>
    <xf numFmtId="174" fontId="30" fillId="0" borderId="0" xfId="13" applyNumberFormat="1" applyFont="1"/>
    <xf numFmtId="0" fontId="29" fillId="0" borderId="0" xfId="1" applyFont="1" applyAlignment="1">
      <alignment horizontal="left" vertical="center" indent="4"/>
    </xf>
    <xf numFmtId="14" fontId="31" fillId="8" borderId="24" xfId="2" applyNumberFormat="1" applyFont="1" applyFill="1" applyBorder="1" applyAlignment="1">
      <alignment horizontal="center"/>
    </xf>
    <xf numFmtId="0" fontId="32" fillId="8" borderId="0" xfId="0" applyFont="1" applyFill="1"/>
    <xf numFmtId="41" fontId="19" fillId="0" borderId="0" xfId="2" applyFont="1" applyBorder="1"/>
    <xf numFmtId="49" fontId="19" fillId="0" borderId="0" xfId="1" applyNumberFormat="1" applyFont="1"/>
    <xf numFmtId="172" fontId="24" fillId="0" borderId="0" xfId="14" applyNumberFormat="1" applyFont="1" applyBorder="1"/>
    <xf numFmtId="0" fontId="24" fillId="0" borderId="0" xfId="0" applyFont="1"/>
    <xf numFmtId="41" fontId="1" fillId="12" borderId="31" xfId="2" applyFont="1" applyFill="1" applyBorder="1"/>
    <xf numFmtId="0" fontId="0" fillId="12" borderId="32" xfId="0" applyFill="1" applyBorder="1"/>
    <xf numFmtId="41" fontId="1" fillId="0" borderId="28" xfId="2" applyFont="1" applyBorder="1"/>
    <xf numFmtId="0" fontId="0" fillId="0" borderId="27" xfId="0" applyBorder="1"/>
    <xf numFmtId="14" fontId="31" fillId="8" borderId="33" xfId="2" applyNumberFormat="1" applyFont="1" applyFill="1" applyBorder="1"/>
    <xf numFmtId="0" fontId="31" fillId="8" borderId="33" xfId="0" applyFont="1" applyFill="1" applyBorder="1"/>
    <xf numFmtId="41" fontId="21" fillId="0" borderId="3" xfId="2" applyFont="1" applyBorder="1"/>
    <xf numFmtId="0" fontId="19" fillId="0" borderId="3" xfId="1" applyFont="1" applyBorder="1"/>
    <xf numFmtId="41" fontId="19" fillId="0" borderId="3" xfId="2" applyFont="1" applyBorder="1"/>
    <xf numFmtId="49" fontId="19" fillId="0" borderId="3" xfId="1" applyNumberFormat="1" applyFont="1" applyBorder="1"/>
    <xf numFmtId="0" fontId="19" fillId="0" borderId="0" xfId="1" applyFont="1" applyAlignment="1">
      <alignment horizontal="center" vertical="center"/>
    </xf>
    <xf numFmtId="41" fontId="21" fillId="0" borderId="3" xfId="2" applyFont="1" applyBorder="1" applyAlignment="1">
      <alignment horizontal="center" vertical="center" wrapText="1"/>
    </xf>
    <xf numFmtId="41" fontId="21" fillId="0" borderId="3" xfId="2" applyFont="1" applyBorder="1" applyAlignment="1">
      <alignment horizontal="center" vertical="center"/>
    </xf>
    <xf numFmtId="0" fontId="21" fillId="0" borderId="3" xfId="1" applyFont="1" applyBorder="1" applyAlignment="1">
      <alignment horizontal="center" vertical="center"/>
    </xf>
    <xf numFmtId="41" fontId="21" fillId="0" borderId="3" xfId="2" applyFont="1" applyBorder="1" applyAlignment="1">
      <alignment wrapText="1"/>
    </xf>
    <xf numFmtId="0" fontId="21" fillId="0" borderId="3" xfId="1" applyFont="1" applyBorder="1"/>
    <xf numFmtId="41" fontId="19" fillId="0" borderId="3" xfId="2" applyFont="1" applyBorder="1" applyAlignment="1">
      <alignment wrapText="1"/>
    </xf>
    <xf numFmtId="0" fontId="33" fillId="0" borderId="3" xfId="1" applyFont="1" applyBorder="1" applyAlignment="1">
      <alignment horizontal="center" vertical="center" wrapText="1"/>
    </xf>
    <xf numFmtId="0" fontId="20" fillId="0" borderId="0" xfId="1" applyFont="1" applyAlignment="1">
      <alignment horizontal="center" vertical="center"/>
    </xf>
    <xf numFmtId="41" fontId="33" fillId="0" borderId="0" xfId="2" applyFont="1" applyBorder="1" applyAlignment="1">
      <alignment horizontal="right" vertical="center"/>
    </xf>
    <xf numFmtId="41" fontId="33" fillId="0" borderId="3" xfId="2" applyFont="1" applyBorder="1" applyAlignment="1">
      <alignment horizontal="right" vertical="center"/>
    </xf>
    <xf numFmtId="0" fontId="33" fillId="0" borderId="3" xfId="1" applyFont="1" applyBorder="1" applyAlignment="1">
      <alignment vertical="center"/>
    </xf>
    <xf numFmtId="41" fontId="20" fillId="0" borderId="0" xfId="2" applyFont="1" applyBorder="1" applyAlignment="1">
      <alignment horizontal="right" vertical="center"/>
    </xf>
    <xf numFmtId="41" fontId="20" fillId="0" borderId="3" xfId="2" applyFont="1" applyBorder="1" applyAlignment="1">
      <alignment horizontal="right" vertical="center"/>
    </xf>
    <xf numFmtId="0" fontId="20" fillId="0" borderId="3" xfId="1" applyFont="1" applyBorder="1" applyAlignment="1">
      <alignment vertical="center" wrapText="1"/>
    </xf>
    <xf numFmtId="172" fontId="24" fillId="0" borderId="3" xfId="12" applyNumberFormat="1" applyFont="1" applyBorder="1"/>
    <xf numFmtId="0" fontId="20" fillId="0" borderId="3" xfId="1" applyFont="1" applyBorder="1" applyAlignment="1">
      <alignment horizontal="left" vertical="center" wrapText="1"/>
    </xf>
    <xf numFmtId="41" fontId="20" fillId="0" borderId="3" xfId="2" applyFont="1" applyBorder="1" applyAlignment="1">
      <alignment horizontal="center" vertical="center"/>
    </xf>
    <xf numFmtId="41" fontId="33" fillId="0" borderId="0" xfId="2" applyFont="1" applyBorder="1" applyAlignment="1">
      <alignment horizontal="center" vertical="center" wrapText="1"/>
    </xf>
    <xf numFmtId="41" fontId="33" fillId="0" borderId="3" xfId="2" applyFont="1" applyBorder="1" applyAlignment="1">
      <alignment horizontal="center" vertical="center" wrapText="1"/>
    </xf>
    <xf numFmtId="41" fontId="33" fillId="0" borderId="3" xfId="2" applyFont="1" applyBorder="1" applyAlignment="1">
      <alignment horizontal="center" vertical="center"/>
    </xf>
    <xf numFmtId="0" fontId="33" fillId="0" borderId="3" xfId="1" applyFont="1" applyBorder="1" applyAlignment="1">
      <alignment horizontal="center" vertical="center"/>
    </xf>
    <xf numFmtId="41" fontId="20" fillId="0" borderId="3" xfId="2" applyFont="1" applyBorder="1" applyAlignment="1">
      <alignment horizontal="left" vertical="center" wrapText="1"/>
    </xf>
    <xf numFmtId="41" fontId="20" fillId="0" borderId="3" xfId="2" applyFont="1" applyBorder="1" applyAlignment="1">
      <alignment horizontal="center" vertical="center" wrapText="1"/>
    </xf>
    <xf numFmtId="0" fontId="20" fillId="0" borderId="0" xfId="1" applyFont="1"/>
    <xf numFmtId="41" fontId="33" fillId="0" borderId="0" xfId="2" applyFont="1" applyAlignment="1">
      <alignment horizontal="center" vertical="center"/>
    </xf>
    <xf numFmtId="41" fontId="33" fillId="0" borderId="3" xfId="2" applyFont="1" applyBorder="1" applyAlignment="1">
      <alignment vertical="center"/>
    </xf>
    <xf numFmtId="0" fontId="33" fillId="0" borderId="1" xfId="1" applyFont="1" applyBorder="1" applyAlignment="1">
      <alignment horizontal="center" vertical="center"/>
    </xf>
    <xf numFmtId="41" fontId="20" fillId="0" borderId="3" xfId="2" applyFont="1" applyBorder="1" applyAlignment="1">
      <alignment vertical="center"/>
    </xf>
    <xf numFmtId="0" fontId="20" fillId="0" borderId="2" xfId="1" applyFont="1" applyBorder="1" applyAlignment="1">
      <alignment horizontal="left" vertical="center"/>
    </xf>
    <xf numFmtId="0" fontId="20" fillId="0" borderId="1" xfId="1" applyFont="1" applyBorder="1" applyAlignment="1">
      <alignment horizontal="left" vertical="center"/>
    </xf>
    <xf numFmtId="0" fontId="33" fillId="0" borderId="2" xfId="7" applyFont="1" applyBorder="1" applyAlignment="1">
      <alignment horizontal="center" vertical="center" wrapText="1"/>
    </xf>
    <xf numFmtId="41" fontId="33" fillId="0" borderId="3" xfId="7" applyNumberFormat="1" applyFont="1" applyBorder="1" applyAlignment="1">
      <alignment horizontal="center" vertical="center" wrapText="1"/>
    </xf>
    <xf numFmtId="41" fontId="20" fillId="0" borderId="3" xfId="2" applyFont="1" applyBorder="1" applyAlignment="1">
      <alignment horizontal="left" vertical="center"/>
    </xf>
    <xf numFmtId="0" fontId="20" fillId="0" borderId="3" xfId="1" applyFont="1" applyBorder="1" applyAlignment="1">
      <alignment horizontal="left" vertical="center"/>
    </xf>
    <xf numFmtId="0" fontId="20" fillId="0" borderId="3" xfId="1" applyFont="1" applyBorder="1" applyAlignment="1">
      <alignment vertical="center"/>
    </xf>
    <xf numFmtId="3" fontId="20" fillId="0" borderId="3" xfId="1" applyNumberFormat="1" applyFont="1" applyBorder="1" applyAlignment="1">
      <alignment vertical="center"/>
    </xf>
    <xf numFmtId="0" fontId="20" fillId="0" borderId="3" xfId="1" applyFont="1" applyBorder="1" applyAlignment="1">
      <alignment horizontal="center" vertical="center"/>
    </xf>
    <xf numFmtId="0" fontId="33" fillId="0" borderId="0" xfId="1" applyFont="1" applyAlignment="1">
      <alignment horizontal="center" vertical="center"/>
    </xf>
    <xf numFmtId="0" fontId="33" fillId="0" borderId="7" xfId="1" applyFont="1" applyBorder="1" applyAlignment="1">
      <alignment horizontal="center" vertical="center"/>
    </xf>
    <xf numFmtId="0" fontId="33" fillId="0" borderId="4" xfId="1" applyFont="1" applyBorder="1" applyAlignment="1">
      <alignment horizontal="center" vertical="center"/>
    </xf>
    <xf numFmtId="0" fontId="33" fillId="0" borderId="6" xfId="1" applyFont="1" applyBorder="1" applyAlignment="1">
      <alignment horizontal="center" vertical="center"/>
    </xf>
    <xf numFmtId="41" fontId="19" fillId="0" borderId="0" xfId="2" applyFont="1" applyAlignment="1">
      <alignment horizontal="left" vertical="top" wrapText="1"/>
    </xf>
    <xf numFmtId="41" fontId="33" fillId="0" borderId="3" xfId="2" applyFont="1" applyBorder="1" applyAlignment="1">
      <alignment horizontal="left" vertical="center"/>
    </xf>
    <xf numFmtId="3" fontId="33" fillId="0" borderId="2" xfId="1" applyNumberFormat="1" applyFont="1" applyBorder="1" applyAlignment="1">
      <alignment vertical="center"/>
    </xf>
    <xf numFmtId="3" fontId="33" fillId="0" borderId="3" xfId="1" applyNumberFormat="1" applyFont="1" applyBorder="1" applyAlignment="1">
      <alignment vertical="center"/>
    </xf>
    <xf numFmtId="41" fontId="33" fillId="0" borderId="2" xfId="2" applyFont="1" applyBorder="1" applyAlignment="1">
      <alignment horizontal="left" vertical="center"/>
    </xf>
    <xf numFmtId="41" fontId="19" fillId="0" borderId="0" xfId="2" applyFont="1" applyAlignment="1">
      <alignment horizontal="right"/>
    </xf>
    <xf numFmtId="41" fontId="21" fillId="0" borderId="3" xfId="2" applyFont="1" applyBorder="1" applyAlignment="1">
      <alignment horizontal="right"/>
    </xf>
    <xf numFmtId="0" fontId="21" fillId="0" borderId="3" xfId="1" applyFont="1" applyBorder="1" applyAlignment="1">
      <alignment horizontal="left" vertical="center"/>
    </xf>
    <xf numFmtId="41" fontId="19" fillId="0" borderId="3" xfId="2" applyFont="1" applyFill="1" applyBorder="1" applyAlignment="1">
      <alignment horizontal="right" wrapText="1"/>
    </xf>
    <xf numFmtId="41" fontId="19" fillId="0" borderId="3" xfId="2" applyFont="1" applyBorder="1" applyAlignment="1">
      <alignment horizontal="right" wrapText="1"/>
    </xf>
    <xf numFmtId="0" fontId="19" fillId="0" borderId="3" xfId="1" applyFont="1" applyBorder="1" applyAlignment="1">
      <alignment horizontal="left" vertical="center" wrapText="1"/>
    </xf>
    <xf numFmtId="0" fontId="19" fillId="0" borderId="0" xfId="1" applyFont="1" applyAlignment="1">
      <alignment wrapText="1"/>
    </xf>
    <xf numFmtId="0" fontId="21" fillId="0" borderId="3" xfId="1" applyFont="1" applyBorder="1" applyAlignment="1">
      <alignment horizontal="center" vertical="center" wrapText="1"/>
    </xf>
    <xf numFmtId="41" fontId="19" fillId="0" borderId="0" xfId="1" applyNumberFormat="1" applyFont="1"/>
    <xf numFmtId="41" fontId="33" fillId="0" borderId="0" xfId="2" applyFont="1" applyFill="1" applyBorder="1" applyAlignment="1">
      <alignment horizontal="center" vertical="top"/>
    </xf>
    <xf numFmtId="41" fontId="33" fillId="0" borderId="3" xfId="2" applyFont="1" applyFill="1" applyBorder="1" applyAlignment="1">
      <alignment horizontal="center" vertical="top"/>
    </xf>
    <xf numFmtId="0" fontId="33" fillId="0" borderId="1" xfId="1" applyFont="1" applyBorder="1" applyAlignment="1">
      <alignment horizontal="center" vertical="top"/>
    </xf>
    <xf numFmtId="41" fontId="20" fillId="0" borderId="0" xfId="11" applyFont="1" applyFill="1" applyBorder="1" applyAlignment="1">
      <alignment horizontal="center" vertical="top"/>
    </xf>
    <xf numFmtId="41" fontId="20" fillId="0" borderId="3" xfId="11" applyFont="1" applyFill="1" applyBorder="1" applyAlignment="1">
      <alignment horizontal="center" vertical="top"/>
    </xf>
    <xf numFmtId="41" fontId="20" fillId="0" borderId="3" xfId="2" applyFont="1" applyFill="1" applyBorder="1" applyAlignment="1">
      <alignment horizontal="center" vertical="top"/>
    </xf>
    <xf numFmtId="0" fontId="20" fillId="0" borderId="3" xfId="1" applyFont="1" applyBorder="1" applyAlignment="1">
      <alignment horizontal="left" vertical="top"/>
    </xf>
    <xf numFmtId="0" fontId="33" fillId="0" borderId="0" xfId="1" applyFont="1" applyAlignment="1">
      <alignment horizontal="center" vertical="center" wrapText="1"/>
    </xf>
    <xf numFmtId="41" fontId="33" fillId="0" borderId="8" xfId="2" applyFont="1" applyBorder="1" applyAlignment="1">
      <alignment horizontal="center" vertical="center" wrapText="1"/>
    </xf>
    <xf numFmtId="41" fontId="33" fillId="0" borderId="7" xfId="2" applyFont="1" applyBorder="1" applyAlignment="1">
      <alignment horizontal="center" vertical="center" wrapText="1"/>
    </xf>
    <xf numFmtId="0" fontId="19" fillId="0" borderId="0" xfId="1" applyFont="1" applyAlignment="1">
      <alignment horizontal="left" vertical="top"/>
    </xf>
    <xf numFmtId="41" fontId="20" fillId="0" borderId="2" xfId="2" applyFont="1" applyBorder="1" applyAlignment="1">
      <alignment vertical="center"/>
    </xf>
    <xf numFmtId="14" fontId="33" fillId="0" borderId="3" xfId="2" applyNumberFormat="1" applyFont="1" applyBorder="1" applyAlignment="1">
      <alignment horizontal="center" vertical="center" wrapText="1"/>
    </xf>
    <xf numFmtId="0" fontId="19" fillId="11" borderId="0" xfId="1" applyFont="1" applyFill="1" applyAlignment="1">
      <alignment horizontal="center" vertical="center" wrapText="1"/>
    </xf>
    <xf numFmtId="0" fontId="19" fillId="0" borderId="0" xfId="1" applyFont="1" applyAlignment="1">
      <alignment horizontal="center" vertical="center" wrapText="1"/>
    </xf>
    <xf numFmtId="0" fontId="19" fillId="10" borderId="0" xfId="1" applyFont="1" applyFill="1" applyAlignment="1">
      <alignment horizontal="center" vertical="center" wrapText="1"/>
    </xf>
    <xf numFmtId="0" fontId="19" fillId="0" borderId="0" xfId="1" applyFont="1" applyAlignment="1">
      <alignment horizontal="center"/>
    </xf>
    <xf numFmtId="41" fontId="19" fillId="0" borderId="0" xfId="2" applyFont="1" applyAlignment="1">
      <alignment horizontal="left" vertical="top"/>
    </xf>
    <xf numFmtId="41" fontId="20" fillId="0" borderId="10" xfId="2" applyFont="1" applyBorder="1" applyAlignment="1">
      <alignment horizontal="left" vertical="center"/>
    </xf>
    <xf numFmtId="41" fontId="20" fillId="0" borderId="0" xfId="2" applyFont="1" applyBorder="1" applyAlignment="1">
      <alignment horizontal="left" vertical="center"/>
    </xf>
    <xf numFmtId="41" fontId="20" fillId="0" borderId="10" xfId="2" applyFont="1" applyBorder="1" applyAlignment="1">
      <alignment vertical="center"/>
    </xf>
    <xf numFmtId="0" fontId="20" fillId="0" borderId="9" xfId="1" applyFont="1" applyBorder="1" applyAlignment="1">
      <alignment vertical="center"/>
    </xf>
    <xf numFmtId="41" fontId="19" fillId="0" borderId="10" xfId="2" applyFont="1" applyBorder="1"/>
    <xf numFmtId="0" fontId="19" fillId="0" borderId="9" xfId="1" applyFont="1" applyBorder="1"/>
    <xf numFmtId="0" fontId="20" fillId="0" borderId="15" xfId="1" applyFont="1" applyBorder="1" applyAlignment="1">
      <alignment horizontal="left" vertical="center"/>
    </xf>
    <xf numFmtId="0" fontId="20" fillId="0" borderId="13" xfId="1" applyFont="1" applyBorder="1" applyAlignment="1">
      <alignment horizontal="left" vertical="center"/>
    </xf>
    <xf numFmtId="0" fontId="20" fillId="0" borderId="10" xfId="1" applyFont="1" applyBorder="1" applyAlignment="1">
      <alignment horizontal="left" vertical="center"/>
    </xf>
    <xf numFmtId="0" fontId="20" fillId="0" borderId="9" xfId="1" applyFont="1" applyBorder="1" applyAlignment="1">
      <alignment horizontal="left" vertical="center"/>
    </xf>
    <xf numFmtId="41" fontId="20" fillId="0" borderId="10" xfId="2" applyFont="1" applyBorder="1" applyAlignment="1">
      <alignment horizontal="center" vertical="center"/>
    </xf>
    <xf numFmtId="41" fontId="20" fillId="0" borderId="0" xfId="2" applyFont="1" applyBorder="1" applyAlignment="1">
      <alignment horizontal="center" vertical="center"/>
    </xf>
    <xf numFmtId="0" fontId="21" fillId="0" borderId="0" xfId="1" applyFont="1" applyAlignment="1">
      <alignment horizontal="left" vertical="top"/>
    </xf>
    <xf numFmtId="0" fontId="19" fillId="0" borderId="0" xfId="1" applyFont="1" applyAlignment="1">
      <alignment horizontal="left" vertical="center"/>
    </xf>
    <xf numFmtId="41" fontId="19" fillId="0" borderId="0" xfId="2" applyFont="1" applyAlignment="1">
      <alignment horizontal="left" vertical="center"/>
    </xf>
    <xf numFmtId="41" fontId="19" fillId="0" borderId="0" xfId="2" applyFont="1" applyBorder="1" applyAlignment="1">
      <alignment vertical="center"/>
    </xf>
    <xf numFmtId="41" fontId="19" fillId="0" borderId="3" xfId="2" applyFont="1" applyFill="1" applyBorder="1" applyAlignment="1">
      <alignment vertical="center"/>
    </xf>
    <xf numFmtId="170" fontId="19" fillId="0" borderId="3" xfId="2" applyNumberFormat="1" applyFont="1" applyFill="1" applyBorder="1" applyAlignment="1">
      <alignment vertical="center"/>
    </xf>
    <xf numFmtId="0" fontId="21" fillId="0" borderId="0" xfId="1" applyFont="1" applyAlignment="1">
      <alignment horizontal="left" vertical="center"/>
    </xf>
    <xf numFmtId="41" fontId="21" fillId="0" borderId="0" xfId="2" applyFont="1" applyBorder="1" applyAlignment="1">
      <alignment horizontal="center" vertical="center" wrapText="1"/>
    </xf>
    <xf numFmtId="4" fontId="19" fillId="0" borderId="0" xfId="1" applyNumberFormat="1" applyFont="1" applyAlignment="1">
      <alignment horizontal="left" vertical="center"/>
    </xf>
    <xf numFmtId="41" fontId="19" fillId="0" borderId="0" xfId="2" applyFont="1" applyBorder="1" applyAlignment="1">
      <alignment horizontal="left" vertical="center"/>
    </xf>
    <xf numFmtId="41" fontId="19" fillId="0" borderId="3" xfId="2" applyFont="1" applyBorder="1" applyAlignment="1">
      <alignment horizontal="left" vertical="center"/>
    </xf>
    <xf numFmtId="0" fontId="19" fillId="0" borderId="3" xfId="1" applyFont="1" applyBorder="1" applyAlignment="1">
      <alignment horizontal="center" vertical="center"/>
    </xf>
    <xf numFmtId="170" fontId="19" fillId="0" borderId="3" xfId="2" applyNumberFormat="1" applyFont="1" applyBorder="1" applyAlignment="1">
      <alignment horizontal="left" vertical="center"/>
    </xf>
    <xf numFmtId="170" fontId="19" fillId="0" borderId="3" xfId="2" applyNumberFormat="1" applyFont="1" applyBorder="1" applyAlignment="1">
      <alignment vertical="center"/>
    </xf>
    <xf numFmtId="41" fontId="19" fillId="0" borderId="2" xfId="2" applyFont="1" applyBorder="1" applyAlignment="1">
      <alignment horizontal="right" vertical="center"/>
    </xf>
    <xf numFmtId="41" fontId="19" fillId="0" borderId="2" xfId="2" applyFont="1" applyBorder="1" applyAlignment="1">
      <alignment horizontal="center" vertical="center"/>
    </xf>
    <xf numFmtId="0" fontId="19" fillId="0" borderId="3" xfId="1" applyFont="1" applyBorder="1" applyAlignment="1">
      <alignment horizontal="left" vertical="center"/>
    </xf>
    <xf numFmtId="3" fontId="19" fillId="0" borderId="0" xfId="1" applyNumberFormat="1" applyFont="1" applyAlignment="1">
      <alignment horizontal="right" vertical="center"/>
    </xf>
    <xf numFmtId="41" fontId="19" fillId="0" borderId="0" xfId="2" applyFont="1" applyBorder="1" applyAlignment="1">
      <alignment horizontal="right" vertical="center"/>
    </xf>
    <xf numFmtId="41" fontId="19" fillId="0" borderId="3" xfId="2" applyFont="1" applyBorder="1" applyAlignment="1">
      <alignment horizontal="right" vertical="center"/>
    </xf>
    <xf numFmtId="41" fontId="19" fillId="0" borderId="2" xfId="2" applyFont="1" applyBorder="1" applyAlignment="1">
      <alignment horizontal="left" vertical="center"/>
    </xf>
    <xf numFmtId="170" fontId="19" fillId="0" borderId="3" xfId="2" applyNumberFormat="1" applyFont="1" applyBorder="1" applyAlignment="1">
      <alignment horizontal="right" vertical="center"/>
    </xf>
    <xf numFmtId="0" fontId="19" fillId="0" borderId="3" xfId="1" applyFont="1" applyBorder="1" applyAlignment="1">
      <alignment horizontal="center" vertical="center" wrapText="1"/>
    </xf>
    <xf numFmtId="0" fontId="19" fillId="5" borderId="0" xfId="1" applyFont="1" applyFill="1" applyAlignment="1">
      <alignment wrapText="1"/>
    </xf>
    <xf numFmtId="0" fontId="19" fillId="11" borderId="0" xfId="1" applyFont="1" applyFill="1" applyAlignment="1">
      <alignment wrapText="1"/>
    </xf>
    <xf numFmtId="0" fontId="19" fillId="10" borderId="0" xfId="1" applyFont="1" applyFill="1" applyAlignment="1">
      <alignment wrapText="1"/>
    </xf>
    <xf numFmtId="0" fontId="21" fillId="0" borderId="0" xfId="1" applyFont="1" applyAlignment="1">
      <alignment horizontal="center" vertical="center" wrapText="1"/>
    </xf>
    <xf numFmtId="0" fontId="21" fillId="0" borderId="0" xfId="1" applyFont="1" applyAlignment="1">
      <alignment horizontal="left" vertical="center" wrapText="1"/>
    </xf>
    <xf numFmtId="0" fontId="19" fillId="0" borderId="0" xfId="1" applyFont="1" applyAlignment="1">
      <alignment horizontal="left" vertical="center" wrapText="1"/>
    </xf>
    <xf numFmtId="41" fontId="19" fillId="0" borderId="0" xfId="2" applyFont="1" applyAlignment="1">
      <alignment horizontal="left" vertical="center" wrapText="1"/>
    </xf>
    <xf numFmtId="0" fontId="19" fillId="0" borderId="0" xfId="1" applyFont="1" applyAlignment="1">
      <alignment vertical="top" wrapText="1"/>
    </xf>
    <xf numFmtId="41" fontId="19" fillId="0" borderId="0" xfId="2" applyFont="1" applyAlignment="1">
      <alignment vertical="top" wrapText="1"/>
    </xf>
    <xf numFmtId="170" fontId="21" fillId="0" borderId="3" xfId="2" applyNumberFormat="1" applyFont="1" applyBorder="1" applyAlignment="1">
      <alignment vertical="center"/>
    </xf>
    <xf numFmtId="41" fontId="24" fillId="11" borderId="0" xfId="2" applyFont="1" applyFill="1"/>
    <xf numFmtId="0" fontId="24" fillId="11" borderId="0" xfId="0" applyFont="1" applyFill="1"/>
    <xf numFmtId="41" fontId="19" fillId="0" borderId="0" xfId="2" applyFont="1" applyAlignment="1">
      <alignment vertical="center" wrapText="1"/>
    </xf>
    <xf numFmtId="41" fontId="24" fillId="5" borderId="0" xfId="2" applyFont="1" applyFill="1"/>
    <xf numFmtId="0" fontId="24" fillId="5" borderId="0" xfId="0" applyFont="1" applyFill="1"/>
    <xf numFmtId="41" fontId="24" fillId="10" borderId="0" xfId="2" applyFont="1" applyFill="1"/>
    <xf numFmtId="0" fontId="24" fillId="10" borderId="0" xfId="0" applyFont="1" applyFill="1"/>
    <xf numFmtId="0" fontId="21" fillId="0" borderId="0" xfId="1" applyFont="1" applyAlignment="1">
      <alignment vertical="center"/>
    </xf>
    <xf numFmtId="41" fontId="32" fillId="5" borderId="0" xfId="2" applyFont="1" applyFill="1"/>
    <xf numFmtId="0" fontId="32" fillId="5" borderId="0" xfId="0" applyFont="1" applyFill="1"/>
    <xf numFmtId="41" fontId="32" fillId="11" borderId="0" xfId="2" applyFont="1" applyFill="1"/>
    <xf numFmtId="0" fontId="32" fillId="11" borderId="0" xfId="0" applyFont="1" applyFill="1"/>
    <xf numFmtId="41" fontId="32" fillId="10" borderId="0" xfId="2" applyFont="1" applyFill="1"/>
    <xf numFmtId="0" fontId="32" fillId="10" borderId="0" xfId="0" applyFont="1" applyFill="1"/>
    <xf numFmtId="0" fontId="19" fillId="6" borderId="0" xfId="1" applyFont="1" applyFill="1"/>
    <xf numFmtId="41" fontId="19" fillId="6" borderId="0" xfId="2" applyFont="1" applyFill="1"/>
    <xf numFmtId="41" fontId="24" fillId="0" borderId="0" xfId="0" applyNumberFormat="1" applyFont="1" applyAlignment="1">
      <alignment horizontal="right"/>
    </xf>
    <xf numFmtId="0" fontId="19" fillId="0" borderId="0" xfId="0" applyFont="1"/>
    <xf numFmtId="0" fontId="21" fillId="6" borderId="0" xfId="1" applyFont="1" applyFill="1"/>
    <xf numFmtId="0" fontId="21" fillId="5" borderId="0" xfId="1" applyFont="1" applyFill="1"/>
    <xf numFmtId="41" fontId="21" fillId="6" borderId="0" xfId="2" applyFont="1" applyFill="1"/>
    <xf numFmtId="3" fontId="0" fillId="0" borderId="0" xfId="0" applyNumberFormat="1"/>
    <xf numFmtId="0" fontId="23" fillId="0" borderId="0" xfId="0" applyFont="1"/>
    <xf numFmtId="172" fontId="24" fillId="0" borderId="0" xfId="5" applyNumberFormat="1" applyFont="1"/>
    <xf numFmtId="165" fontId="0" fillId="0" borderId="0" xfId="21" applyFont="1"/>
    <xf numFmtId="14" fontId="3" fillId="3" borderId="20" xfId="23" applyNumberFormat="1" applyBorder="1" applyAlignment="1">
      <alignment horizontal="center" vertical="center"/>
    </xf>
    <xf numFmtId="0" fontId="3" fillId="3" borderId="19" xfId="23" applyBorder="1" applyAlignment="1">
      <alignment horizontal="center" vertical="center"/>
    </xf>
    <xf numFmtId="41" fontId="21" fillId="0" borderId="0" xfId="2" applyFont="1" applyBorder="1"/>
    <xf numFmtId="41" fontId="21" fillId="0" borderId="0" xfId="2" applyFont="1" applyBorder="1" applyAlignment="1">
      <alignment wrapText="1"/>
    </xf>
    <xf numFmtId="0" fontId="33" fillId="0" borderId="0" xfId="1" applyFont="1" applyAlignment="1">
      <alignment vertical="center"/>
    </xf>
    <xf numFmtId="41" fontId="33" fillId="0" borderId="0" xfId="2" applyFont="1" applyBorder="1" applyAlignment="1">
      <alignment horizontal="center" vertical="center"/>
    </xf>
    <xf numFmtId="41" fontId="33" fillId="0" borderId="0" xfId="2" applyFont="1" applyBorder="1" applyAlignment="1">
      <alignment vertical="center"/>
    </xf>
    <xf numFmtId="41" fontId="20" fillId="0" borderId="3" xfId="1" applyNumberFormat="1" applyFont="1" applyBorder="1" applyAlignment="1">
      <alignment vertical="center" wrapText="1"/>
    </xf>
    <xf numFmtId="3" fontId="20" fillId="0" borderId="0" xfId="1" applyNumberFormat="1" applyFont="1" applyAlignment="1">
      <alignment horizontal="right" vertical="center"/>
    </xf>
    <xf numFmtId="0" fontId="20" fillId="0" borderId="0" xfId="1" applyFont="1" applyAlignment="1">
      <alignment horizontal="left" vertical="center"/>
    </xf>
    <xf numFmtId="171" fontId="24" fillId="0" borderId="0" xfId="4" applyNumberFormat="1" applyFont="1"/>
    <xf numFmtId="41" fontId="33" fillId="0" borderId="1" xfId="2" applyFont="1" applyBorder="1" applyAlignment="1">
      <alignment vertical="center"/>
    </xf>
    <xf numFmtId="41" fontId="33" fillId="0" borderId="3" xfId="1" applyNumberFormat="1" applyFont="1" applyBorder="1" applyAlignment="1">
      <alignment vertical="center" wrapText="1"/>
    </xf>
    <xf numFmtId="41" fontId="20" fillId="0" borderId="1" xfId="2" applyFont="1" applyBorder="1" applyAlignment="1">
      <alignment horizontal="right" vertical="center"/>
    </xf>
    <xf numFmtId="0" fontId="33" fillId="0" borderId="1" xfId="1" applyFont="1" applyBorder="1" applyAlignment="1">
      <alignment vertical="center"/>
    </xf>
    <xf numFmtId="3" fontId="20" fillId="0" borderId="3" xfId="1" applyNumberFormat="1" applyFont="1" applyBorder="1" applyAlignment="1">
      <alignment horizontal="left" vertical="center"/>
    </xf>
    <xf numFmtId="164" fontId="33" fillId="0" borderId="3" xfId="26" applyFont="1" applyBorder="1" applyAlignment="1">
      <alignment vertical="center"/>
    </xf>
    <xf numFmtId="164" fontId="33" fillId="0" borderId="1" xfId="26" applyFont="1" applyBorder="1" applyAlignment="1">
      <alignment vertical="center"/>
    </xf>
    <xf numFmtId="3" fontId="34" fillId="0" borderId="0" xfId="0" applyNumberFormat="1" applyFont="1"/>
    <xf numFmtId="164" fontId="20" fillId="0" borderId="3" xfId="26" applyFont="1" applyBorder="1" applyAlignment="1">
      <alignment vertical="center"/>
    </xf>
    <xf numFmtId="14" fontId="33" fillId="0" borderId="3" xfId="1" applyNumberFormat="1" applyFont="1" applyBorder="1" applyAlignment="1">
      <alignment vertical="center" wrapText="1"/>
    </xf>
    <xf numFmtId="14" fontId="33" fillId="0" borderId="1" xfId="1" applyNumberFormat="1" applyFont="1" applyBorder="1" applyAlignment="1">
      <alignment vertical="center" wrapText="1"/>
    </xf>
    <xf numFmtId="3" fontId="19" fillId="0" borderId="0" xfId="1" applyNumberFormat="1" applyFont="1"/>
    <xf numFmtId="41" fontId="33" fillId="0" borderId="12" xfId="2" applyFont="1" applyBorder="1" applyAlignment="1">
      <alignment horizontal="center" vertical="top"/>
    </xf>
    <xf numFmtId="0" fontId="33" fillId="0" borderId="12" xfId="1" applyFont="1" applyBorder="1" applyAlignment="1">
      <alignment horizontal="center" vertical="top"/>
    </xf>
    <xf numFmtId="41" fontId="20" fillId="0" borderId="12" xfId="3" applyFont="1" applyFill="1" applyBorder="1" applyAlignment="1">
      <alignment horizontal="center" vertical="top"/>
    </xf>
    <xf numFmtId="41" fontId="20" fillId="0" borderId="12" xfId="2" applyFont="1" applyFill="1" applyBorder="1" applyAlignment="1">
      <alignment horizontal="center" vertical="top"/>
    </xf>
    <xf numFmtId="0" fontId="20" fillId="0" borderId="12" xfId="1" applyFont="1" applyBorder="1" applyAlignment="1">
      <alignment horizontal="left" vertical="top"/>
    </xf>
    <xf numFmtId="41" fontId="20" fillId="0" borderId="3" xfId="3" applyFont="1" applyFill="1" applyBorder="1" applyAlignment="1">
      <alignment horizontal="center" vertical="top"/>
    </xf>
    <xf numFmtId="3" fontId="35" fillId="0" borderId="0" xfId="0" applyNumberFormat="1" applyFont="1"/>
    <xf numFmtId="41" fontId="19" fillId="0" borderId="3" xfId="1" applyNumberFormat="1" applyFont="1" applyBorder="1"/>
    <xf numFmtId="0" fontId="20" fillId="0" borderId="5" xfId="1" applyFont="1" applyBorder="1" applyAlignment="1">
      <alignment horizontal="left" vertical="center"/>
    </xf>
    <xf numFmtId="0" fontId="20" fillId="0" borderId="2" xfId="1" applyFont="1" applyBorder="1" applyAlignment="1">
      <alignment vertical="center"/>
    </xf>
    <xf numFmtId="0" fontId="20" fillId="0" borderId="5" xfId="1" applyFont="1" applyBorder="1" applyAlignment="1">
      <alignment vertical="center"/>
    </xf>
    <xf numFmtId="0" fontId="20" fillId="0" borderId="1" xfId="1" applyFont="1" applyBorder="1" applyAlignment="1">
      <alignment vertical="center"/>
    </xf>
    <xf numFmtId="0" fontId="19" fillId="5" borderId="0" xfId="1" applyFont="1" applyFill="1" applyAlignment="1">
      <alignment horizontal="center" vertical="center" wrapText="1"/>
    </xf>
    <xf numFmtId="41" fontId="33" fillId="0" borderId="2" xfId="2" applyFont="1" applyBorder="1" applyAlignment="1">
      <alignment vertical="center"/>
    </xf>
    <xf numFmtId="41" fontId="33" fillId="0" borderId="15" xfId="2" applyFont="1" applyBorder="1" applyAlignment="1">
      <alignment vertical="center" wrapText="1"/>
    </xf>
    <xf numFmtId="0" fontId="33" fillId="0" borderId="13" xfId="1" applyFont="1" applyBorder="1" applyAlignment="1">
      <alignment vertical="center" wrapText="1"/>
    </xf>
    <xf numFmtId="41" fontId="19" fillId="0" borderId="7" xfId="2" applyFont="1" applyBorder="1"/>
    <xf numFmtId="41" fontId="19" fillId="0" borderId="4" xfId="2" applyFont="1" applyBorder="1"/>
    <xf numFmtId="0" fontId="19" fillId="0" borderId="6" xfId="1" applyFont="1" applyBorder="1"/>
    <xf numFmtId="41" fontId="19" fillId="0" borderId="0" xfId="1" applyNumberFormat="1" applyFont="1" applyAlignment="1">
      <alignment horizontal="left" vertical="top"/>
    </xf>
    <xf numFmtId="41" fontId="20" fillId="0" borderId="0" xfId="2" applyFont="1" applyBorder="1" applyAlignment="1">
      <alignment vertical="center"/>
    </xf>
    <xf numFmtId="41" fontId="24" fillId="6" borderId="0" xfId="2" applyFont="1" applyFill="1"/>
    <xf numFmtId="0" fontId="24" fillId="6" borderId="0" xfId="0" applyFont="1" applyFill="1"/>
    <xf numFmtId="0" fontId="36" fillId="0" borderId="0" xfId="1" applyFont="1" applyAlignment="1">
      <alignment vertical="center" wrapText="1"/>
    </xf>
    <xf numFmtId="41" fontId="36" fillId="0" borderId="18" xfId="1" applyNumberFormat="1" applyFont="1" applyBorder="1" applyAlignment="1">
      <alignment vertical="center" wrapText="1"/>
    </xf>
    <xf numFmtId="0" fontId="36" fillId="0" borderId="17" xfId="1" applyFont="1" applyBorder="1" applyAlignment="1">
      <alignment vertical="center" wrapText="1"/>
    </xf>
    <xf numFmtId="0" fontId="36" fillId="0" borderId="16" xfId="1" applyFont="1" applyBorder="1" applyAlignment="1">
      <alignment vertical="center" wrapText="1"/>
    </xf>
    <xf numFmtId="41" fontId="37" fillId="0" borderId="0" xfId="2" applyFont="1" applyBorder="1" applyAlignment="1">
      <alignment vertical="center"/>
    </xf>
    <xf numFmtId="41" fontId="19" fillId="0" borderId="8" xfId="2" applyFont="1" applyBorder="1" applyAlignment="1">
      <alignment vertical="center"/>
    </xf>
    <xf numFmtId="170" fontId="19" fillId="0" borderId="8" xfId="2" applyNumberFormat="1" applyFont="1" applyBorder="1" applyAlignment="1">
      <alignment vertical="center"/>
    </xf>
    <xf numFmtId="0" fontId="19" fillId="0" borderId="8" xfId="1" applyFont="1" applyBorder="1" applyAlignment="1">
      <alignment horizontal="left" vertical="center" wrapText="1"/>
    </xf>
    <xf numFmtId="41" fontId="19" fillId="0" borderId="3" xfId="2" applyFont="1" applyBorder="1" applyAlignment="1">
      <alignment vertical="center"/>
    </xf>
    <xf numFmtId="164" fontId="19" fillId="0" borderId="3" xfId="26" applyFont="1" applyBorder="1" applyAlignment="1">
      <alignment horizontal="right" vertical="center"/>
    </xf>
    <xf numFmtId="164" fontId="21" fillId="0" borderId="3" xfId="26" applyFont="1" applyBorder="1" applyAlignment="1">
      <alignment horizontal="right" vertical="center"/>
    </xf>
    <xf numFmtId="170" fontId="21" fillId="0" borderId="3" xfId="2" applyNumberFormat="1" applyFont="1" applyBorder="1" applyAlignment="1">
      <alignment horizontal="left" vertical="center"/>
    </xf>
    <xf numFmtId="41" fontId="21" fillId="0" borderId="2" xfId="2" applyFont="1" applyBorder="1" applyAlignment="1">
      <alignment horizontal="right" vertical="center"/>
    </xf>
    <xf numFmtId="41" fontId="21" fillId="0" borderId="3" xfId="2" applyFont="1" applyBorder="1" applyAlignment="1">
      <alignment horizontal="left" vertical="center"/>
    </xf>
    <xf numFmtId="170" fontId="19" fillId="0" borderId="2" xfId="2" applyNumberFormat="1" applyFont="1" applyBorder="1" applyAlignment="1">
      <alignment horizontal="right" vertical="center"/>
    </xf>
    <xf numFmtId="170" fontId="21" fillId="0" borderId="2" xfId="2" applyNumberFormat="1" applyFont="1" applyBorder="1" applyAlignment="1">
      <alignment horizontal="right" vertical="center"/>
    </xf>
    <xf numFmtId="41" fontId="21" fillId="0" borderId="2" xfId="2" applyFont="1" applyBorder="1" applyAlignment="1">
      <alignment horizontal="center" vertical="center"/>
    </xf>
    <xf numFmtId="41" fontId="21" fillId="0" borderId="2" xfId="2" applyFont="1" applyBorder="1" applyAlignment="1">
      <alignment horizontal="left" vertical="center"/>
    </xf>
    <xf numFmtId="164" fontId="19" fillId="0" borderId="2" xfId="26" applyFont="1" applyBorder="1" applyAlignment="1">
      <alignment horizontal="right" vertical="center"/>
    </xf>
    <xf numFmtId="164" fontId="19" fillId="0" borderId="3" xfId="26" applyFont="1" applyBorder="1" applyAlignment="1">
      <alignment horizontal="center" vertical="center"/>
    </xf>
    <xf numFmtId="171" fontId="24" fillId="0" borderId="0" xfId="0" applyNumberFormat="1" applyFont="1"/>
    <xf numFmtId="170" fontId="19" fillId="0" borderId="3" xfId="30" applyNumberFormat="1" applyFont="1" applyBorder="1" applyAlignment="1">
      <alignment vertical="center"/>
    </xf>
    <xf numFmtId="41" fontId="32" fillId="6" borderId="0" xfId="2" applyFont="1" applyFill="1"/>
    <xf numFmtId="0" fontId="32" fillId="6" borderId="0" xfId="0" applyFont="1" applyFill="1"/>
    <xf numFmtId="0" fontId="19" fillId="0" borderId="0" xfId="7" applyFont="1"/>
    <xf numFmtId="174" fontId="19" fillId="0" borderId="0" xfId="8" applyNumberFormat="1" applyFont="1"/>
    <xf numFmtId="174" fontId="20" fillId="0" borderId="0" xfId="8" applyNumberFormat="1" applyFont="1" applyAlignment="1">
      <alignment vertical="top" wrapText="1"/>
    </xf>
    <xf numFmtId="0" fontId="20" fillId="0" borderId="0" xfId="7" applyFont="1" applyAlignment="1">
      <alignment vertical="top" wrapText="1"/>
    </xf>
    <xf numFmtId="174" fontId="19" fillId="0" borderId="0" xfId="8" applyNumberFormat="1" applyFont="1" applyAlignment="1">
      <alignment horizontal="left" vertical="top" wrapText="1"/>
    </xf>
    <xf numFmtId="0" fontId="19" fillId="0" borderId="0" xfId="7" applyFont="1" applyAlignment="1">
      <alignment horizontal="left" vertical="top" wrapText="1"/>
    </xf>
    <xf numFmtId="174" fontId="19" fillId="0" borderId="0" xfId="8" applyNumberFormat="1" applyFont="1" applyAlignment="1">
      <alignment vertical="top" wrapText="1"/>
    </xf>
    <xf numFmtId="0" fontId="19" fillId="0" borderId="0" xfId="7" applyFont="1" applyAlignment="1">
      <alignment vertical="top" wrapText="1"/>
    </xf>
    <xf numFmtId="0" fontId="19" fillId="0" borderId="0" xfId="7" applyFont="1" applyAlignment="1">
      <alignment vertical="center" wrapText="1"/>
    </xf>
    <xf numFmtId="0" fontId="21" fillId="0" borderId="0" xfId="7" applyFont="1" applyAlignment="1">
      <alignment horizontal="left" vertical="center" indent="4"/>
    </xf>
    <xf numFmtId="0" fontId="19" fillId="0" borderId="0" xfId="7" applyFont="1" applyAlignment="1">
      <alignment vertical="top"/>
    </xf>
    <xf numFmtId="174" fontId="40" fillId="4" borderId="0" xfId="8" applyNumberFormat="1" applyFont="1" applyFill="1"/>
    <xf numFmtId="0" fontId="40" fillId="4" borderId="0" xfId="25" applyFont="1"/>
    <xf numFmtId="174" fontId="0" fillId="0" borderId="0" xfId="8" applyNumberFormat="1" applyFont="1"/>
    <xf numFmtId="174" fontId="25" fillId="0" borderId="0" xfId="8" applyNumberFormat="1" applyFont="1"/>
    <xf numFmtId="0" fontId="19" fillId="7" borderId="0" xfId="7" applyFont="1" applyFill="1"/>
    <xf numFmtId="0" fontId="21" fillId="7" borderId="0" xfId="7" applyFont="1" applyFill="1"/>
    <xf numFmtId="0" fontId="21" fillId="0" borderId="0" xfId="7" applyFont="1"/>
    <xf numFmtId="174" fontId="32" fillId="8" borderId="0" xfId="8" applyNumberFormat="1" applyFont="1" applyFill="1" applyAlignment="1">
      <alignment horizontal="center"/>
    </xf>
    <xf numFmtId="174" fontId="19" fillId="0" borderId="0" xfId="8" applyNumberFormat="1" applyFont="1" applyBorder="1"/>
    <xf numFmtId="49" fontId="19" fillId="0" borderId="0" xfId="7" applyNumberFormat="1" applyFont="1"/>
    <xf numFmtId="174" fontId="1" fillId="9" borderId="26" xfId="8" applyNumberFormat="1" applyFont="1" applyFill="1" applyBorder="1"/>
    <xf numFmtId="0" fontId="0" fillId="9" borderId="25" xfId="0" applyFill="1" applyBorder="1"/>
    <xf numFmtId="174" fontId="0" fillId="0" borderId="26" xfId="8" applyNumberFormat="1" applyFont="1" applyBorder="1"/>
    <xf numFmtId="0" fontId="0" fillId="0" borderId="25" xfId="0" applyBorder="1"/>
    <xf numFmtId="174" fontId="25" fillId="9" borderId="26" xfId="8" applyNumberFormat="1" applyFont="1" applyFill="1" applyBorder="1"/>
    <xf numFmtId="0" fontId="25" fillId="9" borderId="25" xfId="0" applyFont="1" applyFill="1" applyBorder="1"/>
    <xf numFmtId="174" fontId="25" fillId="0" borderId="26" xfId="8" applyNumberFormat="1" applyFont="1" applyBorder="1"/>
    <xf numFmtId="0" fontId="25" fillId="0" borderId="25" xfId="0" applyFont="1" applyBorder="1"/>
    <xf numFmtId="174" fontId="31" fillId="8" borderId="24" xfId="8" applyNumberFormat="1" applyFont="1" applyFill="1" applyBorder="1" applyAlignment="1">
      <alignment horizontal="center"/>
    </xf>
    <xf numFmtId="0" fontId="31" fillId="8" borderId="24" xfId="0" applyFont="1" applyFill="1" applyBorder="1"/>
    <xf numFmtId="174" fontId="21" fillId="0" borderId="3" xfId="8" applyNumberFormat="1" applyFont="1" applyBorder="1"/>
    <xf numFmtId="0" fontId="19" fillId="0" borderId="3" xfId="7" applyFont="1" applyBorder="1"/>
    <xf numFmtId="174" fontId="19" fillId="0" borderId="3" xfId="8" applyNumberFormat="1" applyFont="1" applyBorder="1"/>
    <xf numFmtId="49" fontId="19" fillId="0" borderId="3" xfId="7" applyNumberFormat="1" applyFont="1" applyBorder="1"/>
    <xf numFmtId="0" fontId="19" fillId="0" borderId="0" xfId="7" applyFont="1" applyAlignment="1">
      <alignment horizontal="center" vertical="center"/>
    </xf>
    <xf numFmtId="174" fontId="21" fillId="0" borderId="3" xfId="8" applyNumberFormat="1" applyFont="1" applyBorder="1" applyAlignment="1">
      <alignment horizontal="center" vertical="center" wrapText="1"/>
    </xf>
    <xf numFmtId="0" fontId="21" fillId="0" borderId="3" xfId="7" applyFont="1" applyBorder="1" applyAlignment="1">
      <alignment horizontal="center" vertical="center"/>
    </xf>
    <xf numFmtId="41" fontId="19" fillId="0" borderId="0" xfId="7" applyNumberFormat="1" applyFont="1"/>
    <xf numFmtId="174" fontId="21" fillId="0" borderId="3" xfId="8" applyNumberFormat="1" applyFont="1" applyBorder="1" applyAlignment="1">
      <alignment wrapText="1"/>
    </xf>
    <xf numFmtId="0" fontId="21" fillId="0" borderId="3" xfId="7" applyFont="1" applyBorder="1"/>
    <xf numFmtId="174" fontId="19" fillId="0" borderId="3" xfId="8" applyNumberFormat="1" applyFont="1" applyBorder="1" applyAlignment="1">
      <alignment wrapText="1"/>
    </xf>
    <xf numFmtId="0" fontId="33" fillId="0" borderId="3" xfId="7" applyFont="1" applyBorder="1" applyAlignment="1">
      <alignment horizontal="center" vertical="center" wrapText="1"/>
    </xf>
    <xf numFmtId="0" fontId="20" fillId="0" borderId="0" xfId="7" applyFont="1" applyAlignment="1">
      <alignment horizontal="center" vertical="center"/>
    </xf>
    <xf numFmtId="174" fontId="33" fillId="0" borderId="3" xfId="8" applyNumberFormat="1" applyFont="1" applyBorder="1" applyAlignment="1">
      <alignment horizontal="right" vertical="center"/>
    </xf>
    <xf numFmtId="0" fontId="33" fillId="0" borderId="3" xfId="7" applyFont="1" applyBorder="1" applyAlignment="1">
      <alignment vertical="center"/>
    </xf>
    <xf numFmtId="174" fontId="20" fillId="0" borderId="3" xfId="8" applyNumberFormat="1" applyFont="1" applyBorder="1" applyAlignment="1">
      <alignment horizontal="right" vertical="center"/>
    </xf>
    <xf numFmtId="0" fontId="20" fillId="0" borderId="3" xfId="7" applyFont="1" applyBorder="1" applyAlignment="1">
      <alignment vertical="center" wrapText="1"/>
    </xf>
    <xf numFmtId="41" fontId="20" fillId="0" borderId="9" xfId="2" applyFont="1" applyBorder="1" applyAlignment="1">
      <alignment horizontal="right" vertical="center"/>
    </xf>
    <xf numFmtId="174" fontId="33" fillId="0" borderId="3" xfId="8" applyNumberFormat="1" applyFont="1" applyBorder="1" applyAlignment="1">
      <alignment horizontal="center" vertical="center" wrapText="1"/>
    </xf>
    <xf numFmtId="174" fontId="33" fillId="0" borderId="3" xfId="8" applyNumberFormat="1" applyFont="1" applyBorder="1" applyAlignment="1">
      <alignment horizontal="center" vertical="center"/>
    </xf>
    <xf numFmtId="0" fontId="33" fillId="0" borderId="3" xfId="7" applyFont="1" applyBorder="1" applyAlignment="1">
      <alignment horizontal="center" vertical="center"/>
    </xf>
    <xf numFmtId="41" fontId="20" fillId="0" borderId="2" xfId="2" applyFont="1" applyBorder="1" applyAlignment="1">
      <alignment horizontal="right" vertical="center" wrapText="1"/>
    </xf>
    <xf numFmtId="41" fontId="20" fillId="0" borderId="3" xfId="2" applyFont="1" applyBorder="1" applyAlignment="1">
      <alignment vertical="center" wrapText="1"/>
    </xf>
    <xf numFmtId="174" fontId="20" fillId="0" borderId="3" xfId="8" applyNumberFormat="1" applyFont="1" applyBorder="1" applyAlignment="1">
      <alignment horizontal="center" vertical="center" wrapText="1"/>
    </xf>
    <xf numFmtId="0" fontId="20" fillId="0" borderId="3" xfId="7" applyFont="1" applyBorder="1" applyAlignment="1">
      <alignment horizontal="left" vertical="center" wrapText="1"/>
    </xf>
    <xf numFmtId="0" fontId="20" fillId="0" borderId="0" xfId="7" applyFont="1"/>
    <xf numFmtId="174" fontId="33" fillId="0" borderId="0" xfId="8" applyNumberFormat="1" applyFont="1" applyAlignment="1">
      <alignment horizontal="center" vertical="center"/>
    </xf>
    <xf numFmtId="171" fontId="24" fillId="0" borderId="3" xfId="4" applyNumberFormat="1" applyFont="1" applyBorder="1" applyAlignment="1">
      <alignment horizontal="right"/>
    </xf>
    <xf numFmtId="174" fontId="20" fillId="0" borderId="3" xfId="8" applyNumberFormat="1" applyFont="1" applyBorder="1" applyAlignment="1">
      <alignment vertical="center"/>
    </xf>
    <xf numFmtId="0" fontId="20" fillId="0" borderId="3" xfId="7" applyFont="1" applyBorder="1" applyAlignment="1">
      <alignment vertical="center"/>
    </xf>
    <xf numFmtId="174" fontId="20" fillId="0" borderId="3" xfId="8" applyNumberFormat="1" applyFont="1" applyBorder="1" applyAlignment="1">
      <alignment horizontal="left" vertical="center"/>
    </xf>
    <xf numFmtId="0" fontId="20" fillId="0" borderId="3" xfId="7" applyFont="1" applyBorder="1" applyAlignment="1">
      <alignment horizontal="left" vertical="center"/>
    </xf>
    <xf numFmtId="14" fontId="33" fillId="0" borderId="7" xfId="7" applyNumberFormat="1" applyFont="1" applyBorder="1" applyAlignment="1">
      <alignment horizontal="center" vertical="center" wrapText="1"/>
    </xf>
    <xf numFmtId="14" fontId="33" fillId="0" borderId="6" xfId="7" applyNumberFormat="1" applyFont="1" applyBorder="1" applyAlignment="1">
      <alignment horizontal="center" vertical="center" wrapText="1"/>
    </xf>
    <xf numFmtId="174" fontId="20" fillId="0" borderId="3" xfId="8" applyNumberFormat="1" applyFont="1" applyBorder="1" applyAlignment="1">
      <alignment horizontal="left" vertical="center" wrapText="1"/>
    </xf>
    <xf numFmtId="41" fontId="33" fillId="0" borderId="15" xfId="2" applyFont="1" applyBorder="1" applyAlignment="1">
      <alignment vertical="center"/>
    </xf>
    <xf numFmtId="174" fontId="33" fillId="0" borderId="13" xfId="8" applyNumberFormat="1" applyFont="1" applyBorder="1" applyAlignment="1">
      <alignment vertical="center"/>
    </xf>
    <xf numFmtId="0" fontId="33" fillId="0" borderId="1" xfId="7" applyFont="1" applyBorder="1" applyAlignment="1">
      <alignment vertical="center"/>
    </xf>
    <xf numFmtId="14" fontId="33" fillId="0" borderId="3" xfId="7" applyNumberFormat="1" applyFont="1" applyBorder="1" applyAlignment="1">
      <alignment horizontal="center" vertical="center" wrapText="1"/>
    </xf>
    <xf numFmtId="174" fontId="33" fillId="0" borderId="6" xfId="8" applyNumberFormat="1" applyFont="1" applyBorder="1" applyAlignment="1">
      <alignment horizontal="center" vertical="center" wrapText="1"/>
    </xf>
    <xf numFmtId="171" fontId="24" fillId="0" borderId="0" xfId="8" applyNumberFormat="1" applyFont="1"/>
    <xf numFmtId="0" fontId="21" fillId="0" borderId="0" xfId="7" applyFont="1" applyAlignment="1">
      <alignment horizontal="left" vertical="top"/>
    </xf>
    <xf numFmtId="174" fontId="33" fillId="0" borderId="1" xfId="8" applyNumberFormat="1" applyFont="1" applyBorder="1" applyAlignment="1">
      <alignment vertical="center"/>
    </xf>
    <xf numFmtId="0" fontId="20" fillId="0" borderId="3" xfId="7" applyFont="1" applyBorder="1" applyAlignment="1">
      <alignment horizontal="center" vertical="center"/>
    </xf>
    <xf numFmtId="0" fontId="33" fillId="0" borderId="0" xfId="7" applyFont="1" applyAlignment="1">
      <alignment horizontal="center" vertical="center"/>
    </xf>
    <xf numFmtId="174" fontId="20" fillId="0" borderId="3" xfId="8" applyNumberFormat="1" applyFont="1" applyBorder="1" applyAlignment="1">
      <alignment horizontal="center" vertical="center"/>
    </xf>
    <xf numFmtId="174" fontId="19" fillId="0" borderId="0" xfId="8" applyNumberFormat="1" applyFont="1" applyAlignment="1">
      <alignment horizontal="right"/>
    </xf>
    <xf numFmtId="174" fontId="21" fillId="0" borderId="3" xfId="8" applyNumberFormat="1" applyFont="1" applyBorder="1" applyAlignment="1">
      <alignment horizontal="right"/>
    </xf>
    <xf numFmtId="0" fontId="21" fillId="0" borderId="3" xfId="7" applyFont="1" applyBorder="1" applyAlignment="1">
      <alignment horizontal="left" vertical="center"/>
    </xf>
    <xf numFmtId="174" fontId="19" fillId="0" borderId="3" xfId="8" applyNumberFormat="1" applyFont="1" applyBorder="1" applyAlignment="1">
      <alignment horizontal="right" wrapText="1"/>
    </xf>
    <xf numFmtId="0" fontId="19" fillId="0" borderId="3" xfId="7" applyFont="1" applyBorder="1" applyAlignment="1">
      <alignment horizontal="left" vertical="center" wrapText="1"/>
    </xf>
    <xf numFmtId="0" fontId="19" fillId="0" borderId="0" xfId="7" applyFont="1" applyAlignment="1">
      <alignment wrapText="1"/>
    </xf>
    <xf numFmtId="0" fontId="21" fillId="0" borderId="3" xfId="7" applyFont="1" applyBorder="1" applyAlignment="1">
      <alignment horizontal="center" vertical="center" wrapText="1"/>
    </xf>
    <xf numFmtId="3" fontId="19" fillId="0" borderId="0" xfId="7" applyNumberFormat="1" applyFont="1"/>
    <xf numFmtId="41" fontId="33" fillId="0" borderId="3" xfId="2" applyFont="1" applyBorder="1" applyAlignment="1">
      <alignment horizontal="center" vertical="top"/>
    </xf>
    <xf numFmtId="41" fontId="33" fillId="0" borderId="13" xfId="2" applyFont="1" applyBorder="1" applyAlignment="1">
      <alignment horizontal="center" vertical="top"/>
    </xf>
    <xf numFmtId="174" fontId="33" fillId="0" borderId="3" xfId="8" applyNumberFormat="1" applyFont="1" applyBorder="1" applyAlignment="1">
      <alignment horizontal="center" vertical="top"/>
    </xf>
    <xf numFmtId="0" fontId="33" fillId="0" borderId="12" xfId="7" applyFont="1" applyBorder="1" applyAlignment="1">
      <alignment horizontal="center" vertical="top"/>
    </xf>
    <xf numFmtId="41" fontId="20" fillId="0" borderId="0" xfId="3" applyFont="1" applyFill="1" applyBorder="1" applyAlignment="1">
      <alignment horizontal="center" vertical="top"/>
    </xf>
    <xf numFmtId="174" fontId="20" fillId="0" borderId="3" xfId="8" applyNumberFormat="1" applyFont="1" applyFill="1" applyBorder="1" applyAlignment="1">
      <alignment horizontal="center" vertical="top"/>
    </xf>
    <xf numFmtId="0" fontId="20" fillId="0" borderId="3" xfId="7" applyFont="1" applyBorder="1" applyAlignment="1">
      <alignment horizontal="left" vertical="top"/>
    </xf>
    <xf numFmtId="0" fontId="33" fillId="0" borderId="0" xfId="7" applyFont="1" applyAlignment="1">
      <alignment horizontal="center" vertical="center" wrapText="1"/>
    </xf>
    <xf numFmtId="171" fontId="19" fillId="0" borderId="0" xfId="7" applyNumberFormat="1" applyFont="1"/>
    <xf numFmtId="0" fontId="19" fillId="0" borderId="0" xfId="7" applyFont="1" applyAlignment="1">
      <alignment horizontal="left" vertical="top"/>
    </xf>
    <xf numFmtId="0" fontId="33" fillId="0" borderId="1" xfId="7" applyFont="1" applyBorder="1" applyAlignment="1">
      <alignment horizontal="center" vertical="center"/>
    </xf>
    <xf numFmtId="174" fontId="24" fillId="0" borderId="0" xfId="8" applyNumberFormat="1" applyFont="1" applyAlignment="1"/>
    <xf numFmtId="174" fontId="24" fillId="0" borderId="3" xfId="8" applyNumberFormat="1" applyFont="1" applyBorder="1" applyAlignment="1"/>
    <xf numFmtId="174" fontId="21" fillId="0" borderId="0" xfId="8" applyNumberFormat="1" applyFont="1" applyAlignment="1">
      <alignment horizontal="left" vertical="center" indent="4"/>
    </xf>
    <xf numFmtId="171" fontId="0" fillId="0" borderId="0" xfId="8" applyNumberFormat="1" applyFont="1"/>
    <xf numFmtId="174" fontId="33" fillId="0" borderId="8" xfId="8" applyNumberFormat="1" applyFont="1" applyBorder="1" applyAlignment="1">
      <alignment horizontal="center" vertical="center" wrapText="1"/>
    </xf>
    <xf numFmtId="0" fontId="33" fillId="0" borderId="8" xfId="7" applyFont="1" applyBorder="1" applyAlignment="1">
      <alignment vertical="center"/>
    </xf>
    <xf numFmtId="14" fontId="33" fillId="0" borderId="0" xfId="2" applyNumberFormat="1" applyFont="1" applyBorder="1" applyAlignment="1">
      <alignment horizontal="center" vertical="center" wrapText="1"/>
    </xf>
    <xf numFmtId="0" fontId="20" fillId="0" borderId="13" xfId="7" applyFont="1" applyBorder="1" applyAlignment="1">
      <alignment vertical="center"/>
    </xf>
    <xf numFmtId="0" fontId="19" fillId="0" borderId="0" xfId="7" applyFont="1" applyAlignment="1">
      <alignment horizontal="center" vertical="center" wrapText="1"/>
    </xf>
    <xf numFmtId="0" fontId="24" fillId="0" borderId="0" xfId="7" applyFont="1"/>
    <xf numFmtId="174" fontId="24" fillId="0" borderId="0" xfId="8" applyNumberFormat="1" applyFont="1"/>
    <xf numFmtId="0" fontId="27" fillId="0" borderId="0" xfId="9" applyFont="1"/>
    <xf numFmtId="174" fontId="33" fillId="0" borderId="23" xfId="8" applyNumberFormat="1" applyFont="1" applyBorder="1" applyAlignment="1">
      <alignment vertical="center"/>
    </xf>
    <xf numFmtId="0" fontId="33" fillId="0" borderId="22" xfId="7" applyFont="1" applyBorder="1" applyAlignment="1">
      <alignment vertical="center"/>
    </xf>
    <xf numFmtId="174" fontId="33" fillId="0" borderId="3" xfId="8" applyNumberFormat="1" applyFont="1" applyBorder="1" applyAlignment="1">
      <alignment vertical="center" wrapText="1"/>
    </xf>
    <xf numFmtId="0" fontId="33" fillId="0" borderId="3" xfId="7" applyFont="1" applyBorder="1" applyAlignment="1">
      <alignment vertical="center" wrapText="1"/>
    </xf>
    <xf numFmtId="174" fontId="24" fillId="0" borderId="3" xfId="8" applyNumberFormat="1" applyFont="1" applyBorder="1"/>
    <xf numFmtId="41" fontId="19" fillId="0" borderId="0" xfId="2" applyFont="1" applyBorder="1" applyAlignment="1">
      <alignment horizontal="left" vertical="top"/>
    </xf>
    <xf numFmtId="41" fontId="19" fillId="0" borderId="0" xfId="7" applyNumberFormat="1" applyFont="1" applyAlignment="1">
      <alignment horizontal="left" vertical="top"/>
    </xf>
    <xf numFmtId="174" fontId="33" fillId="0" borderId="3" xfId="8" applyNumberFormat="1" applyFont="1" applyBorder="1" applyAlignment="1">
      <alignment vertical="center"/>
    </xf>
    <xf numFmtId="0" fontId="19" fillId="0" borderId="0" xfId="7" applyFont="1" applyAlignment="1">
      <alignment horizontal="left" vertical="center"/>
    </xf>
    <xf numFmtId="174" fontId="19" fillId="0" borderId="3" xfId="8" applyNumberFormat="1" applyFont="1" applyBorder="1" applyAlignment="1">
      <alignment vertical="center"/>
    </xf>
    <xf numFmtId="0" fontId="21" fillId="0" borderId="0" xfId="7" applyFont="1" applyAlignment="1">
      <alignment horizontal="left" vertical="center"/>
    </xf>
    <xf numFmtId="0" fontId="24" fillId="7" borderId="0" xfId="0" applyFont="1" applyFill="1"/>
    <xf numFmtId="3" fontId="41" fillId="0" borderId="21" xfId="0" applyNumberFormat="1" applyFont="1" applyBorder="1" applyAlignment="1">
      <alignment horizontal="right" vertical="center" wrapText="1"/>
    </xf>
    <xf numFmtId="3" fontId="42" fillId="0" borderId="0" xfId="0" applyNumberFormat="1" applyFont="1"/>
    <xf numFmtId="174" fontId="19" fillId="0" borderId="0" xfId="8" applyNumberFormat="1" applyFont="1" applyAlignment="1">
      <alignment horizontal="left" vertical="center"/>
    </xf>
    <xf numFmtId="4" fontId="19" fillId="0" borderId="0" xfId="7" applyNumberFormat="1" applyFont="1" applyAlignment="1">
      <alignment horizontal="left" vertical="center"/>
    </xf>
    <xf numFmtId="174" fontId="19" fillId="0" borderId="2" xfId="8" applyNumberFormat="1" applyFont="1" applyBorder="1" applyAlignment="1">
      <alignment horizontal="center" vertical="center"/>
    </xf>
    <xf numFmtId="0" fontId="19" fillId="0" borderId="3" xfId="7" applyFont="1" applyBorder="1" applyAlignment="1">
      <alignment horizontal="center" vertical="center"/>
    </xf>
    <xf numFmtId="174" fontId="19" fillId="0" borderId="3" xfId="8" applyNumberFormat="1" applyFont="1" applyBorder="1" applyAlignment="1">
      <alignment horizontal="left" vertical="center"/>
    </xf>
    <xf numFmtId="3" fontId="19" fillId="0" borderId="0" xfId="7" applyNumberFormat="1" applyFont="1" applyAlignment="1">
      <alignment horizontal="right" vertical="center"/>
    </xf>
    <xf numFmtId="174" fontId="19" fillId="0" borderId="2" xfId="8" applyNumberFormat="1" applyFont="1" applyBorder="1" applyAlignment="1">
      <alignment horizontal="left" vertical="center"/>
    </xf>
    <xf numFmtId="0" fontId="19" fillId="0" borderId="3" xfId="7" applyFont="1" applyBorder="1" applyAlignment="1">
      <alignment horizontal="center" vertical="center" wrapText="1"/>
    </xf>
    <xf numFmtId="0" fontId="21" fillId="0" borderId="0" xfId="7" applyFont="1" applyAlignment="1">
      <alignment horizontal="center" vertical="center" wrapText="1"/>
    </xf>
    <xf numFmtId="0" fontId="21" fillId="0" borderId="0" xfId="7" applyFont="1" applyAlignment="1">
      <alignment horizontal="left" vertical="center" wrapText="1"/>
    </xf>
    <xf numFmtId="0" fontId="19" fillId="0" borderId="0" xfId="7" applyFont="1" applyAlignment="1">
      <alignment horizontal="left" vertical="center" wrapText="1"/>
    </xf>
    <xf numFmtId="174" fontId="19" fillId="0" borderId="0" xfId="8" applyNumberFormat="1" applyFont="1" applyAlignment="1">
      <alignment horizontal="left" vertical="center" wrapText="1"/>
    </xf>
    <xf numFmtId="170" fontId="21" fillId="0" borderId="3" xfId="31" applyNumberFormat="1" applyFont="1" applyBorder="1" applyAlignment="1">
      <alignment vertical="center"/>
    </xf>
    <xf numFmtId="174" fontId="19" fillId="0" borderId="0" xfId="8" applyNumberFormat="1" applyFont="1" applyAlignment="1">
      <alignment vertical="center" wrapText="1"/>
    </xf>
    <xf numFmtId="0" fontId="21" fillId="0" borderId="0" xfId="7" applyFont="1" applyAlignment="1">
      <alignment vertical="center"/>
    </xf>
    <xf numFmtId="0" fontId="19" fillId="8" borderId="0" xfId="0" applyFont="1" applyFill="1"/>
    <xf numFmtId="41" fontId="19" fillId="8" borderId="0" xfId="2" applyFont="1" applyFill="1"/>
    <xf numFmtId="172" fontId="0" fillId="0" borderId="0" xfId="10" applyNumberFormat="1" applyFont="1"/>
    <xf numFmtId="174" fontId="1" fillId="0" borderId="0" xfId="8" applyNumberFormat="1" applyFont="1"/>
    <xf numFmtId="0" fontId="44" fillId="0" borderId="0" xfId="0" applyFont="1"/>
    <xf numFmtId="174" fontId="44" fillId="0" borderId="0" xfId="8" applyNumberFormat="1" applyFont="1"/>
    <xf numFmtId="169" fontId="19" fillId="0" borderId="3" xfId="2" applyNumberFormat="1" applyFont="1" applyBorder="1" applyAlignment="1">
      <alignment horizontal="center" vertical="center"/>
    </xf>
    <xf numFmtId="169" fontId="19" fillId="0" borderId="3" xfId="2" applyNumberFormat="1" applyFont="1" applyBorder="1" applyAlignment="1">
      <alignment vertical="center"/>
    </xf>
    <xf numFmtId="169" fontId="45" fillId="0" borderId="3" xfId="2" applyNumberFormat="1" applyFont="1" applyBorder="1" applyAlignment="1">
      <alignment vertical="center"/>
    </xf>
    <xf numFmtId="41" fontId="21" fillId="0" borderId="0" xfId="2" applyFont="1" applyBorder="1" applyAlignment="1">
      <alignment horizontal="left" vertical="center"/>
    </xf>
    <xf numFmtId="4" fontId="21" fillId="0" borderId="0" xfId="1" applyNumberFormat="1" applyFont="1" applyAlignment="1">
      <alignment horizontal="left" vertical="center"/>
    </xf>
    <xf numFmtId="0" fontId="45" fillId="0" borderId="0" xfId="1" applyFont="1" applyAlignment="1">
      <alignment horizontal="left" vertical="center"/>
    </xf>
    <xf numFmtId="0" fontId="45" fillId="0" borderId="3" xfId="1" applyFont="1" applyBorder="1" applyAlignment="1">
      <alignment horizontal="center" vertical="center"/>
    </xf>
    <xf numFmtId="41" fontId="45" fillId="0" borderId="2" xfId="2" applyFont="1" applyBorder="1" applyAlignment="1">
      <alignment horizontal="center" vertical="center"/>
    </xf>
    <xf numFmtId="170" fontId="45" fillId="0" borderId="2" xfId="2" applyNumberFormat="1" applyFont="1" applyBorder="1" applyAlignment="1">
      <alignment horizontal="right" vertical="center"/>
    </xf>
    <xf numFmtId="41" fontId="45" fillId="0" borderId="3" xfId="2" applyFont="1" applyBorder="1" applyAlignment="1">
      <alignment horizontal="right" vertical="center"/>
    </xf>
    <xf numFmtId="41" fontId="45" fillId="0" borderId="0" xfId="2" applyFont="1" applyBorder="1" applyAlignment="1">
      <alignment horizontal="right" vertical="center"/>
    </xf>
    <xf numFmtId="3" fontId="45" fillId="0" borderId="0" xfId="1" applyNumberFormat="1" applyFont="1" applyAlignment="1">
      <alignment horizontal="right" vertical="center"/>
    </xf>
    <xf numFmtId="0" fontId="45" fillId="0" borderId="0" xfId="1" applyFont="1" applyAlignment="1">
      <alignment horizontal="left" vertical="top"/>
    </xf>
    <xf numFmtId="0" fontId="45" fillId="0" borderId="0" xfId="1" applyFont="1"/>
    <xf numFmtId="170" fontId="45" fillId="0" borderId="3" xfId="2" applyNumberFormat="1" applyFont="1" applyBorder="1" applyAlignment="1">
      <alignment horizontal="right" vertical="center"/>
    </xf>
    <xf numFmtId="4" fontId="45" fillId="0" borderId="0" xfId="1" applyNumberFormat="1" applyFont="1" applyAlignment="1">
      <alignment horizontal="left" vertical="center"/>
    </xf>
    <xf numFmtId="170" fontId="21" fillId="0" borderId="2" xfId="2" applyNumberFormat="1" applyFont="1" applyBorder="1" applyAlignment="1">
      <alignment horizontal="left" vertical="center"/>
    </xf>
    <xf numFmtId="0" fontId="29" fillId="0" borderId="0" xfId="1" applyFont="1" applyAlignment="1">
      <alignment horizontal="left" vertical="center"/>
    </xf>
    <xf numFmtId="170" fontId="45" fillId="0" borderId="3" xfId="2" applyNumberFormat="1" applyFont="1" applyBorder="1" applyAlignment="1">
      <alignment vertical="center"/>
    </xf>
    <xf numFmtId="41" fontId="45" fillId="0" borderId="3" xfId="2" applyFont="1" applyBorder="1" applyAlignment="1">
      <alignment horizontal="left" vertical="center"/>
    </xf>
    <xf numFmtId="41" fontId="45" fillId="0" borderId="0" xfId="2" applyFont="1" applyBorder="1" applyAlignment="1">
      <alignment horizontal="left" vertical="center"/>
    </xf>
    <xf numFmtId="0" fontId="36" fillId="0" borderId="4" xfId="1" applyFont="1" applyBorder="1" applyAlignment="1">
      <alignment vertical="center" wrapText="1"/>
    </xf>
    <xf numFmtId="41" fontId="36" fillId="0" borderId="4" xfId="1" applyNumberFormat="1" applyFont="1" applyBorder="1" applyAlignment="1">
      <alignment vertical="center" wrapText="1"/>
    </xf>
    <xf numFmtId="0" fontId="24" fillId="0" borderId="0" xfId="1" applyFont="1"/>
    <xf numFmtId="41" fontId="33" fillId="0" borderId="11" xfId="2" applyFont="1" applyBorder="1" applyAlignment="1">
      <alignment horizontal="center" vertical="center"/>
    </xf>
    <xf numFmtId="41" fontId="20" fillId="0" borderId="11" xfId="2" applyFont="1" applyBorder="1" applyAlignment="1">
      <alignment horizontal="center" vertical="center"/>
    </xf>
    <xf numFmtId="41" fontId="20" fillId="0" borderId="8" xfId="2" applyFont="1" applyBorder="1" applyAlignment="1">
      <alignment horizontal="center" vertical="center" wrapText="1"/>
    </xf>
    <xf numFmtId="0" fontId="20" fillId="0" borderId="0" xfId="1" applyFont="1" applyAlignment="1">
      <alignment vertical="center"/>
    </xf>
    <xf numFmtId="0" fontId="20" fillId="0" borderId="10" xfId="1" applyFont="1" applyBorder="1" applyAlignment="1">
      <alignment vertical="center"/>
    </xf>
    <xf numFmtId="0" fontId="20" fillId="0" borderId="6" xfId="1" applyFont="1" applyBorder="1" applyAlignment="1">
      <alignment vertical="center"/>
    </xf>
    <xf numFmtId="0" fontId="20" fillId="0" borderId="4" xfId="1" applyFont="1" applyBorder="1" applyAlignment="1">
      <alignment vertical="center"/>
    </xf>
    <xf numFmtId="0" fontId="20" fillId="0" borderId="7" xfId="1" applyFont="1" applyBorder="1" applyAlignment="1">
      <alignment vertical="center"/>
    </xf>
    <xf numFmtId="41" fontId="20" fillId="0" borderId="8" xfId="2" applyFont="1" applyBorder="1" applyAlignment="1">
      <alignment horizontal="center" vertical="center"/>
    </xf>
    <xf numFmtId="0" fontId="20" fillId="0" borderId="13" xfId="1" applyFont="1" applyBorder="1" applyAlignment="1">
      <alignment vertical="center"/>
    </xf>
    <xf numFmtId="0" fontId="20" fillId="0" borderId="14" xfId="1" applyFont="1" applyBorder="1" applyAlignment="1">
      <alignment vertical="center"/>
    </xf>
    <xf numFmtId="0" fontId="20" fillId="0" borderId="15" xfId="1" applyFont="1" applyBorder="1" applyAlignment="1">
      <alignment vertical="center"/>
    </xf>
    <xf numFmtId="41" fontId="20" fillId="0" borderId="12" xfId="2" applyFont="1" applyBorder="1" applyAlignment="1">
      <alignment horizontal="center" vertical="center"/>
    </xf>
    <xf numFmtId="41" fontId="20" fillId="0" borderId="8" xfId="2" applyFont="1" applyBorder="1" applyAlignment="1">
      <alignment vertical="center"/>
    </xf>
    <xf numFmtId="41" fontId="20" fillId="0" borderId="11" xfId="2" applyFont="1" applyBorder="1" applyAlignment="1">
      <alignment vertical="center"/>
    </xf>
    <xf numFmtId="41" fontId="20" fillId="0" borderId="0" xfId="2" applyFont="1" applyAlignment="1">
      <alignment horizontal="left" vertical="center"/>
    </xf>
    <xf numFmtId="0" fontId="20" fillId="0" borderId="6" xfId="1" applyFont="1" applyBorder="1" applyAlignment="1">
      <alignment horizontal="left" vertical="top"/>
    </xf>
    <xf numFmtId="41" fontId="20" fillId="0" borderId="6" xfId="2" applyFont="1" applyFill="1" applyBorder="1" applyAlignment="1">
      <alignment horizontal="center" vertical="top"/>
    </xf>
    <xf numFmtId="41" fontId="20" fillId="0" borderId="4" xfId="2" applyFont="1" applyFill="1" applyBorder="1" applyAlignment="1">
      <alignment horizontal="center" vertical="top"/>
    </xf>
    <xf numFmtId="41" fontId="20" fillId="0" borderId="7" xfId="2" applyFont="1" applyFill="1" applyBorder="1" applyAlignment="1">
      <alignment horizontal="center" vertical="top"/>
    </xf>
    <xf numFmtId="41" fontId="20" fillId="0" borderId="11" xfId="11" applyFont="1" applyFill="1" applyBorder="1" applyAlignment="1">
      <alignment horizontal="center" vertical="top"/>
    </xf>
    <xf numFmtId="0" fontId="20" fillId="0" borderId="9" xfId="1" applyFont="1" applyBorder="1" applyAlignment="1">
      <alignment horizontal="left" vertical="top"/>
    </xf>
    <xf numFmtId="41" fontId="20" fillId="0" borderId="9" xfId="2" applyFont="1" applyFill="1" applyBorder="1" applyAlignment="1">
      <alignment horizontal="center" vertical="top"/>
    </xf>
    <xf numFmtId="41" fontId="20" fillId="0" borderId="0" xfId="2" applyFont="1" applyFill="1" applyBorder="1" applyAlignment="1">
      <alignment horizontal="center" vertical="top"/>
    </xf>
    <xf numFmtId="41" fontId="20" fillId="0" borderId="10" xfId="2" applyFont="1" applyFill="1" applyBorder="1" applyAlignment="1">
      <alignment horizontal="center" vertical="top"/>
    </xf>
    <xf numFmtId="0" fontId="20" fillId="0" borderId="13" xfId="1" applyFont="1" applyBorder="1" applyAlignment="1">
      <alignment horizontal="left" vertical="top"/>
    </xf>
    <xf numFmtId="41" fontId="20" fillId="0" borderId="13" xfId="2" applyFont="1" applyFill="1" applyBorder="1" applyAlignment="1">
      <alignment horizontal="center" vertical="top"/>
    </xf>
    <xf numFmtId="41" fontId="20" fillId="0" borderId="14" xfId="2" applyFont="1" applyFill="1" applyBorder="1" applyAlignment="1">
      <alignment horizontal="center" vertical="top"/>
    </xf>
    <xf numFmtId="41" fontId="20" fillId="0" borderId="15" xfId="2" applyFont="1" applyFill="1" applyBorder="1" applyAlignment="1">
      <alignment horizontal="center" vertical="top"/>
    </xf>
    <xf numFmtId="41" fontId="20" fillId="0" borderId="14" xfId="11" applyFont="1" applyFill="1" applyBorder="1" applyAlignment="1">
      <alignment horizontal="center" vertical="top"/>
    </xf>
    <xf numFmtId="41" fontId="33" fillId="0" borderId="0" xfId="2" applyFont="1" applyBorder="1" applyAlignment="1">
      <alignment horizontal="center" vertical="top"/>
    </xf>
    <xf numFmtId="41" fontId="20" fillId="0" borderId="7" xfId="2" applyFont="1" applyBorder="1" applyAlignment="1">
      <alignment vertical="center"/>
    </xf>
    <xf numFmtId="41" fontId="20" fillId="0" borderId="6" xfId="2" applyFont="1" applyBorder="1" applyAlignment="1">
      <alignment vertical="center"/>
    </xf>
    <xf numFmtId="3" fontId="20" fillId="0" borderId="7" xfId="1" applyNumberFormat="1" applyFont="1" applyBorder="1" applyAlignment="1">
      <alignment vertical="center"/>
    </xf>
    <xf numFmtId="41" fontId="20" fillId="0" borderId="9" xfId="2" applyFont="1" applyBorder="1" applyAlignment="1">
      <alignment vertical="center"/>
    </xf>
    <xf numFmtId="3" fontId="20" fillId="0" borderId="10" xfId="1" applyNumberFormat="1" applyFont="1" applyBorder="1" applyAlignment="1">
      <alignment vertical="center"/>
    </xf>
    <xf numFmtId="41" fontId="20" fillId="0" borderId="13" xfId="2" applyFont="1" applyBorder="1" applyAlignment="1">
      <alignment vertical="center"/>
    </xf>
    <xf numFmtId="3" fontId="20" fillId="0" borderId="15" xfId="1" applyNumberFormat="1" applyFont="1" applyBorder="1" applyAlignment="1">
      <alignment vertical="center"/>
    </xf>
    <xf numFmtId="41" fontId="20" fillId="0" borderId="15" xfId="2" applyFont="1" applyBorder="1" applyAlignment="1">
      <alignment vertical="center"/>
    </xf>
    <xf numFmtId="41" fontId="21" fillId="0" borderId="0" xfId="2" applyFont="1" applyFill="1"/>
    <xf numFmtId="41" fontId="33" fillId="0" borderId="3" xfId="1" applyNumberFormat="1" applyFont="1" applyBorder="1" applyAlignment="1">
      <alignment horizontal="center" vertical="center" wrapText="1"/>
    </xf>
    <xf numFmtId="0" fontId="33" fillId="0" borderId="2" xfId="1" applyFont="1" applyBorder="1" applyAlignment="1">
      <alignment horizontal="center" vertical="center" wrapText="1"/>
    </xf>
    <xf numFmtId="41" fontId="20" fillId="0" borderId="11" xfId="2" applyFont="1" applyBorder="1" applyAlignment="1">
      <alignment horizontal="right" vertical="center"/>
    </xf>
    <xf numFmtId="41" fontId="20" fillId="0" borderId="12" xfId="2" applyFont="1" applyBorder="1" applyAlignment="1">
      <alignment vertical="center"/>
    </xf>
    <xf numFmtId="41" fontId="19" fillId="0" borderId="9" xfId="2" applyFont="1" applyBorder="1"/>
    <xf numFmtId="41" fontId="19" fillId="0" borderId="6" xfId="2" applyFont="1" applyBorder="1"/>
    <xf numFmtId="41" fontId="20" fillId="0" borderId="10" xfId="2" applyFont="1" applyBorder="1" applyAlignment="1">
      <alignment horizontal="right" vertical="center"/>
    </xf>
    <xf numFmtId="0" fontId="21" fillId="0" borderId="10" xfId="1" applyFont="1" applyBorder="1" applyAlignment="1">
      <alignment horizontal="left" vertical="center" indent="4"/>
    </xf>
    <xf numFmtId="0" fontId="20" fillId="0" borderId="11" xfId="1" applyFont="1" applyBorder="1" applyAlignment="1">
      <alignment horizontal="left" vertical="center" wrapText="1"/>
    </xf>
    <xf numFmtId="41" fontId="20" fillId="0" borderId="11" xfId="2" applyFont="1" applyBorder="1" applyAlignment="1">
      <alignment horizontal="center" vertical="center" wrapText="1"/>
    </xf>
    <xf numFmtId="0" fontId="20" fillId="0" borderId="11" xfId="1" applyFont="1" applyBorder="1" applyAlignment="1">
      <alignment vertical="center" wrapText="1"/>
    </xf>
    <xf numFmtId="0" fontId="23" fillId="12" borderId="29" xfId="0" applyFont="1" applyFill="1" applyBorder="1"/>
    <xf numFmtId="41" fontId="23" fillId="12" borderId="29" xfId="2" applyFont="1" applyFill="1" applyBorder="1"/>
    <xf numFmtId="0" fontId="24" fillId="12" borderId="29" xfId="0" applyFont="1" applyFill="1" applyBorder="1"/>
    <xf numFmtId="41" fontId="24" fillId="12" borderId="29" xfId="2" applyFont="1" applyFill="1" applyBorder="1"/>
    <xf numFmtId="41" fontId="24" fillId="0" borderId="0" xfId="2" applyFont="1" applyBorder="1"/>
    <xf numFmtId="14" fontId="32" fillId="8" borderId="0" xfId="2" applyNumberFormat="1" applyFont="1" applyFill="1" applyAlignment="1">
      <alignment horizontal="center"/>
    </xf>
    <xf numFmtId="164" fontId="0" fillId="0" borderId="0" xfId="26" applyFont="1"/>
    <xf numFmtId="164" fontId="25" fillId="0" borderId="0" xfId="26" applyFont="1"/>
    <xf numFmtId="0" fontId="46" fillId="0" borderId="0" xfId="0" applyFont="1"/>
    <xf numFmtId="41" fontId="45" fillId="0" borderId="0" xfId="2" applyFont="1"/>
    <xf numFmtId="0" fontId="45" fillId="5" borderId="0" xfId="1" applyFont="1" applyFill="1"/>
    <xf numFmtId="0" fontId="45" fillId="6" borderId="0" xfId="1" applyFont="1" applyFill="1"/>
    <xf numFmtId="0" fontId="47" fillId="0" borderId="0" xfId="0" applyFont="1"/>
    <xf numFmtId="164" fontId="47" fillId="0" borderId="0" xfId="26" applyFont="1"/>
    <xf numFmtId="0" fontId="6" fillId="2" borderId="0" xfId="6" applyFont="1" applyAlignment="1">
      <alignment horizontal="center"/>
    </xf>
    <xf numFmtId="0" fontId="8" fillId="0" borderId="0" xfId="27" applyFont="1" applyFill="1" applyBorder="1" applyAlignment="1">
      <alignment horizontal="center"/>
    </xf>
    <xf numFmtId="0" fontId="10" fillId="0" borderId="6" xfId="1" applyFont="1" applyBorder="1" applyAlignment="1">
      <alignment horizontal="center"/>
    </xf>
    <xf numFmtId="0" fontId="10" fillId="0" borderId="4" xfId="1" applyFont="1" applyBorder="1" applyAlignment="1">
      <alignment horizontal="center"/>
    </xf>
    <xf numFmtId="0" fontId="10" fillId="0" borderId="7" xfId="1" applyFont="1" applyBorder="1" applyAlignment="1">
      <alignment horizontal="center"/>
    </xf>
    <xf numFmtId="0" fontId="10" fillId="0" borderId="9" xfId="1" applyFont="1" applyBorder="1" applyAlignment="1">
      <alignment horizontal="center"/>
    </xf>
    <xf numFmtId="0" fontId="10" fillId="0" borderId="0" xfId="1" applyFont="1" applyAlignment="1">
      <alignment horizontal="center"/>
    </xf>
    <xf numFmtId="0" fontId="10" fillId="0" borderId="10" xfId="1" applyFont="1" applyBorder="1" applyAlignment="1">
      <alignment horizontal="center"/>
    </xf>
    <xf numFmtId="0" fontId="10" fillId="0" borderId="13" xfId="1" applyFont="1" applyBorder="1" applyAlignment="1">
      <alignment horizontal="center"/>
    </xf>
    <xf numFmtId="0" fontId="10" fillId="0" borderId="14" xfId="1" applyFont="1" applyBorder="1" applyAlignment="1">
      <alignment horizontal="center"/>
    </xf>
    <xf numFmtId="0" fontId="10" fillId="0" borderId="15" xfId="1" applyFont="1" applyBorder="1" applyAlignment="1">
      <alignment horizontal="center"/>
    </xf>
    <xf numFmtId="49" fontId="9" fillId="0" borderId="8" xfId="1" applyNumberFormat="1" applyFont="1" applyBorder="1" applyAlignment="1">
      <alignment horizontal="left" vertical="center" wrapText="1"/>
    </xf>
    <xf numFmtId="49" fontId="9" fillId="0" borderId="11" xfId="1" applyNumberFormat="1" applyFont="1" applyBorder="1" applyAlignment="1">
      <alignment horizontal="left" vertical="center" wrapText="1"/>
    </xf>
    <xf numFmtId="3" fontId="9" fillId="0" borderId="8" xfId="1" applyNumberFormat="1" applyFont="1" applyBorder="1" applyAlignment="1">
      <alignment horizontal="right"/>
    </xf>
    <xf numFmtId="3" fontId="9" fillId="0" borderId="11" xfId="1" applyNumberFormat="1" applyFont="1" applyBorder="1" applyAlignment="1">
      <alignment horizontal="right"/>
    </xf>
    <xf numFmtId="0" fontId="9" fillId="0" borderId="0" xfId="1" applyFont="1" applyAlignment="1">
      <alignment horizontal="left" vertical="top" wrapText="1"/>
    </xf>
    <xf numFmtId="3" fontId="13" fillId="0" borderId="0" xfId="1" applyNumberFormat="1" applyFont="1" applyAlignment="1">
      <alignment horizontal="right"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13" fillId="0" borderId="9" xfId="1" applyFont="1" applyBorder="1" applyAlignment="1">
      <alignment horizontal="left" vertical="center"/>
    </xf>
    <xf numFmtId="0" fontId="13" fillId="0" borderId="10" xfId="1" applyFont="1" applyBorder="1" applyAlignment="1">
      <alignment horizontal="left" vertical="center"/>
    </xf>
    <xf numFmtId="3" fontId="13" fillId="0" borderId="6" xfId="1" applyNumberFormat="1" applyFont="1" applyBorder="1" applyAlignment="1">
      <alignment horizontal="right" vertical="center"/>
    </xf>
    <xf numFmtId="3" fontId="13" fillId="0" borderId="7" xfId="1" applyNumberFormat="1" applyFont="1" applyBorder="1" applyAlignment="1">
      <alignment horizontal="right" vertical="center"/>
    </xf>
    <xf numFmtId="3" fontId="13" fillId="0" borderId="9" xfId="1" applyNumberFormat="1" applyFont="1" applyBorder="1" applyAlignment="1">
      <alignment horizontal="right" vertical="center"/>
    </xf>
    <xf numFmtId="3" fontId="13" fillId="0" borderId="10" xfId="1" applyNumberFormat="1" applyFont="1" applyBorder="1" applyAlignment="1">
      <alignment horizontal="right" vertical="center"/>
    </xf>
    <xf numFmtId="3" fontId="12" fillId="0" borderId="1" xfId="1" applyNumberFormat="1" applyFont="1" applyBorder="1" applyAlignment="1">
      <alignment horizontal="right" vertical="center"/>
    </xf>
    <xf numFmtId="3" fontId="12" fillId="0" borderId="2" xfId="1" applyNumberFormat="1" applyFont="1" applyBorder="1" applyAlignment="1">
      <alignment horizontal="right" vertical="center"/>
    </xf>
    <xf numFmtId="0" fontId="13" fillId="0" borderId="0" xfId="1" applyFont="1" applyAlignment="1">
      <alignment horizontal="left" vertical="center"/>
    </xf>
    <xf numFmtId="0" fontId="12" fillId="0" borderId="3" xfId="1" applyFont="1" applyBorder="1" applyAlignment="1">
      <alignment horizontal="center" vertical="center" wrapText="1"/>
    </xf>
    <xf numFmtId="3" fontId="13" fillId="0" borderId="13" xfId="1" applyNumberFormat="1" applyFont="1" applyBorder="1" applyAlignment="1">
      <alignment horizontal="right" vertical="center"/>
    </xf>
    <xf numFmtId="3" fontId="13" fillId="0" borderId="15" xfId="1" applyNumberFormat="1" applyFont="1" applyBorder="1" applyAlignment="1">
      <alignment horizontal="right" vertical="center"/>
    </xf>
    <xf numFmtId="0" fontId="12" fillId="0" borderId="6" xfId="1" applyFont="1" applyBorder="1" applyAlignment="1">
      <alignment horizontal="center" vertical="center"/>
    </xf>
    <xf numFmtId="0" fontId="12" fillId="0" borderId="4" xfId="1" applyFont="1" applyBorder="1" applyAlignment="1">
      <alignment horizontal="center" vertical="center"/>
    </xf>
    <xf numFmtId="0" fontId="12" fillId="0" borderId="7" xfId="1"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13" fillId="0" borderId="6" xfId="1" applyFont="1" applyBorder="1" applyAlignment="1">
      <alignment horizontal="left" vertical="center"/>
    </xf>
    <xf numFmtId="0" fontId="13" fillId="0" borderId="4" xfId="1" applyFont="1" applyBorder="1" applyAlignment="1">
      <alignment horizontal="left" vertical="center"/>
    </xf>
    <xf numFmtId="0" fontId="13" fillId="0" borderId="7" xfId="1" applyFont="1" applyBorder="1" applyAlignment="1">
      <alignment horizontal="left" vertical="center"/>
    </xf>
    <xf numFmtId="0" fontId="13" fillId="0" borderId="13" xfId="1" applyFont="1" applyBorder="1" applyAlignment="1">
      <alignment horizontal="left" vertical="center"/>
    </xf>
    <xf numFmtId="0" fontId="13" fillId="0" borderId="14" xfId="1" applyFont="1" applyBorder="1" applyAlignment="1">
      <alignment horizontal="left" vertical="center"/>
    </xf>
    <xf numFmtId="0" fontId="13" fillId="0" borderId="15" xfId="1" applyFont="1" applyBorder="1" applyAlignment="1">
      <alignment horizontal="left" vertical="center"/>
    </xf>
    <xf numFmtId="0" fontId="12" fillId="0" borderId="5" xfId="1" applyFont="1" applyBorder="1" applyAlignment="1">
      <alignment horizontal="center" vertical="center"/>
    </xf>
    <xf numFmtId="0" fontId="12" fillId="0" borderId="5" xfId="1" applyFont="1" applyBorder="1" applyAlignment="1">
      <alignment horizontal="center" vertical="center" wrapText="1"/>
    </xf>
    <xf numFmtId="0" fontId="9" fillId="0" borderId="0" xfId="1" applyFont="1" applyAlignment="1">
      <alignment horizontal="left" vertical="center" wrapText="1"/>
    </xf>
    <xf numFmtId="0" fontId="9" fillId="0" borderId="0" xfId="1" applyFont="1" applyAlignment="1">
      <alignment horizontal="left"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10" fillId="0" borderId="0" xfId="1" applyFont="1" applyAlignment="1">
      <alignment horizontal="center" vertical="center"/>
    </xf>
    <xf numFmtId="0" fontId="11" fillId="0" borderId="4" xfId="1" applyFont="1" applyBorder="1" applyAlignment="1">
      <alignment horizontal="left" vertical="center" wrapText="1"/>
    </xf>
    <xf numFmtId="0" fontId="10" fillId="0" borderId="0" xfId="1" applyFont="1" applyAlignment="1">
      <alignment horizontal="left" vertical="center"/>
    </xf>
    <xf numFmtId="0" fontId="21" fillId="0" borderId="0" xfId="1" applyFont="1" applyAlignment="1">
      <alignment horizontal="center" vertical="center"/>
    </xf>
    <xf numFmtId="0" fontId="21" fillId="0" borderId="0" xfId="1" applyFont="1" applyAlignment="1">
      <alignment horizontal="left" vertical="center"/>
    </xf>
    <xf numFmtId="0" fontId="19" fillId="0" borderId="0" xfId="1" applyFont="1" applyAlignment="1">
      <alignment horizontal="left" vertical="top" wrapText="1"/>
    </xf>
    <xf numFmtId="0" fontId="19" fillId="0" borderId="0" xfId="1" applyFont="1" applyAlignment="1">
      <alignment horizontal="left" vertical="center" wrapText="1"/>
    </xf>
    <xf numFmtId="0" fontId="19" fillId="0" borderId="0" xfId="1" applyFont="1" applyAlignment="1">
      <alignment horizontal="left" wrapText="1"/>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33" fillId="0" borderId="6" xfId="1" applyFont="1" applyBorder="1" applyAlignment="1">
      <alignment horizontal="center" vertical="center"/>
    </xf>
    <xf numFmtId="0" fontId="33" fillId="0" borderId="4" xfId="1" applyFont="1" applyBorder="1" applyAlignment="1">
      <alignment horizontal="center" vertical="center"/>
    </xf>
    <xf numFmtId="0" fontId="33" fillId="0" borderId="7" xfId="1" applyFont="1" applyBorder="1" applyAlignment="1">
      <alignment horizontal="center" vertical="center"/>
    </xf>
    <xf numFmtId="0" fontId="33" fillId="0" borderId="1" xfId="1" applyFont="1" applyBorder="1" applyAlignment="1">
      <alignment horizontal="center" vertical="center"/>
    </xf>
    <xf numFmtId="0" fontId="33" fillId="0" borderId="2" xfId="1" applyFont="1" applyBorder="1" applyAlignment="1">
      <alignment horizontal="center" vertical="center"/>
    </xf>
    <xf numFmtId="14" fontId="33" fillId="0" borderId="1" xfId="1" applyNumberFormat="1" applyFont="1" applyBorder="1" applyAlignment="1">
      <alignment horizontal="center" vertical="center"/>
    </xf>
    <xf numFmtId="14" fontId="33" fillId="0" borderId="2" xfId="1" applyNumberFormat="1" applyFont="1" applyBorder="1" applyAlignment="1">
      <alignment horizontal="center" vertical="center"/>
    </xf>
    <xf numFmtId="0" fontId="20" fillId="0" borderId="6" xfId="1" applyFont="1" applyBorder="1" applyAlignment="1">
      <alignment horizontal="left" vertical="center"/>
    </xf>
    <xf numFmtId="0" fontId="20" fillId="0" borderId="7" xfId="1" applyFont="1" applyBorder="1" applyAlignment="1">
      <alignment horizontal="left" vertical="center"/>
    </xf>
    <xf numFmtId="0" fontId="20" fillId="0" borderId="9" xfId="1" applyFont="1" applyBorder="1" applyAlignment="1">
      <alignment horizontal="left" vertical="center"/>
    </xf>
    <xf numFmtId="0" fontId="20" fillId="0" borderId="10" xfId="1" applyFont="1" applyBorder="1" applyAlignment="1">
      <alignment horizontal="left" vertical="center"/>
    </xf>
    <xf numFmtId="0" fontId="20" fillId="0" borderId="13" xfId="1" applyFont="1" applyBorder="1" applyAlignment="1">
      <alignment horizontal="left" vertical="center"/>
    </xf>
    <xf numFmtId="0" fontId="20" fillId="0" borderId="15" xfId="1" applyFont="1" applyBorder="1" applyAlignment="1">
      <alignment horizontal="left" vertical="center"/>
    </xf>
    <xf numFmtId="41" fontId="33" fillId="0" borderId="1" xfId="2" applyFont="1" applyBorder="1" applyAlignment="1">
      <alignment horizontal="center" vertical="center"/>
    </xf>
    <xf numFmtId="41" fontId="33" fillId="0" borderId="2" xfId="2" applyFont="1" applyBorder="1" applyAlignment="1">
      <alignment horizontal="center" vertical="center"/>
    </xf>
    <xf numFmtId="0" fontId="20" fillId="0" borderId="1" xfId="1" applyFont="1" applyBorder="1" applyAlignment="1">
      <alignment horizontal="left" vertical="center"/>
    </xf>
    <xf numFmtId="0" fontId="20" fillId="0" borderId="2" xfId="1" applyFont="1" applyBorder="1" applyAlignment="1">
      <alignment horizontal="left" vertical="center"/>
    </xf>
    <xf numFmtId="0" fontId="33" fillId="0" borderId="3" xfId="1" applyFont="1" applyBorder="1" applyAlignment="1">
      <alignment horizontal="center" vertical="center"/>
    </xf>
    <xf numFmtId="0" fontId="19" fillId="0" borderId="0" xfId="1" applyFont="1" applyAlignment="1">
      <alignment horizontal="center"/>
    </xf>
    <xf numFmtId="0" fontId="20" fillId="0" borderId="5" xfId="1" applyFont="1" applyBorder="1" applyAlignment="1">
      <alignment horizontal="left" vertical="center"/>
    </xf>
    <xf numFmtId="0" fontId="33" fillId="0" borderId="5" xfId="1" applyFont="1" applyBorder="1" applyAlignment="1">
      <alignment horizontal="center" vertical="center"/>
    </xf>
    <xf numFmtId="0" fontId="33" fillId="0" borderId="8" xfId="1" applyFont="1" applyBorder="1" applyAlignment="1">
      <alignment horizontal="center" vertical="center"/>
    </xf>
    <xf numFmtId="0" fontId="33" fillId="0" borderId="12" xfId="1" applyFont="1" applyBorder="1" applyAlignment="1">
      <alignment horizontal="center" vertical="center"/>
    </xf>
    <xf numFmtId="0" fontId="33" fillId="0" borderId="3" xfId="1" applyFont="1" applyBorder="1" applyAlignment="1">
      <alignment horizontal="center" vertical="center" wrapText="1"/>
    </xf>
    <xf numFmtId="0" fontId="33" fillId="0" borderId="1" xfId="1" applyFont="1" applyBorder="1" applyAlignment="1">
      <alignment horizontal="center" vertical="center" wrapText="1"/>
    </xf>
    <xf numFmtId="0" fontId="21" fillId="0" borderId="0" xfId="1" applyFont="1" applyAlignment="1">
      <alignment horizontal="center" vertical="top" wrapText="1"/>
    </xf>
    <xf numFmtId="3" fontId="20" fillId="0" borderId="0" xfId="1" applyNumberFormat="1" applyFont="1" applyAlignment="1">
      <alignment horizontal="right" vertical="center"/>
    </xf>
    <xf numFmtId="0" fontId="20" fillId="0" borderId="0" xfId="1" applyFont="1" applyAlignment="1">
      <alignment horizontal="left" vertical="center"/>
    </xf>
    <xf numFmtId="0" fontId="19" fillId="0" borderId="0" xfId="1" applyFont="1" applyAlignment="1">
      <alignment horizontal="center" vertical="top" wrapText="1"/>
    </xf>
    <xf numFmtId="0" fontId="33" fillId="0" borderId="9" xfId="1" applyFont="1" applyBorder="1" applyAlignment="1">
      <alignment horizontal="center" vertical="center"/>
    </xf>
    <xf numFmtId="0" fontId="20" fillId="0" borderId="3" xfId="1" applyFont="1" applyBorder="1" applyAlignment="1">
      <alignment horizontal="left" vertical="center"/>
    </xf>
    <xf numFmtId="0" fontId="33" fillId="0" borderId="13" xfId="1" applyFont="1" applyBorder="1" applyAlignment="1">
      <alignment horizontal="center" vertical="center"/>
    </xf>
    <xf numFmtId="0" fontId="33" fillId="0" borderId="14" xfId="1" applyFont="1" applyBorder="1" applyAlignment="1">
      <alignment horizontal="center" vertical="center"/>
    </xf>
    <xf numFmtId="0" fontId="33" fillId="0" borderId="15" xfId="1" applyFont="1" applyBorder="1" applyAlignment="1">
      <alignment horizontal="center" vertical="center"/>
    </xf>
    <xf numFmtId="0" fontId="21" fillId="0" borderId="0" xfId="1" applyFont="1" applyAlignment="1">
      <alignment horizontal="center" vertical="top"/>
    </xf>
    <xf numFmtId="0" fontId="33" fillId="0" borderId="8" xfId="1" applyFont="1" applyBorder="1" applyAlignment="1">
      <alignment horizontal="center" vertical="center" wrapText="1"/>
    </xf>
    <xf numFmtId="41" fontId="33" fillId="0" borderId="5" xfId="2" applyFont="1" applyBorder="1" applyAlignment="1">
      <alignment horizontal="center" vertical="center"/>
    </xf>
    <xf numFmtId="14" fontId="33" fillId="0" borderId="5" xfId="1" applyNumberFormat="1" applyFont="1" applyBorder="1" applyAlignment="1">
      <alignment horizontal="center" vertical="center"/>
    </xf>
    <xf numFmtId="41" fontId="20" fillId="0" borderId="0" xfId="2" applyFont="1" applyBorder="1" applyAlignment="1">
      <alignment horizontal="left" vertical="center"/>
    </xf>
    <xf numFmtId="41" fontId="20" fillId="0" borderId="10" xfId="2" applyFont="1" applyBorder="1" applyAlignment="1">
      <alignment horizontal="left" vertical="center"/>
    </xf>
    <xf numFmtId="41" fontId="20" fillId="0" borderId="5" xfId="2" applyFont="1" applyBorder="1" applyAlignment="1">
      <alignment horizontal="left" vertical="center"/>
    </xf>
    <xf numFmtId="41" fontId="20" fillId="0" borderId="2" xfId="2" applyFont="1" applyBorder="1" applyAlignment="1">
      <alignment horizontal="left" vertical="center"/>
    </xf>
    <xf numFmtId="41" fontId="20" fillId="0" borderId="6" xfId="2" applyFont="1" applyBorder="1" applyAlignment="1">
      <alignment horizontal="center" vertical="center"/>
    </xf>
    <xf numFmtId="41" fontId="20" fillId="0" borderId="7" xfId="2" applyFont="1" applyBorder="1" applyAlignment="1">
      <alignment horizontal="center" vertical="center"/>
    </xf>
    <xf numFmtId="0" fontId="21" fillId="0" borderId="0" xfId="7" applyFont="1" applyAlignment="1">
      <alignment horizontal="center" vertical="center"/>
    </xf>
    <xf numFmtId="0" fontId="21" fillId="0" borderId="0" xfId="7" applyFont="1" applyAlignment="1">
      <alignment horizontal="left" vertical="center"/>
    </xf>
    <xf numFmtId="0" fontId="19" fillId="0" borderId="0" xfId="7" applyFont="1" applyAlignment="1">
      <alignment horizontal="left" vertical="top" wrapText="1"/>
    </xf>
    <xf numFmtId="0" fontId="19" fillId="0" borderId="0" xfId="7" applyFont="1" applyAlignment="1">
      <alignment horizontal="left" vertical="center" wrapText="1"/>
    </xf>
    <xf numFmtId="0" fontId="19" fillId="0" borderId="0" xfId="7" applyFont="1" applyAlignment="1">
      <alignment horizontal="left" wrapText="1"/>
    </xf>
    <xf numFmtId="0" fontId="33" fillId="0" borderId="1" xfId="7" applyFont="1" applyBorder="1" applyAlignment="1">
      <alignment horizontal="center" vertical="center"/>
    </xf>
    <xf numFmtId="0" fontId="33" fillId="0" borderId="2" xfId="7" applyFont="1" applyBorder="1" applyAlignment="1">
      <alignment horizontal="center" vertical="center"/>
    </xf>
    <xf numFmtId="0" fontId="19" fillId="0" borderId="0" xfId="7" applyFont="1" applyAlignment="1">
      <alignment horizontal="center"/>
    </xf>
    <xf numFmtId="0" fontId="33" fillId="0" borderId="8" xfId="7" applyFont="1" applyBorder="1" applyAlignment="1">
      <alignment horizontal="center" vertical="center"/>
    </xf>
    <xf numFmtId="0" fontId="33" fillId="0" borderId="12" xfId="7" applyFont="1" applyBorder="1" applyAlignment="1">
      <alignment horizontal="center" vertical="center"/>
    </xf>
    <xf numFmtId="0" fontId="33" fillId="0" borderId="3" xfId="7" applyFont="1" applyBorder="1" applyAlignment="1">
      <alignment horizontal="center" vertical="center" wrapText="1"/>
    </xf>
    <xf numFmtId="0" fontId="19" fillId="0" borderId="0" xfId="7" applyFont="1" applyAlignment="1">
      <alignment horizontal="center" vertical="top" wrapText="1"/>
    </xf>
    <xf numFmtId="0" fontId="33" fillId="0" borderId="6" xfId="7" applyFont="1" applyBorder="1" applyAlignment="1">
      <alignment horizontal="center" vertical="center"/>
    </xf>
    <xf numFmtId="0" fontId="33" fillId="0" borderId="4" xfId="7" applyFont="1" applyBorder="1" applyAlignment="1">
      <alignment horizontal="center" vertical="center"/>
    </xf>
    <xf numFmtId="0" fontId="33" fillId="0" borderId="7" xfId="7" applyFont="1" applyBorder="1" applyAlignment="1">
      <alignment horizontal="center" vertical="center"/>
    </xf>
    <xf numFmtId="0" fontId="33" fillId="0" borderId="13" xfId="7" applyFont="1" applyBorder="1" applyAlignment="1">
      <alignment horizontal="center" vertical="center"/>
    </xf>
    <xf numFmtId="0" fontId="33" fillId="0" borderId="14" xfId="7" applyFont="1" applyBorder="1" applyAlignment="1">
      <alignment horizontal="center" vertical="center"/>
    </xf>
    <xf numFmtId="0" fontId="33" fillId="0" borderId="15" xfId="7" applyFont="1" applyBorder="1" applyAlignment="1">
      <alignment horizontal="center" vertical="center"/>
    </xf>
    <xf numFmtId="0" fontId="33" fillId="0" borderId="3" xfId="7" applyFont="1" applyBorder="1" applyAlignment="1">
      <alignment horizontal="center" vertical="center"/>
    </xf>
    <xf numFmtId="14" fontId="33" fillId="0" borderId="1" xfId="1" applyNumberFormat="1" applyFont="1" applyBorder="1" applyAlignment="1">
      <alignment horizontal="center" vertical="center" wrapText="1"/>
    </xf>
    <xf numFmtId="14" fontId="33" fillId="0" borderId="2" xfId="1" applyNumberFormat="1" applyFont="1" applyBorder="1" applyAlignment="1">
      <alignment horizontal="center" vertical="center" wrapText="1"/>
    </xf>
    <xf numFmtId="41" fontId="33" fillId="0" borderId="1" xfId="2" applyFont="1" applyBorder="1" applyAlignment="1">
      <alignment horizontal="right" vertical="center"/>
    </xf>
    <xf numFmtId="41" fontId="33" fillId="0" borderId="2" xfId="2" applyFont="1" applyBorder="1" applyAlignment="1">
      <alignment horizontal="right" vertical="center"/>
    </xf>
    <xf numFmtId="0" fontId="20" fillId="0" borderId="4" xfId="1" applyFont="1" applyBorder="1" applyAlignment="1">
      <alignment horizontal="left" vertical="center"/>
    </xf>
    <xf numFmtId="41" fontId="33" fillId="0" borderId="5" xfId="2" applyFont="1" applyBorder="1" applyAlignment="1">
      <alignment horizontal="left" vertical="center"/>
    </xf>
    <xf numFmtId="41" fontId="33" fillId="0" borderId="2" xfId="2" applyFont="1" applyBorder="1" applyAlignment="1">
      <alignment horizontal="left" vertical="center"/>
    </xf>
  </cellXfs>
  <cellStyles count="32">
    <cellStyle name="20% - Énfasis6 2" xfId="25" xr:uid="{8BDD669D-5D5D-C24B-B369-5535DB7D0767}"/>
    <cellStyle name="40% - Énfasis3 2" xfId="29" xr:uid="{2F989830-020F-8F4A-A37F-BD9129813347}"/>
    <cellStyle name="Celda de comprobación" xfId="27" builtinId="23"/>
    <cellStyle name="Énfasis1" xfId="6" builtinId="29"/>
    <cellStyle name="Énfasis6 2" xfId="23" xr:uid="{69346CD4-7AB7-754D-8BBC-C44E0AFCF1CF}"/>
    <cellStyle name="Hipervínculo 2" xfId="9" xr:uid="{8A579507-EB11-4B57-B084-6E57D80C32CF}"/>
    <cellStyle name="Millares" xfId="21" builtinId="3"/>
    <cellStyle name="Millares [0]" xfId="26" builtinId="6"/>
    <cellStyle name="Millares [0] 2" xfId="17" xr:uid="{7FB970AA-EB28-4C3B-A7F6-3A276E070B1E}"/>
    <cellStyle name="Millares [0] 2 2" xfId="22" xr:uid="{F2E5E55E-4784-0E4E-9D6D-4947182F1EBB}"/>
    <cellStyle name="Millares [0] 2 3" xfId="11" xr:uid="{B5355513-1DC9-4237-9DA6-42A1936A28B9}"/>
    <cellStyle name="Millares [0] 2 4" xfId="3" xr:uid="{EFF063FB-D595-41FB-A796-1C4FAC6C478F}"/>
    <cellStyle name="Millares [0] 3" xfId="18" xr:uid="{79994EC0-30E5-4CA1-A332-2F0B26BA25FF}"/>
    <cellStyle name="Millares [0] 4" xfId="2" xr:uid="{483970F0-C9DB-49C8-9502-FB5631BFCD60}"/>
    <cellStyle name="Millares [0] 5" xfId="19" xr:uid="{8A9DA464-8E78-4CA7-835A-7690A176D942}"/>
    <cellStyle name="Millares [0] 5 2" xfId="30" xr:uid="{5795FE4D-0C64-ED46-AF7F-952C931F5774}"/>
    <cellStyle name="Millares [0] 5 2 2" xfId="31" xr:uid="{2DFAF554-742D-0440-AC63-15B5299C5C50}"/>
    <cellStyle name="Millares 2" xfId="8" xr:uid="{13553721-E663-4EB0-B656-33459AE9000F}"/>
    <cellStyle name="Millares 2 2" xfId="13" xr:uid="{46D4C90F-C99D-4EBD-8650-3552B0B308A5}"/>
    <cellStyle name="Millares 2 3" xfId="12" xr:uid="{42B3BF16-CF1B-4EEF-BEB5-E119E3CF0FDE}"/>
    <cellStyle name="Millares 2 3 2" xfId="14" xr:uid="{11956EA7-C669-4748-B319-1F9758F8DA42}"/>
    <cellStyle name="Millares 2 4" xfId="20" xr:uid="{2E5B0DD5-C0B4-45C9-9CF7-9C1BB28438F6}"/>
    <cellStyle name="Millares 3" xfId="4" xr:uid="{76735605-8614-4B9E-AD97-0AC20C602FDA}"/>
    <cellStyle name="Millares 4" xfId="16" xr:uid="{A8753B32-11CD-49DB-A231-4B8268A57CD7}"/>
    <cellStyle name="Millares 4 2" xfId="28" xr:uid="{F0911A2D-82F4-F54C-9FAF-18B46DDEC0B8}"/>
    <cellStyle name="Millares 5 2" xfId="10" xr:uid="{4DF3A192-90E1-40A2-94E4-C68066A74CC8}"/>
    <cellStyle name="Millares 7" xfId="24" xr:uid="{EF59173B-B4BA-A148-9C57-4A93B00097D8}"/>
    <cellStyle name="Millares 9" xfId="5" xr:uid="{B4086E30-C45C-45B6-A048-19C24C94E8BA}"/>
    <cellStyle name="Normal" xfId="0" builtinId="0"/>
    <cellStyle name="Normal 2" xfId="15" xr:uid="{6C04DC8A-99D1-459F-B14B-0A0603D3AC75}"/>
    <cellStyle name="Normal 2 10" xfId="1" xr:uid="{EF7850BC-834A-4FCF-BCE0-2E24670368F8}"/>
    <cellStyle name="Normal 2 3" xfId="7" xr:uid="{DB2EFB6D-F8FB-4483-BB98-52D1F516FEB1}"/>
  </cellStyles>
  <dxfs count="21">
    <dxf>
      <font>
        <b val="0"/>
        <i val="0"/>
        <strike val="0"/>
        <condense val="0"/>
        <extend val="0"/>
        <outline val="0"/>
        <shadow val="0"/>
        <u val="none"/>
        <vertAlign val="baseline"/>
        <sz val="9"/>
        <color theme="1"/>
        <name val="Calibri"/>
        <family val="2"/>
        <scheme val="minor"/>
      </font>
    </dxf>
    <dxf>
      <font>
        <strike val="0"/>
        <outline val="0"/>
        <shadow val="0"/>
        <vertAlign val="baseline"/>
        <sz val="9"/>
        <name val="Calibri"/>
        <family val="2"/>
        <scheme val="minor"/>
      </font>
    </dxf>
    <dxf>
      <font>
        <strike val="0"/>
        <outline val="0"/>
        <shadow val="0"/>
        <vertAlign val="baseline"/>
        <sz val="9"/>
        <name val="Calibri"/>
        <family val="2"/>
        <scheme val="minor"/>
      </font>
    </dxf>
    <dxf>
      <font>
        <b val="0"/>
        <i val="0"/>
        <strike val="0"/>
        <condense val="0"/>
        <extend val="0"/>
        <outline val="0"/>
        <shadow val="0"/>
        <u val="none"/>
        <vertAlign val="baseline"/>
        <sz val="9"/>
        <color rgb="FFFFFFFF"/>
        <name val="Calibri"/>
        <family val="2"/>
        <scheme val="minor"/>
      </font>
      <fill>
        <patternFill patternType="solid">
          <fgColor indexed="64"/>
          <bgColor rgb="FF7A7A7A"/>
        </patternFill>
      </fill>
    </dxf>
    <dxf>
      <font>
        <b val="0"/>
        <i val="0"/>
        <strike val="0"/>
        <condense val="0"/>
        <extend val="0"/>
        <outline val="0"/>
        <shadow val="0"/>
        <u val="none"/>
        <vertAlign val="baseline"/>
        <sz val="11"/>
        <color theme="1"/>
        <name val="Calibri"/>
        <scheme val="minor"/>
      </font>
      <numFmt numFmtId="174" formatCode="_(* #,##0_);_(* \(#,##0\);_(* &quot;-&quot;??_);_(@_)"/>
      <fill>
        <patternFill patternType="none">
          <fgColor theme="9" tint="0.79998168889431442"/>
          <bgColor auto="1"/>
        </patternFill>
      </fill>
      <border diagonalUp="0" diagonalDown="0" outline="0">
        <left style="thin">
          <color theme="9" tint="0.39997558519241921"/>
        </left>
        <right/>
        <top/>
        <bottom style="thin">
          <color theme="9" tint="0.39997558519241921"/>
        </bottom>
      </border>
    </dxf>
    <dxf>
      <font>
        <strike val="0"/>
        <outline val="0"/>
        <shadow val="0"/>
        <u val="none"/>
        <vertAlign val="baseline"/>
        <sz val="9"/>
        <color theme="1"/>
        <name val="Calibri"/>
        <scheme val="minor"/>
      </font>
      <numFmt numFmtId="174" formatCode="_(* #,##0_);_(* \(#,##0\);_(* &quot;-&quot;??_);_(@_)"/>
      <fill>
        <patternFill patternType="none">
          <fgColor theme="9" tint="0.79998168889431442"/>
          <bgColor auto="1"/>
        </patternFill>
      </fill>
      <border diagonalUp="0" diagonalDown="0" outline="0">
        <left style="thin">
          <color theme="9" tint="0.39997558519241921"/>
        </left>
        <right/>
        <top/>
        <bottom style="thin">
          <color theme="9" tint="0.39997558519241921"/>
        </bottom>
      </border>
    </dxf>
    <dxf>
      <font>
        <b val="0"/>
        <i val="0"/>
        <strike val="0"/>
        <condense val="0"/>
        <extend val="0"/>
        <outline val="0"/>
        <shadow val="0"/>
        <u val="none"/>
        <vertAlign val="baseline"/>
        <sz val="9"/>
        <color rgb="FFFFFFFF"/>
        <name val="Calibri"/>
        <scheme val="minor"/>
      </font>
      <fill>
        <patternFill patternType="solid">
          <fgColor indexed="64"/>
          <bgColor rgb="FF7A7A7A"/>
        </patternFill>
      </fill>
    </dxf>
    <dxf>
      <font>
        <b val="0"/>
        <i val="0"/>
        <strike val="0"/>
        <condense val="0"/>
        <extend val="0"/>
        <outline val="0"/>
        <shadow val="0"/>
        <u val="none"/>
        <vertAlign val="baseline"/>
        <sz val="11"/>
        <color theme="1"/>
        <name val="Calibri"/>
        <family val="2"/>
        <scheme val="minor"/>
      </font>
      <border diagonalUp="0" diagonalDown="0">
        <left/>
        <right style="thin">
          <color theme="6" tint="0.39997558519241921"/>
        </right>
        <top style="thin">
          <color theme="6" tint="0.39997558519241921"/>
        </top>
        <bottom style="thin">
          <color theme="6" tint="0.39997558519241921"/>
        </bottom>
        <vertical/>
        <horizontal/>
      </border>
    </dxf>
    <dxf>
      <border diagonalUp="0" diagonalDown="0">
        <left style="thin">
          <color theme="6" tint="0.39997558519241921"/>
        </left>
        <right/>
        <top style="thin">
          <color theme="6" tint="0.39997558519241921"/>
        </top>
        <bottom style="thin">
          <color theme="6" tint="0.39997558519241921"/>
        </bottom>
        <vertical/>
        <horizontal/>
      </border>
    </dxf>
    <dxf>
      <border outline="0">
        <top style="thin">
          <color theme="6" tint="0.39997558519241921"/>
        </top>
      </border>
    </dxf>
    <dxf>
      <border outline="0">
        <top style="thin">
          <color theme="6"/>
        </top>
        <bottom style="thin">
          <color theme="6" tint="0.39997558519241921"/>
        </bottom>
      </border>
    </dxf>
    <dxf>
      <border outline="0">
        <bottom style="medium">
          <color theme="6"/>
        </bottom>
      </border>
    </dxf>
    <dxf>
      <font>
        <b val="0"/>
        <i val="0"/>
        <strike val="0"/>
        <condense val="0"/>
        <extend val="0"/>
        <outline val="0"/>
        <shadow val="0"/>
        <u val="none"/>
        <vertAlign val="baseline"/>
        <sz val="9"/>
        <color theme="1"/>
        <name val="Calibri"/>
        <scheme val="minor"/>
      </font>
    </dxf>
    <dxf>
      <font>
        <strike val="0"/>
        <outline val="0"/>
        <shadow val="0"/>
        <vertAlign val="baseline"/>
        <sz val="9"/>
        <name val="Calibri"/>
        <scheme val="minor"/>
      </font>
    </dxf>
    <dxf>
      <font>
        <strike val="0"/>
        <outline val="0"/>
        <shadow val="0"/>
        <vertAlign val="baseline"/>
        <sz val="9"/>
        <name val="Calibri"/>
        <scheme val="minor"/>
      </font>
    </dxf>
    <dxf>
      <font>
        <b val="0"/>
        <i val="0"/>
        <strike val="0"/>
        <condense val="0"/>
        <extend val="0"/>
        <outline val="0"/>
        <shadow val="0"/>
        <u val="none"/>
        <vertAlign val="baseline"/>
        <sz val="9"/>
        <color rgb="FFFFFFFF"/>
        <name val="Calibri"/>
        <scheme val="minor"/>
      </font>
      <fill>
        <patternFill patternType="solid">
          <fgColor indexed="64"/>
          <bgColor rgb="FF7A7A7A"/>
        </patternFill>
      </fill>
    </dxf>
    <dxf>
      <font>
        <b val="0"/>
        <i val="0"/>
        <strike val="0"/>
        <condense val="0"/>
        <extend val="0"/>
        <outline val="0"/>
        <shadow val="0"/>
        <u val="none"/>
        <vertAlign val="baseline"/>
        <sz val="9"/>
        <color theme="1"/>
        <name val="Calibri"/>
        <scheme val="minor"/>
      </font>
      <numFmt numFmtId="172" formatCode="_-* #,##0_-;\-* #,##0_-;_-* &quot;-&quot;??_-;_-@_-"/>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1"/>
        <name val="Calibri"/>
        <scheme val="minor"/>
      </font>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microsoft.com/office/2017/10/relationships/person" Target="persons/perso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1422396</xdr:colOff>
      <xdr:row>4</xdr:row>
      <xdr:rowOff>93782</xdr:rowOff>
    </xdr:to>
    <xdr:pic>
      <xdr:nvPicPr>
        <xdr:cNvPr id="4" name="Imagen 3">
          <a:extLst>
            <a:ext uri="{FF2B5EF4-FFF2-40B4-BE49-F238E27FC236}">
              <a16:creationId xmlns:a16="http://schemas.microsoft.com/office/drawing/2014/main" id="{ACA5898D-793D-7FED-392F-B3B541DADEB6}"/>
            </a:ext>
          </a:extLst>
        </xdr:cNvPr>
        <xdr:cNvPicPr>
          <a:picLocks noChangeAspect="1"/>
        </xdr:cNvPicPr>
      </xdr:nvPicPr>
      <xdr:blipFill>
        <a:blip xmlns:r="http://schemas.openxmlformats.org/officeDocument/2006/relationships" r:embed="rId1"/>
        <a:stretch>
          <a:fillRect/>
        </a:stretch>
      </xdr:blipFill>
      <xdr:spPr>
        <a:xfrm>
          <a:off x="792480" y="182880"/>
          <a:ext cx="1420491" cy="646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152400</xdr:colOff>
      <xdr:row>53</xdr:row>
      <xdr:rowOff>152400</xdr:rowOff>
    </xdr:to>
    <xdr:sp macro="" textlink="">
      <xdr:nvSpPr>
        <xdr:cNvPr id="2052" name="AutoShape 4">
          <a:extLst>
            <a:ext uri="{FF2B5EF4-FFF2-40B4-BE49-F238E27FC236}">
              <a16:creationId xmlns:a16="http://schemas.microsoft.com/office/drawing/2014/main" id="{B93DB789-E990-B1EB-1EA8-5F7670B323EF}"/>
            </a:ext>
          </a:extLst>
        </xdr:cNvPr>
        <xdr:cNvSpPr>
          <a:spLocks noChangeAspect="1" noChangeArrowheads="1"/>
        </xdr:cNvSpPr>
      </xdr:nvSpPr>
      <xdr:spPr bwMode="auto">
        <a:xfrm>
          <a:off x="825500" y="190500"/>
          <a:ext cx="7416800" cy="10058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812800</xdr:colOff>
      <xdr:row>55</xdr:row>
      <xdr:rowOff>88900</xdr:rowOff>
    </xdr:from>
    <xdr:to>
      <xdr:col>5</xdr:col>
      <xdr:colOff>812800</xdr:colOff>
      <xdr:row>96</xdr:row>
      <xdr:rowOff>88900</xdr:rowOff>
    </xdr:to>
    <xdr:pic>
      <xdr:nvPicPr>
        <xdr:cNvPr id="4" name="Imagen 3">
          <a:extLst>
            <a:ext uri="{FF2B5EF4-FFF2-40B4-BE49-F238E27FC236}">
              <a16:creationId xmlns:a16="http://schemas.microsoft.com/office/drawing/2014/main" id="{556C6C59-1AD9-FE96-907A-C190D3C3CE57}"/>
            </a:ext>
          </a:extLst>
        </xdr:cNvPr>
        <xdr:cNvPicPr>
          <a:picLocks noChangeAspect="1"/>
        </xdr:cNvPicPr>
      </xdr:nvPicPr>
      <xdr:blipFill>
        <a:blip xmlns:r="http://schemas.openxmlformats.org/officeDocument/2006/relationships" r:embed="rId1"/>
        <a:stretch>
          <a:fillRect/>
        </a:stretch>
      </xdr:blipFill>
      <xdr:spPr>
        <a:xfrm>
          <a:off x="812800" y="10566400"/>
          <a:ext cx="6438900" cy="7810500"/>
        </a:xfrm>
        <a:prstGeom prst="rect">
          <a:avLst/>
        </a:prstGeom>
      </xdr:spPr>
    </xdr:pic>
    <xdr:clientData/>
  </xdr:twoCellAnchor>
  <xdr:twoCellAnchor editAs="oneCell">
    <xdr:from>
      <xdr:col>1</xdr:col>
      <xdr:colOff>0</xdr:colOff>
      <xdr:row>0</xdr:row>
      <xdr:rowOff>190499</xdr:rowOff>
    </xdr:from>
    <xdr:to>
      <xdr:col>5</xdr:col>
      <xdr:colOff>774700</xdr:colOff>
      <xdr:row>55</xdr:row>
      <xdr:rowOff>54658</xdr:rowOff>
    </xdr:to>
    <xdr:pic>
      <xdr:nvPicPr>
        <xdr:cNvPr id="5" name="Imagen 4">
          <a:extLst>
            <a:ext uri="{FF2B5EF4-FFF2-40B4-BE49-F238E27FC236}">
              <a16:creationId xmlns:a16="http://schemas.microsoft.com/office/drawing/2014/main" id="{4DBBB419-FEAA-E83B-5A9D-7CE7CE61A8A3}"/>
            </a:ext>
          </a:extLst>
        </xdr:cNvPr>
        <xdr:cNvPicPr>
          <a:picLocks noChangeAspect="1"/>
        </xdr:cNvPicPr>
      </xdr:nvPicPr>
      <xdr:blipFill>
        <a:blip xmlns:r="http://schemas.openxmlformats.org/officeDocument/2006/relationships" r:embed="rId2"/>
        <a:stretch>
          <a:fillRect/>
        </a:stretch>
      </xdr:blipFill>
      <xdr:spPr>
        <a:xfrm>
          <a:off x="825500" y="190499"/>
          <a:ext cx="6388100" cy="103416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406400</xdr:colOff>
      <xdr:row>1</xdr:row>
      <xdr:rowOff>139700</xdr:rowOff>
    </xdr:from>
    <xdr:to>
      <xdr:col>11</xdr:col>
      <xdr:colOff>101600</xdr:colOff>
      <xdr:row>23</xdr:row>
      <xdr:rowOff>25400</xdr:rowOff>
    </xdr:to>
    <xdr:pic>
      <xdr:nvPicPr>
        <xdr:cNvPr id="3" name="Imagen 2">
          <a:extLst>
            <a:ext uri="{FF2B5EF4-FFF2-40B4-BE49-F238E27FC236}">
              <a16:creationId xmlns:a16="http://schemas.microsoft.com/office/drawing/2014/main" id="{4BAB8EB6-9551-BD49-D4AD-4C373D3E6251}"/>
            </a:ext>
          </a:extLst>
        </xdr:cNvPr>
        <xdr:cNvPicPr>
          <a:picLocks noChangeAspect="1"/>
        </xdr:cNvPicPr>
      </xdr:nvPicPr>
      <xdr:blipFill>
        <a:blip xmlns:r="http://schemas.openxmlformats.org/officeDocument/2006/relationships" r:embed="rId1"/>
        <a:stretch>
          <a:fillRect/>
        </a:stretch>
      </xdr:blipFill>
      <xdr:spPr>
        <a:xfrm>
          <a:off x="406400" y="330200"/>
          <a:ext cx="8775700" cy="4076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positivapy-my.sharepoint.com/17C11E68/Plantilla%20Exel%20EEFF%20cnv_SET_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npositivapy-my.sharepoint.com/Users/usuario/Downloads/Export%20(7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npositivapy-my.sharepoint.com/Users/usuario/Downloads/Export%20(80).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https://inpositivapy-my.sharepoint.com/personal/sady_pereira_inpositiva_com_py/Documents/15.MarketData%20SA/Contabilidad/Conformaciones%20de%20Cuentas%20Contables/2023/03.2023%20CONFORMACION%20MD.xlsx" TargetMode="External"/><Relationship Id="rId1" Type="http://schemas.openxmlformats.org/officeDocument/2006/relationships/externalLinkPath" Target="https://inpositivapy-my.sharepoint.com/personal/sady_pereira_inpositiva_com_py/Documents/15.MarketData%20SA/Contabilidad/Conformaciones%20de%20Cuentas%20Contables/2023/03.2023%20CONFORMACION%20M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npositivapy-my.sharepoint.com/Documents%20and%20Settings/Marcos/Datos%20de%20programa/Microsoft/Excel/SSP_CONFORMACION%20MARKETDATA%20DICIEMBRE%202021%20(2)%20(version%201).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inpositivapy-my.sharepoint.com/Users/usuario/Downloads/Export%20(61).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https://inpositivapy-my.sharepoint.com/personal/sady_pereira_inpositiva_com_py/Documents/2.Codesarrollos%20SA/Contabilidad/Conformaciones%20de%20Cuentas%20Contables/Cierres%202023/03.2023.CONFORMACIONES%20CODESARROLLOS.xlsx" TargetMode="External"/><Relationship Id="rId1" Type="http://schemas.openxmlformats.org/officeDocument/2006/relationships/externalLinkPath" Target="https://inpositivapy-my.sharepoint.com/personal/sady_pereira_inpositiva_com_py/Documents/2.Codesarrollos%20SA/Contabilidad/Conformaciones%20de%20Cuentas%20Contables/Cierres%202023/03.2023.CONFORMACIONES%20CODESARROLLOS.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https://inpositivapy-my.sharepoint.com/personal/sady_pereira_inpositiva_com_py/Documents/20.In%20Fi%20SA/Contabilidad/Conformaciones%20de%20Cuentas%20Contables/2023/Copia%20de%20Conformaciones%20INVESTOR%20FIDUCIARIA%20S.A..xlsx" TargetMode="External"/><Relationship Id="rId1" Type="http://schemas.openxmlformats.org/officeDocument/2006/relationships/externalLinkPath" Target="https://inpositivapy-my.sharepoint.com/personal/sady_pereira_inpositiva_com_py/Documents/20.In%20Fi%20SA/Contabilidad/Conformaciones%20de%20Cuentas%20Contables/2023/Copia%20de%20Conformaciones%20INVESTOR%20FIDUCIARIA%20S.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positivapy-my.sharepoint.com/dlugo/Denise_/BDT/BDT%202016/BDT%20Cuadro%20Revaluo%20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lugo/Denise_/BDT/BDT%202016/BDT%20Cuadro%20Revaluo%20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lugo/Denise_/GRUPO%20AGPAR/Grupo%20Agpar%202016/RESOL.173-2015%20GRUPO%20AGPAR/Res%20173%20T&amp;T%20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npositivapy-my.sharepoint.com/C:/Users/ROCIO-INV/Desktop/Informe%201er%20Semestre%2006-2018/Res%20173%20INVESTOR%20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npositivapy-my.sharepoint.com/dlugo/Denise_/GRUPO%20AGPAR/Grupo%20Agpar%202016/RESOL.173-2015%20GRUPO%20AGPAR/Res%20173%20T&amp;T%20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shortcut-targets-by-id\1wAjGNF4h-g85vglkK9wwr-wi2Zhl_Rm-\CODESA%20int\An&#225;lisis%20de%20Costos\Control%20de%20Costos\FRANC&#201;S\10.%20Marzo%202023\ESTADO%20OBRA%20FRANC&#201;S%2007.12.2022.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inpositivapy-my.sharepoint.com/personal/sady_pereira_inpositiva_com_py/Documents/5.Procampo%20SA/Contabilidad/Conformaciones%20de%20Cuentas%20Contables/2023/03.2023.CONFORMACION%20PROCAMPO%20.xlsx" TargetMode="External"/><Relationship Id="rId1" Type="http://schemas.openxmlformats.org/officeDocument/2006/relationships/externalLinkPath" Target="https://inpositivapy-my.sharepoint.com/personal/sady_pereira_inpositiva_com_py/Documents/5.Procampo%20SA/Contabilidad/Conformaciones%20de%20Cuentas%20Contables/2023/03.2023.CONFORMACION%20PROCAMPO%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npositivapy-my.sharepoint.com/Users/usuario/Downloads/Export%2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General Resol 950"/>
      <sheetName val="Estado de Resultados Resol 950"/>
      <sheetName val="Flujos de efectivo (950)"/>
      <sheetName val="Estado variacion PN (2)"/>
      <sheetName val="BalanceSistema_Set_19"/>
      <sheetName val="CR Sistema_Set_19"/>
      <sheetName val="activo pasivo"/>
      <sheetName val="2018 (2)"/>
      <sheetName val="anexo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17">
          <cell r="F17">
            <v>2869440</v>
          </cell>
        </row>
        <row r="19">
          <cell r="G19">
            <v>41995276</v>
          </cell>
        </row>
        <row r="20">
          <cell r="G20">
            <v>261113864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12">
          <cell r="G12">
            <v>52</v>
          </cell>
        </row>
        <row r="15">
          <cell r="F15">
            <v>135092</v>
          </cell>
        </row>
        <row r="16">
          <cell r="F16">
            <v>7147491.96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iterios para Cierres"/>
      <sheetName val="Cálculo IRE"/>
      <sheetName val="Balance 2023"/>
      <sheetName val="EERR 2023"/>
      <sheetName val="RECAUDACION"/>
      <sheetName val="FONDO FIJO"/>
      <sheetName val="BANCO ITAU CA USD"/>
      <sheetName val="BANCO ITAU CAJA DE AHORRO"/>
      <sheetName val="SOLAR "/>
      <sheetName val="BANCO USD ITAU"/>
      <sheetName val="BANCO ITAU GS"/>
      <sheetName val="CLIENTES 03-23"/>
      <sheetName val="Clientes USD"/>
      <sheetName val="Anticipo Proveedores GS"/>
      <sheetName val="IVA"/>
      <sheetName val="CUADRO 2023"/>
      <sheetName val="CUADRO 2022"/>
      <sheetName val="AMORTIZACIONES"/>
      <sheetName val="-CTAS DIFERIDAS ICBSA"/>
      <sheetName val="PROVEEDORES"/>
      <sheetName val="Prov 2023"/>
      <sheetName val="Prov USD 2023"/>
      <sheetName val="TARJETA DE CREDITO A PAGAR"/>
      <sheetName val="SUELDOS A PAGR"/>
      <sheetName val="IPS A PAGAR"/>
      <sheetName val="Anticipo Clientes"/>
      <sheetName val="Anticipo Clientes usd"/>
      <sheetName val="IVA Fraccionado.-"/>
      <sheetName val="Contrato de Prestamo Vcto 04 10"/>
    </sheetNames>
    <sheetDataSet>
      <sheetData sheetId="0"/>
      <sheetData sheetId="1"/>
      <sheetData sheetId="2">
        <row r="6">
          <cell r="C6">
            <v>776100</v>
          </cell>
        </row>
        <row r="9">
          <cell r="C9">
            <v>17874418</v>
          </cell>
        </row>
        <row r="10">
          <cell r="B10" t="str">
            <v>Banco Itau M/E</v>
          </cell>
          <cell r="C10">
            <v>689702</v>
          </cell>
        </row>
        <row r="11">
          <cell r="C11">
            <v>4887381</v>
          </cell>
        </row>
        <row r="12">
          <cell r="B12" t="str">
            <v>Banco Itaú M/E - Caja de Ahorro</v>
          </cell>
          <cell r="C12">
            <v>600193</v>
          </cell>
        </row>
        <row r="13">
          <cell r="C13">
            <v>1012132</v>
          </cell>
        </row>
        <row r="16">
          <cell r="C16">
            <v>126890040</v>
          </cell>
        </row>
        <row r="17">
          <cell r="B17" t="str">
            <v>Clientes Locales M/E</v>
          </cell>
          <cell r="C17">
            <v>120146037</v>
          </cell>
        </row>
        <row r="18">
          <cell r="C18">
            <v>756726</v>
          </cell>
        </row>
        <row r="20">
          <cell r="C20">
            <v>950000</v>
          </cell>
        </row>
        <row r="21">
          <cell r="B21" t="str">
            <v xml:space="preserve">Cuentas a Cobrar a Empresas y Personas Relacionadas - M/E </v>
          </cell>
          <cell r="C21">
            <v>6593162</v>
          </cell>
        </row>
        <row r="23">
          <cell r="C23">
            <v>1209266</v>
          </cell>
        </row>
        <row r="36">
          <cell r="C36">
            <v>11400447</v>
          </cell>
        </row>
        <row r="37">
          <cell r="C37">
            <v>3205427</v>
          </cell>
        </row>
        <row r="41">
          <cell r="C41">
            <v>44983015</v>
          </cell>
        </row>
        <row r="42">
          <cell r="B42" t="str">
            <v>Proveedores Locales M/E</v>
          </cell>
          <cell r="C42">
            <v>313817768</v>
          </cell>
        </row>
        <row r="43">
          <cell r="C43">
            <v>411654937</v>
          </cell>
        </row>
        <row r="46">
          <cell r="C46">
            <v>1838356</v>
          </cell>
        </row>
        <row r="49">
          <cell r="C49">
            <v>208047</v>
          </cell>
        </row>
        <row r="50">
          <cell r="C50">
            <v>15807315</v>
          </cell>
        </row>
        <row r="52">
          <cell r="C52">
            <v>13037223</v>
          </cell>
        </row>
        <row r="66">
          <cell r="C66">
            <v>103796961.83</v>
          </cell>
        </row>
      </sheetData>
      <sheetData sheetId="3">
        <row r="57">
          <cell r="C57">
            <v>-1725977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os para Cierres"/>
      <sheetName val="Balance 2021"/>
      <sheetName val="EERR 2021"/>
      <sheetName val="NOTA D - DISPONIBILIDADES"/>
      <sheetName val="NOTA E - INVERSIONES"/>
      <sheetName val="NOTA R SALDOS Y TRANSACC"/>
      <sheetName val="NOTA S RESULTADOS CON PERS"/>
      <sheetName val="NOTA 6 INFORMACION REFERENTE"/>
      <sheetName val="RECAUDACION"/>
      <sheetName val="FONDO FIJO"/>
      <sheetName val="BANCO USD ITAU"/>
      <sheetName val="BANCO ITAU GS"/>
      <sheetName val="CLIENTES 12-21"/>
      <sheetName val="IVA "/>
      <sheetName val="CUADRO 2021"/>
      <sheetName val="AMORTIZACIONES"/>
      <sheetName val="-CTAS DIFERIDAS ICBSA"/>
      <sheetName val="PROVEEDORES"/>
      <sheetName val="TARJETA DE CREDITO A PAGAR"/>
      <sheetName val="RETENCIONES LEY 881"/>
      <sheetName val="IPS A PAG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0">
          <cell r="G30" t="str">
            <v>Metis SA</v>
          </cell>
        </row>
      </sheetData>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6">
          <cell r="I6">
            <v>17450754</v>
          </cell>
        </row>
        <row r="7">
          <cell r="H7" t="str">
            <v>Caja M/E</v>
          </cell>
          <cell r="I7">
            <v>4084838</v>
          </cell>
        </row>
        <row r="9">
          <cell r="I9">
            <v>8000000</v>
          </cell>
        </row>
        <row r="11">
          <cell r="I11">
            <v>2809771</v>
          </cell>
        </row>
        <row r="12">
          <cell r="I12">
            <v>13233185</v>
          </cell>
        </row>
        <row r="13">
          <cell r="H13" t="str">
            <v>Banco Itau M/E</v>
          </cell>
          <cell r="I13">
            <v>117060724</v>
          </cell>
        </row>
        <row r="14">
          <cell r="I14">
            <v>10000000</v>
          </cell>
        </row>
        <row r="15">
          <cell r="H15" t="str">
            <v>Banco Atlas M/E</v>
          </cell>
        </row>
        <row r="19">
          <cell r="I19">
            <v>286863</v>
          </cell>
        </row>
        <row r="20">
          <cell r="H20" t="str">
            <v>Cuenta Cash M/E</v>
          </cell>
          <cell r="I20">
            <v>-5243141</v>
          </cell>
        </row>
        <row r="21">
          <cell r="I21">
            <v>653518</v>
          </cell>
        </row>
        <row r="23">
          <cell r="H23" t="str">
            <v>Intereses, Regalías Y Otros Rendimientos M/E</v>
          </cell>
        </row>
        <row r="26">
          <cell r="I26">
            <v>2854688154</v>
          </cell>
        </row>
        <row r="27">
          <cell r="H27" t="str">
            <v>Clientes Locales M/E</v>
          </cell>
          <cell r="I27">
            <v>1314785210</v>
          </cell>
        </row>
        <row r="29">
          <cell r="H29" t="str">
            <v>Deudores Por Préstamos M/E</v>
          </cell>
        </row>
        <row r="30">
          <cell r="H30" t="str">
            <v>Intereses a Cobrar  M/E</v>
          </cell>
        </row>
        <row r="32">
          <cell r="I32">
            <v>72936020</v>
          </cell>
        </row>
        <row r="35">
          <cell r="I35">
            <v>13836933</v>
          </cell>
        </row>
        <row r="37">
          <cell r="I37">
            <v>139138738</v>
          </cell>
        </row>
        <row r="40">
          <cell r="I40">
            <v>15000000</v>
          </cell>
        </row>
        <row r="43">
          <cell r="I43">
            <v>4263914401</v>
          </cell>
        </row>
        <row r="49">
          <cell r="I49">
            <v>39532504436</v>
          </cell>
        </row>
        <row r="56">
          <cell r="I56">
            <v>728615824</v>
          </cell>
        </row>
        <row r="58">
          <cell r="I58">
            <v>40397685899</v>
          </cell>
        </row>
        <row r="96">
          <cell r="I96">
            <v>19529657</v>
          </cell>
        </row>
        <row r="100">
          <cell r="I100">
            <v>1189915958</v>
          </cell>
        </row>
        <row r="101">
          <cell r="H101" t="str">
            <v>Proveedores Locales.M/E</v>
          </cell>
          <cell r="I101">
            <v>1081537702</v>
          </cell>
        </row>
        <row r="104">
          <cell r="H104" t="str">
            <v>Intereses a Devengar M/E</v>
          </cell>
        </row>
        <row r="107">
          <cell r="I107">
            <v>254229940</v>
          </cell>
        </row>
        <row r="108">
          <cell r="I108">
            <v>41602275</v>
          </cell>
        </row>
        <row r="109">
          <cell r="I109">
            <v>13373628</v>
          </cell>
        </row>
        <row r="110">
          <cell r="I110">
            <v>28228647</v>
          </cell>
        </row>
        <row r="113">
          <cell r="I113">
            <v>2846189236</v>
          </cell>
        </row>
        <row r="114">
          <cell r="H114" t="str">
            <v>Anticipos De Clientes M/E</v>
          </cell>
          <cell r="I114">
            <v>253618387</v>
          </cell>
        </row>
        <row r="117">
          <cell r="I117">
            <v>5485334382</v>
          </cell>
        </row>
        <row r="120">
          <cell r="H120" t="str">
            <v>Ventas a Realizar Largo Plazo- Contrato M/E</v>
          </cell>
        </row>
        <row r="124">
          <cell r="I124">
            <v>1500000000</v>
          </cell>
        </row>
        <row r="125">
          <cell r="I125">
            <v>305943021</v>
          </cell>
        </row>
        <row r="130">
          <cell r="I130">
            <v>5684980801.54</v>
          </cell>
        </row>
        <row r="136">
          <cell r="I136">
            <v>871989241.53999996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iterios para Cierres"/>
      <sheetName val="CALCULO DE IRACIS"/>
      <sheetName val="IMPUESTO A PAGAR"/>
      <sheetName val="Balance"/>
      <sheetName val="Estado de Resultado"/>
      <sheetName val="5,Notas a los EEFF CODESA Modif"/>
      <sheetName val="Recaudaciones a Depositar"/>
      <sheetName val="Fondo Fijo"/>
      <sheetName val="Itau 799"/>
      <sheetName val="Itau 2006"/>
      <sheetName val="Itau 3297"/>
      <sheetName val="Itau 3296"/>
      <sheetName val="Itau USD 37"/>
      <sheetName val="Familiar Gs"/>
      <sheetName val="Sudameris Bank Gs"/>
      <sheetName val="Banco Atlas Gs"/>
      <sheetName val="Atlas USD"/>
      <sheetName val="Cuenta Cash Gs"/>
      <sheetName val="Cuenta Cash USD"/>
      <sheetName val="Fondos de Inversion"/>
      <sheetName val="Clientes Gs"/>
      <sheetName val="Clientes USD"/>
      <sheetName val="Deudores por Prestamo ME"/>
      <sheetName val="Anticipo a Proveedores"/>
      <sheetName val="Anticipo a Proveedores USD"/>
      <sheetName val="IVa Marzo"/>
      <sheetName val="Vision integral SET"/>
      <sheetName val="CUENTA A COBRAR ESENCIA"/>
      <sheetName val="OTRAS CUENTAS A COBRAR"/>
      <sheetName val="Cuentas a Cobrar Be Live Gs"/>
      <sheetName val="Derecho de Suscripción Incubate"/>
      <sheetName val="Cuentas a Cobrar Landinvest"/>
      <sheetName val="Polizas Vigentes"/>
      <sheetName val="Poliza de Obras"/>
      <sheetName val="Poliza de Rodados"/>
      <sheetName val="Cuentas a Cobrar USD Be Live"/>
      <sheetName val=" Activo Fijo 2022"/>
      <sheetName val="Marcas"/>
      <sheetName val="Gastos de Const"/>
      <sheetName val="Inversiones Permanentes"/>
      <sheetName val="Proveedores Gs"/>
      <sheetName val="Proveedores USD"/>
      <sheetName val="Sueldos a Pagar"/>
      <sheetName val="Ips a pagar"/>
      <sheetName val="ANTICIPO DE CLIENTES GS"/>
      <sheetName val="Impuesto a la renta a Pagar"/>
      <sheetName val="Anticipos a Clientes"/>
      <sheetName val="mayor de anticipo"/>
      <sheetName val="Anticipo a Clientes USD"/>
      <sheetName val=" Activo Fijo"/>
      <sheetName val="Calculo de costo"/>
      <sheetName val="Libro Mayor"/>
      <sheetName val="Libro Mayor (2)"/>
      <sheetName val="Resumen Para CONTABILIDA 12-22 "/>
      <sheetName val="Resumen Para CONTABILIDAD-09-22"/>
      <sheetName val="CUOTAS DPTOS 06-22"/>
      <sheetName val="CUOTAS DEPARTAMENTOS 03-22"/>
      <sheetName val="Resumen Activo Costo Ej19 20 21"/>
      <sheetName val="Ingresos por Certifi a costear "/>
      <sheetName val="COsto de Obra Esencia-AAG 03"/>
      <sheetName val="Costo de Obra Esencia 06-22"/>
      <sheetName val="Costo de Dpto by FB"/>
      <sheetName val="Resumen Para CONTABILIDA 12 AA"/>
      <sheetName val="Costo de Dpto by FB AA"/>
      <sheetName val="Facturas de Ventas a Realizar"/>
      <sheetName val="Facturas de Ventas a Realiz (2)"/>
      <sheetName val="COSTO CP"/>
      <sheetName val="Resumen Dptos Frances al 2023"/>
      <sheetName val="Resumen de Costos a considerar"/>
      <sheetName val="FIDUCIARIA-COSTO"/>
      <sheetName val="AAG-COSTO"/>
    </sheetNames>
    <sheetDataSet>
      <sheetData sheetId="0"/>
      <sheetData sheetId="1"/>
      <sheetData sheetId="2"/>
      <sheetData sheetId="3">
        <row r="96">
          <cell r="C96">
            <v>39511962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
          <cell r="E7">
            <v>2665027134</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iterios para Cierres"/>
      <sheetName val="Calculo IRE"/>
      <sheetName val="5 Notas a los EEFF IN FI"/>
      <sheetName val="Balance 2023"/>
      <sheetName val="Estados de Resultados 2023"/>
      <sheetName val="Bco. Familiar ML"/>
      <sheetName val="Bco. Familiar ME"/>
      <sheetName val="Banco BANCOP S.A. ML"/>
      <sheetName val="Cuenta Cash Traders Pro ML"/>
      <sheetName val="Cuenta Cash Traders Pro ME"/>
      <sheetName val="Portafolio 1514- Bonos "/>
      <sheetName val="Portafolio 1514 I CDAs"/>
      <sheetName val="Renta Variable Acciones"/>
      <sheetName val="Amortizacion Sobreprecio 2023"/>
      <sheetName val="intereses Gs."/>
      <sheetName val="intereses familiar Gs."/>
      <sheetName val="Clientes Locales Gs"/>
      <sheetName val="Intereses A Cobrar ML"/>
      <sheetName val="Ctas A Cobrar A Directores ML "/>
      <sheetName val="IVA Saldo a Favor "/>
      <sheetName val="Garantía de Alquileres"/>
      <sheetName val="Cuadro de Revalúo 23"/>
      <sheetName val="Cargos Diferidos"/>
      <sheetName val="Amortización Acumulada Cargos"/>
      <sheetName val="Licencias y Software"/>
      <sheetName val="Amortización Acumulada Licencia"/>
      <sheetName val="Proveedores ML"/>
      <sheetName val="Proveedores ME"/>
      <sheetName val="Intereses a Devengar ML"/>
      <sheetName val="intereses UENO SAECA"/>
      <sheetName val="Acta de Asamblea 25 03 2022"/>
      <sheetName val="Capital Social"/>
      <sheetName val="Cálculo IDU"/>
      <sheetName val="Ingresos Vs. DDJJ IVA"/>
    </sheetNames>
    <sheetDataSet>
      <sheetData sheetId="0"/>
      <sheetData sheetId="1"/>
      <sheetData sheetId="2"/>
      <sheetData sheetId="3"/>
      <sheetData sheetId="4">
        <row r="48">
          <cell r="D48">
            <v>-2713434</v>
          </cell>
        </row>
        <row r="49">
          <cell r="D49">
            <v>4437589</v>
          </cell>
        </row>
      </sheetData>
      <sheetData sheetId="5"/>
      <sheetData sheetId="6"/>
      <sheetData sheetId="7"/>
      <sheetData sheetId="8"/>
      <sheetData sheetId="9"/>
      <sheetData sheetId="10">
        <row r="31">
          <cell r="N31">
            <v>40588639040</v>
          </cell>
        </row>
      </sheetData>
      <sheetData sheetId="11">
        <row r="47">
          <cell r="M47">
            <v>15823000000</v>
          </cell>
        </row>
      </sheetData>
      <sheetData sheetId="12"/>
      <sheetData sheetId="13">
        <row r="39">
          <cell r="I39">
            <v>548896812.5</v>
          </cell>
        </row>
        <row r="49">
          <cell r="I49">
            <v>83261933.25999999</v>
          </cell>
        </row>
      </sheetData>
      <sheetData sheetId="14"/>
      <sheetData sheetId="15"/>
      <sheetData sheetId="16"/>
      <sheetData sheetId="17"/>
      <sheetData sheetId="18"/>
      <sheetData sheetId="19"/>
      <sheetData sheetId="20"/>
      <sheetData sheetId="21">
        <row r="44">
          <cell r="K44">
            <v>0</v>
          </cell>
        </row>
      </sheetData>
      <sheetData sheetId="22">
        <row r="35">
          <cell r="E35">
            <v>36500000</v>
          </cell>
        </row>
        <row r="36">
          <cell r="E36">
            <v>50000000</v>
          </cell>
        </row>
        <row r="37">
          <cell r="E37">
            <v>80292308</v>
          </cell>
        </row>
        <row r="38">
          <cell r="E38">
            <v>36500000</v>
          </cell>
        </row>
        <row r="39">
          <cell r="E39">
            <v>50000000</v>
          </cell>
        </row>
        <row r="40">
          <cell r="E40">
            <v>127058975</v>
          </cell>
        </row>
        <row r="41">
          <cell r="E41">
            <v>36500000</v>
          </cell>
        </row>
        <row r="42">
          <cell r="E42">
            <v>50000000</v>
          </cell>
        </row>
        <row r="43">
          <cell r="E43">
            <v>170053846</v>
          </cell>
        </row>
      </sheetData>
      <sheetData sheetId="23">
        <row r="12">
          <cell r="BP12">
            <v>18852403.25</v>
          </cell>
        </row>
        <row r="41">
          <cell r="BP41">
            <v>152862049.35416669</v>
          </cell>
        </row>
      </sheetData>
      <sheetData sheetId="24">
        <row r="10">
          <cell r="E10">
            <v>426017619</v>
          </cell>
        </row>
      </sheetData>
      <sheetData sheetId="25">
        <row r="15">
          <cell r="BB15">
            <v>8854166.666666666</v>
          </cell>
        </row>
      </sheetData>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General"/>
      <sheetName val="Estado de Resultados"/>
      <sheetName val="Flujos de efectivo"/>
      <sheetName val="Estado variacion PN"/>
      <sheetName val="anexos"/>
      <sheetName val="2007 (06)"/>
      <sheetName val="2008"/>
      <sheetName val="1346 2008 "/>
      <sheetName val="1346 2009 "/>
      <sheetName val="1346 2010"/>
      <sheetName val="1346 2011"/>
      <sheetName val="1346 2012"/>
      <sheetName val="1346 2013"/>
      <sheetName val="1346 2014"/>
      <sheetName val="1346 2015"/>
      <sheetName val="1346 2016 P"/>
      <sheetName val="1346 2016 P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General"/>
      <sheetName val="Estado de Resultados"/>
      <sheetName val="Flujos de efectivo"/>
      <sheetName val="Estado variacion PN"/>
      <sheetName val="anexos"/>
      <sheetName val="2007 (06)"/>
      <sheetName val="2008"/>
      <sheetName val="1346 2008 "/>
      <sheetName val="1346 2009 "/>
      <sheetName val="1346 2010"/>
      <sheetName val="1346 2011"/>
      <sheetName val="1346 2012"/>
      <sheetName val="1346 2013"/>
      <sheetName val="1346 2014"/>
      <sheetName val="1346 2015"/>
      <sheetName val="1346 2016 P"/>
      <sheetName val="1346 2016 P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º Balance General"/>
      <sheetName val="3º Estado de Resultados"/>
      <sheetName val="1º OJITO Flujos de efectivo"/>
      <sheetName val="Estado variacion PN"/>
      <sheetName val="anexos"/>
      <sheetName val="2015"/>
      <sheetName val="RES.15-2014"/>
      <sheetName val="RES.1346-2014"/>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Sistema_Dic_13"/>
      <sheetName val="CR Sistema_DIC_13"/>
      <sheetName val="Balance General"/>
      <sheetName val="Estado de Resultados"/>
      <sheetName val="Flujos de efectivo"/>
      <sheetName val="Estado variacion PN"/>
      <sheetName val="anexos"/>
      <sheetName val="2012"/>
    </sheetNames>
    <sheetDataSet>
      <sheetData sheetId="0"/>
      <sheetData sheetId="1"/>
      <sheetData sheetId="2"/>
      <sheetData sheetId="3" refreshError="1"/>
      <sheetData sheetId="4"/>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º Balance General"/>
      <sheetName val="3º Estado de Resultados"/>
      <sheetName val="1º OJITO Flujos de efectivo"/>
      <sheetName val="Estado variacion PN"/>
      <sheetName val="anexos"/>
      <sheetName val="2015"/>
      <sheetName val="RES.15-2014"/>
      <sheetName val="RES.1346-2014"/>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Estado"/>
      <sheetName val="PP"/>
      <sheetName val="erp 30.03.2023"/>
      <sheetName val="Detalle Alb"/>
      <sheetName val="Res Alb"/>
      <sheetName val="Fact-TD"/>
      <sheetName val="Fact"/>
      <sheetName val="Pag-TD"/>
      <sheetName val="Pag"/>
      <sheetName val="Fact viejo"/>
      <sheetName val="Pag viejo"/>
      <sheetName val="Reporte Sistema"/>
      <sheetName val="Estado Belive Francés"/>
      <sheetName val="Curva S"/>
      <sheetName val="Informe"/>
      <sheetName val="Aux"/>
      <sheetName val="Detalle Muebles"/>
      <sheetName val="prueba"/>
      <sheetName val="Flujo"/>
    </sheetNames>
    <sheetDataSet>
      <sheetData sheetId="0">
        <row r="3">
          <cell r="Q3">
            <v>6850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riterios para Cierres"/>
      <sheetName val="BALANCE"/>
      <sheetName val="ESTADO DE RESULTADO"/>
      <sheetName val="5.Notas a los EEFF PROCAMPO"/>
      <sheetName val="CALCULO DE IMP.RENTA"/>
      <sheetName val="IMPUESTO A PAGAR"/>
      <sheetName val="FONDO FIJO"/>
      <sheetName val="BANCO ITAU GS"/>
      <sheetName val="BANCO REGIONAL 8165392"/>
      <sheetName val="BANCO REGIONAL USD"/>
      <sheetName val="BANCO ITAU USD"/>
      <sheetName val="CUENTA CASH GS"/>
      <sheetName val="CUENTA CASH USD"/>
      <sheetName val="PORTAFOLIO INVESTOR"/>
      <sheetName val="DEUDORES Gs."/>
      <sheetName val="ANTICIPO AL PERSONAL"/>
      <sheetName val="CUENTAS A ACCIONISTAS ML"/>
      <sheetName val="CUENTAS A CATTLE ML"/>
      <sheetName val="RET. IVA"/>
      <sheetName val="IVA"/>
      <sheetName val="ANTICIPO A PROV. LOCALES"/>
      <sheetName val="ANTICIPO A PROVEEDORES USD"/>
      <sheetName val="CUENTAS A COBRAR CUARZO GS"/>
      <sheetName val="CTAS A COBRAR FONDO"/>
      <sheetName val="CTAS A COBRAR CUARZO USD"/>
      <sheetName val="CTAS A COBRAR A S.A. AGROPE"/>
      <sheetName val="Procampo Dic.22 "/>
      <sheetName val="Procampo Set.22"/>
      <sheetName val="Procampo junio.22"/>
      <sheetName val="REFERENCIA DE PRECIO 122022"/>
      <sheetName val="SEGUROS A VENCER"/>
      <sheetName val="Intereses a Vencer ML"/>
      <sheetName val="Intereses a Vencer ME"/>
      <sheetName val="DEVENGAMIENTO PRESTAMO JB"/>
      <sheetName val="INVERSIONES ACCIONES"/>
      <sheetName val="Valor VPP de PN"/>
      <sheetName val="SERVICIOS COBRADOS "/>
      <sheetName val="Rodados"/>
      <sheetName val="Equipos Informáticos"/>
      <sheetName val="Muebles, utiles y enseres"/>
      <sheetName val="Herramientas"/>
      <sheetName val="Equipos de Telecomunicaciones"/>
      <sheetName val="CUADRO 2022"/>
      <sheetName val="INTANGIBLES"/>
      <sheetName val="AMORTIZACION "/>
      <sheetName val="PROVEEDORES Gs."/>
      <sheetName val="PROVEEDORES U$S"/>
      <sheetName val="TARJETA DE CREDITO A PAGAR"/>
      <sheetName val="Préstamos De Bancos Y Otras Ent"/>
      <sheetName val="CHEQUES DIFERIDOS - SOBREGIROS "/>
      <sheetName val="Devengado PRESTAMO de Incubate"/>
      <sheetName val="PRESTAMOS ENTIDADES VINCULADAS"/>
      <sheetName val="Prestamo A Pagar a Incubate"/>
      <sheetName val="Intereses a Pagar ML "/>
      <sheetName val="Intereses a Pagar ME"/>
      <sheetName val="PRESTAMO de CATTLE"/>
      <sheetName val="SUELDOS A PAGAR"/>
      <sheetName val="IPS A PAGAR"/>
      <sheetName val="ANTICIPOS CLIENTES"/>
      <sheetName val="ANTICIPO CLIENTE USD"/>
      <sheetName val="Intereses a Devengar ML"/>
      <sheetName val="CAPITAL SOCIAL"/>
      <sheetName val="IMPUESTO A LA RENTA A PAG"/>
    </sheetNames>
    <sheetDataSet>
      <sheetData sheetId="0"/>
      <sheetData sheetId="1">
        <row r="7">
          <cell r="C7">
            <v>-543298</v>
          </cell>
        </row>
        <row r="8">
          <cell r="C8">
            <v>268925657</v>
          </cell>
        </row>
        <row r="10">
          <cell r="B10" t="str">
            <v>Banco M/E</v>
          </cell>
        </row>
        <row r="13">
          <cell r="C13">
            <v>-1504952253</v>
          </cell>
        </row>
        <row r="14">
          <cell r="B14" t="str">
            <v>Inversiones Financieras M/E - Temporales</v>
          </cell>
          <cell r="C14">
            <v>-1241221436</v>
          </cell>
        </row>
        <row r="17">
          <cell r="C17">
            <v>1003906272</v>
          </cell>
        </row>
        <row r="19">
          <cell r="C19">
            <v>936018</v>
          </cell>
        </row>
        <row r="20">
          <cell r="C20">
            <v>1663383423</v>
          </cell>
        </row>
        <row r="24">
          <cell r="C24">
            <v>6513840</v>
          </cell>
        </row>
        <row r="25">
          <cell r="C25">
            <v>-167443</v>
          </cell>
        </row>
        <row r="26">
          <cell r="C26">
            <v>701998371</v>
          </cell>
        </row>
        <row r="28">
          <cell r="C28">
            <v>10000000</v>
          </cell>
        </row>
        <row r="29">
          <cell r="B29" t="str">
            <v>Anticipos A Proveedores Locales M/E</v>
          </cell>
          <cell r="C29">
            <v>363154638</v>
          </cell>
        </row>
        <row r="30">
          <cell r="C30">
            <v>10285567245</v>
          </cell>
        </row>
        <row r="52">
          <cell r="B52" t="str">
            <v>Intereses a Vencer M/E</v>
          </cell>
          <cell r="C52">
            <v>57881581</v>
          </cell>
        </row>
        <row r="57">
          <cell r="C57">
            <v>9191705208</v>
          </cell>
        </row>
        <row r="58">
          <cell r="C58">
            <v>237000000</v>
          </cell>
        </row>
        <row r="59">
          <cell r="C59">
            <v>178369697</v>
          </cell>
        </row>
        <row r="82">
          <cell r="C82">
            <v>490868468</v>
          </cell>
        </row>
        <row r="83">
          <cell r="B83" t="str">
            <v>Proveedores Locales M/E</v>
          </cell>
          <cell r="C83">
            <v>291016393</v>
          </cell>
        </row>
        <row r="84">
          <cell r="C84">
            <v>5680017</v>
          </cell>
        </row>
        <row r="86">
          <cell r="C86">
            <v>2047739150</v>
          </cell>
        </row>
        <row r="87">
          <cell r="C87">
            <v>470405150</v>
          </cell>
        </row>
        <row r="88">
          <cell r="B88" t="str">
            <v>Préstamos Del Dueño, Socios O Entidades Vinculadas M/E</v>
          </cell>
          <cell r="C88">
            <v>1577334000</v>
          </cell>
        </row>
        <row r="90">
          <cell r="C90">
            <v>15687919</v>
          </cell>
        </row>
        <row r="91">
          <cell r="B91" t="str">
            <v>Intereses A Pagar M/E</v>
          </cell>
          <cell r="C91">
            <v>315466800</v>
          </cell>
        </row>
        <row r="94">
          <cell r="C94">
            <v>39783814</v>
          </cell>
        </row>
        <row r="97">
          <cell r="C97">
            <v>27978217</v>
          </cell>
        </row>
        <row r="101">
          <cell r="C101">
            <v>2436433400</v>
          </cell>
        </row>
        <row r="102">
          <cell r="B102" t="str">
            <v>Anticipos De Clientes M/E</v>
          </cell>
          <cell r="C102">
            <v>8202136800</v>
          </cell>
        </row>
        <row r="103">
          <cell r="C103">
            <v>67287071</v>
          </cell>
        </row>
      </sheetData>
      <sheetData sheetId="2"/>
      <sheetData sheetId="3"/>
      <sheetData sheetId="4"/>
      <sheetData sheetId="5"/>
      <sheetData sheetId="6"/>
      <sheetData sheetId="7">
        <row r="21">
          <cell r="J21">
            <v>37140560</v>
          </cell>
        </row>
      </sheetData>
      <sheetData sheetId="8">
        <row r="19">
          <cell r="K19">
            <v>225750287</v>
          </cell>
        </row>
      </sheetData>
      <sheetData sheetId="9"/>
      <sheetData sheetId="10">
        <row r="17">
          <cell r="O17">
            <v>3826183.6719999998</v>
          </cell>
        </row>
        <row r="18">
          <cell r="O18">
            <v>2208626</v>
          </cell>
        </row>
      </sheetData>
      <sheetData sheetId="11"/>
      <sheetData sheetId="12"/>
      <sheetData sheetId="13"/>
      <sheetData sheetId="14"/>
      <sheetData sheetId="15"/>
      <sheetData sheetId="16">
        <row r="40">
          <cell r="F40">
            <v>1572567968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2">
          <cell r="C12">
            <v>470405150</v>
          </cell>
        </row>
        <row r="25">
          <cell r="C25">
            <v>220000</v>
          </cell>
        </row>
      </sheetData>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9">
          <cell r="I9">
            <v>6034810</v>
          </cell>
        </row>
        <row r="13">
          <cell r="I13">
            <v>-1241221436</v>
          </cell>
        </row>
        <row r="28">
          <cell r="I28">
            <v>363154638</v>
          </cell>
        </row>
      </sheetData>
    </sheetDataSet>
  </externalBook>
</externalLink>
</file>

<file path=xl/persons/person.xml><?xml version="1.0" encoding="utf-8"?>
<personList xmlns="http://schemas.microsoft.com/office/spreadsheetml/2018/threadedcomments" xmlns:x="http://schemas.openxmlformats.org/spreadsheetml/2006/main">
  <person displayName="supervisor 1 Inpositiva" id="{EC768078-2E40-7A43-AEB4-4F09AAFC3F90}" userId="supervisor1@inpositiva.com.py" providerId="PeoplePicker"/>
  <person displayName="Supervisor II Inpositiva" id="{6514FCB7-11CA-6F48-B68B-C6ECFCDB9EEE}" userId="supervisor2@inpositiva.com.py" providerId="PeoplePicker"/>
  <person displayName="Sady Pereira" id="{8971C906-8C12-B048-AEED-25D77FE42724}" userId="S::sady.pereira@inpositiva.com.py::ff671caf-9005-4598-b78d-ea9b6aafc37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6E230E-B058-4148-B405-C4DB628799C4}" name="Tabla1" displayName="Tabla1" ref="B8:E13" totalsRowShown="0">
  <autoFilter ref="B8:E13" xr:uid="{CFFB25BF-4FAE-40C8-94AB-4D68798A9347}"/>
  <tableColumns count="4">
    <tableColumn id="1" xr3:uid="{4A133C36-213E-4226-B517-FF9FBB677771}" name="Acciones en Empresas"/>
    <tableColumn id="2" xr3:uid="{3F933012-9822-4B26-9C2C-12BD2241DC0A}" name="Domicilio"/>
    <tableColumn id="3" xr3:uid="{9BF3D8F1-7D68-4E10-997C-144603545F5A}" name="Actividad"/>
    <tableColumn id="4" xr3:uid="{B2AF62B6-0D62-4C4F-AEF0-26F138EC3BCA}" name="% Participación"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AC5F74-3D92-314E-A9D7-E7D5FCC440B7}" name="Tabla45" displayName="Tabla45" ref="B309:C368" totalsRowShown="0" headerRowDxfId="19">
  <autoFilter ref="B309:C368" xr:uid="{00000000-0009-0000-0100-000004000000}"/>
  <tableColumns count="2">
    <tableColumn id="1" xr3:uid="{614922CD-E0FA-2640-A1C1-4FB7160CEC61}" name="Egresos Operativos" dataDxfId="18"/>
    <tableColumn id="2" xr3:uid="{33EEB36D-3C78-3845-9240-66F3F3ADE716}" name="2.730.431.993" dataCellStyle="Millares [0]"/>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0215E1D-019B-934C-876C-A00DC25C655D}" name="Tabla56" displayName="Tabla56" ref="B288:C304" totalsRowShown="0">
  <autoFilter ref="B288:C304" xr:uid="{00000000-0009-0000-0100-000005000000}"/>
  <tableColumns count="2">
    <tableColumn id="1" xr3:uid="{3D98FA7B-8C48-D344-9EE1-CEF28E7CED25}" name="Ingresos" dataDxfId="17"/>
    <tableColumn id="2" xr3:uid="{FDBBAC3E-600E-EE4B-95A6-FBE106E0386F}" name=" 3.147.331.538,00 " dataDxfId="16" dataCellStyle="Millares"/>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4F81DA-C378-C94C-9EE0-01F655BC84F2}" name="Tabla258" displayName="Tabla258" ref="B320:C370" totalsRowShown="0" headerRowDxfId="15" dataDxfId="14">
  <tableColumns count="2">
    <tableColumn id="1" xr3:uid="{00000000-0010-0000-0200-000001000000}" name="Egresos Operativos" dataDxfId="13"/>
    <tableColumn id="2" xr3:uid="{00000000-0010-0000-0200-000002000000}" name="31/03/2023" dataDxfId="12" dataCellStyle="Millares [0]"/>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2AE479-521D-FE4B-835A-3176F955BB6C}" name="Tabla209" displayName="Tabla209" ref="B305:C314" totalsRowShown="0" headerRowBorderDxfId="11" tableBorderDxfId="10" totalsRowBorderDxfId="9">
  <autoFilter ref="B305:C314" xr:uid="{C35F579B-B059-4D47-A045-2309997EFCB7}"/>
  <tableColumns count="2">
    <tableColumn id="1" xr3:uid="{83C840B1-3D87-C14C-A76D-D8541C6E0968}" name="Ingresos" dataDxfId="8"/>
    <tableColumn id="2" xr3:uid="{D27E2287-8A4C-0A46-88C3-7BE78AED6023}" name="Corto Plazo" dataDxfId="7" dataCellStyle="Millares [0]"/>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B3DAE5B-BBEC-6B46-9317-E1B9B02610DE}" name="Tabla24272810" displayName="Tabla24272810" ref="B348:C400" totalsRowShown="0" headerRowDxfId="6">
  <tableColumns count="2">
    <tableColumn id="1" xr3:uid="{0EBF3823-FD56-024E-A324-2973A864E2BE}" name="Estados de Resultados" dataDxfId="5" dataCellStyle="Millares"/>
    <tableColumn id="2" xr3:uid="{5761D4EE-1B45-FF47-B96B-7D789A470970}" name="31/03/2023" dataDxfId="4" dataCellStyle="Millares"/>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D0D6336-FFA9-9B41-ADF3-5C9D65CD4582}" name="Tabla2454" displayName="Tabla2454" ref="B311:C343" totalsRowShown="0" headerRowDxfId="3" dataDxfId="2">
  <tableColumns count="2">
    <tableColumn id="1" xr3:uid="{67489D53-D77E-E141-B6A5-850148C6B4B8}" name="Estados de Resultados" dataDxfId="1"/>
    <tableColumn id="2" xr3:uid="{C07A7CF6-3257-AB41-A12C-CAF615875350}" name="31/03/2023" dataDxfId="0" dataCellStyle="Millares [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6" dT="2023-05-16T19:53:50.75" personId="{8971C906-8C12-B048-AEED-25D77FE42724}" id="{C728FC32-0D1F-D545-84DA-0854FD97EAAD}">
    <text>@supervisor 1 Inpositiva cambiar TC Ej Anterior al 31 12 del Ej anterior
@Supervisor II Inpositiva</text>
    <mentions>
      <mention mentionpersonId="{EC768078-2E40-7A43-AEB4-4F09AAFC3F90}" mentionId="{2F5A0477-BF7D-1746-86B6-FC56BF4AE7AD}" startIndex="0" length="24"/>
      <mention mentionpersonId="{6514FCB7-11CA-6F48-B68B-C6ECFCDB9EEE}" mentionId="{9BEC9008-EF0F-B644-8D67-1353E4857320}" startIndex="73" length="25"/>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6531D-9A86-4290-87F3-B7201265BD33}">
  <sheetPr>
    <tabColor rgb="FF00B0F0"/>
    <pageSetUpPr fitToPage="1"/>
  </sheetPr>
  <dimension ref="B7:E13"/>
  <sheetViews>
    <sheetView showGridLines="0" topLeftCell="A8" zoomScale="110" zoomScaleNormal="110" workbookViewId="0">
      <selection activeCell="I14" sqref="I14"/>
    </sheetView>
  </sheetViews>
  <sheetFormatPr baseColWidth="10" defaultRowHeight="14.4"/>
  <cols>
    <col min="2" max="2" width="22.44140625" customWidth="1"/>
    <col min="3" max="3" width="19.77734375" bestFit="1" customWidth="1"/>
    <col min="4" max="4" width="19.33203125" bestFit="1" customWidth="1"/>
    <col min="5" max="5" width="16.44140625" customWidth="1"/>
  </cols>
  <sheetData>
    <row r="7" spans="2:5" ht="23.4">
      <c r="B7" s="684" t="s">
        <v>0</v>
      </c>
      <c r="C7" s="684"/>
      <c r="D7" s="684"/>
      <c r="E7" s="684"/>
    </row>
    <row r="8" spans="2:5">
      <c r="B8" t="s">
        <v>1</v>
      </c>
      <c r="C8" t="s">
        <v>2</v>
      </c>
      <c r="D8" t="s">
        <v>3</v>
      </c>
      <c r="E8" t="s">
        <v>4</v>
      </c>
    </row>
    <row r="9" spans="2:5">
      <c r="B9" t="s">
        <v>5</v>
      </c>
      <c r="C9" t="s">
        <v>6</v>
      </c>
      <c r="D9" t="s">
        <v>7</v>
      </c>
      <c r="E9" s="1">
        <v>0.85</v>
      </c>
    </row>
    <row r="10" spans="2:5">
      <c r="B10" t="s">
        <v>8</v>
      </c>
      <c r="C10" t="s">
        <v>6</v>
      </c>
      <c r="D10" t="s">
        <v>9</v>
      </c>
      <c r="E10" s="1">
        <v>0.7</v>
      </c>
    </row>
    <row r="11" spans="2:5">
      <c r="B11" t="s">
        <v>10</v>
      </c>
      <c r="C11" t="s">
        <v>6</v>
      </c>
      <c r="D11" t="s">
        <v>11</v>
      </c>
      <c r="E11" s="1">
        <v>0.998</v>
      </c>
    </row>
    <row r="12" spans="2:5">
      <c r="B12" t="s">
        <v>12</v>
      </c>
      <c r="C12" t="s">
        <v>6</v>
      </c>
      <c r="D12" t="s">
        <v>13</v>
      </c>
      <c r="E12" s="1">
        <v>0.55800000000000005</v>
      </c>
    </row>
    <row r="13" spans="2:5">
      <c r="B13" t="s">
        <v>14</v>
      </c>
      <c r="C13" t="s">
        <v>6</v>
      </c>
      <c r="D13" t="s">
        <v>15</v>
      </c>
      <c r="E13" s="1">
        <v>0.7</v>
      </c>
    </row>
  </sheetData>
  <mergeCells count="1">
    <mergeCell ref="B7:E7"/>
  </mergeCells>
  <pageMargins left="0.25" right="0.25" top="0.75" bottom="0.75" header="0.3" footer="0.3"/>
  <pageSetup paperSize="5" scale="75"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FEC4-8D19-4346-99FF-EF3250B50995}">
  <sheetPr>
    <tabColor rgb="FF00B0F0"/>
  </sheetPr>
  <dimension ref="B98:F98"/>
  <sheetViews>
    <sheetView showGridLines="0" tabSelected="1" topLeftCell="A88" zoomScale="110" zoomScaleNormal="110" workbookViewId="0">
      <selection activeCell="E39" sqref="E39"/>
    </sheetView>
  </sheetViews>
  <sheetFormatPr baseColWidth="10" defaultRowHeight="14.4"/>
  <cols>
    <col min="2" max="2" width="41.109375" customWidth="1"/>
  </cols>
  <sheetData>
    <row r="98" spans="2:6">
      <c r="B98" s="685" t="s">
        <v>681</v>
      </c>
      <c r="C98" s="685"/>
      <c r="D98" s="685"/>
      <c r="E98" s="685"/>
      <c r="F98" s="685"/>
    </row>
  </sheetData>
  <mergeCells count="1">
    <mergeCell ref="B98:F9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27221-8933-4662-A2AE-6BD97C401C68}">
  <sheetPr>
    <tabColor rgb="FF00B0F0"/>
  </sheetPr>
  <dimension ref="A1"/>
  <sheetViews>
    <sheetView showGridLines="0" zoomScale="110" zoomScaleNormal="110" workbookViewId="0">
      <selection activeCell="E39" sqref="E39"/>
    </sheetView>
  </sheetViews>
  <sheetFormatPr baseColWidth="10" defaultRowHeight="14.4"/>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1D50-8F84-6C45-8928-313986C6EA8C}">
  <sheetPr>
    <tabColor rgb="FF00B0F0"/>
  </sheetPr>
  <dimension ref="A1:P372"/>
  <sheetViews>
    <sheetView showGridLines="0" topLeftCell="A318" zoomScale="110" zoomScaleNormal="110" zoomScalePageLayoutView="85" workbookViewId="0">
      <selection activeCell="E329" sqref="E329"/>
    </sheetView>
  </sheetViews>
  <sheetFormatPr baseColWidth="10" defaultRowHeight="13.2"/>
  <cols>
    <col min="1" max="1" width="20.33203125" style="5" customWidth="1"/>
    <col min="2" max="2" width="30.44140625" style="5" customWidth="1"/>
    <col min="3" max="3" width="19.44140625" style="5" customWidth="1"/>
    <col min="4" max="4" width="19.6640625" style="5" customWidth="1"/>
    <col min="5" max="5" width="16.109375" style="5" bestFit="1" customWidth="1"/>
    <col min="6" max="6" width="18.33203125" style="5" bestFit="1" customWidth="1"/>
    <col min="7" max="7" width="16.77734375" style="5" customWidth="1"/>
    <col min="8" max="8" width="16" style="5" customWidth="1"/>
    <col min="9" max="9" width="12" style="69" bestFit="1" customWidth="1"/>
    <col min="10" max="10" width="18.33203125" style="165" customWidth="1"/>
    <col min="11" max="11" width="12.44140625" style="69" customWidth="1"/>
    <col min="12" max="12" width="20" style="5" customWidth="1"/>
    <col min="13" max="13" width="10.77734375" style="5"/>
    <col min="14" max="14" width="12.33203125" style="5" bestFit="1" customWidth="1"/>
    <col min="15" max="256" width="10.77734375" style="5"/>
    <col min="257" max="257" width="20.33203125" style="5" customWidth="1"/>
    <col min="258" max="258" width="30.44140625" style="5" customWidth="1"/>
    <col min="259" max="259" width="16.44140625" style="5" customWidth="1"/>
    <col min="260" max="260" width="15.6640625" style="5" customWidth="1"/>
    <col min="261" max="261" width="16.109375" style="5" bestFit="1" customWidth="1"/>
    <col min="262" max="262" width="18.33203125" style="5" bestFit="1" customWidth="1"/>
    <col min="263" max="263" width="16.77734375" style="5" customWidth="1"/>
    <col min="264" max="264" width="16" style="5" customWidth="1"/>
    <col min="265" max="265" width="12" style="5" bestFit="1" customWidth="1"/>
    <col min="266" max="266" width="18.33203125" style="5" customWidth="1"/>
    <col min="267" max="267" width="12.44140625" style="5" customWidth="1"/>
    <col min="268" max="268" width="20" style="5" customWidth="1"/>
    <col min="269" max="269" width="10.77734375" style="5"/>
    <col min="270" max="270" width="12.33203125" style="5" bestFit="1" customWidth="1"/>
    <col min="271" max="512" width="10.77734375" style="5"/>
    <col min="513" max="513" width="20.33203125" style="5" customWidth="1"/>
    <col min="514" max="514" width="30.44140625" style="5" customWidth="1"/>
    <col min="515" max="515" width="16.44140625" style="5" customWidth="1"/>
    <col min="516" max="516" width="15.6640625" style="5" customWidth="1"/>
    <col min="517" max="517" width="16.109375" style="5" bestFit="1" customWidth="1"/>
    <col min="518" max="518" width="18.33203125" style="5" bestFit="1" customWidth="1"/>
    <col min="519" max="519" width="16.77734375" style="5" customWidth="1"/>
    <col min="520" max="520" width="16" style="5" customWidth="1"/>
    <col min="521" max="521" width="12" style="5" bestFit="1" customWidth="1"/>
    <col min="522" max="522" width="18.33203125" style="5" customWidth="1"/>
    <col min="523" max="523" width="12.44140625" style="5" customWidth="1"/>
    <col min="524" max="524" width="20" style="5" customWidth="1"/>
    <col min="525" max="525" width="10.77734375" style="5"/>
    <col min="526" max="526" width="12.33203125" style="5" bestFit="1" customWidth="1"/>
    <col min="527" max="768" width="10.77734375" style="5"/>
    <col min="769" max="769" width="20.33203125" style="5" customWidth="1"/>
    <col min="770" max="770" width="30.44140625" style="5" customWidth="1"/>
    <col min="771" max="771" width="16.44140625" style="5" customWidth="1"/>
    <col min="772" max="772" width="15.6640625" style="5" customWidth="1"/>
    <col min="773" max="773" width="16.109375" style="5" bestFit="1" customWidth="1"/>
    <col min="774" max="774" width="18.33203125" style="5" bestFit="1" customWidth="1"/>
    <col min="775" max="775" width="16.77734375" style="5" customWidth="1"/>
    <col min="776" max="776" width="16" style="5" customWidth="1"/>
    <col min="777" max="777" width="12" style="5" bestFit="1" customWidth="1"/>
    <col min="778" max="778" width="18.33203125" style="5" customWidth="1"/>
    <col min="779" max="779" width="12.44140625" style="5" customWidth="1"/>
    <col min="780" max="780" width="20" style="5" customWidth="1"/>
    <col min="781" max="781" width="10.77734375" style="5"/>
    <col min="782" max="782" width="12.33203125" style="5" bestFit="1" customWidth="1"/>
    <col min="783" max="1024" width="10.77734375" style="5"/>
    <col min="1025" max="1025" width="20.33203125" style="5" customWidth="1"/>
    <col min="1026" max="1026" width="30.44140625" style="5" customWidth="1"/>
    <col min="1027" max="1027" width="16.44140625" style="5" customWidth="1"/>
    <col min="1028" max="1028" width="15.6640625" style="5" customWidth="1"/>
    <col min="1029" max="1029" width="16.109375" style="5" bestFit="1" customWidth="1"/>
    <col min="1030" max="1030" width="18.33203125" style="5" bestFit="1" customWidth="1"/>
    <col min="1031" max="1031" width="16.77734375" style="5" customWidth="1"/>
    <col min="1032" max="1032" width="16" style="5" customWidth="1"/>
    <col min="1033" max="1033" width="12" style="5" bestFit="1" customWidth="1"/>
    <col min="1034" max="1034" width="18.33203125" style="5" customWidth="1"/>
    <col min="1035" max="1035" width="12.44140625" style="5" customWidth="1"/>
    <col min="1036" max="1036" width="20" style="5" customWidth="1"/>
    <col min="1037" max="1037" width="10.77734375" style="5"/>
    <col min="1038" max="1038" width="12.33203125" style="5" bestFit="1" customWidth="1"/>
    <col min="1039" max="1280" width="10.77734375" style="5"/>
    <col min="1281" max="1281" width="20.33203125" style="5" customWidth="1"/>
    <col min="1282" max="1282" width="30.44140625" style="5" customWidth="1"/>
    <col min="1283" max="1283" width="16.44140625" style="5" customWidth="1"/>
    <col min="1284" max="1284" width="15.6640625" style="5" customWidth="1"/>
    <col min="1285" max="1285" width="16.109375" style="5" bestFit="1" customWidth="1"/>
    <col min="1286" max="1286" width="18.33203125" style="5" bestFit="1" customWidth="1"/>
    <col min="1287" max="1287" width="16.77734375" style="5" customWidth="1"/>
    <col min="1288" max="1288" width="16" style="5" customWidth="1"/>
    <col min="1289" max="1289" width="12" style="5" bestFit="1" customWidth="1"/>
    <col min="1290" max="1290" width="18.33203125" style="5" customWidth="1"/>
    <col min="1291" max="1291" width="12.44140625" style="5" customWidth="1"/>
    <col min="1292" max="1292" width="20" style="5" customWidth="1"/>
    <col min="1293" max="1293" width="10.77734375" style="5"/>
    <col min="1294" max="1294" width="12.33203125" style="5" bestFit="1" customWidth="1"/>
    <col min="1295" max="1536" width="10.77734375" style="5"/>
    <col min="1537" max="1537" width="20.33203125" style="5" customWidth="1"/>
    <col min="1538" max="1538" width="30.44140625" style="5" customWidth="1"/>
    <col min="1539" max="1539" width="16.44140625" style="5" customWidth="1"/>
    <col min="1540" max="1540" width="15.6640625" style="5" customWidth="1"/>
    <col min="1541" max="1541" width="16.109375" style="5" bestFit="1" customWidth="1"/>
    <col min="1542" max="1542" width="18.33203125" style="5" bestFit="1" customWidth="1"/>
    <col min="1543" max="1543" width="16.77734375" style="5" customWidth="1"/>
    <col min="1544" max="1544" width="16" style="5" customWidth="1"/>
    <col min="1545" max="1545" width="12" style="5" bestFit="1" customWidth="1"/>
    <col min="1546" max="1546" width="18.33203125" style="5" customWidth="1"/>
    <col min="1547" max="1547" width="12.44140625" style="5" customWidth="1"/>
    <col min="1548" max="1548" width="20" style="5" customWidth="1"/>
    <col min="1549" max="1549" width="10.77734375" style="5"/>
    <col min="1550" max="1550" width="12.33203125" style="5" bestFit="1" customWidth="1"/>
    <col min="1551" max="1792" width="10.77734375" style="5"/>
    <col min="1793" max="1793" width="20.33203125" style="5" customWidth="1"/>
    <col min="1794" max="1794" width="30.44140625" style="5" customWidth="1"/>
    <col min="1795" max="1795" width="16.44140625" style="5" customWidth="1"/>
    <col min="1796" max="1796" width="15.6640625" style="5" customWidth="1"/>
    <col min="1797" max="1797" width="16.109375" style="5" bestFit="1" customWidth="1"/>
    <col min="1798" max="1798" width="18.33203125" style="5" bestFit="1" customWidth="1"/>
    <col min="1799" max="1799" width="16.77734375" style="5" customWidth="1"/>
    <col min="1800" max="1800" width="16" style="5" customWidth="1"/>
    <col min="1801" max="1801" width="12" style="5" bestFit="1" customWidth="1"/>
    <col min="1802" max="1802" width="18.33203125" style="5" customWidth="1"/>
    <col min="1803" max="1803" width="12.44140625" style="5" customWidth="1"/>
    <col min="1804" max="1804" width="20" style="5" customWidth="1"/>
    <col min="1805" max="1805" width="10.77734375" style="5"/>
    <col min="1806" max="1806" width="12.33203125" style="5" bestFit="1" customWidth="1"/>
    <col min="1807" max="2048" width="10.77734375" style="5"/>
    <col min="2049" max="2049" width="20.33203125" style="5" customWidth="1"/>
    <col min="2050" max="2050" width="30.44140625" style="5" customWidth="1"/>
    <col min="2051" max="2051" width="16.44140625" style="5" customWidth="1"/>
    <col min="2052" max="2052" width="15.6640625" style="5" customWidth="1"/>
    <col min="2053" max="2053" width="16.109375" style="5" bestFit="1" customWidth="1"/>
    <col min="2054" max="2054" width="18.33203125" style="5" bestFit="1" customWidth="1"/>
    <col min="2055" max="2055" width="16.77734375" style="5" customWidth="1"/>
    <col min="2056" max="2056" width="16" style="5" customWidth="1"/>
    <col min="2057" max="2057" width="12" style="5" bestFit="1" customWidth="1"/>
    <col min="2058" max="2058" width="18.33203125" style="5" customWidth="1"/>
    <col min="2059" max="2059" width="12.44140625" style="5" customWidth="1"/>
    <col min="2060" max="2060" width="20" style="5" customWidth="1"/>
    <col min="2061" max="2061" width="10.77734375" style="5"/>
    <col min="2062" max="2062" width="12.33203125" style="5" bestFit="1" customWidth="1"/>
    <col min="2063" max="2304" width="10.77734375" style="5"/>
    <col min="2305" max="2305" width="20.33203125" style="5" customWidth="1"/>
    <col min="2306" max="2306" width="30.44140625" style="5" customWidth="1"/>
    <col min="2307" max="2307" width="16.44140625" style="5" customWidth="1"/>
    <col min="2308" max="2308" width="15.6640625" style="5" customWidth="1"/>
    <col min="2309" max="2309" width="16.109375" style="5" bestFit="1" customWidth="1"/>
    <col min="2310" max="2310" width="18.33203125" style="5" bestFit="1" customWidth="1"/>
    <col min="2311" max="2311" width="16.77734375" style="5" customWidth="1"/>
    <col min="2312" max="2312" width="16" style="5" customWidth="1"/>
    <col min="2313" max="2313" width="12" style="5" bestFit="1" customWidth="1"/>
    <col min="2314" max="2314" width="18.33203125" style="5" customWidth="1"/>
    <col min="2315" max="2315" width="12.44140625" style="5" customWidth="1"/>
    <col min="2316" max="2316" width="20" style="5" customWidth="1"/>
    <col min="2317" max="2317" width="10.77734375" style="5"/>
    <col min="2318" max="2318" width="12.33203125" style="5" bestFit="1" customWidth="1"/>
    <col min="2319" max="2560" width="10.77734375" style="5"/>
    <col min="2561" max="2561" width="20.33203125" style="5" customWidth="1"/>
    <col min="2562" max="2562" width="30.44140625" style="5" customWidth="1"/>
    <col min="2563" max="2563" width="16.44140625" style="5" customWidth="1"/>
    <col min="2564" max="2564" width="15.6640625" style="5" customWidth="1"/>
    <col min="2565" max="2565" width="16.109375" style="5" bestFit="1" customWidth="1"/>
    <col min="2566" max="2566" width="18.33203125" style="5" bestFit="1" customWidth="1"/>
    <col min="2567" max="2567" width="16.77734375" style="5" customWidth="1"/>
    <col min="2568" max="2568" width="16" style="5" customWidth="1"/>
    <col min="2569" max="2569" width="12" style="5" bestFit="1" customWidth="1"/>
    <col min="2570" max="2570" width="18.33203125" style="5" customWidth="1"/>
    <col min="2571" max="2571" width="12.44140625" style="5" customWidth="1"/>
    <col min="2572" max="2572" width="20" style="5" customWidth="1"/>
    <col min="2573" max="2573" width="10.77734375" style="5"/>
    <col min="2574" max="2574" width="12.33203125" style="5" bestFit="1" customWidth="1"/>
    <col min="2575" max="2816" width="10.77734375" style="5"/>
    <col min="2817" max="2817" width="20.33203125" style="5" customWidth="1"/>
    <col min="2818" max="2818" width="30.44140625" style="5" customWidth="1"/>
    <col min="2819" max="2819" width="16.44140625" style="5" customWidth="1"/>
    <col min="2820" max="2820" width="15.6640625" style="5" customWidth="1"/>
    <col min="2821" max="2821" width="16.109375" style="5" bestFit="1" customWidth="1"/>
    <col min="2822" max="2822" width="18.33203125" style="5" bestFit="1" customWidth="1"/>
    <col min="2823" max="2823" width="16.77734375" style="5" customWidth="1"/>
    <col min="2824" max="2824" width="16" style="5" customWidth="1"/>
    <col min="2825" max="2825" width="12" style="5" bestFit="1" customWidth="1"/>
    <col min="2826" max="2826" width="18.33203125" style="5" customWidth="1"/>
    <col min="2827" max="2827" width="12.44140625" style="5" customWidth="1"/>
    <col min="2828" max="2828" width="20" style="5" customWidth="1"/>
    <col min="2829" max="2829" width="10.77734375" style="5"/>
    <col min="2830" max="2830" width="12.33203125" style="5" bestFit="1" customWidth="1"/>
    <col min="2831" max="3072" width="10.77734375" style="5"/>
    <col min="3073" max="3073" width="20.33203125" style="5" customWidth="1"/>
    <col min="3074" max="3074" width="30.44140625" style="5" customWidth="1"/>
    <col min="3075" max="3075" width="16.44140625" style="5" customWidth="1"/>
    <col min="3076" max="3076" width="15.6640625" style="5" customWidth="1"/>
    <col min="3077" max="3077" width="16.109375" style="5" bestFit="1" customWidth="1"/>
    <col min="3078" max="3078" width="18.33203125" style="5" bestFit="1" customWidth="1"/>
    <col min="3079" max="3079" width="16.77734375" style="5" customWidth="1"/>
    <col min="3080" max="3080" width="16" style="5" customWidth="1"/>
    <col min="3081" max="3081" width="12" style="5" bestFit="1" customWidth="1"/>
    <col min="3082" max="3082" width="18.33203125" style="5" customWidth="1"/>
    <col min="3083" max="3083" width="12.44140625" style="5" customWidth="1"/>
    <col min="3084" max="3084" width="20" style="5" customWidth="1"/>
    <col min="3085" max="3085" width="10.77734375" style="5"/>
    <col min="3086" max="3086" width="12.33203125" style="5" bestFit="1" customWidth="1"/>
    <col min="3087" max="3328" width="10.77734375" style="5"/>
    <col min="3329" max="3329" width="20.33203125" style="5" customWidth="1"/>
    <col min="3330" max="3330" width="30.44140625" style="5" customWidth="1"/>
    <col min="3331" max="3331" width="16.44140625" style="5" customWidth="1"/>
    <col min="3332" max="3332" width="15.6640625" style="5" customWidth="1"/>
    <col min="3333" max="3333" width="16.109375" style="5" bestFit="1" customWidth="1"/>
    <col min="3334" max="3334" width="18.33203125" style="5" bestFit="1" customWidth="1"/>
    <col min="3335" max="3335" width="16.77734375" style="5" customWidth="1"/>
    <col min="3336" max="3336" width="16" style="5" customWidth="1"/>
    <col min="3337" max="3337" width="12" style="5" bestFit="1" customWidth="1"/>
    <col min="3338" max="3338" width="18.33203125" style="5" customWidth="1"/>
    <col min="3339" max="3339" width="12.44140625" style="5" customWidth="1"/>
    <col min="3340" max="3340" width="20" style="5" customWidth="1"/>
    <col min="3341" max="3341" width="10.77734375" style="5"/>
    <col min="3342" max="3342" width="12.33203125" style="5" bestFit="1" customWidth="1"/>
    <col min="3343" max="3584" width="10.77734375" style="5"/>
    <col min="3585" max="3585" width="20.33203125" style="5" customWidth="1"/>
    <col min="3586" max="3586" width="30.44140625" style="5" customWidth="1"/>
    <col min="3587" max="3587" width="16.44140625" style="5" customWidth="1"/>
    <col min="3588" max="3588" width="15.6640625" style="5" customWidth="1"/>
    <col min="3589" max="3589" width="16.109375" style="5" bestFit="1" customWidth="1"/>
    <col min="3590" max="3590" width="18.33203125" style="5" bestFit="1" customWidth="1"/>
    <col min="3591" max="3591" width="16.77734375" style="5" customWidth="1"/>
    <col min="3592" max="3592" width="16" style="5" customWidth="1"/>
    <col min="3593" max="3593" width="12" style="5" bestFit="1" customWidth="1"/>
    <col min="3594" max="3594" width="18.33203125" style="5" customWidth="1"/>
    <col min="3595" max="3595" width="12.44140625" style="5" customWidth="1"/>
    <col min="3596" max="3596" width="20" style="5" customWidth="1"/>
    <col min="3597" max="3597" width="10.77734375" style="5"/>
    <col min="3598" max="3598" width="12.33203125" style="5" bestFit="1" customWidth="1"/>
    <col min="3599" max="3840" width="10.77734375" style="5"/>
    <col min="3841" max="3841" width="20.33203125" style="5" customWidth="1"/>
    <col min="3842" max="3842" width="30.44140625" style="5" customWidth="1"/>
    <col min="3843" max="3843" width="16.44140625" style="5" customWidth="1"/>
    <col min="3844" max="3844" width="15.6640625" style="5" customWidth="1"/>
    <col min="3845" max="3845" width="16.109375" style="5" bestFit="1" customWidth="1"/>
    <col min="3846" max="3846" width="18.33203125" style="5" bestFit="1" customWidth="1"/>
    <col min="3847" max="3847" width="16.77734375" style="5" customWidth="1"/>
    <col min="3848" max="3848" width="16" style="5" customWidth="1"/>
    <col min="3849" max="3849" width="12" style="5" bestFit="1" customWidth="1"/>
    <col min="3850" max="3850" width="18.33203125" style="5" customWidth="1"/>
    <col min="3851" max="3851" width="12.44140625" style="5" customWidth="1"/>
    <col min="3852" max="3852" width="20" style="5" customWidth="1"/>
    <col min="3853" max="3853" width="10.77734375" style="5"/>
    <col min="3854" max="3854" width="12.33203125" style="5" bestFit="1" customWidth="1"/>
    <col min="3855" max="4096" width="10.77734375" style="5"/>
    <col min="4097" max="4097" width="20.33203125" style="5" customWidth="1"/>
    <col min="4098" max="4098" width="30.44140625" style="5" customWidth="1"/>
    <col min="4099" max="4099" width="16.44140625" style="5" customWidth="1"/>
    <col min="4100" max="4100" width="15.6640625" style="5" customWidth="1"/>
    <col min="4101" max="4101" width="16.109375" style="5" bestFit="1" customWidth="1"/>
    <col min="4102" max="4102" width="18.33203125" style="5" bestFit="1" customWidth="1"/>
    <col min="4103" max="4103" width="16.77734375" style="5" customWidth="1"/>
    <col min="4104" max="4104" width="16" style="5" customWidth="1"/>
    <col min="4105" max="4105" width="12" style="5" bestFit="1" customWidth="1"/>
    <col min="4106" max="4106" width="18.33203125" style="5" customWidth="1"/>
    <col min="4107" max="4107" width="12.44140625" style="5" customWidth="1"/>
    <col min="4108" max="4108" width="20" style="5" customWidth="1"/>
    <col min="4109" max="4109" width="10.77734375" style="5"/>
    <col min="4110" max="4110" width="12.33203125" style="5" bestFit="1" customWidth="1"/>
    <col min="4111" max="4352" width="10.77734375" style="5"/>
    <col min="4353" max="4353" width="20.33203125" style="5" customWidth="1"/>
    <col min="4354" max="4354" width="30.44140625" style="5" customWidth="1"/>
    <col min="4355" max="4355" width="16.44140625" style="5" customWidth="1"/>
    <col min="4356" max="4356" width="15.6640625" style="5" customWidth="1"/>
    <col min="4357" max="4357" width="16.109375" style="5" bestFit="1" customWidth="1"/>
    <col min="4358" max="4358" width="18.33203125" style="5" bestFit="1" customWidth="1"/>
    <col min="4359" max="4359" width="16.77734375" style="5" customWidth="1"/>
    <col min="4360" max="4360" width="16" style="5" customWidth="1"/>
    <col min="4361" max="4361" width="12" style="5" bestFit="1" customWidth="1"/>
    <col min="4362" max="4362" width="18.33203125" style="5" customWidth="1"/>
    <col min="4363" max="4363" width="12.44140625" style="5" customWidth="1"/>
    <col min="4364" max="4364" width="20" style="5" customWidth="1"/>
    <col min="4365" max="4365" width="10.77734375" style="5"/>
    <col min="4366" max="4366" width="12.33203125" style="5" bestFit="1" customWidth="1"/>
    <col min="4367" max="4608" width="10.77734375" style="5"/>
    <col min="4609" max="4609" width="20.33203125" style="5" customWidth="1"/>
    <col min="4610" max="4610" width="30.44140625" style="5" customWidth="1"/>
    <col min="4611" max="4611" width="16.44140625" style="5" customWidth="1"/>
    <col min="4612" max="4612" width="15.6640625" style="5" customWidth="1"/>
    <col min="4613" max="4613" width="16.109375" style="5" bestFit="1" customWidth="1"/>
    <col min="4614" max="4614" width="18.33203125" style="5" bestFit="1" customWidth="1"/>
    <col min="4615" max="4615" width="16.77734375" style="5" customWidth="1"/>
    <col min="4616" max="4616" width="16" style="5" customWidth="1"/>
    <col min="4617" max="4617" width="12" style="5" bestFit="1" customWidth="1"/>
    <col min="4618" max="4618" width="18.33203125" style="5" customWidth="1"/>
    <col min="4619" max="4619" width="12.44140625" style="5" customWidth="1"/>
    <col min="4620" max="4620" width="20" style="5" customWidth="1"/>
    <col min="4621" max="4621" width="10.77734375" style="5"/>
    <col min="4622" max="4622" width="12.33203125" style="5" bestFit="1" customWidth="1"/>
    <col min="4623" max="4864" width="10.77734375" style="5"/>
    <col min="4865" max="4865" width="20.33203125" style="5" customWidth="1"/>
    <col min="4866" max="4866" width="30.44140625" style="5" customWidth="1"/>
    <col min="4867" max="4867" width="16.44140625" style="5" customWidth="1"/>
    <col min="4868" max="4868" width="15.6640625" style="5" customWidth="1"/>
    <col min="4869" max="4869" width="16.109375" style="5" bestFit="1" customWidth="1"/>
    <col min="4870" max="4870" width="18.33203125" style="5" bestFit="1" customWidth="1"/>
    <col min="4871" max="4871" width="16.77734375" style="5" customWidth="1"/>
    <col min="4872" max="4872" width="16" style="5" customWidth="1"/>
    <col min="4873" max="4873" width="12" style="5" bestFit="1" customWidth="1"/>
    <col min="4874" max="4874" width="18.33203125" style="5" customWidth="1"/>
    <col min="4875" max="4875" width="12.44140625" style="5" customWidth="1"/>
    <col min="4876" max="4876" width="20" style="5" customWidth="1"/>
    <col min="4877" max="4877" width="10.77734375" style="5"/>
    <col min="4878" max="4878" width="12.33203125" style="5" bestFit="1" customWidth="1"/>
    <col min="4879" max="5120" width="10.77734375" style="5"/>
    <col min="5121" max="5121" width="20.33203125" style="5" customWidth="1"/>
    <col min="5122" max="5122" width="30.44140625" style="5" customWidth="1"/>
    <col min="5123" max="5123" width="16.44140625" style="5" customWidth="1"/>
    <col min="5124" max="5124" width="15.6640625" style="5" customWidth="1"/>
    <col min="5125" max="5125" width="16.109375" style="5" bestFit="1" customWidth="1"/>
    <col min="5126" max="5126" width="18.33203125" style="5" bestFit="1" customWidth="1"/>
    <col min="5127" max="5127" width="16.77734375" style="5" customWidth="1"/>
    <col min="5128" max="5128" width="16" style="5" customWidth="1"/>
    <col min="5129" max="5129" width="12" style="5" bestFit="1" customWidth="1"/>
    <col min="5130" max="5130" width="18.33203125" style="5" customWidth="1"/>
    <col min="5131" max="5131" width="12.44140625" style="5" customWidth="1"/>
    <col min="5132" max="5132" width="20" style="5" customWidth="1"/>
    <col min="5133" max="5133" width="10.77734375" style="5"/>
    <col min="5134" max="5134" width="12.33203125" style="5" bestFit="1" customWidth="1"/>
    <col min="5135" max="5376" width="10.77734375" style="5"/>
    <col min="5377" max="5377" width="20.33203125" style="5" customWidth="1"/>
    <col min="5378" max="5378" width="30.44140625" style="5" customWidth="1"/>
    <col min="5379" max="5379" width="16.44140625" style="5" customWidth="1"/>
    <col min="5380" max="5380" width="15.6640625" style="5" customWidth="1"/>
    <col min="5381" max="5381" width="16.109375" style="5" bestFit="1" customWidth="1"/>
    <col min="5382" max="5382" width="18.33203125" style="5" bestFit="1" customWidth="1"/>
    <col min="5383" max="5383" width="16.77734375" style="5" customWidth="1"/>
    <col min="5384" max="5384" width="16" style="5" customWidth="1"/>
    <col min="5385" max="5385" width="12" style="5" bestFit="1" customWidth="1"/>
    <col min="5386" max="5386" width="18.33203125" style="5" customWidth="1"/>
    <col min="5387" max="5387" width="12.44140625" style="5" customWidth="1"/>
    <col min="5388" max="5388" width="20" style="5" customWidth="1"/>
    <col min="5389" max="5389" width="10.77734375" style="5"/>
    <col min="5390" max="5390" width="12.33203125" style="5" bestFit="1" customWidth="1"/>
    <col min="5391" max="5632" width="10.77734375" style="5"/>
    <col min="5633" max="5633" width="20.33203125" style="5" customWidth="1"/>
    <col min="5634" max="5634" width="30.44140625" style="5" customWidth="1"/>
    <col min="5635" max="5635" width="16.44140625" style="5" customWidth="1"/>
    <col min="5636" max="5636" width="15.6640625" style="5" customWidth="1"/>
    <col min="5637" max="5637" width="16.109375" style="5" bestFit="1" customWidth="1"/>
    <col min="5638" max="5638" width="18.33203125" style="5" bestFit="1" customWidth="1"/>
    <col min="5639" max="5639" width="16.77734375" style="5" customWidth="1"/>
    <col min="5640" max="5640" width="16" style="5" customWidth="1"/>
    <col min="5641" max="5641" width="12" style="5" bestFit="1" customWidth="1"/>
    <col min="5642" max="5642" width="18.33203125" style="5" customWidth="1"/>
    <col min="5643" max="5643" width="12.44140625" style="5" customWidth="1"/>
    <col min="5644" max="5644" width="20" style="5" customWidth="1"/>
    <col min="5645" max="5645" width="10.77734375" style="5"/>
    <col min="5646" max="5646" width="12.33203125" style="5" bestFit="1" customWidth="1"/>
    <col min="5647" max="5888" width="10.77734375" style="5"/>
    <col min="5889" max="5889" width="20.33203125" style="5" customWidth="1"/>
    <col min="5890" max="5890" width="30.44140625" style="5" customWidth="1"/>
    <col min="5891" max="5891" width="16.44140625" style="5" customWidth="1"/>
    <col min="5892" max="5892" width="15.6640625" style="5" customWidth="1"/>
    <col min="5893" max="5893" width="16.109375" style="5" bestFit="1" customWidth="1"/>
    <col min="5894" max="5894" width="18.33203125" style="5" bestFit="1" customWidth="1"/>
    <col min="5895" max="5895" width="16.77734375" style="5" customWidth="1"/>
    <col min="5896" max="5896" width="16" style="5" customWidth="1"/>
    <col min="5897" max="5897" width="12" style="5" bestFit="1" customWidth="1"/>
    <col min="5898" max="5898" width="18.33203125" style="5" customWidth="1"/>
    <col min="5899" max="5899" width="12.44140625" style="5" customWidth="1"/>
    <col min="5900" max="5900" width="20" style="5" customWidth="1"/>
    <col min="5901" max="5901" width="10.77734375" style="5"/>
    <col min="5902" max="5902" width="12.33203125" style="5" bestFit="1" customWidth="1"/>
    <col min="5903" max="6144" width="10.77734375" style="5"/>
    <col min="6145" max="6145" width="20.33203125" style="5" customWidth="1"/>
    <col min="6146" max="6146" width="30.44140625" style="5" customWidth="1"/>
    <col min="6147" max="6147" width="16.44140625" style="5" customWidth="1"/>
    <col min="6148" max="6148" width="15.6640625" style="5" customWidth="1"/>
    <col min="6149" max="6149" width="16.109375" style="5" bestFit="1" customWidth="1"/>
    <col min="6150" max="6150" width="18.33203125" style="5" bestFit="1" customWidth="1"/>
    <col min="6151" max="6151" width="16.77734375" style="5" customWidth="1"/>
    <col min="6152" max="6152" width="16" style="5" customWidth="1"/>
    <col min="6153" max="6153" width="12" style="5" bestFit="1" customWidth="1"/>
    <col min="6154" max="6154" width="18.33203125" style="5" customWidth="1"/>
    <col min="6155" max="6155" width="12.44140625" style="5" customWidth="1"/>
    <col min="6156" max="6156" width="20" style="5" customWidth="1"/>
    <col min="6157" max="6157" width="10.77734375" style="5"/>
    <col min="6158" max="6158" width="12.33203125" style="5" bestFit="1" customWidth="1"/>
    <col min="6159" max="6400" width="10.77734375" style="5"/>
    <col min="6401" max="6401" width="20.33203125" style="5" customWidth="1"/>
    <col min="6402" max="6402" width="30.44140625" style="5" customWidth="1"/>
    <col min="6403" max="6403" width="16.44140625" style="5" customWidth="1"/>
    <col min="6404" max="6404" width="15.6640625" style="5" customWidth="1"/>
    <col min="6405" max="6405" width="16.109375" style="5" bestFit="1" customWidth="1"/>
    <col min="6406" max="6406" width="18.33203125" style="5" bestFit="1" customWidth="1"/>
    <col min="6407" max="6407" width="16.77734375" style="5" customWidth="1"/>
    <col min="6408" max="6408" width="16" style="5" customWidth="1"/>
    <col min="6409" max="6409" width="12" style="5" bestFit="1" customWidth="1"/>
    <col min="6410" max="6410" width="18.33203125" style="5" customWidth="1"/>
    <col min="6411" max="6411" width="12.44140625" style="5" customWidth="1"/>
    <col min="6412" max="6412" width="20" style="5" customWidth="1"/>
    <col min="6413" max="6413" width="10.77734375" style="5"/>
    <col min="6414" max="6414" width="12.33203125" style="5" bestFit="1" customWidth="1"/>
    <col min="6415" max="6656" width="10.77734375" style="5"/>
    <col min="6657" max="6657" width="20.33203125" style="5" customWidth="1"/>
    <col min="6658" max="6658" width="30.44140625" style="5" customWidth="1"/>
    <col min="6659" max="6659" width="16.44140625" style="5" customWidth="1"/>
    <col min="6660" max="6660" width="15.6640625" style="5" customWidth="1"/>
    <col min="6661" max="6661" width="16.109375" style="5" bestFit="1" customWidth="1"/>
    <col min="6662" max="6662" width="18.33203125" style="5" bestFit="1" customWidth="1"/>
    <col min="6663" max="6663" width="16.77734375" style="5" customWidth="1"/>
    <col min="6664" max="6664" width="16" style="5" customWidth="1"/>
    <col min="6665" max="6665" width="12" style="5" bestFit="1" customWidth="1"/>
    <col min="6666" max="6666" width="18.33203125" style="5" customWidth="1"/>
    <col min="6667" max="6667" width="12.44140625" style="5" customWidth="1"/>
    <col min="6668" max="6668" width="20" style="5" customWidth="1"/>
    <col min="6669" max="6669" width="10.77734375" style="5"/>
    <col min="6670" max="6670" width="12.33203125" style="5" bestFit="1" customWidth="1"/>
    <col min="6671" max="6912" width="10.77734375" style="5"/>
    <col min="6913" max="6913" width="20.33203125" style="5" customWidth="1"/>
    <col min="6914" max="6914" width="30.44140625" style="5" customWidth="1"/>
    <col min="6915" max="6915" width="16.44140625" style="5" customWidth="1"/>
    <col min="6916" max="6916" width="15.6640625" style="5" customWidth="1"/>
    <col min="6917" max="6917" width="16.109375" style="5" bestFit="1" customWidth="1"/>
    <col min="6918" max="6918" width="18.33203125" style="5" bestFit="1" customWidth="1"/>
    <col min="6919" max="6919" width="16.77734375" style="5" customWidth="1"/>
    <col min="6920" max="6920" width="16" style="5" customWidth="1"/>
    <col min="6921" max="6921" width="12" style="5" bestFit="1" customWidth="1"/>
    <col min="6922" max="6922" width="18.33203125" style="5" customWidth="1"/>
    <col min="6923" max="6923" width="12.44140625" style="5" customWidth="1"/>
    <col min="6924" max="6924" width="20" style="5" customWidth="1"/>
    <col min="6925" max="6925" width="10.77734375" style="5"/>
    <col min="6926" max="6926" width="12.33203125" style="5" bestFit="1" customWidth="1"/>
    <col min="6927" max="7168" width="10.77734375" style="5"/>
    <col min="7169" max="7169" width="20.33203125" style="5" customWidth="1"/>
    <col min="7170" max="7170" width="30.44140625" style="5" customWidth="1"/>
    <col min="7171" max="7171" width="16.44140625" style="5" customWidth="1"/>
    <col min="7172" max="7172" width="15.6640625" style="5" customWidth="1"/>
    <col min="7173" max="7173" width="16.109375" style="5" bestFit="1" customWidth="1"/>
    <col min="7174" max="7174" width="18.33203125" style="5" bestFit="1" customWidth="1"/>
    <col min="7175" max="7175" width="16.77734375" style="5" customWidth="1"/>
    <col min="7176" max="7176" width="16" style="5" customWidth="1"/>
    <col min="7177" max="7177" width="12" style="5" bestFit="1" customWidth="1"/>
    <col min="7178" max="7178" width="18.33203125" style="5" customWidth="1"/>
    <col min="7179" max="7179" width="12.44140625" style="5" customWidth="1"/>
    <col min="7180" max="7180" width="20" style="5" customWidth="1"/>
    <col min="7181" max="7181" width="10.77734375" style="5"/>
    <col min="7182" max="7182" width="12.33203125" style="5" bestFit="1" customWidth="1"/>
    <col min="7183" max="7424" width="10.77734375" style="5"/>
    <col min="7425" max="7425" width="20.33203125" style="5" customWidth="1"/>
    <col min="7426" max="7426" width="30.44140625" style="5" customWidth="1"/>
    <col min="7427" max="7427" width="16.44140625" style="5" customWidth="1"/>
    <col min="7428" max="7428" width="15.6640625" style="5" customWidth="1"/>
    <col min="7429" max="7429" width="16.109375" style="5" bestFit="1" customWidth="1"/>
    <col min="7430" max="7430" width="18.33203125" style="5" bestFit="1" customWidth="1"/>
    <col min="7431" max="7431" width="16.77734375" style="5" customWidth="1"/>
    <col min="7432" max="7432" width="16" style="5" customWidth="1"/>
    <col min="7433" max="7433" width="12" style="5" bestFit="1" customWidth="1"/>
    <col min="7434" max="7434" width="18.33203125" style="5" customWidth="1"/>
    <col min="7435" max="7435" width="12.44140625" style="5" customWidth="1"/>
    <col min="7436" max="7436" width="20" style="5" customWidth="1"/>
    <col min="7437" max="7437" width="10.77734375" style="5"/>
    <col min="7438" max="7438" width="12.33203125" style="5" bestFit="1" customWidth="1"/>
    <col min="7439" max="7680" width="10.77734375" style="5"/>
    <col min="7681" max="7681" width="20.33203125" style="5" customWidth="1"/>
    <col min="7682" max="7682" width="30.44140625" style="5" customWidth="1"/>
    <col min="7683" max="7683" width="16.44140625" style="5" customWidth="1"/>
    <col min="7684" max="7684" width="15.6640625" style="5" customWidth="1"/>
    <col min="7685" max="7685" width="16.109375" style="5" bestFit="1" customWidth="1"/>
    <col min="7686" max="7686" width="18.33203125" style="5" bestFit="1" customWidth="1"/>
    <col min="7687" max="7687" width="16.77734375" style="5" customWidth="1"/>
    <col min="7688" max="7688" width="16" style="5" customWidth="1"/>
    <col min="7689" max="7689" width="12" style="5" bestFit="1" customWidth="1"/>
    <col min="7690" max="7690" width="18.33203125" style="5" customWidth="1"/>
    <col min="7691" max="7691" width="12.44140625" style="5" customWidth="1"/>
    <col min="7692" max="7692" width="20" style="5" customWidth="1"/>
    <col min="7693" max="7693" width="10.77734375" style="5"/>
    <col min="7694" max="7694" width="12.33203125" style="5" bestFit="1" customWidth="1"/>
    <col min="7695" max="7936" width="10.77734375" style="5"/>
    <col min="7937" max="7937" width="20.33203125" style="5" customWidth="1"/>
    <col min="7938" max="7938" width="30.44140625" style="5" customWidth="1"/>
    <col min="7939" max="7939" width="16.44140625" style="5" customWidth="1"/>
    <col min="7940" max="7940" width="15.6640625" style="5" customWidth="1"/>
    <col min="7941" max="7941" width="16.109375" style="5" bestFit="1" customWidth="1"/>
    <col min="7942" max="7942" width="18.33203125" style="5" bestFit="1" customWidth="1"/>
    <col min="7943" max="7943" width="16.77734375" style="5" customWidth="1"/>
    <col min="7944" max="7944" width="16" style="5" customWidth="1"/>
    <col min="7945" max="7945" width="12" style="5" bestFit="1" customWidth="1"/>
    <col min="7946" max="7946" width="18.33203125" style="5" customWidth="1"/>
    <col min="7947" max="7947" width="12.44140625" style="5" customWidth="1"/>
    <col min="7948" max="7948" width="20" style="5" customWidth="1"/>
    <col min="7949" max="7949" width="10.77734375" style="5"/>
    <col min="7950" max="7950" width="12.33203125" style="5" bestFit="1" customWidth="1"/>
    <col min="7951" max="8192" width="10.77734375" style="5"/>
    <col min="8193" max="8193" width="20.33203125" style="5" customWidth="1"/>
    <col min="8194" max="8194" width="30.44140625" style="5" customWidth="1"/>
    <col min="8195" max="8195" width="16.44140625" style="5" customWidth="1"/>
    <col min="8196" max="8196" width="15.6640625" style="5" customWidth="1"/>
    <col min="8197" max="8197" width="16.109375" style="5" bestFit="1" customWidth="1"/>
    <col min="8198" max="8198" width="18.33203125" style="5" bestFit="1" customWidth="1"/>
    <col min="8199" max="8199" width="16.77734375" style="5" customWidth="1"/>
    <col min="8200" max="8200" width="16" style="5" customWidth="1"/>
    <col min="8201" max="8201" width="12" style="5" bestFit="1" customWidth="1"/>
    <col min="8202" max="8202" width="18.33203125" style="5" customWidth="1"/>
    <col min="8203" max="8203" width="12.44140625" style="5" customWidth="1"/>
    <col min="8204" max="8204" width="20" style="5" customWidth="1"/>
    <col min="8205" max="8205" width="10.77734375" style="5"/>
    <col min="8206" max="8206" width="12.33203125" style="5" bestFit="1" customWidth="1"/>
    <col min="8207" max="8448" width="10.77734375" style="5"/>
    <col min="8449" max="8449" width="20.33203125" style="5" customWidth="1"/>
    <col min="8450" max="8450" width="30.44140625" style="5" customWidth="1"/>
    <col min="8451" max="8451" width="16.44140625" style="5" customWidth="1"/>
    <col min="8452" max="8452" width="15.6640625" style="5" customWidth="1"/>
    <col min="8453" max="8453" width="16.109375" style="5" bestFit="1" customWidth="1"/>
    <col min="8454" max="8454" width="18.33203125" style="5" bestFit="1" customWidth="1"/>
    <col min="8455" max="8455" width="16.77734375" style="5" customWidth="1"/>
    <col min="8456" max="8456" width="16" style="5" customWidth="1"/>
    <col min="8457" max="8457" width="12" style="5" bestFit="1" customWidth="1"/>
    <col min="8458" max="8458" width="18.33203125" style="5" customWidth="1"/>
    <col min="8459" max="8459" width="12.44140625" style="5" customWidth="1"/>
    <col min="8460" max="8460" width="20" style="5" customWidth="1"/>
    <col min="8461" max="8461" width="10.77734375" style="5"/>
    <col min="8462" max="8462" width="12.33203125" style="5" bestFit="1" customWidth="1"/>
    <col min="8463" max="8704" width="10.77734375" style="5"/>
    <col min="8705" max="8705" width="20.33203125" style="5" customWidth="1"/>
    <col min="8706" max="8706" width="30.44140625" style="5" customWidth="1"/>
    <col min="8707" max="8707" width="16.44140625" style="5" customWidth="1"/>
    <col min="8708" max="8708" width="15.6640625" style="5" customWidth="1"/>
    <col min="8709" max="8709" width="16.109375" style="5" bestFit="1" customWidth="1"/>
    <col min="8710" max="8710" width="18.33203125" style="5" bestFit="1" customWidth="1"/>
    <col min="8711" max="8711" width="16.77734375" style="5" customWidth="1"/>
    <col min="8712" max="8712" width="16" style="5" customWidth="1"/>
    <col min="8713" max="8713" width="12" style="5" bestFit="1" customWidth="1"/>
    <col min="8714" max="8714" width="18.33203125" style="5" customWidth="1"/>
    <col min="8715" max="8715" width="12.44140625" style="5" customWidth="1"/>
    <col min="8716" max="8716" width="20" style="5" customWidth="1"/>
    <col min="8717" max="8717" width="10.77734375" style="5"/>
    <col min="8718" max="8718" width="12.33203125" style="5" bestFit="1" customWidth="1"/>
    <col min="8719" max="8960" width="10.77734375" style="5"/>
    <col min="8961" max="8961" width="20.33203125" style="5" customWidth="1"/>
    <col min="8962" max="8962" width="30.44140625" style="5" customWidth="1"/>
    <col min="8963" max="8963" width="16.44140625" style="5" customWidth="1"/>
    <col min="8964" max="8964" width="15.6640625" style="5" customWidth="1"/>
    <col min="8965" max="8965" width="16.109375" style="5" bestFit="1" customWidth="1"/>
    <col min="8966" max="8966" width="18.33203125" style="5" bestFit="1" customWidth="1"/>
    <col min="8967" max="8967" width="16.77734375" style="5" customWidth="1"/>
    <col min="8968" max="8968" width="16" style="5" customWidth="1"/>
    <col min="8969" max="8969" width="12" style="5" bestFit="1" customWidth="1"/>
    <col min="8970" max="8970" width="18.33203125" style="5" customWidth="1"/>
    <col min="8971" max="8971" width="12.44140625" style="5" customWidth="1"/>
    <col min="8972" max="8972" width="20" style="5" customWidth="1"/>
    <col min="8973" max="8973" width="10.77734375" style="5"/>
    <col min="8974" max="8974" width="12.33203125" style="5" bestFit="1" customWidth="1"/>
    <col min="8975" max="9216" width="10.77734375" style="5"/>
    <col min="9217" max="9217" width="20.33203125" style="5" customWidth="1"/>
    <col min="9218" max="9218" width="30.44140625" style="5" customWidth="1"/>
    <col min="9219" max="9219" width="16.44140625" style="5" customWidth="1"/>
    <col min="9220" max="9220" width="15.6640625" style="5" customWidth="1"/>
    <col min="9221" max="9221" width="16.109375" style="5" bestFit="1" customWidth="1"/>
    <col min="9222" max="9222" width="18.33203125" style="5" bestFit="1" customWidth="1"/>
    <col min="9223" max="9223" width="16.77734375" style="5" customWidth="1"/>
    <col min="9224" max="9224" width="16" style="5" customWidth="1"/>
    <col min="9225" max="9225" width="12" style="5" bestFit="1" customWidth="1"/>
    <col min="9226" max="9226" width="18.33203125" style="5" customWidth="1"/>
    <col min="9227" max="9227" width="12.44140625" style="5" customWidth="1"/>
    <col min="9228" max="9228" width="20" style="5" customWidth="1"/>
    <col min="9229" max="9229" width="10.77734375" style="5"/>
    <col min="9230" max="9230" width="12.33203125" style="5" bestFit="1" customWidth="1"/>
    <col min="9231" max="9472" width="10.77734375" style="5"/>
    <col min="9473" max="9473" width="20.33203125" style="5" customWidth="1"/>
    <col min="9474" max="9474" width="30.44140625" style="5" customWidth="1"/>
    <col min="9475" max="9475" width="16.44140625" style="5" customWidth="1"/>
    <col min="9476" max="9476" width="15.6640625" style="5" customWidth="1"/>
    <col min="9477" max="9477" width="16.109375" style="5" bestFit="1" customWidth="1"/>
    <col min="9478" max="9478" width="18.33203125" style="5" bestFit="1" customWidth="1"/>
    <col min="9479" max="9479" width="16.77734375" style="5" customWidth="1"/>
    <col min="9480" max="9480" width="16" style="5" customWidth="1"/>
    <col min="9481" max="9481" width="12" style="5" bestFit="1" customWidth="1"/>
    <col min="9482" max="9482" width="18.33203125" style="5" customWidth="1"/>
    <col min="9483" max="9483" width="12.44140625" style="5" customWidth="1"/>
    <col min="9484" max="9484" width="20" style="5" customWidth="1"/>
    <col min="9485" max="9485" width="10.77734375" style="5"/>
    <col min="9486" max="9486" width="12.33203125" style="5" bestFit="1" customWidth="1"/>
    <col min="9487" max="9728" width="10.77734375" style="5"/>
    <col min="9729" max="9729" width="20.33203125" style="5" customWidth="1"/>
    <col min="9730" max="9730" width="30.44140625" style="5" customWidth="1"/>
    <col min="9731" max="9731" width="16.44140625" style="5" customWidth="1"/>
    <col min="9732" max="9732" width="15.6640625" style="5" customWidth="1"/>
    <col min="9733" max="9733" width="16.109375" style="5" bestFit="1" customWidth="1"/>
    <col min="9734" max="9734" width="18.33203125" style="5" bestFit="1" customWidth="1"/>
    <col min="9735" max="9735" width="16.77734375" style="5" customWidth="1"/>
    <col min="9736" max="9736" width="16" style="5" customWidth="1"/>
    <col min="9737" max="9737" width="12" style="5" bestFit="1" customWidth="1"/>
    <col min="9738" max="9738" width="18.33203125" style="5" customWidth="1"/>
    <col min="9739" max="9739" width="12.44140625" style="5" customWidth="1"/>
    <col min="9740" max="9740" width="20" style="5" customWidth="1"/>
    <col min="9741" max="9741" width="10.77734375" style="5"/>
    <col min="9742" max="9742" width="12.33203125" style="5" bestFit="1" customWidth="1"/>
    <col min="9743" max="9984" width="10.77734375" style="5"/>
    <col min="9985" max="9985" width="20.33203125" style="5" customWidth="1"/>
    <col min="9986" max="9986" width="30.44140625" style="5" customWidth="1"/>
    <col min="9987" max="9987" width="16.44140625" style="5" customWidth="1"/>
    <col min="9988" max="9988" width="15.6640625" style="5" customWidth="1"/>
    <col min="9989" max="9989" width="16.109375" style="5" bestFit="1" customWidth="1"/>
    <col min="9990" max="9990" width="18.33203125" style="5" bestFit="1" customWidth="1"/>
    <col min="9991" max="9991" width="16.77734375" style="5" customWidth="1"/>
    <col min="9992" max="9992" width="16" style="5" customWidth="1"/>
    <col min="9993" max="9993" width="12" style="5" bestFit="1" customWidth="1"/>
    <col min="9994" max="9994" width="18.33203125" style="5" customWidth="1"/>
    <col min="9995" max="9995" width="12.44140625" style="5" customWidth="1"/>
    <col min="9996" max="9996" width="20" style="5" customWidth="1"/>
    <col min="9997" max="9997" width="10.77734375" style="5"/>
    <col min="9998" max="9998" width="12.33203125" style="5" bestFit="1" customWidth="1"/>
    <col min="9999" max="10240" width="10.77734375" style="5"/>
    <col min="10241" max="10241" width="20.33203125" style="5" customWidth="1"/>
    <col min="10242" max="10242" width="30.44140625" style="5" customWidth="1"/>
    <col min="10243" max="10243" width="16.44140625" style="5" customWidth="1"/>
    <col min="10244" max="10244" width="15.6640625" style="5" customWidth="1"/>
    <col min="10245" max="10245" width="16.109375" style="5" bestFit="1" customWidth="1"/>
    <col min="10246" max="10246" width="18.33203125" style="5" bestFit="1" customWidth="1"/>
    <col min="10247" max="10247" width="16.77734375" style="5" customWidth="1"/>
    <col min="10248" max="10248" width="16" style="5" customWidth="1"/>
    <col min="10249" max="10249" width="12" style="5" bestFit="1" customWidth="1"/>
    <col min="10250" max="10250" width="18.33203125" style="5" customWidth="1"/>
    <col min="10251" max="10251" width="12.44140625" style="5" customWidth="1"/>
    <col min="10252" max="10252" width="20" style="5" customWidth="1"/>
    <col min="10253" max="10253" width="10.77734375" style="5"/>
    <col min="10254" max="10254" width="12.33203125" style="5" bestFit="1" customWidth="1"/>
    <col min="10255" max="10496" width="10.77734375" style="5"/>
    <col min="10497" max="10497" width="20.33203125" style="5" customWidth="1"/>
    <col min="10498" max="10498" width="30.44140625" style="5" customWidth="1"/>
    <col min="10499" max="10499" width="16.44140625" style="5" customWidth="1"/>
    <col min="10500" max="10500" width="15.6640625" style="5" customWidth="1"/>
    <col min="10501" max="10501" width="16.109375" style="5" bestFit="1" customWidth="1"/>
    <col min="10502" max="10502" width="18.33203125" style="5" bestFit="1" customWidth="1"/>
    <col min="10503" max="10503" width="16.77734375" style="5" customWidth="1"/>
    <col min="10504" max="10504" width="16" style="5" customWidth="1"/>
    <col min="10505" max="10505" width="12" style="5" bestFit="1" customWidth="1"/>
    <col min="10506" max="10506" width="18.33203125" style="5" customWidth="1"/>
    <col min="10507" max="10507" width="12.44140625" style="5" customWidth="1"/>
    <col min="10508" max="10508" width="20" style="5" customWidth="1"/>
    <col min="10509" max="10509" width="10.77734375" style="5"/>
    <col min="10510" max="10510" width="12.33203125" style="5" bestFit="1" customWidth="1"/>
    <col min="10511" max="10752" width="10.77734375" style="5"/>
    <col min="10753" max="10753" width="20.33203125" style="5" customWidth="1"/>
    <col min="10754" max="10754" width="30.44140625" style="5" customWidth="1"/>
    <col min="10755" max="10755" width="16.44140625" style="5" customWidth="1"/>
    <col min="10756" max="10756" width="15.6640625" style="5" customWidth="1"/>
    <col min="10757" max="10757" width="16.109375" style="5" bestFit="1" customWidth="1"/>
    <col min="10758" max="10758" width="18.33203125" style="5" bestFit="1" customWidth="1"/>
    <col min="10759" max="10759" width="16.77734375" style="5" customWidth="1"/>
    <col min="10760" max="10760" width="16" style="5" customWidth="1"/>
    <col min="10761" max="10761" width="12" style="5" bestFit="1" customWidth="1"/>
    <col min="10762" max="10762" width="18.33203125" style="5" customWidth="1"/>
    <col min="10763" max="10763" width="12.44140625" style="5" customWidth="1"/>
    <col min="10764" max="10764" width="20" style="5" customWidth="1"/>
    <col min="10765" max="10765" width="10.77734375" style="5"/>
    <col min="10766" max="10766" width="12.33203125" style="5" bestFit="1" customWidth="1"/>
    <col min="10767" max="11008" width="10.77734375" style="5"/>
    <col min="11009" max="11009" width="20.33203125" style="5" customWidth="1"/>
    <col min="11010" max="11010" width="30.44140625" style="5" customWidth="1"/>
    <col min="11011" max="11011" width="16.44140625" style="5" customWidth="1"/>
    <col min="11012" max="11012" width="15.6640625" style="5" customWidth="1"/>
    <col min="11013" max="11013" width="16.109375" style="5" bestFit="1" customWidth="1"/>
    <col min="11014" max="11014" width="18.33203125" style="5" bestFit="1" customWidth="1"/>
    <col min="11015" max="11015" width="16.77734375" style="5" customWidth="1"/>
    <col min="11016" max="11016" width="16" style="5" customWidth="1"/>
    <col min="11017" max="11017" width="12" style="5" bestFit="1" customWidth="1"/>
    <col min="11018" max="11018" width="18.33203125" style="5" customWidth="1"/>
    <col min="11019" max="11019" width="12.44140625" style="5" customWidth="1"/>
    <col min="11020" max="11020" width="20" style="5" customWidth="1"/>
    <col min="11021" max="11021" width="10.77734375" style="5"/>
    <col min="11022" max="11022" width="12.33203125" style="5" bestFit="1" customWidth="1"/>
    <col min="11023" max="11264" width="10.77734375" style="5"/>
    <col min="11265" max="11265" width="20.33203125" style="5" customWidth="1"/>
    <col min="11266" max="11266" width="30.44140625" style="5" customWidth="1"/>
    <col min="11267" max="11267" width="16.44140625" style="5" customWidth="1"/>
    <col min="11268" max="11268" width="15.6640625" style="5" customWidth="1"/>
    <col min="11269" max="11269" width="16.109375" style="5" bestFit="1" customWidth="1"/>
    <col min="11270" max="11270" width="18.33203125" style="5" bestFit="1" customWidth="1"/>
    <col min="11271" max="11271" width="16.77734375" style="5" customWidth="1"/>
    <col min="11272" max="11272" width="16" style="5" customWidth="1"/>
    <col min="11273" max="11273" width="12" style="5" bestFit="1" customWidth="1"/>
    <col min="11274" max="11274" width="18.33203125" style="5" customWidth="1"/>
    <col min="11275" max="11275" width="12.44140625" style="5" customWidth="1"/>
    <col min="11276" max="11276" width="20" style="5" customWidth="1"/>
    <col min="11277" max="11277" width="10.77734375" style="5"/>
    <col min="11278" max="11278" width="12.33203125" style="5" bestFit="1" customWidth="1"/>
    <col min="11279" max="11520" width="10.77734375" style="5"/>
    <col min="11521" max="11521" width="20.33203125" style="5" customWidth="1"/>
    <col min="11522" max="11522" width="30.44140625" style="5" customWidth="1"/>
    <col min="11523" max="11523" width="16.44140625" style="5" customWidth="1"/>
    <col min="11524" max="11524" width="15.6640625" style="5" customWidth="1"/>
    <col min="11525" max="11525" width="16.109375" style="5" bestFit="1" customWidth="1"/>
    <col min="11526" max="11526" width="18.33203125" style="5" bestFit="1" customWidth="1"/>
    <col min="11527" max="11527" width="16.77734375" style="5" customWidth="1"/>
    <col min="11528" max="11528" width="16" style="5" customWidth="1"/>
    <col min="11529" max="11529" width="12" style="5" bestFit="1" customWidth="1"/>
    <col min="11530" max="11530" width="18.33203125" style="5" customWidth="1"/>
    <col min="11531" max="11531" width="12.44140625" style="5" customWidth="1"/>
    <col min="11532" max="11532" width="20" style="5" customWidth="1"/>
    <col min="11533" max="11533" width="10.77734375" style="5"/>
    <col min="11534" max="11534" width="12.33203125" style="5" bestFit="1" customWidth="1"/>
    <col min="11535" max="11776" width="10.77734375" style="5"/>
    <col min="11777" max="11777" width="20.33203125" style="5" customWidth="1"/>
    <col min="11778" max="11778" width="30.44140625" style="5" customWidth="1"/>
    <col min="11779" max="11779" width="16.44140625" style="5" customWidth="1"/>
    <col min="11780" max="11780" width="15.6640625" style="5" customWidth="1"/>
    <col min="11781" max="11781" width="16.109375" style="5" bestFit="1" customWidth="1"/>
    <col min="11782" max="11782" width="18.33203125" style="5" bestFit="1" customWidth="1"/>
    <col min="11783" max="11783" width="16.77734375" style="5" customWidth="1"/>
    <col min="11784" max="11784" width="16" style="5" customWidth="1"/>
    <col min="11785" max="11785" width="12" style="5" bestFit="1" customWidth="1"/>
    <col min="11786" max="11786" width="18.33203125" style="5" customWidth="1"/>
    <col min="11787" max="11787" width="12.44140625" style="5" customWidth="1"/>
    <col min="11788" max="11788" width="20" style="5" customWidth="1"/>
    <col min="11789" max="11789" width="10.77734375" style="5"/>
    <col min="11790" max="11790" width="12.33203125" style="5" bestFit="1" customWidth="1"/>
    <col min="11791" max="12032" width="10.77734375" style="5"/>
    <col min="12033" max="12033" width="20.33203125" style="5" customWidth="1"/>
    <col min="12034" max="12034" width="30.44140625" style="5" customWidth="1"/>
    <col min="12035" max="12035" width="16.44140625" style="5" customWidth="1"/>
    <col min="12036" max="12036" width="15.6640625" style="5" customWidth="1"/>
    <col min="12037" max="12037" width="16.109375" style="5" bestFit="1" customWidth="1"/>
    <col min="12038" max="12038" width="18.33203125" style="5" bestFit="1" customWidth="1"/>
    <col min="12039" max="12039" width="16.77734375" style="5" customWidth="1"/>
    <col min="12040" max="12040" width="16" style="5" customWidth="1"/>
    <col min="12041" max="12041" width="12" style="5" bestFit="1" customWidth="1"/>
    <col min="12042" max="12042" width="18.33203125" style="5" customWidth="1"/>
    <col min="12043" max="12043" width="12.44140625" style="5" customWidth="1"/>
    <col min="12044" max="12044" width="20" style="5" customWidth="1"/>
    <col min="12045" max="12045" width="10.77734375" style="5"/>
    <col min="12046" max="12046" width="12.33203125" style="5" bestFit="1" customWidth="1"/>
    <col min="12047" max="12288" width="10.77734375" style="5"/>
    <col min="12289" max="12289" width="20.33203125" style="5" customWidth="1"/>
    <col min="12290" max="12290" width="30.44140625" style="5" customWidth="1"/>
    <col min="12291" max="12291" width="16.44140625" style="5" customWidth="1"/>
    <col min="12292" max="12292" width="15.6640625" style="5" customWidth="1"/>
    <col min="12293" max="12293" width="16.109375" style="5" bestFit="1" customWidth="1"/>
    <col min="12294" max="12294" width="18.33203125" style="5" bestFit="1" customWidth="1"/>
    <col min="12295" max="12295" width="16.77734375" style="5" customWidth="1"/>
    <col min="12296" max="12296" width="16" style="5" customWidth="1"/>
    <col min="12297" max="12297" width="12" style="5" bestFit="1" customWidth="1"/>
    <col min="12298" max="12298" width="18.33203125" style="5" customWidth="1"/>
    <col min="12299" max="12299" width="12.44140625" style="5" customWidth="1"/>
    <col min="12300" max="12300" width="20" style="5" customWidth="1"/>
    <col min="12301" max="12301" width="10.77734375" style="5"/>
    <col min="12302" max="12302" width="12.33203125" style="5" bestFit="1" customWidth="1"/>
    <col min="12303" max="12544" width="10.77734375" style="5"/>
    <col min="12545" max="12545" width="20.33203125" style="5" customWidth="1"/>
    <col min="12546" max="12546" width="30.44140625" style="5" customWidth="1"/>
    <col min="12547" max="12547" width="16.44140625" style="5" customWidth="1"/>
    <col min="12548" max="12548" width="15.6640625" style="5" customWidth="1"/>
    <col min="12549" max="12549" width="16.109375" style="5" bestFit="1" customWidth="1"/>
    <col min="12550" max="12550" width="18.33203125" style="5" bestFit="1" customWidth="1"/>
    <col min="12551" max="12551" width="16.77734375" style="5" customWidth="1"/>
    <col min="12552" max="12552" width="16" style="5" customWidth="1"/>
    <col min="12553" max="12553" width="12" style="5" bestFit="1" customWidth="1"/>
    <col min="12554" max="12554" width="18.33203125" style="5" customWidth="1"/>
    <col min="12555" max="12555" width="12.44140625" style="5" customWidth="1"/>
    <col min="12556" max="12556" width="20" style="5" customWidth="1"/>
    <col min="12557" max="12557" width="10.77734375" style="5"/>
    <col min="12558" max="12558" width="12.33203125" style="5" bestFit="1" customWidth="1"/>
    <col min="12559" max="12800" width="10.77734375" style="5"/>
    <col min="12801" max="12801" width="20.33203125" style="5" customWidth="1"/>
    <col min="12802" max="12802" width="30.44140625" style="5" customWidth="1"/>
    <col min="12803" max="12803" width="16.44140625" style="5" customWidth="1"/>
    <col min="12804" max="12804" width="15.6640625" style="5" customWidth="1"/>
    <col min="12805" max="12805" width="16.109375" style="5" bestFit="1" customWidth="1"/>
    <col min="12806" max="12806" width="18.33203125" style="5" bestFit="1" customWidth="1"/>
    <col min="12807" max="12807" width="16.77734375" style="5" customWidth="1"/>
    <col min="12808" max="12808" width="16" style="5" customWidth="1"/>
    <col min="12809" max="12809" width="12" style="5" bestFit="1" customWidth="1"/>
    <col min="12810" max="12810" width="18.33203125" style="5" customWidth="1"/>
    <col min="12811" max="12811" width="12.44140625" style="5" customWidth="1"/>
    <col min="12812" max="12812" width="20" style="5" customWidth="1"/>
    <col min="12813" max="12813" width="10.77734375" style="5"/>
    <col min="12814" max="12814" width="12.33203125" style="5" bestFit="1" customWidth="1"/>
    <col min="12815" max="13056" width="10.77734375" style="5"/>
    <col min="13057" max="13057" width="20.33203125" style="5" customWidth="1"/>
    <col min="13058" max="13058" width="30.44140625" style="5" customWidth="1"/>
    <col min="13059" max="13059" width="16.44140625" style="5" customWidth="1"/>
    <col min="13060" max="13060" width="15.6640625" style="5" customWidth="1"/>
    <col min="13061" max="13061" width="16.109375" style="5" bestFit="1" customWidth="1"/>
    <col min="13062" max="13062" width="18.33203125" style="5" bestFit="1" customWidth="1"/>
    <col min="13063" max="13063" width="16.77734375" style="5" customWidth="1"/>
    <col min="13064" max="13064" width="16" style="5" customWidth="1"/>
    <col min="13065" max="13065" width="12" style="5" bestFit="1" customWidth="1"/>
    <col min="13066" max="13066" width="18.33203125" style="5" customWidth="1"/>
    <col min="13067" max="13067" width="12.44140625" style="5" customWidth="1"/>
    <col min="13068" max="13068" width="20" style="5" customWidth="1"/>
    <col min="13069" max="13069" width="10.77734375" style="5"/>
    <col min="13070" max="13070" width="12.33203125" style="5" bestFit="1" customWidth="1"/>
    <col min="13071" max="13312" width="10.77734375" style="5"/>
    <col min="13313" max="13313" width="20.33203125" style="5" customWidth="1"/>
    <col min="13314" max="13314" width="30.44140625" style="5" customWidth="1"/>
    <col min="13315" max="13315" width="16.44140625" style="5" customWidth="1"/>
    <col min="13316" max="13316" width="15.6640625" style="5" customWidth="1"/>
    <col min="13317" max="13317" width="16.109375" style="5" bestFit="1" customWidth="1"/>
    <col min="13318" max="13318" width="18.33203125" style="5" bestFit="1" customWidth="1"/>
    <col min="13319" max="13319" width="16.77734375" style="5" customWidth="1"/>
    <col min="13320" max="13320" width="16" style="5" customWidth="1"/>
    <col min="13321" max="13321" width="12" style="5" bestFit="1" customWidth="1"/>
    <col min="13322" max="13322" width="18.33203125" style="5" customWidth="1"/>
    <col min="13323" max="13323" width="12.44140625" style="5" customWidth="1"/>
    <col min="13324" max="13324" width="20" style="5" customWidth="1"/>
    <col min="13325" max="13325" width="10.77734375" style="5"/>
    <col min="13326" max="13326" width="12.33203125" style="5" bestFit="1" customWidth="1"/>
    <col min="13327" max="13568" width="10.77734375" style="5"/>
    <col min="13569" max="13569" width="20.33203125" style="5" customWidth="1"/>
    <col min="13570" max="13570" width="30.44140625" style="5" customWidth="1"/>
    <col min="13571" max="13571" width="16.44140625" style="5" customWidth="1"/>
    <col min="13572" max="13572" width="15.6640625" style="5" customWidth="1"/>
    <col min="13573" max="13573" width="16.109375" style="5" bestFit="1" customWidth="1"/>
    <col min="13574" max="13574" width="18.33203125" style="5" bestFit="1" customWidth="1"/>
    <col min="13575" max="13575" width="16.77734375" style="5" customWidth="1"/>
    <col min="13576" max="13576" width="16" style="5" customWidth="1"/>
    <col min="13577" max="13577" width="12" style="5" bestFit="1" customWidth="1"/>
    <col min="13578" max="13578" width="18.33203125" style="5" customWidth="1"/>
    <col min="13579" max="13579" width="12.44140625" style="5" customWidth="1"/>
    <col min="13580" max="13580" width="20" style="5" customWidth="1"/>
    <col min="13581" max="13581" width="10.77734375" style="5"/>
    <col min="13582" max="13582" width="12.33203125" style="5" bestFit="1" customWidth="1"/>
    <col min="13583" max="13824" width="10.77734375" style="5"/>
    <col min="13825" max="13825" width="20.33203125" style="5" customWidth="1"/>
    <col min="13826" max="13826" width="30.44140625" style="5" customWidth="1"/>
    <col min="13827" max="13827" width="16.44140625" style="5" customWidth="1"/>
    <col min="13828" max="13828" width="15.6640625" style="5" customWidth="1"/>
    <col min="13829" max="13829" width="16.109375" style="5" bestFit="1" customWidth="1"/>
    <col min="13830" max="13830" width="18.33203125" style="5" bestFit="1" customWidth="1"/>
    <col min="13831" max="13831" width="16.77734375" style="5" customWidth="1"/>
    <col min="13832" max="13832" width="16" style="5" customWidth="1"/>
    <col min="13833" max="13833" width="12" style="5" bestFit="1" customWidth="1"/>
    <col min="13834" max="13834" width="18.33203125" style="5" customWidth="1"/>
    <col min="13835" max="13835" width="12.44140625" style="5" customWidth="1"/>
    <col min="13836" max="13836" width="20" style="5" customWidth="1"/>
    <col min="13837" max="13837" width="10.77734375" style="5"/>
    <col min="13838" max="13838" width="12.33203125" style="5" bestFit="1" customWidth="1"/>
    <col min="13839" max="14080" width="10.77734375" style="5"/>
    <col min="14081" max="14081" width="20.33203125" style="5" customWidth="1"/>
    <col min="14082" max="14082" width="30.44140625" style="5" customWidth="1"/>
    <col min="14083" max="14083" width="16.44140625" style="5" customWidth="1"/>
    <col min="14084" max="14084" width="15.6640625" style="5" customWidth="1"/>
    <col min="14085" max="14085" width="16.109375" style="5" bestFit="1" customWidth="1"/>
    <col min="14086" max="14086" width="18.33203125" style="5" bestFit="1" customWidth="1"/>
    <col min="14087" max="14087" width="16.77734375" style="5" customWidth="1"/>
    <col min="14088" max="14088" width="16" style="5" customWidth="1"/>
    <col min="14089" max="14089" width="12" style="5" bestFit="1" customWidth="1"/>
    <col min="14090" max="14090" width="18.33203125" style="5" customWidth="1"/>
    <col min="14091" max="14091" width="12.44140625" style="5" customWidth="1"/>
    <col min="14092" max="14092" width="20" style="5" customWidth="1"/>
    <col min="14093" max="14093" width="10.77734375" style="5"/>
    <col min="14094" max="14094" width="12.33203125" style="5" bestFit="1" customWidth="1"/>
    <col min="14095" max="14336" width="10.77734375" style="5"/>
    <col min="14337" max="14337" width="20.33203125" style="5" customWidth="1"/>
    <col min="14338" max="14338" width="30.44140625" style="5" customWidth="1"/>
    <col min="14339" max="14339" width="16.44140625" style="5" customWidth="1"/>
    <col min="14340" max="14340" width="15.6640625" style="5" customWidth="1"/>
    <col min="14341" max="14341" width="16.109375" style="5" bestFit="1" customWidth="1"/>
    <col min="14342" max="14342" width="18.33203125" style="5" bestFit="1" customWidth="1"/>
    <col min="14343" max="14343" width="16.77734375" style="5" customWidth="1"/>
    <col min="14344" max="14344" width="16" style="5" customWidth="1"/>
    <col min="14345" max="14345" width="12" style="5" bestFit="1" customWidth="1"/>
    <col min="14346" max="14346" width="18.33203125" style="5" customWidth="1"/>
    <col min="14347" max="14347" width="12.44140625" style="5" customWidth="1"/>
    <col min="14348" max="14348" width="20" style="5" customWidth="1"/>
    <col min="14349" max="14349" width="10.77734375" style="5"/>
    <col min="14350" max="14350" width="12.33203125" style="5" bestFit="1" customWidth="1"/>
    <col min="14351" max="14592" width="10.77734375" style="5"/>
    <col min="14593" max="14593" width="20.33203125" style="5" customWidth="1"/>
    <col min="14594" max="14594" width="30.44140625" style="5" customWidth="1"/>
    <col min="14595" max="14595" width="16.44140625" style="5" customWidth="1"/>
    <col min="14596" max="14596" width="15.6640625" style="5" customWidth="1"/>
    <col min="14597" max="14597" width="16.109375" style="5" bestFit="1" customWidth="1"/>
    <col min="14598" max="14598" width="18.33203125" style="5" bestFit="1" customWidth="1"/>
    <col min="14599" max="14599" width="16.77734375" style="5" customWidth="1"/>
    <col min="14600" max="14600" width="16" style="5" customWidth="1"/>
    <col min="14601" max="14601" width="12" style="5" bestFit="1" customWidth="1"/>
    <col min="14602" max="14602" width="18.33203125" style="5" customWidth="1"/>
    <col min="14603" max="14603" width="12.44140625" style="5" customWidth="1"/>
    <col min="14604" max="14604" width="20" style="5" customWidth="1"/>
    <col min="14605" max="14605" width="10.77734375" style="5"/>
    <col min="14606" max="14606" width="12.33203125" style="5" bestFit="1" customWidth="1"/>
    <col min="14607" max="14848" width="10.77734375" style="5"/>
    <col min="14849" max="14849" width="20.33203125" style="5" customWidth="1"/>
    <col min="14850" max="14850" width="30.44140625" style="5" customWidth="1"/>
    <col min="14851" max="14851" width="16.44140625" style="5" customWidth="1"/>
    <col min="14852" max="14852" width="15.6640625" style="5" customWidth="1"/>
    <col min="14853" max="14853" width="16.109375" style="5" bestFit="1" customWidth="1"/>
    <col min="14854" max="14854" width="18.33203125" style="5" bestFit="1" customWidth="1"/>
    <col min="14855" max="14855" width="16.77734375" style="5" customWidth="1"/>
    <col min="14856" max="14856" width="16" style="5" customWidth="1"/>
    <col min="14857" max="14857" width="12" style="5" bestFit="1" customWidth="1"/>
    <col min="14858" max="14858" width="18.33203125" style="5" customWidth="1"/>
    <col min="14859" max="14859" width="12.44140625" style="5" customWidth="1"/>
    <col min="14860" max="14860" width="20" style="5" customWidth="1"/>
    <col min="14861" max="14861" width="10.77734375" style="5"/>
    <col min="14862" max="14862" width="12.33203125" style="5" bestFit="1" customWidth="1"/>
    <col min="14863" max="15104" width="10.77734375" style="5"/>
    <col min="15105" max="15105" width="20.33203125" style="5" customWidth="1"/>
    <col min="15106" max="15106" width="30.44140625" style="5" customWidth="1"/>
    <col min="15107" max="15107" width="16.44140625" style="5" customWidth="1"/>
    <col min="15108" max="15108" width="15.6640625" style="5" customWidth="1"/>
    <col min="15109" max="15109" width="16.109375" style="5" bestFit="1" customWidth="1"/>
    <col min="15110" max="15110" width="18.33203125" style="5" bestFit="1" customWidth="1"/>
    <col min="15111" max="15111" width="16.77734375" style="5" customWidth="1"/>
    <col min="15112" max="15112" width="16" style="5" customWidth="1"/>
    <col min="15113" max="15113" width="12" style="5" bestFit="1" customWidth="1"/>
    <col min="15114" max="15114" width="18.33203125" style="5" customWidth="1"/>
    <col min="15115" max="15115" width="12.44140625" style="5" customWidth="1"/>
    <col min="15116" max="15116" width="20" style="5" customWidth="1"/>
    <col min="15117" max="15117" width="10.77734375" style="5"/>
    <col min="15118" max="15118" width="12.33203125" style="5" bestFit="1" customWidth="1"/>
    <col min="15119" max="15360" width="10.77734375" style="5"/>
    <col min="15361" max="15361" width="20.33203125" style="5" customWidth="1"/>
    <col min="15362" max="15362" width="30.44140625" style="5" customWidth="1"/>
    <col min="15363" max="15363" width="16.44140625" style="5" customWidth="1"/>
    <col min="15364" max="15364" width="15.6640625" style="5" customWidth="1"/>
    <col min="15365" max="15365" width="16.109375" style="5" bestFit="1" customWidth="1"/>
    <col min="15366" max="15366" width="18.33203125" style="5" bestFit="1" customWidth="1"/>
    <col min="15367" max="15367" width="16.77734375" style="5" customWidth="1"/>
    <col min="15368" max="15368" width="16" style="5" customWidth="1"/>
    <col min="15369" max="15369" width="12" style="5" bestFit="1" customWidth="1"/>
    <col min="15370" max="15370" width="18.33203125" style="5" customWidth="1"/>
    <col min="15371" max="15371" width="12.44140625" style="5" customWidth="1"/>
    <col min="15372" max="15372" width="20" style="5" customWidth="1"/>
    <col min="15373" max="15373" width="10.77734375" style="5"/>
    <col min="15374" max="15374" width="12.33203125" style="5" bestFit="1" customWidth="1"/>
    <col min="15375" max="15616" width="10.77734375" style="5"/>
    <col min="15617" max="15617" width="20.33203125" style="5" customWidth="1"/>
    <col min="15618" max="15618" width="30.44140625" style="5" customWidth="1"/>
    <col min="15619" max="15619" width="16.44140625" style="5" customWidth="1"/>
    <col min="15620" max="15620" width="15.6640625" style="5" customWidth="1"/>
    <col min="15621" max="15621" width="16.109375" style="5" bestFit="1" customWidth="1"/>
    <col min="15622" max="15622" width="18.33203125" style="5" bestFit="1" customWidth="1"/>
    <col min="15623" max="15623" width="16.77734375" style="5" customWidth="1"/>
    <col min="15624" max="15624" width="16" style="5" customWidth="1"/>
    <col min="15625" max="15625" width="12" style="5" bestFit="1" customWidth="1"/>
    <col min="15626" max="15626" width="18.33203125" style="5" customWidth="1"/>
    <col min="15627" max="15627" width="12.44140625" style="5" customWidth="1"/>
    <col min="15628" max="15628" width="20" style="5" customWidth="1"/>
    <col min="15629" max="15629" width="10.77734375" style="5"/>
    <col min="15630" max="15630" width="12.33203125" style="5" bestFit="1" customWidth="1"/>
    <col min="15631" max="15872" width="10.77734375" style="5"/>
    <col min="15873" max="15873" width="20.33203125" style="5" customWidth="1"/>
    <col min="15874" max="15874" width="30.44140625" style="5" customWidth="1"/>
    <col min="15875" max="15875" width="16.44140625" style="5" customWidth="1"/>
    <col min="15876" max="15876" width="15.6640625" style="5" customWidth="1"/>
    <col min="15877" max="15877" width="16.109375" style="5" bestFit="1" customWidth="1"/>
    <col min="15878" max="15878" width="18.33203125" style="5" bestFit="1" customWidth="1"/>
    <col min="15879" max="15879" width="16.77734375" style="5" customWidth="1"/>
    <col min="15880" max="15880" width="16" style="5" customWidth="1"/>
    <col min="15881" max="15881" width="12" style="5" bestFit="1" customWidth="1"/>
    <col min="15882" max="15882" width="18.33203125" style="5" customWidth="1"/>
    <col min="15883" max="15883" width="12.44140625" style="5" customWidth="1"/>
    <col min="15884" max="15884" width="20" style="5" customWidth="1"/>
    <col min="15885" max="15885" width="10.77734375" style="5"/>
    <col min="15886" max="15886" width="12.33203125" style="5" bestFit="1" customWidth="1"/>
    <col min="15887" max="16128" width="10.77734375" style="5"/>
    <col min="16129" max="16129" width="20.33203125" style="5" customWidth="1"/>
    <col min="16130" max="16130" width="30.44140625" style="5" customWidth="1"/>
    <col min="16131" max="16131" width="16.44140625" style="5" customWidth="1"/>
    <col min="16132" max="16132" width="15.6640625" style="5" customWidth="1"/>
    <col min="16133" max="16133" width="16.109375" style="5" bestFit="1" customWidth="1"/>
    <col min="16134" max="16134" width="18.33203125" style="5" bestFit="1" customWidth="1"/>
    <col min="16135" max="16135" width="16.77734375" style="5" customWidth="1"/>
    <col min="16136" max="16136" width="16" style="5" customWidth="1"/>
    <col min="16137" max="16137" width="12" style="5" bestFit="1" customWidth="1"/>
    <col min="16138" max="16138" width="18.33203125" style="5" customWidth="1"/>
    <col min="16139" max="16139" width="12.44140625" style="5" customWidth="1"/>
    <col min="16140" max="16140" width="20" style="5" customWidth="1"/>
    <col min="16141" max="16141" width="10.77734375" style="5"/>
    <col min="16142" max="16142" width="12.33203125" style="5" bestFit="1" customWidth="1"/>
    <col min="16143" max="16384" width="10.77734375" style="5"/>
  </cols>
  <sheetData>
    <row r="1" spans="1:12" ht="19.5" customHeight="1">
      <c r="A1" s="2"/>
      <c r="B1" s="2"/>
      <c r="C1" s="2"/>
      <c r="D1" s="2"/>
      <c r="E1" s="2"/>
      <c r="F1" s="2"/>
      <c r="G1" s="2"/>
      <c r="H1" s="2"/>
      <c r="I1" s="3"/>
      <c r="J1" s="4"/>
      <c r="K1" s="3"/>
      <c r="L1" s="2"/>
    </row>
    <row r="2" spans="1:12" ht="13.8">
      <c r="A2" s="736" t="s">
        <v>16</v>
      </c>
      <c r="B2" s="736"/>
      <c r="C2" s="736"/>
      <c r="D2" s="736"/>
      <c r="E2" s="736"/>
      <c r="F2" s="736"/>
      <c r="G2" s="736"/>
      <c r="H2" s="736"/>
      <c r="I2" s="3"/>
      <c r="J2" s="4"/>
      <c r="K2" s="3"/>
      <c r="L2" s="2"/>
    </row>
    <row r="3" spans="1:12" ht="13.8">
      <c r="A3" s="738" t="s">
        <v>17</v>
      </c>
      <c r="B3" s="738"/>
      <c r="C3" s="738"/>
      <c r="D3" s="738"/>
      <c r="E3" s="738"/>
      <c r="F3" s="738"/>
      <c r="G3" s="738"/>
      <c r="H3" s="738"/>
      <c r="I3" s="3"/>
      <c r="J3" s="4"/>
      <c r="K3" s="3"/>
      <c r="L3" s="2"/>
    </row>
    <row r="4" spans="1:12" ht="9.75" customHeight="1">
      <c r="A4" s="6"/>
      <c r="B4" s="2"/>
      <c r="C4" s="2"/>
      <c r="D4" s="2"/>
      <c r="E4" s="2"/>
      <c r="F4" s="2"/>
      <c r="G4" s="2"/>
      <c r="H4" s="7"/>
      <c r="I4" s="8"/>
      <c r="J4" s="4"/>
      <c r="K4" s="3"/>
      <c r="L4" s="2"/>
    </row>
    <row r="5" spans="1:12" ht="13.8">
      <c r="A5" s="9" t="s">
        <v>18</v>
      </c>
      <c r="B5" s="2"/>
      <c r="C5" s="2"/>
      <c r="D5" s="2"/>
      <c r="E5" s="2"/>
      <c r="F5" s="2"/>
      <c r="G5" s="2"/>
      <c r="H5" s="7"/>
      <c r="I5" s="3"/>
      <c r="J5" s="4"/>
      <c r="K5" s="3"/>
      <c r="L5" s="2"/>
    </row>
    <row r="6" spans="1:12" ht="15" customHeight="1">
      <c r="A6" s="699" t="s">
        <v>19</v>
      </c>
      <c r="B6" s="699"/>
      <c r="C6" s="699"/>
      <c r="D6" s="699"/>
      <c r="E6" s="699"/>
      <c r="F6" s="699"/>
      <c r="G6" s="699"/>
      <c r="H6" s="699"/>
      <c r="I6" s="3"/>
      <c r="J6" s="4"/>
      <c r="K6" s="3"/>
      <c r="L6" s="2"/>
    </row>
    <row r="7" spans="1:12" ht="15" customHeight="1">
      <c r="A7" s="699"/>
      <c r="B7" s="699"/>
      <c r="C7" s="699"/>
      <c r="D7" s="699"/>
      <c r="E7" s="699"/>
      <c r="F7" s="699"/>
      <c r="G7" s="699"/>
      <c r="H7" s="699"/>
      <c r="I7" s="3"/>
      <c r="J7" s="4"/>
      <c r="K7" s="3"/>
      <c r="L7" s="2"/>
    </row>
    <row r="8" spans="1:12" ht="15" customHeight="1">
      <c r="A8" s="699"/>
      <c r="B8" s="699"/>
      <c r="C8" s="699"/>
      <c r="D8" s="699"/>
      <c r="E8" s="699"/>
      <c r="F8" s="699"/>
      <c r="G8" s="699"/>
      <c r="H8" s="699"/>
      <c r="I8" s="3"/>
      <c r="J8" s="4"/>
      <c r="K8" s="3"/>
      <c r="L8" s="2"/>
    </row>
    <row r="9" spans="1:12" ht="18.75" customHeight="1">
      <c r="A9" s="699"/>
      <c r="B9" s="699"/>
      <c r="C9" s="699"/>
      <c r="D9" s="699"/>
      <c r="E9" s="699"/>
      <c r="F9" s="699"/>
      <c r="G9" s="699"/>
      <c r="H9" s="699"/>
      <c r="I9" s="3"/>
      <c r="J9" s="4"/>
      <c r="K9" s="3"/>
      <c r="L9" s="2"/>
    </row>
    <row r="10" spans="1:12" ht="14.25" customHeight="1">
      <c r="A10" s="699"/>
      <c r="B10" s="699"/>
      <c r="C10" s="699"/>
      <c r="D10" s="699"/>
      <c r="E10" s="699"/>
      <c r="F10" s="699"/>
      <c r="G10" s="699"/>
      <c r="H10" s="699"/>
      <c r="I10" s="3"/>
      <c r="J10" s="4"/>
      <c r="K10" s="3"/>
      <c r="L10" s="2"/>
    </row>
    <row r="11" spans="1:12" ht="13.8">
      <c r="A11" s="2"/>
      <c r="B11" s="2"/>
      <c r="C11" s="2"/>
      <c r="D11" s="2"/>
      <c r="E11" s="2"/>
      <c r="F11" s="2"/>
      <c r="G11" s="2"/>
      <c r="H11" s="2"/>
      <c r="I11" s="11"/>
      <c r="J11" s="4"/>
      <c r="K11" s="3"/>
      <c r="L11" s="2"/>
    </row>
    <row r="12" spans="1:12" ht="13.8">
      <c r="A12" s="6" t="s">
        <v>20</v>
      </c>
      <c r="B12" s="2"/>
      <c r="C12" s="2"/>
      <c r="D12" s="2"/>
      <c r="E12" s="2"/>
      <c r="F12" s="2"/>
      <c r="G12" s="2"/>
      <c r="H12" s="7"/>
      <c r="I12" s="8"/>
      <c r="J12" s="4"/>
      <c r="K12" s="3"/>
      <c r="L12" s="2"/>
    </row>
    <row r="13" spans="1:12" ht="9.75" customHeight="1">
      <c r="A13" s="6"/>
      <c r="B13" s="2"/>
      <c r="C13" s="2"/>
      <c r="D13" s="2"/>
      <c r="E13" s="2"/>
      <c r="F13" s="2"/>
      <c r="G13" s="2"/>
      <c r="H13" s="7"/>
      <c r="I13" s="8"/>
      <c r="J13" s="4"/>
      <c r="K13" s="3"/>
      <c r="L13" s="2"/>
    </row>
    <row r="14" spans="1:12" ht="15" customHeight="1">
      <c r="A14" s="699" t="s">
        <v>682</v>
      </c>
      <c r="B14" s="699"/>
      <c r="C14" s="699"/>
      <c r="D14" s="699"/>
      <c r="E14" s="699"/>
      <c r="F14" s="699"/>
      <c r="G14" s="699"/>
      <c r="H14" s="699"/>
      <c r="I14" s="8"/>
      <c r="J14" s="4"/>
      <c r="K14" s="3"/>
      <c r="L14" s="2"/>
    </row>
    <row r="15" spans="1:12" ht="39.75" customHeight="1">
      <c r="A15" s="699"/>
      <c r="B15" s="699"/>
      <c r="C15" s="699"/>
      <c r="D15" s="699"/>
      <c r="E15" s="699"/>
      <c r="F15" s="699"/>
      <c r="G15" s="699"/>
      <c r="H15" s="699"/>
      <c r="I15" s="8"/>
      <c r="J15" s="4"/>
      <c r="K15" s="3"/>
      <c r="L15" s="2"/>
    </row>
    <row r="16" spans="1:12" ht="12.75" customHeight="1">
      <c r="A16" s="12"/>
      <c r="B16" s="12"/>
      <c r="C16" s="12"/>
      <c r="D16" s="12"/>
      <c r="E16" s="12"/>
      <c r="F16" s="12"/>
      <c r="G16" s="12"/>
      <c r="H16" s="12"/>
      <c r="I16" s="8"/>
      <c r="J16" s="4"/>
      <c r="K16" s="3"/>
      <c r="L16" s="2"/>
    </row>
    <row r="17" spans="1:12" ht="12.75" customHeight="1">
      <c r="A17" s="6" t="s">
        <v>219</v>
      </c>
      <c r="B17" s="12"/>
      <c r="C17" s="12"/>
      <c r="D17" s="12"/>
      <c r="E17" s="12"/>
      <c r="F17" s="12"/>
      <c r="G17" s="12"/>
      <c r="H17" s="12"/>
      <c r="I17" s="8"/>
      <c r="J17" s="4"/>
      <c r="K17" s="3"/>
      <c r="L17" s="2"/>
    </row>
    <row r="18" spans="1:12" ht="13.8">
      <c r="A18" s="2"/>
      <c r="B18" s="2"/>
      <c r="C18" s="2"/>
      <c r="D18" s="2"/>
      <c r="E18" s="2"/>
      <c r="F18" s="2"/>
      <c r="G18" s="2"/>
      <c r="H18" s="2"/>
      <c r="I18" s="8"/>
      <c r="J18" s="4"/>
      <c r="K18" s="3"/>
      <c r="L18" s="2"/>
    </row>
    <row r="19" spans="1:12" ht="15" customHeight="1">
      <c r="A19" s="699" t="s">
        <v>683</v>
      </c>
      <c r="B19" s="699"/>
      <c r="C19" s="699"/>
      <c r="D19" s="699"/>
      <c r="E19" s="699"/>
      <c r="F19" s="699"/>
      <c r="G19" s="699"/>
      <c r="H19" s="699"/>
      <c r="I19" s="8"/>
      <c r="J19" s="4"/>
      <c r="K19" s="3"/>
      <c r="L19" s="2"/>
    </row>
    <row r="20" spans="1:12" ht="12.75" customHeight="1">
      <c r="A20" s="699"/>
      <c r="B20" s="699"/>
      <c r="C20" s="699"/>
      <c r="D20" s="699"/>
      <c r="E20" s="699"/>
      <c r="F20" s="699"/>
      <c r="G20" s="699"/>
      <c r="H20" s="699"/>
      <c r="I20" s="8"/>
      <c r="J20" s="4"/>
      <c r="K20" s="3"/>
      <c r="L20" s="2"/>
    </row>
    <row r="21" spans="1:12" ht="15.75" customHeight="1">
      <c r="A21" s="699"/>
      <c r="B21" s="699"/>
      <c r="C21" s="699"/>
      <c r="D21" s="699"/>
      <c r="E21" s="699"/>
      <c r="F21" s="699"/>
      <c r="G21" s="699"/>
      <c r="H21" s="699"/>
      <c r="I21" s="8"/>
      <c r="J21" s="4"/>
      <c r="K21" s="3"/>
      <c r="L21" s="2"/>
    </row>
    <row r="22" spans="1:12" ht="12.75" customHeight="1">
      <c r="A22" s="699"/>
      <c r="B22" s="699"/>
      <c r="C22" s="699"/>
      <c r="D22" s="699"/>
      <c r="E22" s="699"/>
      <c r="F22" s="699"/>
      <c r="G22" s="699"/>
      <c r="H22" s="699"/>
      <c r="I22" s="8"/>
      <c r="J22" s="4"/>
      <c r="K22" s="3"/>
      <c r="L22" s="2"/>
    </row>
    <row r="23" spans="1:12" ht="15.75" customHeight="1">
      <c r="A23" s="699"/>
      <c r="B23" s="699"/>
      <c r="C23" s="699"/>
      <c r="D23" s="699"/>
      <c r="E23" s="699"/>
      <c r="F23" s="699"/>
      <c r="G23" s="699"/>
      <c r="H23" s="699"/>
      <c r="I23" s="8"/>
      <c r="J23" s="4"/>
      <c r="K23" s="3"/>
      <c r="L23" s="2"/>
    </row>
    <row r="24" spans="1:12" ht="13.8">
      <c r="A24" s="13" t="s">
        <v>228</v>
      </c>
      <c r="B24" s="2"/>
      <c r="C24" s="2"/>
      <c r="D24" s="2"/>
      <c r="E24" s="2"/>
      <c r="F24" s="2"/>
      <c r="G24" s="2"/>
      <c r="H24" s="2"/>
      <c r="I24" s="8"/>
      <c r="J24" s="4"/>
      <c r="K24" s="3"/>
      <c r="L24" s="2"/>
    </row>
    <row r="25" spans="1:12" ht="13.8">
      <c r="A25" s="2"/>
      <c r="B25" s="2"/>
      <c r="C25" s="2"/>
      <c r="D25" s="2"/>
      <c r="E25" s="2"/>
      <c r="F25" s="2"/>
      <c r="G25" s="2"/>
      <c r="H25" s="7"/>
      <c r="I25" s="8"/>
      <c r="J25" s="4"/>
      <c r="K25" s="3"/>
      <c r="L25" s="2"/>
    </row>
    <row r="26" spans="1:12" ht="15" customHeight="1">
      <c r="A26" s="699" t="s">
        <v>21</v>
      </c>
      <c r="B26" s="699"/>
      <c r="C26" s="699"/>
      <c r="D26" s="699"/>
      <c r="E26" s="699"/>
      <c r="F26" s="699"/>
      <c r="G26" s="699"/>
      <c r="H26" s="699"/>
      <c r="I26" s="8"/>
      <c r="J26" s="4"/>
      <c r="K26" s="3"/>
      <c r="L26" s="2"/>
    </row>
    <row r="27" spans="1:12" ht="15" customHeight="1">
      <c r="A27" s="699"/>
      <c r="B27" s="699"/>
      <c r="C27" s="699"/>
      <c r="D27" s="699"/>
      <c r="E27" s="699"/>
      <c r="F27" s="699"/>
      <c r="G27" s="699"/>
      <c r="H27" s="699"/>
      <c r="I27" s="8"/>
      <c r="J27" s="4"/>
      <c r="K27" s="3"/>
      <c r="L27" s="2"/>
    </row>
    <row r="28" spans="1:12" ht="13.8">
      <c r="A28" s="13" t="s">
        <v>238</v>
      </c>
      <c r="B28" s="2"/>
      <c r="C28" s="2"/>
      <c r="D28" s="2"/>
      <c r="E28" s="2"/>
      <c r="F28" s="2"/>
      <c r="G28" s="2"/>
      <c r="H28" s="7"/>
      <c r="I28" s="8"/>
      <c r="J28" s="4"/>
      <c r="K28" s="3"/>
      <c r="L28" s="2"/>
    </row>
    <row r="29" spans="1:12" ht="13.8">
      <c r="A29" s="2" t="s">
        <v>22</v>
      </c>
      <c r="B29" s="2"/>
      <c r="C29" s="2"/>
      <c r="D29" s="2"/>
      <c r="E29" s="2"/>
      <c r="F29" s="2"/>
      <c r="G29" s="2"/>
      <c r="H29" s="7"/>
      <c r="I29" s="8"/>
      <c r="J29" s="4"/>
      <c r="K29" s="3"/>
      <c r="L29" s="2"/>
    </row>
    <row r="30" spans="1:12" ht="15" customHeight="1">
      <c r="A30" s="699" t="s">
        <v>684</v>
      </c>
      <c r="B30" s="699"/>
      <c r="C30" s="699"/>
      <c r="D30" s="699"/>
      <c r="E30" s="699"/>
      <c r="F30" s="699"/>
      <c r="G30" s="699"/>
      <c r="H30" s="699"/>
      <c r="I30" s="8"/>
      <c r="J30" s="4"/>
      <c r="K30" s="3"/>
      <c r="L30" s="2"/>
    </row>
    <row r="31" spans="1:12" ht="15" customHeight="1">
      <c r="A31" s="699"/>
      <c r="B31" s="699"/>
      <c r="C31" s="699"/>
      <c r="D31" s="699"/>
      <c r="E31" s="699"/>
      <c r="F31" s="699"/>
      <c r="G31" s="699"/>
      <c r="H31" s="699"/>
      <c r="I31" s="8"/>
      <c r="J31" s="4"/>
      <c r="K31" s="3"/>
      <c r="L31" s="2"/>
    </row>
    <row r="32" spans="1:12" ht="21" customHeight="1">
      <c r="A32" s="699"/>
      <c r="B32" s="699"/>
      <c r="C32" s="699"/>
      <c r="D32" s="699"/>
      <c r="E32" s="699"/>
      <c r="F32" s="699"/>
      <c r="G32" s="699"/>
      <c r="H32" s="699"/>
      <c r="I32" s="8"/>
      <c r="J32" s="4"/>
      <c r="K32" s="3"/>
      <c r="L32" s="2"/>
    </row>
    <row r="33" spans="1:12" ht="13.8">
      <c r="A33" s="2"/>
      <c r="B33" s="2"/>
      <c r="C33" s="2"/>
      <c r="D33" s="2"/>
      <c r="E33" s="2"/>
      <c r="F33" s="2"/>
      <c r="G33" s="2"/>
      <c r="H33" s="2"/>
      <c r="I33" s="8"/>
      <c r="J33" s="4"/>
      <c r="K33" s="3"/>
      <c r="L33" s="2"/>
    </row>
    <row r="34" spans="1:12" ht="13.8">
      <c r="A34" s="13" t="s">
        <v>250</v>
      </c>
      <c r="B34" s="2"/>
      <c r="C34" s="2"/>
      <c r="D34" s="2"/>
      <c r="E34" s="2"/>
      <c r="F34" s="2"/>
      <c r="G34" s="2"/>
      <c r="H34" s="7"/>
      <c r="I34" s="8"/>
      <c r="J34" s="4"/>
      <c r="K34" s="3"/>
      <c r="L34" s="2"/>
    </row>
    <row r="35" spans="1:12" ht="13.8">
      <c r="A35" s="2"/>
      <c r="B35" s="2"/>
      <c r="C35" s="2"/>
      <c r="D35" s="2"/>
      <c r="E35" s="2"/>
      <c r="F35" s="2"/>
      <c r="G35" s="2"/>
      <c r="H35" s="7"/>
      <c r="I35" s="8"/>
      <c r="J35" s="4"/>
      <c r="K35" s="3"/>
      <c r="L35" s="2"/>
    </row>
    <row r="36" spans="1:12" ht="15" customHeight="1">
      <c r="A36" s="699" t="s">
        <v>685</v>
      </c>
      <c r="B36" s="699"/>
      <c r="C36" s="699"/>
      <c r="D36" s="699"/>
      <c r="E36" s="699"/>
      <c r="F36" s="699"/>
      <c r="G36" s="699"/>
      <c r="H36" s="699"/>
      <c r="I36" s="8"/>
      <c r="J36" s="4"/>
      <c r="K36" s="3"/>
      <c r="L36" s="2"/>
    </row>
    <row r="37" spans="1:12" ht="20.25" customHeight="1">
      <c r="A37" s="699"/>
      <c r="B37" s="699"/>
      <c r="C37" s="699"/>
      <c r="D37" s="699"/>
      <c r="E37" s="699"/>
      <c r="F37" s="699"/>
      <c r="G37" s="699"/>
      <c r="H37" s="699"/>
      <c r="I37" s="8"/>
      <c r="J37" s="4"/>
      <c r="K37" s="3"/>
      <c r="L37" s="2"/>
    </row>
    <row r="38" spans="1:12" ht="13.8">
      <c r="A38" s="2"/>
      <c r="B38" s="2"/>
      <c r="C38" s="2"/>
      <c r="D38" s="2"/>
      <c r="E38" s="2"/>
      <c r="F38" s="2"/>
      <c r="G38" s="2"/>
      <c r="H38" s="7"/>
      <c r="I38" s="8"/>
      <c r="J38" s="4"/>
      <c r="K38" s="3"/>
      <c r="L38" s="2"/>
    </row>
    <row r="39" spans="1:12" ht="13.8">
      <c r="A39" s="13" t="s">
        <v>260</v>
      </c>
      <c r="B39" s="2"/>
      <c r="C39" s="2"/>
      <c r="D39" s="2"/>
      <c r="E39" s="2"/>
      <c r="F39" s="2"/>
      <c r="G39" s="2"/>
      <c r="H39" s="7"/>
      <c r="I39" s="8"/>
      <c r="J39" s="4"/>
      <c r="K39" s="3"/>
      <c r="L39" s="2"/>
    </row>
    <row r="40" spans="1:12" ht="13.8">
      <c r="A40" s="2"/>
      <c r="B40" s="2"/>
      <c r="C40" s="2"/>
      <c r="D40" s="2"/>
      <c r="E40" s="2"/>
      <c r="F40" s="2"/>
      <c r="G40" s="2"/>
      <c r="H40" s="7"/>
      <c r="I40" s="8"/>
      <c r="J40" s="4"/>
      <c r="K40" s="3"/>
      <c r="L40" s="2"/>
    </row>
    <row r="41" spans="1:12" ht="15.75" customHeight="1">
      <c r="A41" s="732" t="s">
        <v>686</v>
      </c>
      <c r="B41" s="732"/>
      <c r="C41" s="732"/>
      <c r="D41" s="732"/>
      <c r="E41" s="732"/>
      <c r="F41" s="732"/>
      <c r="G41" s="732"/>
      <c r="H41" s="732"/>
      <c r="I41" s="8"/>
      <c r="J41" s="4"/>
      <c r="K41" s="3"/>
      <c r="L41" s="2"/>
    </row>
    <row r="42" spans="1:12" ht="13.8">
      <c r="A42" s="732"/>
      <c r="B42" s="732"/>
      <c r="C42" s="732"/>
      <c r="D42" s="732"/>
      <c r="E42" s="732"/>
      <c r="F42" s="732"/>
      <c r="G42" s="732"/>
      <c r="H42" s="732"/>
      <c r="I42" s="8"/>
      <c r="J42" s="4"/>
      <c r="K42" s="3"/>
      <c r="L42" s="2"/>
    </row>
    <row r="43" spans="1:12" ht="13.8">
      <c r="A43" s="7"/>
      <c r="B43" s="2"/>
      <c r="C43" s="2"/>
      <c r="D43" s="2"/>
      <c r="E43" s="2"/>
      <c r="F43" s="2"/>
      <c r="G43" s="2"/>
      <c r="H43" s="7"/>
      <c r="I43" s="8"/>
      <c r="J43" s="4"/>
      <c r="K43" s="3"/>
      <c r="L43" s="2"/>
    </row>
    <row r="44" spans="1:12" ht="13.8">
      <c r="A44" s="13" t="s">
        <v>272</v>
      </c>
      <c r="B44" s="2"/>
      <c r="C44" s="2"/>
      <c r="D44" s="2"/>
      <c r="E44" s="2"/>
      <c r="F44" s="2"/>
      <c r="G44" s="2"/>
      <c r="H44" s="7"/>
      <c r="I44" s="8"/>
      <c r="J44" s="4"/>
      <c r="K44" s="3"/>
      <c r="L44" s="2"/>
    </row>
    <row r="45" spans="1:12" ht="13.8">
      <c r="A45" s="2"/>
      <c r="B45" s="2"/>
      <c r="C45" s="2"/>
      <c r="D45" s="2"/>
      <c r="E45" s="2"/>
      <c r="F45" s="2"/>
      <c r="G45" s="2"/>
      <c r="H45" s="7"/>
      <c r="I45" s="8"/>
      <c r="J45" s="4"/>
      <c r="K45" s="3"/>
      <c r="L45" s="2"/>
    </row>
    <row r="46" spans="1:12" ht="12.75" customHeight="1">
      <c r="A46" s="732" t="s">
        <v>23</v>
      </c>
      <c r="B46" s="732"/>
      <c r="C46" s="732"/>
      <c r="D46" s="732"/>
      <c r="E46" s="732"/>
      <c r="F46" s="732"/>
      <c r="G46" s="15"/>
      <c r="H46" s="15"/>
      <c r="I46" s="8"/>
      <c r="J46" s="4"/>
      <c r="K46" s="3"/>
      <c r="L46" s="2"/>
    </row>
    <row r="47" spans="1:12" ht="13.8">
      <c r="A47" s="733"/>
      <c r="B47" s="733"/>
      <c r="C47" s="733"/>
      <c r="D47" s="733"/>
      <c r="E47" s="733"/>
      <c r="F47" s="733"/>
      <c r="G47" s="733"/>
      <c r="H47" s="733"/>
      <c r="I47" s="8"/>
      <c r="J47" s="4"/>
      <c r="K47" s="3"/>
      <c r="L47" s="2"/>
    </row>
    <row r="48" spans="1:12" ht="13.8">
      <c r="A48" s="2"/>
      <c r="B48" s="2"/>
      <c r="C48" s="2"/>
      <c r="D48" s="2"/>
      <c r="E48" s="2"/>
      <c r="F48" s="2"/>
      <c r="G48" s="2"/>
      <c r="H48" s="2"/>
      <c r="I48" s="11"/>
      <c r="J48" s="4"/>
      <c r="K48" s="3"/>
      <c r="L48" s="2"/>
    </row>
    <row r="49" spans="1:12" ht="12.75" customHeight="1">
      <c r="A49" s="6" t="s">
        <v>25</v>
      </c>
      <c r="B49" s="2"/>
      <c r="C49" s="2"/>
      <c r="D49" s="2"/>
      <c r="E49" s="2"/>
      <c r="F49" s="2"/>
      <c r="G49" s="2"/>
      <c r="H49" s="2"/>
      <c r="I49" s="8"/>
      <c r="J49" s="4"/>
      <c r="K49" s="3"/>
      <c r="L49" s="2"/>
    </row>
    <row r="50" spans="1:12" ht="13.8">
      <c r="A50" s="2"/>
      <c r="B50" s="2"/>
      <c r="C50" s="2"/>
      <c r="D50" s="2"/>
      <c r="E50" s="2"/>
      <c r="F50" s="2"/>
      <c r="G50" s="2"/>
      <c r="H50" s="7"/>
      <c r="I50" s="8"/>
      <c r="J50" s="4"/>
      <c r="K50" s="3"/>
      <c r="L50" s="2"/>
    </row>
    <row r="51" spans="1:12" ht="13.8">
      <c r="A51" s="732" t="s">
        <v>26</v>
      </c>
      <c r="B51" s="732"/>
      <c r="C51" s="732"/>
      <c r="D51" s="732"/>
      <c r="E51" s="732"/>
      <c r="F51" s="732"/>
      <c r="G51" s="732"/>
      <c r="H51" s="15"/>
      <c r="I51" s="8"/>
      <c r="J51" s="4"/>
      <c r="K51" s="3"/>
      <c r="L51" s="2"/>
    </row>
    <row r="52" spans="1:12" ht="13.5" customHeight="1">
      <c r="A52" s="15"/>
      <c r="B52" s="15"/>
      <c r="C52" s="15"/>
      <c r="D52" s="15"/>
      <c r="E52" s="15"/>
      <c r="F52" s="15"/>
      <c r="G52" s="15"/>
      <c r="H52" s="15"/>
      <c r="I52" s="8"/>
      <c r="J52" s="4"/>
      <c r="K52" s="3"/>
      <c r="L52" s="2"/>
    </row>
    <row r="53" spans="1:12" ht="13.5" customHeight="1">
      <c r="A53" s="6" t="s">
        <v>27</v>
      </c>
      <c r="B53" s="14"/>
      <c r="C53" s="14"/>
      <c r="D53" s="14"/>
      <c r="E53" s="14"/>
      <c r="F53" s="14"/>
      <c r="G53" s="14"/>
      <c r="H53" s="14"/>
      <c r="I53" s="8"/>
      <c r="J53" s="4"/>
      <c r="K53" s="3"/>
      <c r="L53" s="2"/>
    </row>
    <row r="54" spans="1:12" ht="13.5" customHeight="1">
      <c r="A54" s="14"/>
      <c r="B54" s="14"/>
      <c r="C54" s="14"/>
      <c r="D54" s="14"/>
      <c r="E54" s="14"/>
      <c r="F54" s="14"/>
      <c r="G54" s="14"/>
      <c r="H54" s="14"/>
      <c r="I54" s="8"/>
      <c r="J54" s="4"/>
      <c r="K54" s="3"/>
      <c r="L54" s="2"/>
    </row>
    <row r="55" spans="1:12" ht="13.5" customHeight="1">
      <c r="A55" s="16" t="s">
        <v>28</v>
      </c>
      <c r="B55" s="14"/>
      <c r="C55" s="14"/>
      <c r="D55" s="14"/>
      <c r="E55" s="14"/>
      <c r="F55" s="14"/>
      <c r="G55" s="14"/>
      <c r="H55" s="14"/>
      <c r="I55" s="8"/>
      <c r="J55" s="4"/>
      <c r="K55" s="3"/>
      <c r="L55" s="2"/>
    </row>
    <row r="56" spans="1:12" ht="13.5" customHeight="1">
      <c r="A56" s="16"/>
      <c r="B56" s="14"/>
      <c r="C56" s="14"/>
      <c r="D56" s="14"/>
      <c r="E56" s="14"/>
      <c r="F56" s="14"/>
      <c r="G56" s="14"/>
      <c r="H56" s="14"/>
      <c r="I56" s="8"/>
      <c r="J56" s="4"/>
      <c r="K56" s="3"/>
      <c r="L56" s="2"/>
    </row>
    <row r="57" spans="1:12" ht="13.8">
      <c r="A57" s="17"/>
      <c r="B57" s="12"/>
      <c r="C57" s="12"/>
      <c r="D57" s="12"/>
      <c r="E57" s="12"/>
      <c r="F57" s="12"/>
      <c r="G57" s="12"/>
      <c r="H57" s="12"/>
      <c r="I57" s="8"/>
      <c r="J57" s="4"/>
      <c r="K57" s="3"/>
      <c r="L57" s="2"/>
    </row>
    <row r="58" spans="1:12" ht="13.8">
      <c r="A58" s="2"/>
      <c r="B58" s="734"/>
      <c r="C58" s="735"/>
      <c r="D58" s="18">
        <v>44651</v>
      </c>
      <c r="E58" s="18">
        <v>44926</v>
      </c>
      <c r="F58" s="18">
        <v>44651</v>
      </c>
      <c r="G58" s="12"/>
      <c r="H58" s="12"/>
      <c r="I58" s="8"/>
      <c r="J58" s="4"/>
      <c r="K58" s="3"/>
      <c r="L58" s="2"/>
    </row>
    <row r="59" spans="1:12" ht="13.8">
      <c r="A59" s="2"/>
      <c r="B59" s="734" t="s">
        <v>31</v>
      </c>
      <c r="C59" s="735"/>
      <c r="D59" s="19">
        <v>7166.48</v>
      </c>
      <c r="E59" s="20">
        <v>7322.9</v>
      </c>
      <c r="F59" s="19">
        <v>6921.52</v>
      </c>
      <c r="G59" s="12"/>
      <c r="H59" s="12"/>
      <c r="I59" s="8"/>
      <c r="J59" s="4"/>
      <c r="K59" s="3"/>
      <c r="L59" s="2"/>
    </row>
    <row r="60" spans="1:12" ht="13.8">
      <c r="A60" s="2"/>
      <c r="B60" s="734" t="s">
        <v>32</v>
      </c>
      <c r="C60" s="735"/>
      <c r="D60" s="19">
        <v>7169.7</v>
      </c>
      <c r="E60" s="20">
        <v>7339.62</v>
      </c>
      <c r="F60" s="19">
        <v>6931.47</v>
      </c>
      <c r="G60" s="12"/>
      <c r="H60" s="12"/>
      <c r="I60" s="8"/>
      <c r="J60" s="4"/>
      <c r="K60" s="3"/>
      <c r="L60" s="2"/>
    </row>
    <row r="61" spans="1:12" ht="13.5" customHeight="1">
      <c r="A61" s="12"/>
      <c r="B61" s="12"/>
      <c r="C61" s="12"/>
      <c r="D61" s="12"/>
      <c r="E61" s="12"/>
      <c r="F61" s="12"/>
      <c r="G61" s="12"/>
      <c r="H61" s="12"/>
      <c r="I61" s="8"/>
      <c r="J61" s="4"/>
      <c r="K61" s="3"/>
      <c r="L61" s="2"/>
    </row>
    <row r="62" spans="1:12" ht="13.5" customHeight="1">
      <c r="A62" s="16" t="s">
        <v>33</v>
      </c>
      <c r="B62" s="12"/>
      <c r="C62" s="12"/>
      <c r="D62" s="12"/>
      <c r="E62" s="12"/>
      <c r="F62" s="12"/>
      <c r="G62" s="12"/>
      <c r="H62" s="12"/>
      <c r="I62" s="8"/>
      <c r="J62" s="4"/>
      <c r="K62" s="3"/>
      <c r="L62" s="2"/>
    </row>
    <row r="63" spans="1:12" ht="13.5" customHeight="1">
      <c r="A63" s="16"/>
      <c r="B63" s="14"/>
      <c r="C63" s="14"/>
      <c r="D63" s="14"/>
      <c r="E63" s="14"/>
      <c r="F63" s="14"/>
      <c r="G63" s="14"/>
      <c r="H63" s="14"/>
      <c r="I63" s="8"/>
      <c r="J63" s="4"/>
      <c r="K63" s="3"/>
      <c r="L63" s="2"/>
    </row>
    <row r="64" spans="1:12" ht="13.5" customHeight="1">
      <c r="A64" s="17"/>
      <c r="B64" s="14"/>
      <c r="C64" s="14"/>
      <c r="D64" s="14"/>
      <c r="E64" s="14"/>
      <c r="F64" s="14"/>
      <c r="G64" s="14"/>
      <c r="H64" s="14"/>
      <c r="I64" s="8"/>
      <c r="J64" s="4"/>
      <c r="K64" s="3"/>
      <c r="L64" s="2"/>
    </row>
    <row r="65" spans="1:12" ht="13.5" customHeight="1">
      <c r="A65" s="16"/>
      <c r="B65" s="736" t="s">
        <v>34</v>
      </c>
      <c r="C65" s="736"/>
      <c r="D65" s="736"/>
      <c r="E65" s="736"/>
      <c r="F65" s="736"/>
      <c r="G65" s="14"/>
      <c r="H65" s="14"/>
      <c r="I65" s="8"/>
      <c r="J65" s="4"/>
      <c r="K65" s="3"/>
      <c r="L65" s="2"/>
    </row>
    <row r="66" spans="1:12" s="27" customFormat="1" ht="39.6">
      <c r="A66" s="21"/>
      <c r="B66" s="22" t="s">
        <v>35</v>
      </c>
      <c r="C66" s="22" t="s">
        <v>36</v>
      </c>
      <c r="D66" s="22" t="s">
        <v>37</v>
      </c>
      <c r="E66" s="22" t="s">
        <v>38</v>
      </c>
      <c r="F66" s="22" t="s">
        <v>39</v>
      </c>
      <c r="G66" s="22" t="s">
        <v>40</v>
      </c>
      <c r="H66" s="22" t="s">
        <v>41</v>
      </c>
      <c r="I66" s="23"/>
      <c r="J66" s="24"/>
      <c r="K66" s="25"/>
      <c r="L66" s="26"/>
    </row>
    <row r="67" spans="1:12" ht="13.5" customHeight="1">
      <c r="A67" s="6"/>
      <c r="B67" s="28" t="s">
        <v>42</v>
      </c>
      <c r="C67" s="29" t="s">
        <v>44</v>
      </c>
      <c r="D67" s="30">
        <f>+D68</f>
        <v>23973.94</v>
      </c>
      <c r="E67" s="20">
        <v>7166.48</v>
      </c>
      <c r="F67" s="31">
        <f>+F68</f>
        <v>171808761.53119999</v>
      </c>
      <c r="G67" s="20">
        <v>6921.52</v>
      </c>
      <c r="H67" s="31">
        <v>928205871.39680004</v>
      </c>
      <c r="I67" s="8"/>
      <c r="J67" s="4"/>
      <c r="K67" s="3"/>
      <c r="L67" s="2"/>
    </row>
    <row r="68" spans="1:12" ht="13.5" customHeight="1">
      <c r="A68" s="6"/>
      <c r="B68" s="28" t="s">
        <v>43</v>
      </c>
      <c r="C68" s="29" t="s">
        <v>44</v>
      </c>
      <c r="D68" s="30">
        <f>D69</f>
        <v>23973.94</v>
      </c>
      <c r="E68" s="20">
        <v>7166.48</v>
      </c>
      <c r="F68" s="31">
        <f>F69</f>
        <v>171808761.53119999</v>
      </c>
      <c r="G68" s="20">
        <v>6921.52</v>
      </c>
      <c r="H68" s="31">
        <v>928205871.39680004</v>
      </c>
      <c r="I68" s="8"/>
      <c r="J68" s="4"/>
      <c r="K68" s="3"/>
      <c r="L68" s="2"/>
    </row>
    <row r="69" spans="1:12" ht="28.5" customHeight="1">
      <c r="A69" s="6"/>
      <c r="B69" s="32" t="s">
        <v>45</v>
      </c>
      <c r="C69" s="29" t="s">
        <v>44</v>
      </c>
      <c r="D69" s="30">
        <v>23973.94</v>
      </c>
      <c r="E69" s="20">
        <v>7166.48</v>
      </c>
      <c r="F69" s="31">
        <f>+D69*E69</f>
        <v>171808761.53119999</v>
      </c>
      <c r="G69" s="20">
        <v>6921.52</v>
      </c>
      <c r="H69" s="31">
        <v>928205871.39680004</v>
      </c>
      <c r="I69" s="8"/>
      <c r="J69" s="4"/>
      <c r="K69" s="3"/>
      <c r="L69" s="2"/>
    </row>
    <row r="70" spans="1:12" ht="13.5" customHeight="1">
      <c r="A70" s="6"/>
      <c r="B70" s="28" t="s">
        <v>46</v>
      </c>
      <c r="C70" s="33"/>
      <c r="D70" s="30"/>
      <c r="E70" s="30"/>
      <c r="F70" s="30"/>
      <c r="G70" s="30"/>
      <c r="H70" s="34"/>
      <c r="I70" s="8"/>
      <c r="J70" s="4"/>
      <c r="K70" s="3"/>
      <c r="L70" s="2"/>
    </row>
    <row r="71" spans="1:12" ht="13.5" customHeight="1">
      <c r="A71" s="6"/>
      <c r="B71" s="28" t="s">
        <v>48</v>
      </c>
      <c r="C71" s="33"/>
      <c r="D71" s="34"/>
      <c r="E71" s="34"/>
      <c r="F71" s="34"/>
      <c r="G71" s="34"/>
      <c r="H71" s="34"/>
      <c r="I71" s="8"/>
      <c r="J71" s="4"/>
      <c r="K71" s="3"/>
      <c r="L71" s="2"/>
    </row>
    <row r="72" spans="1:12" ht="13.5" customHeight="1">
      <c r="A72" s="6"/>
      <c r="B72" s="28" t="s">
        <v>47</v>
      </c>
      <c r="C72" s="34"/>
      <c r="D72" s="34"/>
      <c r="E72" s="34"/>
      <c r="F72" s="34"/>
      <c r="G72" s="34"/>
      <c r="H72" s="34"/>
      <c r="I72" s="8"/>
      <c r="J72" s="4"/>
      <c r="K72" s="3"/>
      <c r="L72" s="2"/>
    </row>
    <row r="73" spans="1:12" ht="13.5" customHeight="1">
      <c r="A73" s="6"/>
      <c r="B73" s="28" t="s">
        <v>48</v>
      </c>
      <c r="C73" s="34"/>
      <c r="D73" s="34"/>
      <c r="E73" s="34"/>
      <c r="F73" s="34"/>
      <c r="G73" s="34"/>
      <c r="H73" s="34"/>
      <c r="I73" s="8"/>
      <c r="J73" s="4"/>
      <c r="K73" s="3"/>
      <c r="L73" s="2"/>
    </row>
    <row r="74" spans="1:12" ht="13.5" customHeight="1">
      <c r="A74" s="6"/>
      <c r="B74" s="28" t="s">
        <v>49</v>
      </c>
      <c r="C74" s="34"/>
      <c r="D74" s="34"/>
      <c r="E74" s="34"/>
      <c r="F74" s="34"/>
      <c r="G74" s="34"/>
      <c r="H74" s="34"/>
      <c r="I74" s="8"/>
      <c r="J74" s="4"/>
      <c r="K74" s="3"/>
      <c r="L74" s="2"/>
    </row>
    <row r="75" spans="1:12" ht="13.5" customHeight="1">
      <c r="A75" s="6"/>
      <c r="B75" s="28" t="s">
        <v>48</v>
      </c>
      <c r="C75" s="34"/>
      <c r="D75" s="34"/>
      <c r="E75" s="34"/>
      <c r="F75" s="34"/>
      <c r="G75" s="34"/>
      <c r="H75" s="34"/>
      <c r="I75" s="8"/>
      <c r="J75" s="4"/>
      <c r="K75" s="3"/>
      <c r="L75" s="2"/>
    </row>
    <row r="76" spans="1:12" ht="13.5" customHeight="1">
      <c r="A76" s="6"/>
      <c r="B76" s="35"/>
      <c r="C76" s="36"/>
      <c r="D76" s="36"/>
      <c r="E76" s="36"/>
      <c r="F76" s="36"/>
      <c r="G76" s="36"/>
      <c r="H76" s="36"/>
      <c r="I76" s="8"/>
      <c r="J76" s="4"/>
      <c r="K76" s="3"/>
      <c r="L76" s="2"/>
    </row>
    <row r="77" spans="1:12" ht="13.5" customHeight="1">
      <c r="A77" s="16" t="s">
        <v>50</v>
      </c>
      <c r="B77" s="35"/>
      <c r="C77" s="36"/>
      <c r="D77" s="36"/>
      <c r="E77" s="36"/>
      <c r="F77" s="36"/>
      <c r="G77" s="36"/>
      <c r="H77" s="36"/>
      <c r="I77" s="8"/>
      <c r="J77" s="4"/>
      <c r="K77" s="3"/>
      <c r="L77" s="2"/>
    </row>
    <row r="78" spans="1:12" ht="13.5" customHeight="1">
      <c r="A78" s="16"/>
      <c r="B78" s="35"/>
      <c r="C78" s="36"/>
      <c r="D78" s="36"/>
      <c r="E78" s="36"/>
      <c r="F78" s="36"/>
      <c r="G78" s="36"/>
      <c r="H78" s="36"/>
      <c r="I78" s="8"/>
      <c r="J78" s="4"/>
      <c r="K78" s="3"/>
      <c r="L78" s="2"/>
    </row>
    <row r="79" spans="1:12" ht="13.5" customHeight="1">
      <c r="A79" s="17"/>
      <c r="B79" s="35"/>
      <c r="C79" s="36"/>
      <c r="D79" s="36"/>
      <c r="E79" s="36"/>
      <c r="F79" s="36"/>
      <c r="G79" s="36"/>
      <c r="H79" s="36"/>
      <c r="I79" s="8"/>
      <c r="J79" s="4"/>
      <c r="K79" s="3"/>
      <c r="L79" s="2"/>
    </row>
    <row r="80" spans="1:12" ht="39.6">
      <c r="A80" s="6"/>
      <c r="B80" s="22" t="s">
        <v>51</v>
      </c>
      <c r="C80" s="22" t="s">
        <v>52</v>
      </c>
      <c r="D80" s="22" t="s">
        <v>687</v>
      </c>
      <c r="E80" s="22" t="s">
        <v>688</v>
      </c>
      <c r="F80" s="22" t="s">
        <v>689</v>
      </c>
      <c r="G80" s="36"/>
      <c r="H80" s="36"/>
      <c r="I80" s="8"/>
      <c r="J80" s="4"/>
      <c r="K80" s="3"/>
      <c r="L80" s="2"/>
    </row>
    <row r="81" spans="1:12" ht="26.4">
      <c r="A81" s="6"/>
      <c r="B81" s="37" t="s">
        <v>53</v>
      </c>
      <c r="C81" s="20">
        <v>7166.48</v>
      </c>
      <c r="D81" s="38">
        <v>2041049</v>
      </c>
      <c r="E81" s="20">
        <v>6921.52</v>
      </c>
      <c r="F81" s="38">
        <v>8528659</v>
      </c>
      <c r="G81" s="36"/>
      <c r="H81" s="36"/>
      <c r="I81" s="8"/>
      <c r="J81" s="4"/>
      <c r="K81" s="3"/>
      <c r="L81" s="2"/>
    </row>
    <row r="82" spans="1:12" ht="26.4">
      <c r="A82" s="6"/>
      <c r="B82" s="37" t="s">
        <v>54</v>
      </c>
      <c r="C82" s="19"/>
      <c r="D82" s="39"/>
      <c r="E82" s="19"/>
      <c r="F82" s="39"/>
      <c r="G82" s="36"/>
      <c r="H82" s="36"/>
      <c r="I82" s="8"/>
      <c r="J82" s="4"/>
      <c r="K82" s="3"/>
      <c r="L82" s="2"/>
    </row>
    <row r="83" spans="1:12" ht="26.4">
      <c r="A83" s="6"/>
      <c r="B83" s="37" t="s">
        <v>55</v>
      </c>
      <c r="C83" s="20">
        <v>7166.48</v>
      </c>
      <c r="D83" s="38">
        <v>1109748</v>
      </c>
      <c r="E83" s="20">
        <v>6921.52</v>
      </c>
      <c r="F83" s="38">
        <v>1032929</v>
      </c>
      <c r="G83" s="36"/>
      <c r="H83" s="36"/>
      <c r="I83" s="8"/>
      <c r="J83" s="4"/>
      <c r="K83" s="3"/>
      <c r="L83" s="2"/>
    </row>
    <row r="84" spans="1:12" ht="26.4">
      <c r="A84" s="6"/>
      <c r="B84" s="37" t="s">
        <v>56</v>
      </c>
      <c r="C84" s="19"/>
      <c r="D84" s="40"/>
      <c r="E84" s="19"/>
      <c r="F84" s="19"/>
      <c r="G84" s="36"/>
      <c r="H84" s="36"/>
      <c r="I84" s="8"/>
      <c r="J84" s="4"/>
      <c r="K84" s="3"/>
      <c r="L84" s="2"/>
    </row>
    <row r="85" spans="1:12" ht="25.5" customHeight="1">
      <c r="A85" s="6"/>
      <c r="B85" s="737" t="s">
        <v>57</v>
      </c>
      <c r="C85" s="737"/>
      <c r="D85" s="737"/>
      <c r="E85" s="737"/>
      <c r="F85" s="737"/>
      <c r="G85" s="36"/>
      <c r="H85" s="36"/>
      <c r="I85" s="8"/>
      <c r="J85" s="4"/>
      <c r="K85" s="3"/>
      <c r="L85" s="2"/>
    </row>
    <row r="86" spans="1:12" ht="13.8">
      <c r="A86" s="7"/>
      <c r="B86" s="2"/>
      <c r="C86" s="2"/>
      <c r="D86" s="2"/>
      <c r="E86" s="2"/>
      <c r="F86" s="2"/>
      <c r="G86" s="2"/>
      <c r="H86" s="7"/>
      <c r="I86" s="8"/>
      <c r="J86" s="4"/>
      <c r="K86" s="3"/>
      <c r="L86" s="2"/>
    </row>
    <row r="87" spans="1:12" ht="13.8">
      <c r="A87" s="13" t="s">
        <v>58</v>
      </c>
      <c r="B87" s="2"/>
      <c r="C87" s="2"/>
      <c r="D87" s="2"/>
      <c r="E87" s="2"/>
      <c r="F87" s="2"/>
      <c r="G87" s="2"/>
      <c r="H87" s="7"/>
      <c r="I87" s="8"/>
      <c r="J87" s="4"/>
      <c r="K87" s="3"/>
      <c r="L87" s="2"/>
    </row>
    <row r="88" spans="1:12" ht="13.8">
      <c r="A88" s="7"/>
      <c r="B88" s="2"/>
      <c r="C88" s="2"/>
      <c r="D88" s="2"/>
      <c r="E88" s="2"/>
      <c r="F88" s="2"/>
      <c r="G88" s="2"/>
      <c r="H88" s="7"/>
      <c r="I88" s="8"/>
      <c r="J88" s="4"/>
      <c r="K88" s="3"/>
      <c r="L88" s="2"/>
    </row>
    <row r="89" spans="1:12" ht="13.8">
      <c r="A89" s="16" t="s">
        <v>59</v>
      </c>
      <c r="B89" s="2"/>
      <c r="C89" s="2"/>
      <c r="D89" s="2"/>
      <c r="E89" s="2"/>
      <c r="F89" s="2"/>
      <c r="G89" s="2"/>
      <c r="H89" s="7"/>
      <c r="I89" s="8"/>
      <c r="J89" s="4"/>
      <c r="K89" s="3"/>
      <c r="L89" s="2"/>
    </row>
    <row r="90" spans="1:12" ht="13.8">
      <c r="A90" s="7"/>
      <c r="B90" s="2"/>
      <c r="C90" s="2"/>
      <c r="D90" s="2"/>
      <c r="E90" s="2"/>
      <c r="F90" s="2"/>
      <c r="G90" s="2"/>
      <c r="H90" s="7"/>
      <c r="I90" s="8"/>
      <c r="J90" s="4"/>
      <c r="K90" s="3"/>
      <c r="L90" s="2"/>
    </row>
    <row r="91" spans="1:12" ht="15" customHeight="1">
      <c r="A91" s="699" t="s">
        <v>60</v>
      </c>
      <c r="B91" s="699"/>
      <c r="C91" s="699"/>
      <c r="D91" s="699"/>
      <c r="E91" s="699"/>
      <c r="F91" s="699"/>
      <c r="G91" s="699"/>
      <c r="H91" s="699"/>
      <c r="I91" s="8"/>
      <c r="J91" s="4"/>
      <c r="K91" s="3"/>
      <c r="L91" s="2"/>
    </row>
    <row r="92" spans="1:12" ht="13.8">
      <c r="A92" s="7"/>
      <c r="B92" s="2"/>
      <c r="C92" s="2"/>
      <c r="D92" s="2"/>
      <c r="E92" s="2"/>
      <c r="F92" s="2"/>
      <c r="G92" s="2"/>
      <c r="H92" s="7"/>
      <c r="I92" s="8"/>
      <c r="J92" s="4"/>
      <c r="K92" s="3"/>
      <c r="L92" s="2"/>
    </row>
    <row r="93" spans="1:12" ht="23.25" customHeight="1">
      <c r="A93" s="7"/>
      <c r="B93" s="701" t="s">
        <v>61</v>
      </c>
      <c r="C93" s="730"/>
      <c r="D93" s="730"/>
      <c r="E93" s="702"/>
      <c r="F93" s="2"/>
      <c r="G93" s="7"/>
      <c r="H93" s="7"/>
      <c r="I93" s="3"/>
      <c r="J93" s="4"/>
      <c r="K93" s="3"/>
      <c r="L93" s="2"/>
    </row>
    <row r="94" spans="1:12" ht="43.5" customHeight="1">
      <c r="A94" s="7"/>
      <c r="B94" s="703" t="s">
        <v>62</v>
      </c>
      <c r="C94" s="703"/>
      <c r="D94" s="43" t="s">
        <v>690</v>
      </c>
      <c r="E94" s="43" t="s">
        <v>691</v>
      </c>
      <c r="F94" s="2"/>
      <c r="G94" s="7"/>
      <c r="H94" s="7"/>
      <c r="I94" s="3"/>
      <c r="J94" s="4"/>
      <c r="K94" s="3"/>
      <c r="L94" s="2"/>
    </row>
    <row r="95" spans="1:12" ht="13.8">
      <c r="A95" s="7"/>
      <c r="B95" s="724" t="s">
        <v>63</v>
      </c>
      <c r="C95" s="726"/>
      <c r="D95" s="44">
        <v>1000000</v>
      </c>
      <c r="E95" s="44">
        <v>850000</v>
      </c>
      <c r="F95" s="2"/>
      <c r="G95" s="7"/>
      <c r="H95" s="7"/>
      <c r="I95" s="3"/>
      <c r="J95" s="4"/>
      <c r="K95" s="3"/>
      <c r="L95" s="2"/>
    </row>
    <row r="96" spans="1:12" ht="13.8">
      <c r="A96" s="7"/>
      <c r="B96" s="706" t="s">
        <v>64</v>
      </c>
      <c r="C96" s="707"/>
      <c r="D96" s="47">
        <v>296038908</v>
      </c>
      <c r="E96" s="47">
        <v>21037544</v>
      </c>
      <c r="F96" s="2"/>
      <c r="G96" s="7"/>
      <c r="H96" s="7"/>
      <c r="I96" s="3"/>
      <c r="J96" s="4"/>
      <c r="K96" s="3"/>
      <c r="L96" s="2"/>
    </row>
    <row r="97" spans="1:12" ht="13.8">
      <c r="A97" s="7"/>
      <c r="B97" s="706" t="s">
        <v>65</v>
      </c>
      <c r="C97" s="707"/>
      <c r="D97" s="48">
        <v>0</v>
      </c>
      <c r="E97" s="48">
        <v>198255378</v>
      </c>
      <c r="F97" s="2"/>
      <c r="G97" s="7"/>
      <c r="H97" s="7"/>
      <c r="I97" s="3"/>
      <c r="J97" s="4"/>
      <c r="K97" s="3"/>
      <c r="L97" s="2"/>
    </row>
    <row r="98" spans="1:12" ht="13.8">
      <c r="A98" s="7"/>
      <c r="B98" s="703" t="s">
        <v>66</v>
      </c>
      <c r="C98" s="703"/>
      <c r="D98" s="49">
        <f>SUM(D95:D97)</f>
        <v>297038908</v>
      </c>
      <c r="E98" s="49">
        <f>+SUM(E95:F97)</f>
        <v>220142922</v>
      </c>
      <c r="F98" s="2"/>
      <c r="G98" s="7"/>
      <c r="H98" s="7"/>
      <c r="I98" s="3"/>
      <c r="J98" s="4"/>
      <c r="K98" s="3"/>
      <c r="L98" s="2"/>
    </row>
    <row r="99" spans="1:12" ht="13.8">
      <c r="A99" s="7"/>
      <c r="B99" s="2"/>
      <c r="C99" s="2"/>
      <c r="D99" s="2"/>
      <c r="E99" s="2"/>
      <c r="F99" s="2"/>
      <c r="G99" s="7"/>
      <c r="H99" s="7"/>
      <c r="I99" s="3"/>
      <c r="J99" s="4"/>
      <c r="K99" s="3"/>
      <c r="L99" s="2"/>
    </row>
    <row r="100" spans="1:12" ht="33.75" customHeight="1">
      <c r="A100" s="7"/>
      <c r="B100" s="704" t="s">
        <v>67</v>
      </c>
      <c r="C100" s="731"/>
      <c r="D100" s="43" t="s">
        <v>690</v>
      </c>
      <c r="E100" s="43" t="s">
        <v>691</v>
      </c>
      <c r="F100" s="2"/>
      <c r="G100" s="7"/>
      <c r="H100" s="7"/>
      <c r="I100" s="3"/>
      <c r="J100" s="4"/>
      <c r="K100" s="3"/>
      <c r="L100" s="2"/>
    </row>
    <row r="101" spans="1:12" ht="13.8">
      <c r="A101" s="7"/>
      <c r="B101" s="706" t="s">
        <v>692</v>
      </c>
      <c r="C101" s="714"/>
      <c r="D101" s="44">
        <v>0</v>
      </c>
      <c r="E101" s="44">
        <v>0</v>
      </c>
      <c r="F101" s="2"/>
      <c r="G101" s="7"/>
      <c r="H101" s="7"/>
      <c r="I101" s="3"/>
      <c r="J101" s="4"/>
      <c r="K101" s="3"/>
      <c r="L101" s="2"/>
    </row>
    <row r="102" spans="1:12" ht="13.8">
      <c r="A102" s="7"/>
      <c r="B102" s="706" t="s">
        <v>376</v>
      </c>
      <c r="C102" s="714"/>
      <c r="D102" s="44">
        <v>296038908</v>
      </c>
      <c r="E102" s="44">
        <v>21037544</v>
      </c>
      <c r="F102" s="2"/>
      <c r="G102" s="2"/>
      <c r="H102" s="7"/>
      <c r="I102" s="3"/>
      <c r="J102" s="4"/>
      <c r="K102" s="3"/>
      <c r="L102" s="2"/>
    </row>
    <row r="103" spans="1:12" ht="13.8">
      <c r="A103" s="7"/>
      <c r="B103" s="701" t="s">
        <v>66</v>
      </c>
      <c r="C103" s="730"/>
      <c r="D103" s="49">
        <f>SUM(D101:D102)</f>
        <v>296038908</v>
      </c>
      <c r="E103" s="52">
        <f>SUM(E101:E102)</f>
        <v>21037544</v>
      </c>
      <c r="F103" s="2"/>
      <c r="G103" s="7"/>
      <c r="H103" s="7"/>
      <c r="I103" s="3"/>
      <c r="J103" s="4"/>
      <c r="K103" s="3"/>
      <c r="L103" s="2"/>
    </row>
    <row r="104" spans="1:12" ht="13.8">
      <c r="A104" s="7"/>
      <c r="B104" s="2"/>
      <c r="C104" s="2"/>
      <c r="D104" s="2"/>
      <c r="E104" s="2"/>
      <c r="F104" s="2"/>
      <c r="G104" s="7"/>
      <c r="H104" s="7"/>
      <c r="I104" s="3"/>
      <c r="J104" s="4"/>
      <c r="K104" s="3"/>
      <c r="L104" s="2"/>
    </row>
    <row r="105" spans="1:12" ht="30" customHeight="1">
      <c r="A105" s="7"/>
      <c r="B105" s="53" t="s">
        <v>65</v>
      </c>
      <c r="C105" s="54"/>
      <c r="D105" s="43" t="s">
        <v>690</v>
      </c>
      <c r="E105" s="43" t="s">
        <v>691</v>
      </c>
      <c r="F105" s="2"/>
      <c r="G105" s="7"/>
      <c r="H105" s="7"/>
      <c r="I105" s="3"/>
      <c r="J105" s="4"/>
      <c r="K105" s="3"/>
      <c r="L105" s="2"/>
    </row>
    <row r="106" spans="1:12" ht="13.8">
      <c r="A106" s="7"/>
      <c r="B106" s="55" t="s">
        <v>68</v>
      </c>
      <c r="C106" s="56"/>
      <c r="D106" s="57">
        <v>0</v>
      </c>
      <c r="E106" s="57">
        <v>191655378</v>
      </c>
      <c r="F106" s="2"/>
      <c r="G106" s="7"/>
      <c r="H106" s="7"/>
      <c r="I106" s="3"/>
      <c r="J106" s="4"/>
      <c r="K106" s="3"/>
      <c r="L106" s="2"/>
    </row>
    <row r="107" spans="1:12" ht="13.8">
      <c r="A107" s="7"/>
      <c r="B107" s="55" t="s">
        <v>693</v>
      </c>
      <c r="C107" s="58"/>
      <c r="D107" s="57">
        <v>0</v>
      </c>
      <c r="E107" s="57">
        <v>6000000</v>
      </c>
      <c r="F107" s="2"/>
      <c r="G107" s="7"/>
      <c r="H107" s="7"/>
      <c r="I107" s="3"/>
      <c r="J107" s="4"/>
      <c r="K107" s="3"/>
      <c r="L107" s="2"/>
    </row>
    <row r="108" spans="1:12" ht="13.8">
      <c r="A108" s="7"/>
      <c r="B108" s="41" t="s">
        <v>66</v>
      </c>
      <c r="C108" s="59"/>
      <c r="D108" s="49">
        <f>SUM(D106:D107)</f>
        <v>0</v>
      </c>
      <c r="E108" s="49">
        <f>SUM(E106:E107)</f>
        <v>197655378</v>
      </c>
      <c r="F108" s="2"/>
      <c r="G108" s="7"/>
      <c r="H108" s="7"/>
      <c r="I108" s="3"/>
      <c r="J108" s="4"/>
      <c r="K108" s="3"/>
      <c r="L108" s="2"/>
    </row>
    <row r="109" spans="1:12" ht="13.8">
      <c r="A109" s="7"/>
      <c r="B109" s="2"/>
      <c r="C109" s="2"/>
      <c r="D109" s="2"/>
      <c r="E109" s="2"/>
      <c r="F109" s="2"/>
      <c r="G109" s="2"/>
      <c r="H109" s="7"/>
      <c r="I109" s="8"/>
      <c r="J109" s="4"/>
      <c r="K109" s="3"/>
      <c r="L109" s="2"/>
    </row>
    <row r="110" spans="1:12" ht="13.8">
      <c r="A110" s="16" t="s">
        <v>69</v>
      </c>
      <c r="B110" s="2"/>
      <c r="C110" s="2"/>
      <c r="D110" s="2"/>
      <c r="E110" s="2"/>
      <c r="F110" s="2"/>
      <c r="G110" s="2"/>
      <c r="H110" s="7"/>
      <c r="I110" s="8"/>
      <c r="J110" s="4"/>
      <c r="K110" s="3"/>
      <c r="L110" s="2"/>
    </row>
    <row r="111" spans="1:12" ht="13.8">
      <c r="A111" s="7"/>
      <c r="B111" s="2"/>
      <c r="C111" s="2"/>
      <c r="D111" s="2"/>
      <c r="E111" s="2"/>
      <c r="F111" s="2"/>
      <c r="G111" s="2"/>
      <c r="H111" s="7"/>
      <c r="I111" s="8"/>
      <c r="J111" s="4"/>
      <c r="K111" s="3"/>
      <c r="L111" s="2"/>
    </row>
    <row r="112" spans="1:12" ht="14.25" customHeight="1">
      <c r="A112" s="699" t="s">
        <v>379</v>
      </c>
      <c r="B112" s="699"/>
      <c r="C112" s="699"/>
      <c r="D112" s="699"/>
      <c r="E112" s="699"/>
      <c r="F112" s="699"/>
      <c r="G112" s="699"/>
      <c r="H112" s="699"/>
      <c r="I112" s="8"/>
      <c r="J112" s="4"/>
      <c r="K112" s="3"/>
      <c r="L112" s="2"/>
    </row>
    <row r="113" spans="1:12" ht="13.5" customHeight="1">
      <c r="A113" s="60" t="s">
        <v>70</v>
      </c>
      <c r="B113" s="2"/>
      <c r="C113" s="61"/>
      <c r="D113" s="61"/>
      <c r="E113" s="61"/>
      <c r="F113" s="61"/>
      <c r="G113" s="61"/>
      <c r="H113" s="61"/>
      <c r="I113" s="62"/>
      <c r="J113" s="4"/>
      <c r="K113" s="3"/>
      <c r="L113" s="2"/>
    </row>
    <row r="114" spans="1:12" ht="13.5" customHeight="1">
      <c r="A114" s="10"/>
      <c r="B114" s="10"/>
      <c r="C114" s="10"/>
      <c r="D114" s="10"/>
      <c r="E114" s="10"/>
      <c r="F114" s="10"/>
      <c r="G114" s="10"/>
      <c r="H114" s="10"/>
      <c r="I114" s="8"/>
      <c r="J114" s="4"/>
      <c r="K114" s="3"/>
      <c r="L114" s="2"/>
    </row>
    <row r="115" spans="1:12" ht="13.8">
      <c r="A115" s="2"/>
      <c r="B115" s="63"/>
      <c r="C115" s="63"/>
      <c r="D115" s="63"/>
      <c r="E115" s="64"/>
      <c r="F115" s="64"/>
      <c r="G115" s="64"/>
      <c r="H115" s="2"/>
      <c r="I115" s="3"/>
      <c r="J115" s="4"/>
      <c r="K115" s="3"/>
      <c r="L115" s="2"/>
    </row>
    <row r="116" spans="1:12" ht="13.8">
      <c r="A116" s="16" t="s">
        <v>75</v>
      </c>
      <c r="B116" s="2"/>
      <c r="C116" s="2"/>
      <c r="D116" s="2"/>
      <c r="E116" s="2"/>
      <c r="F116" s="2"/>
      <c r="G116" s="2"/>
      <c r="H116" s="7"/>
      <c r="I116" s="3"/>
      <c r="J116" s="4"/>
      <c r="K116" s="3"/>
      <c r="L116" s="2"/>
    </row>
    <row r="117" spans="1:12" ht="13.8">
      <c r="A117" s="7"/>
      <c r="B117" s="2"/>
      <c r="C117" s="2"/>
      <c r="D117" s="2"/>
      <c r="E117" s="2"/>
      <c r="F117" s="2"/>
      <c r="G117" s="2"/>
      <c r="H117" s="7"/>
      <c r="I117" s="3"/>
      <c r="J117" s="4"/>
      <c r="K117" s="3"/>
      <c r="L117" s="2"/>
    </row>
    <row r="118" spans="1:12" ht="13.8">
      <c r="A118" s="699" t="s">
        <v>76</v>
      </c>
      <c r="B118" s="699"/>
      <c r="C118" s="699"/>
      <c r="D118" s="699"/>
      <c r="E118" s="699"/>
      <c r="F118" s="699"/>
      <c r="G118" s="699"/>
      <c r="H118" s="699"/>
      <c r="I118" s="3"/>
      <c r="J118" s="4"/>
      <c r="K118" s="3"/>
      <c r="L118" s="2"/>
    </row>
    <row r="119" spans="1:12" ht="13.8">
      <c r="A119" s="7"/>
      <c r="B119" s="2"/>
      <c r="C119" s="2"/>
      <c r="D119" s="2"/>
      <c r="E119" s="2"/>
      <c r="F119" s="2"/>
      <c r="G119" s="2"/>
      <c r="H119" s="7"/>
      <c r="I119" s="3"/>
      <c r="J119" s="4"/>
      <c r="K119" s="3"/>
      <c r="L119" s="2"/>
    </row>
    <row r="120" spans="1:12" ht="26.4">
      <c r="A120" s="7"/>
      <c r="B120" s="703" t="s">
        <v>77</v>
      </c>
      <c r="C120" s="703"/>
      <c r="D120" s="703"/>
      <c r="E120" s="703"/>
      <c r="F120" s="43" t="s">
        <v>690</v>
      </c>
      <c r="G120" s="43" t="s">
        <v>691</v>
      </c>
      <c r="H120" s="7"/>
      <c r="I120" s="3"/>
      <c r="J120" s="4"/>
      <c r="K120" s="3"/>
      <c r="L120" s="2"/>
    </row>
    <row r="121" spans="1:12" ht="13.8">
      <c r="A121" s="7"/>
      <c r="B121" s="724" t="s">
        <v>78</v>
      </c>
      <c r="C121" s="725"/>
      <c r="D121" s="725"/>
      <c r="E121" s="726"/>
      <c r="F121" s="65">
        <v>129386601</v>
      </c>
      <c r="G121" s="44">
        <v>969257531</v>
      </c>
      <c r="H121" s="7"/>
      <c r="I121" s="3"/>
      <c r="J121" s="4"/>
      <c r="K121" s="3"/>
      <c r="L121" s="2"/>
    </row>
    <row r="122" spans="1:12" ht="13.8">
      <c r="A122" s="7"/>
      <c r="B122" s="706" t="s">
        <v>694</v>
      </c>
      <c r="C122" s="714"/>
      <c r="D122" s="714"/>
      <c r="E122" s="707"/>
      <c r="F122" s="66">
        <v>609937304</v>
      </c>
      <c r="G122" s="47">
        <v>112424630</v>
      </c>
      <c r="H122" s="7"/>
      <c r="I122" s="3"/>
      <c r="J122" s="4"/>
      <c r="K122" s="3"/>
      <c r="L122" s="2"/>
    </row>
    <row r="123" spans="1:12" ht="13.8">
      <c r="A123" s="7"/>
      <c r="B123" s="45" t="s">
        <v>695</v>
      </c>
      <c r="C123" s="51"/>
      <c r="D123" s="51"/>
      <c r="E123" s="46"/>
      <c r="F123" s="66">
        <v>67132819</v>
      </c>
      <c r="G123" s="47">
        <v>31022580</v>
      </c>
      <c r="H123" s="7"/>
      <c r="I123" s="3"/>
      <c r="J123" s="4"/>
      <c r="K123" s="3"/>
      <c r="L123" s="2"/>
    </row>
    <row r="124" spans="1:12" ht="13.8">
      <c r="A124" s="7"/>
      <c r="B124" s="727" t="s">
        <v>696</v>
      </c>
      <c r="C124" s="728"/>
      <c r="D124" s="728"/>
      <c r="E124" s="729"/>
      <c r="F124" s="66">
        <v>0</v>
      </c>
      <c r="G124" s="48">
        <v>13623418</v>
      </c>
      <c r="H124" s="7"/>
      <c r="I124" s="3"/>
      <c r="J124" s="4"/>
      <c r="K124" s="3"/>
      <c r="L124" s="2"/>
    </row>
    <row r="125" spans="1:12" ht="13.8">
      <c r="A125" s="7"/>
      <c r="B125" s="701" t="s">
        <v>66</v>
      </c>
      <c r="C125" s="730"/>
      <c r="D125" s="730"/>
      <c r="E125" s="702"/>
      <c r="F125" s="49">
        <f>SUM(F121:F124)</f>
        <v>806456724</v>
      </c>
      <c r="G125" s="49">
        <f>SUM(G121:G124)</f>
        <v>1126328159</v>
      </c>
      <c r="H125" s="7"/>
      <c r="I125" s="3"/>
      <c r="J125" s="4"/>
      <c r="K125" s="3"/>
      <c r="L125" s="2"/>
    </row>
    <row r="126" spans="1:12" ht="13.8">
      <c r="A126" s="7"/>
      <c r="B126" s="2"/>
      <c r="C126" s="2"/>
      <c r="D126" s="2"/>
      <c r="E126" s="2"/>
      <c r="F126" s="2"/>
      <c r="G126" s="2"/>
      <c r="H126" s="7"/>
      <c r="I126" s="3"/>
      <c r="J126" s="4"/>
      <c r="K126" s="3"/>
      <c r="L126" s="2"/>
    </row>
    <row r="127" spans="1:12" ht="13.8">
      <c r="A127" s="699" t="s">
        <v>697</v>
      </c>
      <c r="B127" s="699"/>
      <c r="C127" s="699"/>
      <c r="D127" s="699"/>
      <c r="E127" s="699"/>
      <c r="F127" s="699"/>
      <c r="G127" s="699"/>
      <c r="H127" s="699"/>
      <c r="I127" s="3"/>
      <c r="J127" s="4"/>
      <c r="K127" s="3"/>
      <c r="L127" s="2"/>
    </row>
    <row r="128" spans="1:12" ht="13.8">
      <c r="A128" s="2"/>
      <c r="B128" s="63"/>
      <c r="C128" s="63"/>
      <c r="D128" s="63"/>
      <c r="E128" s="64"/>
      <c r="F128" s="64"/>
      <c r="G128" s="64"/>
      <c r="H128" s="2"/>
      <c r="I128" s="3"/>
      <c r="J128" s="4"/>
      <c r="K128" s="3"/>
      <c r="L128" s="2"/>
    </row>
    <row r="129" spans="1:16" ht="13.8">
      <c r="A129" s="16" t="s">
        <v>80</v>
      </c>
      <c r="B129" s="2"/>
      <c r="C129" s="2"/>
      <c r="D129" s="2"/>
      <c r="E129" s="2"/>
      <c r="F129" s="2"/>
      <c r="G129" s="2"/>
      <c r="H129" s="2"/>
      <c r="I129" s="3"/>
      <c r="J129" s="4"/>
      <c r="K129" s="3"/>
      <c r="L129" s="2"/>
    </row>
    <row r="130" spans="1:16" ht="13.8">
      <c r="A130" s="2"/>
      <c r="B130" s="2"/>
      <c r="C130" s="2"/>
      <c r="D130" s="2"/>
      <c r="E130" s="2"/>
      <c r="F130" s="2"/>
      <c r="G130" s="2"/>
      <c r="H130" s="2"/>
      <c r="I130" s="3"/>
      <c r="J130" s="4"/>
      <c r="K130" s="3"/>
      <c r="L130" s="2"/>
    </row>
    <row r="131" spans="1:16" ht="13.8">
      <c r="A131" s="2"/>
      <c r="B131" s="703" t="s">
        <v>62</v>
      </c>
      <c r="C131" s="715" t="s">
        <v>81</v>
      </c>
      <c r="D131" s="715"/>
      <c r="E131" s="715"/>
      <c r="F131" s="715"/>
      <c r="G131" s="715"/>
      <c r="H131" s="715" t="s">
        <v>82</v>
      </c>
      <c r="I131" s="715"/>
      <c r="J131" s="715"/>
      <c r="K131" s="715"/>
      <c r="L131" s="715" t="s">
        <v>406</v>
      </c>
    </row>
    <row r="132" spans="1:16" ht="26.4">
      <c r="A132" s="2"/>
      <c r="B132" s="703"/>
      <c r="C132" s="43" t="s">
        <v>83</v>
      </c>
      <c r="D132" s="43" t="s">
        <v>84</v>
      </c>
      <c r="E132" s="43" t="s">
        <v>85</v>
      </c>
      <c r="F132" s="43" t="s">
        <v>86</v>
      </c>
      <c r="G132" s="43" t="s">
        <v>87</v>
      </c>
      <c r="H132" s="43" t="s">
        <v>88</v>
      </c>
      <c r="I132" s="67" t="s">
        <v>89</v>
      </c>
      <c r="J132" s="68" t="s">
        <v>90</v>
      </c>
      <c r="K132" s="67" t="s">
        <v>91</v>
      </c>
      <c r="L132" s="715"/>
      <c r="O132" s="69"/>
    </row>
    <row r="133" spans="1:16" ht="13.8">
      <c r="A133" s="2"/>
      <c r="B133" s="70" t="s">
        <v>92</v>
      </c>
      <c r="C133" s="71">
        <v>134596165</v>
      </c>
      <c r="D133" s="71">
        <v>0</v>
      </c>
      <c r="E133" s="71">
        <v>0</v>
      </c>
      <c r="F133" s="71">
        <v>0</v>
      </c>
      <c r="G133" s="71">
        <f t="shared" ref="G133:G138" si="0">+C133+D133-E133+F133</f>
        <v>134596165</v>
      </c>
      <c r="H133" s="71">
        <v>35408523</v>
      </c>
      <c r="I133" s="72">
        <v>12667800</v>
      </c>
      <c r="J133" s="73">
        <v>0</v>
      </c>
      <c r="K133" s="72">
        <f t="shared" ref="K133:K138" si="1">+H133+I133-J133</f>
        <v>48076323</v>
      </c>
      <c r="L133" s="74">
        <f t="shared" ref="L133:L138" si="2">+G133-K133</f>
        <v>86519842</v>
      </c>
      <c r="M133" s="75"/>
      <c r="N133" s="69"/>
      <c r="O133" s="75"/>
    </row>
    <row r="134" spans="1:16" ht="13.8">
      <c r="A134" s="2"/>
      <c r="B134" s="76" t="s">
        <v>95</v>
      </c>
      <c r="C134" s="77">
        <v>153747491</v>
      </c>
      <c r="D134" s="77">
        <v>0</v>
      </c>
      <c r="E134" s="77">
        <v>0</v>
      </c>
      <c r="F134" s="77">
        <v>0</v>
      </c>
      <c r="G134" s="77">
        <f t="shared" si="0"/>
        <v>153747491</v>
      </c>
      <c r="H134" s="77">
        <v>0</v>
      </c>
      <c r="I134" s="78">
        <v>6149901</v>
      </c>
      <c r="J134" s="79">
        <v>0</v>
      </c>
      <c r="K134" s="78">
        <f t="shared" si="1"/>
        <v>6149901</v>
      </c>
      <c r="L134" s="80">
        <f t="shared" si="2"/>
        <v>147597590</v>
      </c>
      <c r="O134" s="75"/>
    </row>
    <row r="135" spans="1:16" ht="13.8">
      <c r="A135" s="2"/>
      <c r="B135" s="76" t="s">
        <v>93</v>
      </c>
      <c r="C135" s="77">
        <v>63700150</v>
      </c>
      <c r="D135" s="77">
        <v>0</v>
      </c>
      <c r="E135" s="77">
        <v>0</v>
      </c>
      <c r="F135" s="77">
        <v>0</v>
      </c>
      <c r="G135" s="77">
        <f t="shared" si="0"/>
        <v>63700150</v>
      </c>
      <c r="H135" s="77">
        <v>45898618</v>
      </c>
      <c r="I135" s="78">
        <v>4978787</v>
      </c>
      <c r="J135" s="79">
        <v>0</v>
      </c>
      <c r="K135" s="78">
        <f t="shared" si="1"/>
        <v>50877405</v>
      </c>
      <c r="L135" s="80">
        <f t="shared" si="2"/>
        <v>12822745</v>
      </c>
      <c r="N135" s="69"/>
      <c r="O135" s="75"/>
    </row>
    <row r="136" spans="1:16" ht="13.8">
      <c r="A136" s="2"/>
      <c r="B136" s="76" t="s">
        <v>94</v>
      </c>
      <c r="C136" s="77">
        <v>16337829</v>
      </c>
      <c r="D136" s="77">
        <v>0</v>
      </c>
      <c r="E136" s="77">
        <v>0</v>
      </c>
      <c r="F136" s="77">
        <v>0</v>
      </c>
      <c r="G136" s="77">
        <f t="shared" si="0"/>
        <v>16337829</v>
      </c>
      <c r="H136" s="77">
        <v>4772852</v>
      </c>
      <c r="I136" s="78">
        <v>1210962</v>
      </c>
      <c r="J136" s="79">
        <v>0</v>
      </c>
      <c r="K136" s="81">
        <f t="shared" si="1"/>
        <v>5983814</v>
      </c>
      <c r="L136" s="82">
        <f t="shared" si="2"/>
        <v>10354015</v>
      </c>
      <c r="N136" s="69"/>
    </row>
    <row r="137" spans="1:16" ht="13.8">
      <c r="A137" s="2"/>
      <c r="B137" s="76" t="s">
        <v>698</v>
      </c>
      <c r="C137" s="77">
        <v>2416037</v>
      </c>
      <c r="D137" s="77">
        <v>0</v>
      </c>
      <c r="E137" s="77">
        <v>0</v>
      </c>
      <c r="F137" s="77">
        <v>0</v>
      </c>
      <c r="G137" s="77">
        <f t="shared" si="0"/>
        <v>2416037</v>
      </c>
      <c r="H137" s="77">
        <v>591928.68074999994</v>
      </c>
      <c r="I137" s="78">
        <v>36240.560249999995</v>
      </c>
      <c r="J137" s="79">
        <v>0</v>
      </c>
      <c r="K137" s="78">
        <f t="shared" si="1"/>
        <v>628169.24099999992</v>
      </c>
      <c r="L137" s="80">
        <f t="shared" si="2"/>
        <v>1787867.7590000001</v>
      </c>
      <c r="M137" s="75"/>
      <c r="N137" s="69"/>
      <c r="O137" s="83"/>
      <c r="P137" s="83"/>
    </row>
    <row r="138" spans="1:16" ht="13.8">
      <c r="A138" s="2"/>
      <c r="B138" s="84" t="s">
        <v>96</v>
      </c>
      <c r="C138" s="85">
        <v>150282664</v>
      </c>
      <c r="D138" s="85">
        <v>0</v>
      </c>
      <c r="E138" s="85">
        <v>0</v>
      </c>
      <c r="F138" s="77">
        <v>0</v>
      </c>
      <c r="G138" s="77">
        <f t="shared" si="0"/>
        <v>150282664</v>
      </c>
      <c r="H138" s="85">
        <v>97683730</v>
      </c>
      <c r="I138" s="78">
        <v>30056532</v>
      </c>
      <c r="J138" s="86">
        <v>0</v>
      </c>
      <c r="K138" s="78">
        <f t="shared" si="1"/>
        <v>127740262</v>
      </c>
      <c r="L138" s="80">
        <f t="shared" si="2"/>
        <v>22542402</v>
      </c>
      <c r="N138" s="69"/>
      <c r="O138" s="69"/>
      <c r="P138" s="69"/>
    </row>
    <row r="139" spans="1:16" ht="13.8">
      <c r="A139" s="2"/>
      <c r="B139" s="87" t="s">
        <v>66</v>
      </c>
      <c r="C139" s="88">
        <f t="shared" ref="C139:K139" si="3">SUM(C133:C138)</f>
        <v>521080336</v>
      </c>
      <c r="D139" s="88">
        <f t="shared" si="3"/>
        <v>0</v>
      </c>
      <c r="E139" s="88">
        <f t="shared" si="3"/>
        <v>0</v>
      </c>
      <c r="F139" s="88">
        <f t="shared" si="3"/>
        <v>0</v>
      </c>
      <c r="G139" s="88">
        <f t="shared" si="3"/>
        <v>521080336</v>
      </c>
      <c r="H139" s="88">
        <f t="shared" si="3"/>
        <v>184355651.68075001</v>
      </c>
      <c r="I139" s="89">
        <f t="shared" si="3"/>
        <v>55100222.560249999</v>
      </c>
      <c r="J139" s="90">
        <f t="shared" si="3"/>
        <v>0</v>
      </c>
      <c r="K139" s="89">
        <f t="shared" si="3"/>
        <v>239455874.241</v>
      </c>
      <c r="L139" s="88">
        <f>SUM(L133:L138)</f>
        <v>281624461.759</v>
      </c>
      <c r="P139" s="69"/>
    </row>
    <row r="140" spans="1:16" ht="13.8">
      <c r="A140" s="76"/>
      <c r="B140" s="91" t="s">
        <v>699</v>
      </c>
      <c r="C140" s="92"/>
      <c r="D140" s="92"/>
      <c r="E140" s="92"/>
      <c r="F140" s="92"/>
      <c r="G140" s="88">
        <v>521080336</v>
      </c>
      <c r="H140" s="92"/>
      <c r="I140" s="93"/>
      <c r="J140" s="94"/>
      <c r="K140" s="89">
        <v>184355652</v>
      </c>
      <c r="L140" s="95">
        <f>+G140-K140</f>
        <v>336724684</v>
      </c>
      <c r="N140" s="69"/>
      <c r="O140" s="69"/>
    </row>
    <row r="141" spans="1:16" ht="13.8">
      <c r="A141" s="2"/>
      <c r="B141" s="2"/>
      <c r="C141" s="2"/>
      <c r="D141" s="2"/>
      <c r="E141" s="2"/>
      <c r="F141" s="2"/>
      <c r="G141" s="2"/>
      <c r="H141" s="2"/>
      <c r="I141" s="3"/>
      <c r="J141" s="4"/>
      <c r="K141" s="3"/>
      <c r="L141" s="2"/>
      <c r="N141" s="75"/>
      <c r="O141" s="69"/>
    </row>
    <row r="142" spans="1:16" ht="13.8">
      <c r="A142" s="16" t="s">
        <v>97</v>
      </c>
      <c r="B142" s="2"/>
      <c r="C142" s="2"/>
      <c r="D142" s="2"/>
      <c r="E142" s="2"/>
      <c r="F142" s="2"/>
      <c r="G142" s="96">
        <f>+C135-63700150</f>
        <v>0</v>
      </c>
      <c r="H142" s="96"/>
      <c r="I142" s="3"/>
      <c r="J142" s="4"/>
      <c r="K142" s="3"/>
      <c r="L142" s="2"/>
      <c r="N142" s="75"/>
      <c r="O142" s="69"/>
    </row>
    <row r="143" spans="1:16" ht="13.8">
      <c r="A143" s="2"/>
      <c r="B143" s="2"/>
      <c r="C143" s="2"/>
      <c r="D143" s="2"/>
      <c r="E143" s="2"/>
      <c r="F143" s="2"/>
      <c r="G143" s="2"/>
      <c r="H143" s="2"/>
      <c r="I143" s="3"/>
      <c r="J143" s="4"/>
      <c r="K143" s="3"/>
      <c r="L143" s="3"/>
      <c r="N143" s="75"/>
      <c r="O143" s="69"/>
    </row>
    <row r="144" spans="1:16" ht="15" customHeight="1">
      <c r="A144" s="699" t="s">
        <v>700</v>
      </c>
      <c r="B144" s="699"/>
      <c r="C144" s="699"/>
      <c r="D144" s="699"/>
      <c r="E144" s="699"/>
      <c r="F144" s="699"/>
      <c r="G144" s="699"/>
      <c r="H144" s="699"/>
      <c r="I144" s="3"/>
      <c r="J144" s="4"/>
      <c r="K144" s="3"/>
      <c r="L144" s="3"/>
      <c r="O144" s="69"/>
    </row>
    <row r="145" spans="1:14" ht="17.25" customHeight="1">
      <c r="A145" s="699"/>
      <c r="B145" s="699"/>
      <c r="C145" s="699"/>
      <c r="D145" s="699"/>
      <c r="E145" s="699"/>
      <c r="F145" s="699"/>
      <c r="G145" s="699"/>
      <c r="H145" s="699"/>
      <c r="I145" s="3"/>
      <c r="J145" s="4"/>
      <c r="K145" s="3"/>
      <c r="L145" s="2"/>
      <c r="N145" s="75">
        <f>+N143-N144</f>
        <v>0</v>
      </c>
    </row>
    <row r="146" spans="1:14" ht="13.8">
      <c r="A146" s="2"/>
      <c r="B146" s="2"/>
      <c r="C146" s="2"/>
      <c r="D146" s="2"/>
      <c r="E146" s="2"/>
      <c r="F146" s="2"/>
      <c r="G146" s="2"/>
      <c r="H146" s="2"/>
      <c r="I146" s="3"/>
      <c r="J146" s="4"/>
      <c r="K146" s="3"/>
      <c r="L146" s="2"/>
    </row>
    <row r="147" spans="1:14" ht="13.8">
      <c r="A147" s="2"/>
      <c r="B147" s="2"/>
      <c r="C147" s="2"/>
      <c r="D147" s="2"/>
      <c r="E147" s="2"/>
      <c r="F147" s="2"/>
      <c r="G147" s="2"/>
      <c r="H147" s="2"/>
      <c r="I147" s="3"/>
      <c r="J147" s="4"/>
      <c r="K147" s="3"/>
      <c r="L147" s="3"/>
    </row>
    <row r="148" spans="1:14" ht="13.8">
      <c r="A148" s="26"/>
      <c r="B148" s="97" t="s">
        <v>98</v>
      </c>
      <c r="C148" s="22" t="s">
        <v>99</v>
      </c>
      <c r="D148" s="22" t="s">
        <v>100</v>
      </c>
      <c r="E148" s="22" t="s">
        <v>101</v>
      </c>
      <c r="F148" s="22" t="s">
        <v>102</v>
      </c>
      <c r="G148" s="2"/>
      <c r="H148" s="2"/>
      <c r="I148" s="3"/>
      <c r="J148" s="4"/>
      <c r="K148" s="3"/>
      <c r="L148" s="3"/>
    </row>
    <row r="149" spans="1:14" ht="13.8">
      <c r="A149" s="26"/>
      <c r="B149" s="37" t="s">
        <v>103</v>
      </c>
      <c r="C149" s="98">
        <v>0</v>
      </c>
      <c r="D149" s="98">
        <v>0</v>
      </c>
      <c r="E149" s="98">
        <v>0</v>
      </c>
      <c r="F149" s="98">
        <f>+C149-E149</f>
        <v>0</v>
      </c>
      <c r="G149" s="3"/>
      <c r="H149" s="2"/>
      <c r="I149" s="3"/>
      <c r="J149" s="4"/>
      <c r="K149" s="3"/>
      <c r="L149" s="3"/>
    </row>
    <row r="150" spans="1:14" ht="13.8">
      <c r="A150" s="26"/>
      <c r="B150" s="37" t="s">
        <v>104</v>
      </c>
      <c r="C150" s="98">
        <v>3320010</v>
      </c>
      <c r="D150" s="98">
        <v>0</v>
      </c>
      <c r="E150" s="98">
        <v>3320010</v>
      </c>
      <c r="F150" s="98">
        <f>+C150+D150-E150</f>
        <v>0</v>
      </c>
      <c r="G150" s="99"/>
      <c r="H150" s="3"/>
      <c r="I150" s="3"/>
      <c r="J150" s="4"/>
      <c r="K150" s="3"/>
      <c r="L150" s="3"/>
    </row>
    <row r="151" spans="1:14" ht="13.8">
      <c r="A151" s="2"/>
      <c r="B151" s="100" t="s">
        <v>105</v>
      </c>
      <c r="C151" s="101">
        <f>SUM(C149:C150)</f>
        <v>3320010</v>
      </c>
      <c r="D151" s="101">
        <f>SUM(D149:D150)</f>
        <v>0</v>
      </c>
      <c r="E151" s="101">
        <f>SUM(E149:E150)</f>
        <v>3320010</v>
      </c>
      <c r="F151" s="101">
        <f>SUM(F149:F150)</f>
        <v>0</v>
      </c>
      <c r="G151" s="2"/>
      <c r="H151" s="2"/>
      <c r="I151" s="3"/>
      <c r="J151" s="4"/>
      <c r="K151" s="3"/>
      <c r="L151" s="2"/>
    </row>
    <row r="152" spans="1:14" ht="13.8">
      <c r="A152" s="2"/>
      <c r="B152" s="100" t="s">
        <v>416</v>
      </c>
      <c r="C152" s="101">
        <f>SUM(C151)</f>
        <v>3320010</v>
      </c>
      <c r="D152" s="101">
        <v>0</v>
      </c>
      <c r="E152" s="101">
        <f>SUM(E151)</f>
        <v>3320010</v>
      </c>
      <c r="F152" s="101">
        <f>+C152-E152</f>
        <v>0</v>
      </c>
      <c r="G152" s="3"/>
      <c r="H152" s="2"/>
      <c r="I152" s="3"/>
      <c r="J152" s="4"/>
      <c r="K152" s="3"/>
      <c r="L152" s="2"/>
    </row>
    <row r="153" spans="1:14" ht="13.8">
      <c r="A153" s="2"/>
      <c r="B153" s="2"/>
      <c r="C153" s="102"/>
      <c r="D153" s="102"/>
      <c r="E153" s="102"/>
      <c r="F153" s="102"/>
      <c r="G153" s="2"/>
      <c r="H153" s="2"/>
      <c r="I153" s="3"/>
      <c r="J153" s="4"/>
      <c r="K153" s="3"/>
      <c r="L153" s="2"/>
    </row>
    <row r="154" spans="1:14" ht="13.8">
      <c r="A154" s="16" t="s">
        <v>106</v>
      </c>
      <c r="B154" s="2"/>
      <c r="C154" s="2"/>
      <c r="D154" s="2"/>
      <c r="E154" s="2"/>
      <c r="F154" s="2"/>
      <c r="G154" s="2"/>
      <c r="H154" s="2"/>
      <c r="I154" s="3"/>
      <c r="J154" s="4"/>
      <c r="K154" s="3"/>
      <c r="L154" s="2"/>
    </row>
    <row r="155" spans="1:14" ht="13.8">
      <c r="A155" s="2"/>
      <c r="B155" s="2"/>
      <c r="C155" s="2"/>
      <c r="D155" s="2"/>
      <c r="E155" s="2"/>
      <c r="F155" s="2"/>
      <c r="G155" s="2"/>
      <c r="H155" s="2"/>
      <c r="I155" s="3"/>
      <c r="J155" s="4"/>
      <c r="K155" s="3"/>
      <c r="L155" s="2"/>
    </row>
    <row r="156" spans="1:14" ht="15" customHeight="1">
      <c r="A156" s="699" t="s">
        <v>107</v>
      </c>
      <c r="B156" s="699"/>
      <c r="C156" s="699"/>
      <c r="D156" s="699"/>
      <c r="E156" s="699"/>
      <c r="F156" s="699"/>
      <c r="G156" s="2"/>
      <c r="H156" s="2"/>
      <c r="I156" s="3"/>
      <c r="J156" s="4"/>
      <c r="K156" s="3"/>
      <c r="L156" s="2"/>
    </row>
    <row r="157" spans="1:14" ht="13.8">
      <c r="A157" s="699"/>
      <c r="B157" s="699"/>
      <c r="C157" s="699"/>
      <c r="D157" s="699"/>
      <c r="E157" s="699"/>
      <c r="F157" s="699"/>
      <c r="G157" s="2"/>
      <c r="H157" s="2"/>
      <c r="I157" s="3"/>
      <c r="J157" s="4"/>
      <c r="K157" s="3"/>
      <c r="L157" s="2"/>
    </row>
    <row r="158" spans="1:14" ht="13.8">
      <c r="A158" s="699"/>
      <c r="B158" s="699"/>
      <c r="C158" s="699"/>
      <c r="D158" s="699"/>
      <c r="E158" s="699"/>
      <c r="F158" s="699"/>
      <c r="G158" s="2"/>
      <c r="H158" s="2"/>
      <c r="I158" s="3"/>
      <c r="J158" s="4"/>
      <c r="K158" s="3"/>
      <c r="L158" s="2"/>
    </row>
    <row r="159" spans="1:14" ht="13.8">
      <c r="A159" s="699"/>
      <c r="B159" s="699"/>
      <c r="C159" s="699"/>
      <c r="D159" s="699"/>
      <c r="E159" s="699"/>
      <c r="F159" s="699"/>
      <c r="G159" s="2"/>
      <c r="H159" s="2"/>
      <c r="I159" s="3"/>
      <c r="J159" s="4"/>
      <c r="K159" s="3"/>
      <c r="L159" s="2"/>
    </row>
    <row r="160" spans="1:14" ht="13.8">
      <c r="A160" s="699"/>
      <c r="B160" s="699"/>
      <c r="C160" s="699"/>
      <c r="D160" s="699"/>
      <c r="E160" s="699"/>
      <c r="F160" s="699"/>
      <c r="G160" s="2"/>
      <c r="H160" s="2"/>
      <c r="I160" s="3"/>
      <c r="J160" s="4"/>
      <c r="K160" s="3"/>
      <c r="L160" s="2"/>
    </row>
    <row r="161" spans="1:12" ht="13.8">
      <c r="A161" s="2"/>
      <c r="B161" s="2"/>
      <c r="C161" s="2"/>
      <c r="D161" s="2"/>
      <c r="E161" s="2"/>
      <c r="F161" s="2"/>
      <c r="G161" s="2"/>
      <c r="H161" s="2"/>
      <c r="I161" s="3"/>
      <c r="J161" s="4"/>
      <c r="K161" s="3"/>
      <c r="L161" s="2"/>
    </row>
    <row r="162" spans="1:12" ht="15" customHeight="1">
      <c r="A162" s="2"/>
      <c r="B162" s="701" t="s">
        <v>108</v>
      </c>
      <c r="C162" s="702"/>
      <c r="D162" s="704" t="s">
        <v>690</v>
      </c>
      <c r="E162" s="705"/>
      <c r="F162" s="2"/>
      <c r="G162" s="2"/>
      <c r="H162" s="2"/>
      <c r="I162" s="3"/>
      <c r="J162" s="4"/>
      <c r="K162" s="3"/>
      <c r="L162" s="2"/>
    </row>
    <row r="163" spans="1:12" ht="13.8">
      <c r="A163" s="2"/>
      <c r="B163" s="706" t="s">
        <v>109</v>
      </c>
      <c r="C163" s="707"/>
      <c r="D163" s="710">
        <v>285720884</v>
      </c>
      <c r="E163" s="711"/>
      <c r="F163" s="2"/>
      <c r="G163" s="2"/>
      <c r="H163" s="2"/>
      <c r="I163" s="3"/>
      <c r="J163" s="4"/>
      <c r="K163" s="3"/>
      <c r="L163" s="2"/>
    </row>
    <row r="164" spans="1:12" ht="13.8">
      <c r="A164" s="2"/>
      <c r="B164" s="45" t="s">
        <v>110</v>
      </c>
      <c r="C164" s="46"/>
      <c r="D164" s="710">
        <v>4287947</v>
      </c>
      <c r="E164" s="711"/>
      <c r="F164" s="2"/>
      <c r="G164" s="2"/>
      <c r="H164" s="2"/>
      <c r="I164" s="3"/>
      <c r="J164" s="4"/>
      <c r="K164" s="3"/>
      <c r="L164" s="2"/>
    </row>
    <row r="165" spans="1:12" ht="13.8">
      <c r="A165" s="2"/>
      <c r="B165" s="706" t="s">
        <v>111</v>
      </c>
      <c r="C165" s="707"/>
      <c r="D165" s="716">
        <v>-129934365</v>
      </c>
      <c r="E165" s="717"/>
      <c r="F165" s="2"/>
      <c r="G165" s="2"/>
      <c r="H165" s="2"/>
      <c r="I165" s="3"/>
      <c r="J165" s="4"/>
      <c r="K165" s="3"/>
      <c r="L165" s="2"/>
    </row>
    <row r="166" spans="1:12" ht="13.8">
      <c r="A166" s="2"/>
      <c r="B166" s="701" t="s">
        <v>66</v>
      </c>
      <c r="C166" s="702"/>
      <c r="D166" s="712">
        <f>SUM(D163:E165)</f>
        <v>160074466</v>
      </c>
      <c r="E166" s="713"/>
      <c r="F166" s="2"/>
      <c r="G166" s="2"/>
      <c r="H166" s="2"/>
      <c r="I166" s="3"/>
      <c r="J166" s="4"/>
      <c r="K166" s="3"/>
      <c r="L166" s="2"/>
    </row>
    <row r="167" spans="1:12" ht="13.8">
      <c r="A167" s="2"/>
      <c r="B167" s="63"/>
      <c r="C167" s="63"/>
      <c r="D167" s="64"/>
      <c r="E167" s="64"/>
      <c r="F167" s="2"/>
      <c r="G167" s="2"/>
      <c r="H167" s="2"/>
      <c r="I167" s="3"/>
      <c r="J167" s="4"/>
      <c r="K167" s="3"/>
      <c r="L167" s="2"/>
    </row>
    <row r="168" spans="1:12" ht="13.8">
      <c r="A168" s="16" t="s">
        <v>112</v>
      </c>
      <c r="B168" s="10"/>
      <c r="C168" s="10"/>
      <c r="D168" s="10"/>
      <c r="E168" s="10"/>
      <c r="F168" s="10"/>
      <c r="G168" s="2"/>
      <c r="H168" s="2"/>
      <c r="I168" s="3"/>
      <c r="J168" s="4"/>
      <c r="K168" s="3"/>
      <c r="L168" s="2"/>
    </row>
    <row r="169" spans="1:12" ht="15" customHeight="1">
      <c r="A169" s="699" t="s">
        <v>701</v>
      </c>
      <c r="B169" s="699"/>
      <c r="C169" s="699"/>
      <c r="D169" s="699"/>
      <c r="E169" s="699"/>
      <c r="F169" s="699"/>
      <c r="G169" s="2"/>
      <c r="H169" s="2"/>
      <c r="I169" s="3"/>
      <c r="J169" s="4"/>
      <c r="K169" s="3"/>
      <c r="L169" s="2"/>
    </row>
    <row r="170" spans="1:12" ht="13.8">
      <c r="A170" s="63"/>
      <c r="B170" s="63"/>
      <c r="C170" s="63"/>
      <c r="D170" s="64"/>
      <c r="E170" s="64"/>
      <c r="F170" s="2"/>
      <c r="G170" s="2"/>
      <c r="H170" s="2"/>
      <c r="I170" s="3"/>
      <c r="J170" s="4"/>
      <c r="K170" s="3"/>
      <c r="L170" s="2"/>
    </row>
    <row r="171" spans="1:12" ht="13.8">
      <c r="A171" s="16" t="s">
        <v>114</v>
      </c>
      <c r="B171" s="10"/>
      <c r="C171" s="10"/>
      <c r="D171" s="10"/>
      <c r="E171" s="10"/>
      <c r="F171" s="10"/>
      <c r="G171" s="2"/>
      <c r="H171" s="2"/>
      <c r="I171" s="3"/>
      <c r="J171" s="4"/>
      <c r="K171" s="3"/>
      <c r="L171" s="2"/>
    </row>
    <row r="172" spans="1:12" ht="13.8">
      <c r="A172" s="17"/>
      <c r="B172" s="63"/>
      <c r="C172" s="63"/>
      <c r="D172" s="64"/>
      <c r="E172" s="64"/>
      <c r="F172" s="2"/>
      <c r="G172" s="2"/>
      <c r="H172" s="2"/>
      <c r="I172" s="3"/>
      <c r="J172" s="4"/>
      <c r="K172" s="3"/>
      <c r="L172" s="2"/>
    </row>
    <row r="173" spans="1:12" ht="15" customHeight="1">
      <c r="A173" s="63"/>
      <c r="B173" s="42" t="s">
        <v>115</v>
      </c>
      <c r="C173" s="42" t="s">
        <v>72</v>
      </c>
      <c r="D173" s="105" t="s">
        <v>73</v>
      </c>
      <c r="E173" s="64"/>
      <c r="F173" s="2"/>
      <c r="G173" s="2"/>
      <c r="H173" s="2"/>
      <c r="I173" s="3"/>
      <c r="J173" s="4"/>
      <c r="K173" s="3"/>
      <c r="L173" s="2"/>
    </row>
    <row r="174" spans="1:12" ht="13.8">
      <c r="A174" s="63"/>
      <c r="B174" s="718" t="s">
        <v>116</v>
      </c>
      <c r="C174" s="719"/>
      <c r="D174" s="720"/>
      <c r="E174" s="64"/>
      <c r="F174" s="2"/>
      <c r="G174" s="2"/>
      <c r="H174" s="2"/>
      <c r="I174" s="3"/>
      <c r="J174" s="4"/>
      <c r="K174" s="3"/>
      <c r="L174" s="2"/>
    </row>
    <row r="175" spans="1:12" ht="13.8">
      <c r="A175" s="63"/>
      <c r="B175" s="721"/>
      <c r="C175" s="722"/>
      <c r="D175" s="723"/>
      <c r="E175" s="64"/>
      <c r="F175" s="2"/>
      <c r="G175" s="2"/>
      <c r="H175" s="2"/>
      <c r="I175" s="3"/>
      <c r="J175" s="4"/>
      <c r="K175" s="3"/>
      <c r="L175" s="2"/>
    </row>
    <row r="176" spans="1:12" ht="13.8">
      <c r="A176" s="63"/>
      <c r="B176" s="106" t="s">
        <v>105</v>
      </c>
      <c r="C176" s="42"/>
      <c r="D176" s="107"/>
      <c r="E176" s="64"/>
      <c r="F176" s="2"/>
      <c r="G176" s="2"/>
      <c r="H176" s="2"/>
      <c r="I176" s="3"/>
      <c r="J176" s="4"/>
      <c r="K176" s="3"/>
      <c r="L176" s="2"/>
    </row>
    <row r="177" spans="1:12" ht="13.8">
      <c r="A177" s="63"/>
      <c r="B177" s="106" t="s">
        <v>117</v>
      </c>
      <c r="C177" s="42"/>
      <c r="D177" s="107"/>
      <c r="E177" s="64"/>
      <c r="F177" s="2"/>
      <c r="G177" s="2"/>
      <c r="H177" s="2"/>
      <c r="I177" s="3"/>
      <c r="J177" s="4"/>
      <c r="K177" s="3"/>
      <c r="L177" s="2"/>
    </row>
    <row r="178" spans="1:12" ht="13.8">
      <c r="A178" s="63"/>
      <c r="B178" s="63"/>
      <c r="C178" s="63"/>
      <c r="D178" s="64"/>
      <c r="E178" s="64"/>
      <c r="F178" s="2"/>
      <c r="G178" s="2"/>
      <c r="H178" s="2"/>
      <c r="I178" s="3"/>
      <c r="J178" s="4"/>
      <c r="K178" s="3"/>
      <c r="L178" s="2"/>
    </row>
    <row r="179" spans="1:12" ht="13.8">
      <c r="A179" s="16" t="s">
        <v>118</v>
      </c>
      <c r="B179" s="10"/>
      <c r="C179" s="10"/>
      <c r="D179" s="10"/>
      <c r="E179" s="10"/>
      <c r="F179" s="10"/>
      <c r="G179" s="2"/>
      <c r="H179" s="2"/>
      <c r="I179" s="3"/>
      <c r="J179" s="4"/>
      <c r="K179" s="3"/>
      <c r="L179" s="2"/>
    </row>
    <row r="180" spans="1:12" ht="13.8">
      <c r="A180" s="17"/>
      <c r="B180" s="63"/>
      <c r="C180" s="63"/>
      <c r="D180" s="64"/>
      <c r="E180" s="64"/>
      <c r="F180" s="2"/>
      <c r="G180" s="2"/>
      <c r="H180" s="2"/>
      <c r="I180" s="3"/>
      <c r="J180" s="4"/>
      <c r="K180" s="3"/>
      <c r="L180" s="2"/>
    </row>
    <row r="181" spans="1:12" ht="26.4">
      <c r="A181" s="63"/>
      <c r="B181" s="43" t="s">
        <v>119</v>
      </c>
      <c r="C181" s="43" t="s">
        <v>72</v>
      </c>
      <c r="D181" s="105" t="s">
        <v>73</v>
      </c>
      <c r="E181" s="64"/>
      <c r="F181" s="2"/>
      <c r="G181" s="2"/>
      <c r="H181" s="2"/>
      <c r="I181" s="3"/>
      <c r="J181" s="4"/>
      <c r="K181" s="3"/>
      <c r="L181" s="2"/>
    </row>
    <row r="182" spans="1:12" ht="13.8">
      <c r="A182" s="63"/>
      <c r="B182" s="718" t="s">
        <v>120</v>
      </c>
      <c r="C182" s="719"/>
      <c r="D182" s="720"/>
      <c r="E182" s="64"/>
      <c r="F182" s="2"/>
      <c r="G182" s="2"/>
      <c r="H182" s="2"/>
      <c r="I182" s="3"/>
      <c r="J182" s="4"/>
      <c r="K182" s="3"/>
      <c r="L182" s="2"/>
    </row>
    <row r="183" spans="1:12" ht="13.8">
      <c r="A183" s="63"/>
      <c r="B183" s="721"/>
      <c r="C183" s="722"/>
      <c r="D183" s="723"/>
      <c r="E183" s="64"/>
      <c r="F183" s="2"/>
      <c r="G183" s="2"/>
      <c r="H183" s="2"/>
      <c r="I183" s="3"/>
      <c r="J183" s="4"/>
      <c r="K183" s="3"/>
      <c r="L183" s="2"/>
    </row>
    <row r="184" spans="1:12" ht="13.8">
      <c r="A184" s="63"/>
      <c r="B184" s="106" t="s">
        <v>105</v>
      </c>
      <c r="C184" s="42"/>
      <c r="D184" s="107"/>
      <c r="E184" s="64"/>
      <c r="F184" s="2"/>
      <c r="G184" s="2"/>
      <c r="H184" s="2"/>
      <c r="I184" s="3"/>
      <c r="J184" s="4"/>
      <c r="K184" s="3"/>
      <c r="L184" s="2"/>
    </row>
    <row r="185" spans="1:12" ht="13.8">
      <c r="A185" s="2"/>
      <c r="B185" s="106" t="s">
        <v>117</v>
      </c>
      <c r="C185" s="42"/>
      <c r="D185" s="107"/>
      <c r="E185" s="2"/>
      <c r="F185" s="2"/>
      <c r="G185" s="2"/>
      <c r="H185" s="2"/>
      <c r="I185" s="3"/>
      <c r="J185" s="4"/>
      <c r="K185" s="3"/>
      <c r="L185" s="2"/>
    </row>
    <row r="186" spans="1:12" ht="13.8">
      <c r="A186" s="2"/>
      <c r="B186" s="108"/>
      <c r="C186" s="63"/>
      <c r="D186" s="64"/>
      <c r="E186" s="2"/>
      <c r="F186" s="2"/>
      <c r="G186" s="2"/>
      <c r="H186" s="2"/>
      <c r="I186" s="3"/>
      <c r="J186" s="4"/>
      <c r="K186" s="3"/>
      <c r="L186" s="2"/>
    </row>
    <row r="187" spans="1:12" ht="13.8">
      <c r="A187" s="13" t="s">
        <v>702</v>
      </c>
      <c r="B187" s="2"/>
      <c r="C187" s="2"/>
      <c r="D187" s="2"/>
      <c r="E187" s="2"/>
      <c r="F187" s="2"/>
      <c r="G187" s="2"/>
      <c r="H187" s="2"/>
      <c r="I187" s="3"/>
      <c r="J187" s="4"/>
      <c r="K187" s="3"/>
      <c r="L187" s="2"/>
    </row>
    <row r="188" spans="1:12" ht="13.8">
      <c r="A188" s="2"/>
      <c r="B188" s="2"/>
      <c r="C188" s="2"/>
      <c r="D188" s="2"/>
      <c r="E188" s="2"/>
      <c r="F188" s="2"/>
      <c r="G188" s="2"/>
      <c r="H188" s="2"/>
      <c r="I188" s="3"/>
      <c r="J188" s="4"/>
      <c r="K188" s="3"/>
      <c r="L188" s="2"/>
    </row>
    <row r="189" spans="1:12" ht="30.75" customHeight="1">
      <c r="A189" s="2"/>
      <c r="B189" s="701" t="s">
        <v>703</v>
      </c>
      <c r="C189" s="702"/>
      <c r="D189" s="704" t="s">
        <v>690</v>
      </c>
      <c r="E189" s="705"/>
      <c r="F189" s="2"/>
      <c r="G189" s="3"/>
      <c r="H189" s="2"/>
      <c r="I189" s="3"/>
      <c r="J189" s="4"/>
      <c r="K189" s="3"/>
      <c r="L189" s="2"/>
    </row>
    <row r="190" spans="1:12" ht="13.8">
      <c r="A190" s="2"/>
      <c r="B190" s="706" t="s">
        <v>704</v>
      </c>
      <c r="C190" s="707"/>
      <c r="D190" s="710">
        <v>4750000</v>
      </c>
      <c r="E190" s="711"/>
      <c r="F190" s="2"/>
      <c r="G190" s="3"/>
      <c r="H190" s="2"/>
      <c r="I190" s="3"/>
      <c r="J190" s="4"/>
      <c r="K190" s="3"/>
      <c r="L190" s="2"/>
    </row>
    <row r="191" spans="1:12" ht="13.8">
      <c r="A191" s="2"/>
      <c r="B191" s="706" t="s">
        <v>705</v>
      </c>
      <c r="C191" s="707"/>
      <c r="D191" s="710">
        <v>5307764</v>
      </c>
      <c r="E191" s="711"/>
      <c r="F191" s="2"/>
      <c r="G191" s="3"/>
      <c r="H191" s="2"/>
      <c r="I191" s="3"/>
      <c r="J191" s="4"/>
      <c r="K191" s="3"/>
      <c r="L191" s="2"/>
    </row>
    <row r="192" spans="1:12" ht="13.8">
      <c r="A192" s="2"/>
      <c r="B192" s="45" t="s">
        <v>706</v>
      </c>
      <c r="C192" s="46"/>
      <c r="D192" s="103"/>
      <c r="E192" s="104">
        <v>1642500</v>
      </c>
      <c r="F192" s="2"/>
      <c r="G192" s="3"/>
      <c r="H192" s="2"/>
      <c r="I192" s="3"/>
      <c r="J192" s="4"/>
      <c r="K192" s="3"/>
      <c r="L192" s="2"/>
    </row>
    <row r="193" spans="1:12" ht="13.8">
      <c r="A193" s="2"/>
      <c r="B193" s="45" t="s">
        <v>707</v>
      </c>
      <c r="C193" s="46"/>
      <c r="D193" s="103"/>
      <c r="E193" s="104">
        <v>2136000</v>
      </c>
      <c r="F193" s="2"/>
      <c r="G193" s="3"/>
      <c r="H193" s="2"/>
      <c r="I193" s="3"/>
      <c r="J193" s="4"/>
      <c r="K193" s="3"/>
      <c r="L193" s="2"/>
    </row>
    <row r="194" spans="1:12" ht="13.8">
      <c r="A194" s="2"/>
      <c r="B194" s="706" t="s">
        <v>708</v>
      </c>
      <c r="C194" s="707"/>
      <c r="D194" s="710">
        <v>5500000</v>
      </c>
      <c r="E194" s="711"/>
      <c r="F194" s="2"/>
      <c r="G194" s="3"/>
      <c r="H194" s="2"/>
      <c r="I194" s="3"/>
      <c r="J194" s="4"/>
      <c r="K194" s="3"/>
      <c r="L194" s="2"/>
    </row>
    <row r="195" spans="1:12" ht="13.8">
      <c r="A195" s="2"/>
      <c r="B195" s="45" t="s">
        <v>709</v>
      </c>
      <c r="C195" s="46"/>
      <c r="D195" s="103"/>
      <c r="E195" s="104">
        <v>590000</v>
      </c>
      <c r="F195" s="2"/>
      <c r="G195" s="3"/>
      <c r="H195" s="2"/>
      <c r="I195" s="3"/>
      <c r="J195" s="4"/>
      <c r="K195" s="3"/>
      <c r="L195" s="2"/>
    </row>
    <row r="196" spans="1:12" ht="13.8">
      <c r="A196" s="2"/>
      <c r="B196" s="45" t="s">
        <v>710</v>
      </c>
      <c r="C196" s="46"/>
      <c r="D196" s="103"/>
      <c r="E196" s="104">
        <v>2000000</v>
      </c>
      <c r="F196" s="2"/>
      <c r="G196" s="3"/>
      <c r="H196" s="2"/>
      <c r="I196" s="3"/>
      <c r="J196" s="4"/>
      <c r="K196" s="3"/>
      <c r="L196" s="2"/>
    </row>
    <row r="197" spans="1:12" ht="13.8">
      <c r="A197" s="2"/>
      <c r="B197" s="45" t="s">
        <v>711</v>
      </c>
      <c r="C197" s="46"/>
      <c r="D197" s="103"/>
      <c r="E197" s="104">
        <v>1251212</v>
      </c>
      <c r="F197" s="2"/>
      <c r="G197" s="3"/>
      <c r="H197" s="2"/>
      <c r="I197" s="3"/>
      <c r="J197" s="4"/>
      <c r="K197" s="3"/>
      <c r="L197" s="2"/>
    </row>
    <row r="198" spans="1:12" ht="13.8">
      <c r="A198" s="2"/>
      <c r="B198" s="701" t="s">
        <v>66</v>
      </c>
      <c r="C198" s="702"/>
      <c r="D198" s="109"/>
      <c r="E198" s="110">
        <f>SUM(D190:E197)</f>
        <v>23177476</v>
      </c>
      <c r="F198" s="2"/>
      <c r="G198" s="3"/>
      <c r="H198" s="2"/>
      <c r="I198" s="3"/>
      <c r="J198" s="4"/>
      <c r="K198" s="3"/>
      <c r="L198" s="2"/>
    </row>
    <row r="199" spans="1:12" ht="13.8">
      <c r="A199" s="2"/>
      <c r="B199" s="701" t="s">
        <v>712</v>
      </c>
      <c r="C199" s="702"/>
      <c r="D199" s="109"/>
      <c r="E199" s="110">
        <v>205034694</v>
      </c>
      <c r="F199" s="2"/>
      <c r="G199" s="3"/>
      <c r="H199" s="2"/>
      <c r="I199" s="3"/>
      <c r="J199" s="4"/>
      <c r="K199" s="3"/>
      <c r="L199" s="2"/>
    </row>
    <row r="200" spans="1:12" ht="13.8">
      <c r="A200" s="2"/>
      <c r="B200" s="2"/>
      <c r="C200" s="2"/>
      <c r="D200" s="2"/>
      <c r="E200" s="2"/>
      <c r="F200" s="2"/>
      <c r="G200" s="3"/>
      <c r="H200" s="2"/>
      <c r="I200" s="3"/>
      <c r="J200" s="4"/>
      <c r="K200" s="3"/>
      <c r="L200" s="2"/>
    </row>
    <row r="201" spans="1:12" ht="13.8">
      <c r="A201" s="13" t="s">
        <v>713</v>
      </c>
      <c r="B201" s="2"/>
      <c r="C201" s="2"/>
      <c r="D201" s="2"/>
      <c r="E201" s="2"/>
      <c r="F201" s="2"/>
      <c r="G201" s="2"/>
      <c r="H201" s="2"/>
      <c r="I201" s="3"/>
      <c r="J201" s="4"/>
      <c r="K201" s="3"/>
      <c r="L201" s="2"/>
    </row>
    <row r="202" spans="1:12" ht="13.8">
      <c r="A202" s="2"/>
      <c r="B202" s="2"/>
      <c r="C202" s="2"/>
      <c r="D202" s="2"/>
      <c r="E202" s="2"/>
      <c r="F202" s="2"/>
      <c r="G202" s="2"/>
      <c r="H202" s="2"/>
      <c r="I202" s="3"/>
      <c r="J202" s="4"/>
      <c r="K202" s="3"/>
      <c r="L202" s="2"/>
    </row>
    <row r="203" spans="1:12" ht="30.75" customHeight="1">
      <c r="A203" s="2"/>
      <c r="B203" s="703" t="s">
        <v>124</v>
      </c>
      <c r="C203" s="703"/>
      <c r="D203" s="704" t="s">
        <v>690</v>
      </c>
      <c r="E203" s="705"/>
      <c r="F203" s="2"/>
      <c r="G203" s="2"/>
      <c r="H203" s="2"/>
      <c r="I203" s="3"/>
      <c r="J203" s="4"/>
      <c r="K203" s="3"/>
      <c r="L203" s="2"/>
    </row>
    <row r="204" spans="1:12" ht="13.8">
      <c r="A204" s="2"/>
      <c r="B204" s="706" t="s">
        <v>125</v>
      </c>
      <c r="C204" s="707"/>
      <c r="D204" s="708">
        <v>438634546</v>
      </c>
      <c r="E204" s="709"/>
      <c r="F204" s="2"/>
      <c r="G204" s="2"/>
      <c r="H204" s="2"/>
      <c r="I204" s="3"/>
      <c r="J204" s="4"/>
      <c r="K204" s="3"/>
      <c r="L204" s="2"/>
    </row>
    <row r="205" spans="1:12" ht="13.8">
      <c r="A205" s="2"/>
      <c r="B205" s="45" t="s">
        <v>714</v>
      </c>
      <c r="C205" s="46"/>
      <c r="D205" s="103"/>
      <c r="E205" s="104">
        <v>277998358</v>
      </c>
      <c r="F205" s="2"/>
      <c r="G205" s="3"/>
      <c r="H205" s="2"/>
      <c r="I205" s="3"/>
      <c r="J205" s="4"/>
      <c r="K205" s="3"/>
      <c r="L205" s="2"/>
    </row>
    <row r="206" spans="1:12" ht="13.8">
      <c r="A206" s="2"/>
      <c r="B206" s="706" t="s">
        <v>715</v>
      </c>
      <c r="C206" s="707"/>
      <c r="D206" s="710">
        <v>172427535</v>
      </c>
      <c r="E206" s="711"/>
      <c r="F206" s="2"/>
      <c r="G206" s="2"/>
      <c r="H206" s="2"/>
      <c r="I206" s="3"/>
      <c r="J206" s="4"/>
      <c r="K206" s="3"/>
      <c r="L206" s="2"/>
    </row>
    <row r="207" spans="1:12" ht="13.8">
      <c r="A207" s="2"/>
      <c r="B207" s="703" t="s">
        <v>66</v>
      </c>
      <c r="C207" s="703"/>
      <c r="D207" s="712">
        <f>SUM(D204:E206)</f>
        <v>889060439</v>
      </c>
      <c r="E207" s="713"/>
      <c r="F207" s="2"/>
      <c r="G207" s="2"/>
      <c r="H207" s="2"/>
      <c r="I207" s="3"/>
      <c r="J207" s="4"/>
      <c r="K207" s="3"/>
      <c r="L207" s="2"/>
    </row>
    <row r="208" spans="1:12" ht="13.8">
      <c r="A208" s="2"/>
      <c r="B208" s="2"/>
      <c r="C208" s="2"/>
      <c r="D208" s="2"/>
      <c r="E208" s="2"/>
      <c r="F208" s="2"/>
      <c r="G208" s="2"/>
      <c r="H208" s="2"/>
      <c r="I208" s="3"/>
      <c r="J208" s="4"/>
      <c r="K208" s="3"/>
      <c r="L208" s="2"/>
    </row>
    <row r="209" spans="1:12" ht="13.8">
      <c r="A209" s="16" t="s">
        <v>716</v>
      </c>
      <c r="B209" s="2"/>
      <c r="C209" s="2"/>
      <c r="D209" s="2"/>
      <c r="E209" s="2"/>
      <c r="F209" s="2"/>
      <c r="G209" s="2"/>
      <c r="H209" s="2"/>
      <c r="I209" s="3"/>
      <c r="J209" s="4"/>
      <c r="K209" s="3"/>
      <c r="L209" s="2"/>
    </row>
    <row r="210" spans="1:12" ht="13.8">
      <c r="A210" s="2"/>
      <c r="B210" s="2"/>
      <c r="C210" s="2"/>
      <c r="D210" s="2"/>
      <c r="E210" s="2"/>
      <c r="F210" s="2"/>
      <c r="G210" s="2"/>
      <c r="H210" s="2"/>
      <c r="I210" s="3"/>
      <c r="J210" s="4"/>
      <c r="K210" s="3"/>
      <c r="L210" s="2"/>
    </row>
    <row r="211" spans="1:12" ht="26.4">
      <c r="A211" s="2"/>
      <c r="B211" s="43" t="s">
        <v>119</v>
      </c>
      <c r="C211" s="43" t="s">
        <v>72</v>
      </c>
      <c r="D211" s="105" t="s">
        <v>73</v>
      </c>
      <c r="E211" s="2"/>
      <c r="F211" s="2"/>
      <c r="G211" s="2"/>
      <c r="H211" s="2"/>
      <c r="I211" s="3"/>
      <c r="J211" s="4"/>
      <c r="K211" s="3"/>
      <c r="L211" s="2"/>
    </row>
    <row r="212" spans="1:12" ht="13.8">
      <c r="A212" s="2"/>
      <c r="B212" s="42" t="s">
        <v>717</v>
      </c>
      <c r="C212" s="111">
        <v>0</v>
      </c>
      <c r="D212" s="112">
        <v>0</v>
      </c>
      <c r="E212" s="2"/>
      <c r="F212" s="2"/>
      <c r="G212" s="714"/>
      <c r="H212" s="714"/>
      <c r="I212" s="700"/>
      <c r="J212" s="700"/>
      <c r="K212" s="3"/>
      <c r="L212" s="2"/>
    </row>
    <row r="213" spans="1:12" ht="13.8">
      <c r="A213" s="2"/>
      <c r="B213" s="43" t="s">
        <v>718</v>
      </c>
      <c r="C213" s="111">
        <v>4750000</v>
      </c>
      <c r="D213" s="112"/>
      <c r="E213" s="2"/>
      <c r="F213" s="2"/>
      <c r="G213" s="2"/>
      <c r="H213" s="2"/>
      <c r="I213" s="3"/>
      <c r="J213" s="4"/>
      <c r="K213" s="3"/>
      <c r="L213" s="2"/>
    </row>
    <row r="214" spans="1:12" ht="26.25" customHeight="1">
      <c r="A214" s="2"/>
      <c r="B214" s="50" t="s">
        <v>127</v>
      </c>
      <c r="C214" s="111">
        <v>5307764</v>
      </c>
      <c r="D214" s="112"/>
      <c r="E214" s="2"/>
      <c r="F214" s="2"/>
      <c r="G214" s="2"/>
      <c r="H214" s="2"/>
      <c r="I214" s="3"/>
      <c r="J214" s="4"/>
      <c r="K214" s="3"/>
      <c r="L214" s="2"/>
    </row>
    <row r="215" spans="1:12" ht="13.8">
      <c r="A215" s="2"/>
      <c r="B215" s="42" t="s">
        <v>105</v>
      </c>
      <c r="C215" s="111">
        <f>SUM(C212:C214)</f>
        <v>10057764</v>
      </c>
      <c r="D215" s="112">
        <v>0</v>
      </c>
      <c r="E215" s="2"/>
      <c r="F215" s="3"/>
      <c r="G215" s="2"/>
      <c r="H215" s="2"/>
      <c r="I215" s="3"/>
      <c r="J215" s="4"/>
      <c r="K215" s="3"/>
      <c r="L215" s="2"/>
    </row>
    <row r="216" spans="1:12" ht="13.8">
      <c r="A216" s="2"/>
      <c r="B216" s="42" t="s">
        <v>117</v>
      </c>
      <c r="C216" s="113">
        <v>18657216</v>
      </c>
      <c r="D216" s="107">
        <v>0</v>
      </c>
      <c r="E216" s="2"/>
      <c r="F216" s="2"/>
      <c r="G216" s="2"/>
      <c r="H216" s="2"/>
      <c r="I216" s="3"/>
      <c r="J216" s="4"/>
      <c r="K216" s="3"/>
      <c r="L216" s="2"/>
    </row>
    <row r="217" spans="1:12" ht="13.8">
      <c r="A217" s="16"/>
      <c r="B217" s="108"/>
      <c r="C217" s="63"/>
      <c r="D217" s="64"/>
      <c r="E217" s="2"/>
      <c r="F217" s="3"/>
      <c r="G217" s="2"/>
      <c r="H217" s="2"/>
      <c r="I217" s="3"/>
      <c r="J217" s="4"/>
      <c r="K217" s="3"/>
      <c r="L217" s="2"/>
    </row>
    <row r="218" spans="1:12" ht="13.8">
      <c r="A218" s="16" t="s">
        <v>128</v>
      </c>
      <c r="B218" s="108"/>
      <c r="C218" s="63"/>
      <c r="D218" s="64"/>
      <c r="E218" s="2"/>
      <c r="F218" s="2"/>
      <c r="G218" s="2"/>
      <c r="H218" s="2"/>
      <c r="I218" s="3"/>
      <c r="J218" s="4"/>
      <c r="K218" s="3"/>
      <c r="L218" s="2"/>
    </row>
    <row r="219" spans="1:12" ht="13.8">
      <c r="A219" s="17"/>
      <c r="B219" s="108"/>
      <c r="C219" s="63"/>
      <c r="D219" s="64"/>
      <c r="E219" s="2"/>
      <c r="F219" s="2"/>
      <c r="G219" s="2"/>
      <c r="H219" s="2"/>
      <c r="I219" s="3"/>
      <c r="J219" s="4"/>
      <c r="K219" s="3"/>
      <c r="L219" s="2"/>
    </row>
    <row r="220" spans="1:12" ht="13.8">
      <c r="A220" s="16"/>
      <c r="B220" s="108"/>
      <c r="C220" s="63"/>
      <c r="D220" s="64"/>
      <c r="E220" s="2"/>
      <c r="F220" s="2"/>
      <c r="G220" s="2"/>
      <c r="H220" s="2"/>
      <c r="I220" s="3"/>
      <c r="J220" s="4"/>
      <c r="K220" s="3"/>
      <c r="L220" s="2"/>
    </row>
    <row r="221" spans="1:12" ht="13.8">
      <c r="A221" s="16" t="s">
        <v>129</v>
      </c>
      <c r="B221" s="108"/>
      <c r="C221" s="2"/>
      <c r="D221" s="2"/>
      <c r="E221" s="2"/>
      <c r="F221" s="2"/>
      <c r="G221" s="2"/>
      <c r="H221" s="2"/>
      <c r="I221" s="3"/>
      <c r="J221" s="4"/>
      <c r="K221" s="3"/>
      <c r="L221" s="2"/>
    </row>
    <row r="222" spans="1:12" ht="16.5" customHeight="1">
      <c r="A222" s="16"/>
      <c r="B222" s="108"/>
      <c r="C222" s="2"/>
      <c r="D222" s="2"/>
      <c r="E222" s="2"/>
      <c r="F222" s="2"/>
      <c r="G222" s="2"/>
      <c r="H222" s="2"/>
      <c r="I222" s="3"/>
      <c r="J222" s="4"/>
      <c r="K222" s="3"/>
      <c r="L222" s="2"/>
    </row>
    <row r="223" spans="1:12" ht="13.8">
      <c r="A223" s="114" t="s">
        <v>719</v>
      </c>
      <c r="B223" s="2"/>
      <c r="C223" s="2"/>
      <c r="D223" s="2"/>
      <c r="E223" s="2"/>
      <c r="F223" s="2"/>
      <c r="G223" s="2"/>
      <c r="H223" s="2"/>
      <c r="I223" s="3"/>
      <c r="J223" s="4"/>
      <c r="K223" s="3"/>
      <c r="L223" s="2"/>
    </row>
    <row r="224" spans="1:12" ht="26.4">
      <c r="A224" s="2"/>
      <c r="B224" s="43" t="s">
        <v>445</v>
      </c>
      <c r="C224" s="43" t="s">
        <v>131</v>
      </c>
      <c r="D224" s="43" t="s">
        <v>132</v>
      </c>
      <c r="E224" s="43" t="s">
        <v>133</v>
      </c>
      <c r="F224" s="2"/>
      <c r="G224" s="2"/>
      <c r="H224" s="2"/>
      <c r="I224" s="3"/>
      <c r="J224" s="4"/>
      <c r="K224" s="3"/>
      <c r="L224" s="2"/>
    </row>
    <row r="225" spans="1:12" ht="13.8">
      <c r="A225" s="2"/>
      <c r="B225" s="115" t="s">
        <v>717</v>
      </c>
      <c r="C225" s="116" t="s">
        <v>134</v>
      </c>
      <c r="D225" s="117">
        <v>19875000</v>
      </c>
      <c r="E225" s="117">
        <v>18750000</v>
      </c>
      <c r="F225" s="2"/>
      <c r="G225" s="2"/>
      <c r="H225" s="2"/>
      <c r="I225" s="3"/>
      <c r="J225" s="4"/>
      <c r="K225" s="3"/>
      <c r="L225" s="2"/>
    </row>
    <row r="226" spans="1:12" ht="13.8">
      <c r="A226" s="2"/>
      <c r="B226" s="115" t="s">
        <v>718</v>
      </c>
      <c r="C226" s="116" t="s">
        <v>720</v>
      </c>
      <c r="D226" s="118">
        <v>57000000</v>
      </c>
      <c r="E226" s="118">
        <v>34545455</v>
      </c>
      <c r="F226" s="2"/>
      <c r="G226" s="2"/>
      <c r="H226" s="2"/>
      <c r="I226" s="3"/>
      <c r="J226" s="4"/>
      <c r="K226" s="3"/>
      <c r="L226" s="2"/>
    </row>
    <row r="227" spans="1:12" ht="13.8">
      <c r="A227" s="2"/>
      <c r="B227" s="115" t="s">
        <v>127</v>
      </c>
      <c r="C227" s="116" t="s">
        <v>135</v>
      </c>
      <c r="D227" s="118">
        <v>229733729</v>
      </c>
      <c r="E227" s="118">
        <v>1444925377</v>
      </c>
      <c r="F227" s="2"/>
      <c r="G227" s="2"/>
      <c r="H227" s="2"/>
      <c r="I227" s="3"/>
      <c r="J227" s="4"/>
      <c r="K227" s="3"/>
      <c r="L227" s="2"/>
    </row>
    <row r="228" spans="1:12" ht="13.8">
      <c r="A228" s="2"/>
      <c r="B228" s="42" t="s">
        <v>66</v>
      </c>
      <c r="C228" s="42"/>
      <c r="D228" s="119">
        <f>SUM(D225:D227)</f>
        <v>306608729</v>
      </c>
      <c r="E228" s="119">
        <f>SUM(E225:E227)</f>
        <v>1498220832</v>
      </c>
      <c r="F228" s="2"/>
      <c r="G228" s="2"/>
      <c r="H228" s="2"/>
      <c r="I228" s="3"/>
      <c r="J228" s="4"/>
      <c r="K228" s="3"/>
      <c r="L228" s="2"/>
    </row>
    <row r="229" spans="1:12" ht="13.8">
      <c r="A229" s="2"/>
      <c r="B229" s="2"/>
      <c r="C229" s="2"/>
      <c r="D229" s="2"/>
      <c r="E229" s="2"/>
      <c r="F229" s="2"/>
      <c r="G229" s="2"/>
      <c r="H229" s="2"/>
      <c r="I229" s="3"/>
      <c r="J229" s="4"/>
      <c r="K229" s="3"/>
      <c r="L229" s="2"/>
    </row>
    <row r="230" spans="1:12" ht="13.8">
      <c r="A230" s="16" t="s">
        <v>136</v>
      </c>
      <c r="B230" s="108"/>
      <c r="C230" s="2"/>
      <c r="D230" s="2"/>
      <c r="E230" s="2"/>
      <c r="F230" s="2"/>
      <c r="G230" s="2"/>
      <c r="H230" s="2"/>
      <c r="I230" s="3"/>
      <c r="J230" s="4"/>
      <c r="K230" s="3"/>
      <c r="L230" s="2"/>
    </row>
    <row r="231" spans="1:12" ht="13.8">
      <c r="A231" s="2"/>
      <c r="B231" s="2"/>
      <c r="C231" s="2"/>
      <c r="D231" s="2"/>
      <c r="E231" s="2"/>
      <c r="F231" s="2"/>
      <c r="G231" s="2"/>
      <c r="H231" s="2"/>
      <c r="I231" s="3"/>
      <c r="J231" s="4"/>
      <c r="K231" s="3"/>
      <c r="L231" s="2"/>
    </row>
    <row r="232" spans="1:12" ht="13.8">
      <c r="A232" s="2" t="s">
        <v>721</v>
      </c>
      <c r="B232" s="2"/>
      <c r="C232" s="2"/>
      <c r="D232" s="2"/>
      <c r="E232" s="2"/>
      <c r="F232" s="2"/>
      <c r="G232" s="2"/>
      <c r="H232" s="2"/>
      <c r="I232" s="3"/>
      <c r="J232" s="4"/>
      <c r="K232" s="3"/>
      <c r="L232" s="2"/>
    </row>
    <row r="233" spans="1:12" ht="26.4">
      <c r="A233" s="2"/>
      <c r="B233" s="43" t="s">
        <v>445</v>
      </c>
      <c r="C233" s="43" t="s">
        <v>137</v>
      </c>
      <c r="D233" s="43" t="s">
        <v>138</v>
      </c>
      <c r="E233" s="43" t="s">
        <v>139</v>
      </c>
      <c r="F233" s="43" t="s">
        <v>140</v>
      </c>
      <c r="G233" s="2"/>
      <c r="H233" s="2"/>
      <c r="I233" s="3"/>
      <c r="J233" s="4"/>
      <c r="K233" s="3"/>
      <c r="L233" s="2"/>
    </row>
    <row r="234" spans="1:12" ht="13.8">
      <c r="A234" s="2"/>
      <c r="B234" s="120" t="s">
        <v>717</v>
      </c>
      <c r="C234" s="121">
        <v>0</v>
      </c>
      <c r="D234" s="122">
        <v>18068182</v>
      </c>
      <c r="E234" s="121">
        <f t="shared" ref="E234:E240" si="4">+C234-D234</f>
        <v>-18068182</v>
      </c>
      <c r="F234" s="121">
        <v>-18750000</v>
      </c>
      <c r="G234" s="123"/>
      <c r="H234" s="124"/>
      <c r="I234" s="3"/>
      <c r="J234" s="4"/>
      <c r="K234" s="3"/>
      <c r="L234" s="2"/>
    </row>
    <row r="235" spans="1:12" ht="13.8">
      <c r="A235" s="2"/>
      <c r="B235" s="125" t="s">
        <v>722</v>
      </c>
      <c r="C235" s="121">
        <v>0</v>
      </c>
      <c r="D235" s="121">
        <v>121950000</v>
      </c>
      <c r="E235" s="121">
        <f t="shared" si="4"/>
        <v>-121950000</v>
      </c>
      <c r="F235" s="121">
        <v>-43036366</v>
      </c>
      <c r="G235" s="2"/>
      <c r="H235" s="126"/>
      <c r="I235" s="3"/>
      <c r="J235" s="4"/>
      <c r="K235" s="3"/>
      <c r="L235" s="2"/>
    </row>
    <row r="236" spans="1:12" ht="13.8">
      <c r="A236" s="2"/>
      <c r="B236" s="127" t="s">
        <v>127</v>
      </c>
      <c r="C236" s="121">
        <v>12464557</v>
      </c>
      <c r="D236" s="128">
        <v>208848845</v>
      </c>
      <c r="E236" s="121">
        <f t="shared" si="4"/>
        <v>-196384288</v>
      </c>
      <c r="F236" s="121">
        <v>-79589297</v>
      </c>
      <c r="G236" s="2"/>
      <c r="H236" s="3"/>
      <c r="I236" s="3"/>
      <c r="J236" s="4"/>
      <c r="K236" s="3"/>
      <c r="L236" s="2"/>
    </row>
    <row r="237" spans="1:12" ht="13.8">
      <c r="A237" s="2"/>
      <c r="B237" s="125" t="s">
        <v>723</v>
      </c>
      <c r="C237" s="121">
        <v>0</v>
      </c>
      <c r="D237" s="121">
        <v>0</v>
      </c>
      <c r="E237" s="121">
        <f t="shared" si="4"/>
        <v>0</v>
      </c>
      <c r="F237" s="121">
        <v>233334</v>
      </c>
      <c r="G237" s="96"/>
      <c r="H237" s="3"/>
      <c r="I237" s="3"/>
      <c r="J237" s="4"/>
      <c r="K237" s="3"/>
      <c r="L237" s="2"/>
    </row>
    <row r="238" spans="1:12" ht="13.8">
      <c r="A238" s="2"/>
      <c r="B238" s="127" t="s">
        <v>724</v>
      </c>
      <c r="C238" s="121">
        <v>0</v>
      </c>
      <c r="D238" s="121">
        <v>1945318182</v>
      </c>
      <c r="E238" s="121">
        <f t="shared" si="4"/>
        <v>-1945318182</v>
      </c>
      <c r="F238" s="121">
        <v>-512659091</v>
      </c>
      <c r="G238" s="2"/>
      <c r="H238" s="3"/>
      <c r="I238" s="3"/>
      <c r="J238" s="4"/>
      <c r="K238" s="3"/>
      <c r="L238" s="2"/>
    </row>
    <row r="239" spans="1:12" ht="13.8">
      <c r="A239" s="2"/>
      <c r="B239" s="127" t="s">
        <v>725</v>
      </c>
      <c r="C239" s="121"/>
      <c r="D239" s="118">
        <v>51818181.818181813</v>
      </c>
      <c r="E239" s="121">
        <f t="shared" si="4"/>
        <v>-51818181.818181813</v>
      </c>
      <c r="F239" s="121">
        <v>-34545455</v>
      </c>
      <c r="G239" s="2"/>
      <c r="H239" s="3"/>
      <c r="I239" s="3"/>
      <c r="J239" s="4"/>
      <c r="K239" s="3"/>
      <c r="L239" s="2"/>
    </row>
    <row r="240" spans="1:12" ht="13.8">
      <c r="A240" s="2"/>
      <c r="B240" s="127" t="s">
        <v>726</v>
      </c>
      <c r="C240" s="121">
        <v>0</v>
      </c>
      <c r="D240" s="121">
        <v>120000000</v>
      </c>
      <c r="E240" s="121">
        <f t="shared" si="4"/>
        <v>-120000000</v>
      </c>
      <c r="F240" s="121">
        <v>-30000000</v>
      </c>
      <c r="G240" s="2"/>
      <c r="H240" s="3"/>
      <c r="I240" s="3"/>
      <c r="J240" s="4"/>
      <c r="K240" s="3"/>
      <c r="L240" s="2"/>
    </row>
    <row r="241" spans="1:12" ht="13.8">
      <c r="A241" s="2"/>
      <c r="B241" s="129" t="s">
        <v>66</v>
      </c>
      <c r="C241" s="130">
        <f>SUM(C234:C240)</f>
        <v>12464557</v>
      </c>
      <c r="D241" s="130">
        <f>SUM(D234:D240)</f>
        <v>2466003390.818182</v>
      </c>
      <c r="E241" s="130">
        <f>SUM(E234:E240)</f>
        <v>-2453538833.818182</v>
      </c>
      <c r="F241" s="130">
        <f>SUM(F234:F240)</f>
        <v>-718346875</v>
      </c>
      <c r="G241" s="2"/>
      <c r="H241" s="3"/>
      <c r="I241" s="3"/>
      <c r="J241" s="4"/>
      <c r="K241" s="3"/>
      <c r="L241" s="2"/>
    </row>
    <row r="242" spans="1:12" ht="13.8">
      <c r="A242" s="2"/>
      <c r="B242" s="2"/>
      <c r="C242" s="2"/>
      <c r="D242" s="2"/>
      <c r="E242" s="2"/>
      <c r="F242" s="2"/>
      <c r="G242" s="2"/>
      <c r="H242" s="3"/>
      <c r="I242" s="3"/>
      <c r="J242" s="4"/>
      <c r="K242" s="3"/>
      <c r="L242" s="2"/>
    </row>
    <row r="243" spans="1:12" ht="13.8">
      <c r="A243" s="16" t="s">
        <v>141</v>
      </c>
      <c r="B243" s="108"/>
      <c r="C243" s="2"/>
      <c r="D243" s="2"/>
      <c r="E243" s="2"/>
      <c r="F243" s="2"/>
      <c r="G243" s="2"/>
      <c r="H243" s="3"/>
      <c r="I243" s="3"/>
      <c r="J243" s="4"/>
      <c r="K243" s="3"/>
      <c r="L243" s="2"/>
    </row>
    <row r="244" spans="1:12" ht="13.8">
      <c r="A244" s="17"/>
      <c r="B244" s="108"/>
      <c r="C244" s="2"/>
      <c r="D244" s="2"/>
      <c r="E244" s="2"/>
      <c r="F244" s="2"/>
      <c r="G244" s="2"/>
      <c r="H244" s="3"/>
      <c r="I244" s="3"/>
      <c r="J244" s="4"/>
      <c r="K244" s="3"/>
      <c r="L244" s="2"/>
    </row>
    <row r="245" spans="1:12" ht="26.4">
      <c r="A245" s="2"/>
      <c r="B245" s="43" t="s">
        <v>98</v>
      </c>
      <c r="C245" s="22" t="s">
        <v>142</v>
      </c>
      <c r="D245" s="22" t="s">
        <v>143</v>
      </c>
      <c r="E245" s="22" t="s">
        <v>144</v>
      </c>
      <c r="F245" s="22" t="s">
        <v>87</v>
      </c>
      <c r="G245" s="2"/>
      <c r="H245" s="3"/>
      <c r="I245" s="3"/>
      <c r="J245" s="4"/>
      <c r="K245" s="3"/>
      <c r="L245" s="2"/>
    </row>
    <row r="246" spans="1:12" ht="13.8">
      <c r="A246" s="2"/>
      <c r="B246" s="92" t="s">
        <v>145</v>
      </c>
      <c r="C246" s="131">
        <v>4641817146</v>
      </c>
      <c r="D246" s="131">
        <v>799337223</v>
      </c>
      <c r="E246" s="131">
        <v>0</v>
      </c>
      <c r="F246" s="131">
        <f>+C246+D246-E246</f>
        <v>5441154369</v>
      </c>
      <c r="G246" s="2"/>
      <c r="H246" s="3"/>
      <c r="I246" s="3"/>
      <c r="J246" s="4"/>
      <c r="K246" s="3"/>
      <c r="L246" s="2"/>
    </row>
    <row r="247" spans="1:12" ht="13.8">
      <c r="A247" s="16"/>
      <c r="B247" s="92" t="s">
        <v>146</v>
      </c>
      <c r="C247" s="131">
        <v>0</v>
      </c>
      <c r="D247" s="131">
        <v>0</v>
      </c>
      <c r="E247" s="131">
        <v>0</v>
      </c>
      <c r="F247" s="131">
        <v>0</v>
      </c>
      <c r="G247" s="2"/>
      <c r="H247" s="3"/>
      <c r="I247" s="3"/>
      <c r="J247" s="4"/>
      <c r="K247" s="3"/>
      <c r="L247" s="2"/>
    </row>
    <row r="248" spans="1:12" ht="13.8">
      <c r="A248" s="2"/>
      <c r="B248" s="92" t="s">
        <v>147</v>
      </c>
      <c r="C248" s="131">
        <v>356709388</v>
      </c>
      <c r="D248" s="131">
        <v>200662777</v>
      </c>
      <c r="E248" s="131">
        <v>0</v>
      </c>
      <c r="F248" s="131">
        <f>+C248+D248-E248</f>
        <v>557372165</v>
      </c>
      <c r="G248" s="3"/>
      <c r="H248" s="3"/>
      <c r="I248" s="3"/>
      <c r="J248" s="4"/>
      <c r="K248" s="3"/>
      <c r="L248" s="2"/>
    </row>
    <row r="249" spans="1:12" ht="13.8">
      <c r="A249" s="2"/>
      <c r="B249" s="92" t="s">
        <v>148</v>
      </c>
      <c r="C249" s="131">
        <v>461723934</v>
      </c>
      <c r="D249" s="131">
        <v>0</v>
      </c>
      <c r="E249" s="131">
        <v>0</v>
      </c>
      <c r="F249" s="131">
        <f>+C249+D249-E249</f>
        <v>461723934</v>
      </c>
      <c r="G249" s="2"/>
      <c r="H249" s="3"/>
      <c r="I249" s="3"/>
      <c r="J249" s="4"/>
      <c r="K249" s="3"/>
      <c r="L249" s="2"/>
    </row>
    <row r="250" spans="1:12" ht="17.25" customHeight="1">
      <c r="A250" s="2"/>
      <c r="B250" s="92" t="s">
        <v>149</v>
      </c>
      <c r="C250" s="131">
        <v>272099496</v>
      </c>
      <c r="D250" s="131">
        <v>169773697</v>
      </c>
      <c r="E250" s="131">
        <v>0</v>
      </c>
      <c r="F250" s="131">
        <f>+C250+D250-E250</f>
        <v>441873193</v>
      </c>
      <c r="G250" s="2"/>
      <c r="H250" s="3"/>
      <c r="I250" s="3"/>
      <c r="J250" s="4"/>
      <c r="K250" s="3"/>
      <c r="L250" s="2"/>
    </row>
    <row r="251" spans="1:12" ht="13.8">
      <c r="A251" s="2"/>
      <c r="B251" s="92" t="s">
        <v>66</v>
      </c>
      <c r="C251" s="131">
        <f>SUM(C246:C250)</f>
        <v>5732349964</v>
      </c>
      <c r="D251" s="131">
        <f>SUM(D246:D250)</f>
        <v>1169773697</v>
      </c>
      <c r="E251" s="131">
        <f>SUM(E246:E250)</f>
        <v>0</v>
      </c>
      <c r="F251" s="131">
        <f>SUM(F246:F250)</f>
        <v>6902123661</v>
      </c>
      <c r="G251" s="2"/>
      <c r="H251" s="2"/>
      <c r="I251" s="3"/>
      <c r="J251" s="4"/>
      <c r="K251" s="3"/>
      <c r="L251" s="2"/>
    </row>
    <row r="252" spans="1:12" ht="13.8">
      <c r="A252" s="2"/>
      <c r="B252" s="2"/>
      <c r="C252" s="2"/>
      <c r="D252" s="2"/>
      <c r="E252" s="2"/>
      <c r="F252" s="2"/>
      <c r="G252" s="2"/>
      <c r="H252" s="2"/>
      <c r="I252" s="3"/>
      <c r="J252" s="4"/>
      <c r="K252" s="3"/>
      <c r="L252" s="2"/>
    </row>
    <row r="253" spans="1:12" ht="13.8">
      <c r="A253" s="16" t="s">
        <v>150</v>
      </c>
      <c r="B253" s="2"/>
      <c r="C253" s="2"/>
      <c r="D253" s="2"/>
      <c r="E253" s="2"/>
      <c r="F253" s="2"/>
      <c r="G253" s="2"/>
      <c r="H253" s="2"/>
      <c r="I253" s="3"/>
      <c r="J253" s="4"/>
      <c r="K253" s="3"/>
      <c r="L253" s="2"/>
    </row>
    <row r="254" spans="1:12" ht="13.8">
      <c r="A254" s="17"/>
      <c r="B254" s="2"/>
      <c r="C254" s="2"/>
      <c r="D254" s="2"/>
      <c r="E254" s="2"/>
      <c r="F254" s="2"/>
      <c r="G254" s="2"/>
      <c r="H254" s="2"/>
      <c r="I254" s="3"/>
      <c r="J254" s="4"/>
      <c r="K254" s="3"/>
      <c r="L254" s="2"/>
    </row>
    <row r="255" spans="1:12" ht="26.4">
      <c r="A255" s="2"/>
      <c r="B255" s="132" t="s">
        <v>62</v>
      </c>
      <c r="C255" s="22" t="s">
        <v>142</v>
      </c>
      <c r="D255" s="132" t="s">
        <v>143</v>
      </c>
      <c r="E255" s="132" t="s">
        <v>144</v>
      </c>
      <c r="F255" s="22" t="s">
        <v>151</v>
      </c>
      <c r="G255" s="22" t="s">
        <v>152</v>
      </c>
      <c r="H255" s="35"/>
      <c r="I255" s="3"/>
      <c r="J255" s="4"/>
      <c r="K255" s="3"/>
      <c r="L255" s="2"/>
    </row>
    <row r="256" spans="1:12" ht="13.8">
      <c r="A256" s="2"/>
      <c r="B256" s="133" t="s">
        <v>153</v>
      </c>
      <c r="C256" s="92"/>
      <c r="D256" s="92"/>
      <c r="E256" s="92"/>
      <c r="F256" s="92"/>
      <c r="G256" s="92"/>
      <c r="H256" s="2"/>
      <c r="I256" s="3"/>
      <c r="J256" s="4"/>
      <c r="K256" s="3"/>
      <c r="L256" s="2"/>
    </row>
    <row r="257" spans="1:12" ht="13.8">
      <c r="A257" s="2"/>
      <c r="B257" s="92"/>
      <c r="C257" s="686" t="s">
        <v>120</v>
      </c>
      <c r="D257" s="687"/>
      <c r="E257" s="687"/>
      <c r="F257" s="688"/>
      <c r="G257" s="92"/>
      <c r="H257" s="2"/>
      <c r="I257" s="3"/>
      <c r="J257" s="4"/>
      <c r="K257" s="3"/>
      <c r="L257" s="2"/>
    </row>
    <row r="258" spans="1:12" ht="13.8">
      <c r="A258" s="2"/>
      <c r="B258" s="92"/>
      <c r="C258" s="689"/>
      <c r="D258" s="690"/>
      <c r="E258" s="690"/>
      <c r="F258" s="691"/>
      <c r="G258" s="92"/>
      <c r="H258" s="2"/>
      <c r="I258" s="3"/>
      <c r="J258" s="4"/>
      <c r="K258" s="3"/>
      <c r="L258" s="2"/>
    </row>
    <row r="259" spans="1:12" ht="13.8">
      <c r="A259" s="2"/>
      <c r="B259" s="92" t="s">
        <v>154</v>
      </c>
      <c r="C259" s="689"/>
      <c r="D259" s="690"/>
      <c r="E259" s="690"/>
      <c r="F259" s="691"/>
      <c r="G259" s="92"/>
      <c r="H259" s="2"/>
      <c r="I259" s="3"/>
      <c r="J259" s="4"/>
      <c r="K259" s="3"/>
      <c r="L259" s="2"/>
    </row>
    <row r="260" spans="1:12" ht="13.8">
      <c r="A260" s="2"/>
      <c r="B260" s="133" t="s">
        <v>155</v>
      </c>
      <c r="C260" s="692"/>
      <c r="D260" s="693"/>
      <c r="E260" s="693"/>
      <c r="F260" s="694"/>
      <c r="G260" s="92"/>
      <c r="H260" s="2"/>
      <c r="I260" s="3"/>
      <c r="J260" s="4"/>
      <c r="K260" s="3"/>
      <c r="L260" s="2"/>
    </row>
    <row r="261" spans="1:12" ht="13.8">
      <c r="A261" s="2"/>
      <c r="B261" s="92"/>
      <c r="C261" s="92"/>
      <c r="D261" s="92"/>
      <c r="E261" s="92"/>
      <c r="F261" s="92"/>
      <c r="G261" s="92"/>
      <c r="H261" s="2"/>
      <c r="I261" s="3"/>
      <c r="J261" s="4"/>
      <c r="K261" s="3"/>
      <c r="L261" s="2"/>
    </row>
    <row r="262" spans="1:12" ht="10.050000000000001" customHeight="1">
      <c r="A262" s="2"/>
      <c r="B262" s="92"/>
      <c r="C262" s="92"/>
      <c r="D262" s="92"/>
      <c r="E262" s="92"/>
      <c r="F262" s="92"/>
      <c r="G262" s="92"/>
      <c r="H262" s="2"/>
      <c r="I262" s="3"/>
      <c r="J262" s="4"/>
      <c r="K262" s="3"/>
      <c r="L262" s="2"/>
    </row>
    <row r="263" spans="1:12" ht="13.8">
      <c r="A263" s="2"/>
      <c r="B263" s="92" t="s">
        <v>154</v>
      </c>
      <c r="C263" s="92"/>
      <c r="D263" s="92"/>
      <c r="E263" s="92"/>
      <c r="F263" s="92"/>
      <c r="G263" s="92"/>
      <c r="H263" s="2"/>
      <c r="I263" s="3"/>
      <c r="J263" s="4"/>
      <c r="K263" s="3"/>
      <c r="L263" s="2"/>
    </row>
    <row r="264" spans="1:12" ht="13.8">
      <c r="A264" s="2"/>
      <c r="B264" s="2"/>
      <c r="C264" s="2"/>
      <c r="D264" s="2"/>
      <c r="E264" s="2"/>
      <c r="F264" s="2"/>
      <c r="G264" s="2"/>
      <c r="H264" s="2"/>
      <c r="I264" s="3"/>
      <c r="J264" s="4"/>
      <c r="K264" s="3"/>
      <c r="L264" s="2"/>
    </row>
    <row r="265" spans="1:12" ht="13.8">
      <c r="A265" s="16" t="s">
        <v>156</v>
      </c>
      <c r="B265" s="2"/>
      <c r="C265" s="2"/>
      <c r="D265" s="2"/>
      <c r="E265" s="2"/>
      <c r="F265" s="2"/>
      <c r="G265" s="2"/>
      <c r="H265" s="2"/>
      <c r="I265" s="3"/>
      <c r="J265" s="4"/>
      <c r="K265" s="3"/>
      <c r="L265" s="2"/>
    </row>
    <row r="266" spans="1:12" ht="13.8">
      <c r="A266" s="17"/>
      <c r="B266" s="2"/>
      <c r="C266" s="2"/>
      <c r="D266" s="2"/>
      <c r="E266" s="2"/>
      <c r="F266" s="2"/>
      <c r="G266" s="2"/>
      <c r="H266" s="2"/>
      <c r="I266" s="3"/>
      <c r="J266" s="4"/>
      <c r="K266" s="3"/>
      <c r="L266" s="2"/>
    </row>
    <row r="267" spans="1:12" ht="13.8">
      <c r="A267" s="2" t="s">
        <v>157</v>
      </c>
      <c r="B267" s="2"/>
      <c r="C267" s="2"/>
      <c r="D267" s="2"/>
      <c r="E267" s="2"/>
      <c r="F267" s="2"/>
      <c r="G267" s="2"/>
      <c r="H267" s="2"/>
      <c r="I267" s="3"/>
      <c r="J267" s="4"/>
      <c r="K267" s="3"/>
      <c r="L267" s="2"/>
    </row>
    <row r="268" spans="1:12" ht="13.8">
      <c r="A268" s="2"/>
      <c r="B268" s="132" t="s">
        <v>98</v>
      </c>
      <c r="C268" s="134" t="s">
        <v>691</v>
      </c>
      <c r="D268" s="134" t="s">
        <v>691</v>
      </c>
      <c r="E268" s="2"/>
      <c r="F268" s="2"/>
      <c r="G268" s="2"/>
      <c r="H268" s="2"/>
      <c r="I268" s="3"/>
      <c r="J268" s="4"/>
      <c r="K268" s="3"/>
      <c r="L268" s="2"/>
    </row>
    <row r="269" spans="1:12" ht="13.8">
      <c r="A269" s="2"/>
      <c r="B269" s="133" t="s">
        <v>158</v>
      </c>
      <c r="C269" s="93">
        <v>1445247549</v>
      </c>
      <c r="D269" s="93">
        <v>0</v>
      </c>
      <c r="E269" s="2"/>
      <c r="F269" s="2"/>
      <c r="G269" s="2"/>
      <c r="H269" s="2"/>
      <c r="I269" s="3"/>
      <c r="J269" s="4"/>
      <c r="K269" s="3"/>
      <c r="L269" s="2"/>
    </row>
    <row r="270" spans="1:12" ht="13.8">
      <c r="A270" s="2"/>
      <c r="B270" s="92"/>
      <c r="C270" s="93">
        <f>SUM(C269)</f>
        <v>1445247549</v>
      </c>
      <c r="D270" s="93">
        <f>SUM(D269)</f>
        <v>0</v>
      </c>
      <c r="E270" s="2"/>
      <c r="F270" s="2"/>
      <c r="G270" s="2"/>
      <c r="H270" s="2"/>
      <c r="I270" s="3"/>
      <c r="J270" s="4"/>
      <c r="K270" s="3"/>
      <c r="L270" s="2"/>
    </row>
    <row r="271" spans="1:12" ht="13.8">
      <c r="A271" s="2"/>
      <c r="B271" s="2"/>
      <c r="C271" s="2"/>
      <c r="D271" s="2"/>
      <c r="E271" s="2"/>
      <c r="F271" s="2"/>
      <c r="G271" s="2"/>
      <c r="H271" s="2"/>
      <c r="I271" s="3"/>
      <c r="J271" s="4"/>
      <c r="K271" s="3"/>
      <c r="L271" s="2"/>
    </row>
    <row r="272" spans="1:12" ht="13.8">
      <c r="A272" s="2" t="s">
        <v>159</v>
      </c>
      <c r="B272" s="2"/>
      <c r="C272" s="2"/>
      <c r="D272" s="2"/>
      <c r="E272" s="2"/>
      <c r="F272" s="2"/>
      <c r="G272" s="2"/>
      <c r="H272" s="2"/>
      <c r="I272" s="3"/>
      <c r="J272" s="4"/>
      <c r="K272" s="3"/>
      <c r="L272" s="2"/>
    </row>
    <row r="273" spans="1:12" ht="13.8">
      <c r="A273" s="2"/>
      <c r="B273" s="132" t="s">
        <v>98</v>
      </c>
      <c r="C273" s="22" t="s">
        <v>132</v>
      </c>
      <c r="D273" s="22" t="s">
        <v>133</v>
      </c>
      <c r="E273" s="2"/>
      <c r="F273" s="2"/>
      <c r="G273" s="2"/>
      <c r="H273" s="2"/>
      <c r="I273" s="3"/>
      <c r="J273" s="4"/>
      <c r="K273" s="3"/>
      <c r="L273" s="2"/>
    </row>
    <row r="274" spans="1:12" ht="13.8">
      <c r="A274" s="2"/>
      <c r="B274" s="133" t="s">
        <v>160</v>
      </c>
      <c r="C274" s="135">
        <v>16499865</v>
      </c>
      <c r="D274" s="135">
        <v>0</v>
      </c>
      <c r="E274" s="2"/>
      <c r="F274" s="2"/>
      <c r="G274" s="2"/>
      <c r="H274" s="2"/>
      <c r="I274" s="3"/>
      <c r="J274" s="4"/>
      <c r="K274" s="3"/>
      <c r="L274" s="2"/>
    </row>
    <row r="275" spans="1:12" ht="13.8">
      <c r="A275" s="2"/>
      <c r="B275" s="92"/>
      <c r="C275" s="136">
        <f>SUM(C274)</f>
        <v>16499865</v>
      </c>
      <c r="D275" s="136">
        <f>SUM(D274)</f>
        <v>0</v>
      </c>
      <c r="E275" s="2"/>
      <c r="F275" s="2"/>
      <c r="G275" s="2"/>
      <c r="H275" s="2"/>
      <c r="I275" s="3"/>
      <c r="J275" s="4"/>
      <c r="K275" s="3"/>
      <c r="L275" s="2"/>
    </row>
    <row r="276" spans="1:12" ht="13.8">
      <c r="A276" s="2"/>
      <c r="B276" s="2"/>
      <c r="C276" s="2"/>
      <c r="D276" s="2"/>
      <c r="E276" s="2"/>
      <c r="F276" s="2"/>
      <c r="G276" s="2"/>
      <c r="H276" s="2"/>
      <c r="I276" s="3"/>
      <c r="J276" s="4"/>
      <c r="K276" s="3"/>
      <c r="L276" s="2"/>
    </row>
    <row r="277" spans="1:12" ht="13.8">
      <c r="A277" s="2" t="s">
        <v>161</v>
      </c>
      <c r="B277" s="2"/>
      <c r="C277" s="2"/>
      <c r="D277" s="2"/>
      <c r="E277" s="2"/>
      <c r="F277" s="2"/>
      <c r="G277" s="2"/>
      <c r="H277" s="2"/>
      <c r="I277" s="3"/>
      <c r="J277" s="4"/>
      <c r="K277" s="3"/>
      <c r="L277" s="2"/>
    </row>
    <row r="278" spans="1:12" ht="13.8">
      <c r="A278" s="2"/>
      <c r="B278" s="132" t="s">
        <v>98</v>
      </c>
      <c r="C278" s="22" t="s">
        <v>132</v>
      </c>
      <c r="D278" s="22" t="s">
        <v>133</v>
      </c>
      <c r="E278" s="2"/>
      <c r="F278" s="2"/>
      <c r="G278" s="2"/>
      <c r="H278" s="2"/>
      <c r="I278" s="3"/>
      <c r="J278" s="4"/>
      <c r="K278" s="3"/>
      <c r="L278" s="2"/>
    </row>
    <row r="279" spans="1:12" ht="14.25" customHeight="1">
      <c r="A279" s="2"/>
      <c r="B279" s="133" t="s">
        <v>164</v>
      </c>
      <c r="C279" s="121">
        <v>0</v>
      </c>
      <c r="D279" s="121">
        <v>0</v>
      </c>
      <c r="E279" s="2"/>
      <c r="F279" s="2"/>
      <c r="G279" s="2"/>
      <c r="H279" s="2"/>
      <c r="I279" s="3"/>
      <c r="J279" s="4"/>
      <c r="K279" s="3"/>
      <c r="L279" s="2"/>
    </row>
    <row r="280" spans="1:12" ht="13.8">
      <c r="A280" s="2"/>
      <c r="B280" s="92"/>
      <c r="C280" s="93">
        <f>SUM(C279)</f>
        <v>0</v>
      </c>
      <c r="D280" s="93">
        <f>SUM(D279)</f>
        <v>0</v>
      </c>
      <c r="E280" s="2"/>
      <c r="F280" s="2"/>
      <c r="G280" s="2"/>
      <c r="H280" s="2"/>
      <c r="I280" s="3"/>
      <c r="J280" s="4"/>
      <c r="K280" s="3"/>
      <c r="L280" s="2"/>
    </row>
    <row r="281" spans="1:12" ht="13.8">
      <c r="A281" s="2"/>
      <c r="B281" s="2"/>
      <c r="C281" s="2"/>
      <c r="D281" s="2"/>
      <c r="E281" s="2"/>
      <c r="F281" s="2"/>
      <c r="G281" s="2"/>
      <c r="H281" s="2"/>
      <c r="I281" s="3"/>
      <c r="J281" s="4"/>
      <c r="K281" s="3"/>
      <c r="L281" s="2"/>
    </row>
    <row r="282" spans="1:12" ht="13.8">
      <c r="A282" s="2" t="s">
        <v>162</v>
      </c>
      <c r="B282" s="2"/>
      <c r="C282" s="2"/>
      <c r="D282" s="2"/>
      <c r="E282" s="2"/>
      <c r="F282" s="2"/>
      <c r="G282" s="2"/>
      <c r="H282" s="2"/>
      <c r="I282" s="3"/>
      <c r="J282" s="4"/>
      <c r="K282" s="3"/>
      <c r="L282" s="2"/>
    </row>
    <row r="283" spans="1:12" ht="13.8">
      <c r="A283" s="2"/>
      <c r="B283" s="132" t="s">
        <v>98</v>
      </c>
      <c r="C283" s="22" t="s">
        <v>132</v>
      </c>
      <c r="D283" s="22" t="s">
        <v>133</v>
      </c>
      <c r="E283" s="2"/>
      <c r="F283" s="2"/>
      <c r="G283" s="2"/>
      <c r="H283" s="2"/>
      <c r="I283" s="3"/>
      <c r="J283" s="4"/>
      <c r="K283" s="3"/>
      <c r="L283" s="2"/>
    </row>
    <row r="284" spans="1:12" ht="13.8">
      <c r="A284" s="2"/>
      <c r="B284" s="22" t="s">
        <v>727</v>
      </c>
      <c r="C284" s="137">
        <v>0</v>
      </c>
      <c r="D284" s="137">
        <v>2769913</v>
      </c>
      <c r="E284" s="2"/>
      <c r="F284" s="2"/>
      <c r="G284" s="2"/>
      <c r="H284" s="2"/>
      <c r="I284" s="3"/>
      <c r="J284" s="4"/>
      <c r="K284" s="3"/>
      <c r="L284" s="2"/>
    </row>
    <row r="285" spans="1:12" ht="13.8">
      <c r="A285" s="2"/>
      <c r="B285" s="22" t="s">
        <v>728</v>
      </c>
      <c r="C285" s="137">
        <v>0</v>
      </c>
      <c r="D285" s="137">
        <v>0</v>
      </c>
      <c r="E285" s="2"/>
      <c r="F285" s="2"/>
      <c r="G285" s="2"/>
      <c r="H285" s="2"/>
      <c r="I285" s="3"/>
      <c r="J285" s="4"/>
      <c r="K285" s="3"/>
      <c r="L285" s="2"/>
    </row>
    <row r="286" spans="1:12" ht="13.8">
      <c r="A286" s="2"/>
      <c r="B286" s="22" t="s">
        <v>729</v>
      </c>
      <c r="C286" s="137">
        <v>557557</v>
      </c>
      <c r="D286" s="137">
        <v>1062135</v>
      </c>
      <c r="E286" s="2"/>
      <c r="F286" s="3"/>
      <c r="G286" s="2"/>
      <c r="H286" s="2"/>
      <c r="I286" s="3"/>
      <c r="J286" s="4"/>
      <c r="K286" s="3"/>
      <c r="L286" s="2"/>
    </row>
    <row r="287" spans="1:12" ht="13.5" customHeight="1">
      <c r="A287" s="2"/>
      <c r="B287" s="138" t="s">
        <v>163</v>
      </c>
      <c r="C287" s="137">
        <v>2041049</v>
      </c>
      <c r="D287" s="137">
        <v>8528659</v>
      </c>
      <c r="E287" s="2"/>
      <c r="F287" s="2"/>
      <c r="G287" s="2"/>
      <c r="H287" s="2"/>
      <c r="I287" s="3"/>
      <c r="J287" s="4"/>
      <c r="K287" s="3"/>
      <c r="L287" s="2"/>
    </row>
    <row r="288" spans="1:12" ht="13.5" customHeight="1">
      <c r="A288" s="2"/>
      <c r="B288" s="138" t="s">
        <v>164</v>
      </c>
      <c r="C288" s="93">
        <v>0</v>
      </c>
      <c r="D288" s="93">
        <v>0</v>
      </c>
      <c r="E288" s="2"/>
      <c r="F288" s="2"/>
      <c r="G288" s="2"/>
      <c r="H288" s="2"/>
      <c r="I288" s="3"/>
      <c r="J288" s="4"/>
      <c r="K288" s="3"/>
      <c r="L288" s="2"/>
    </row>
    <row r="289" spans="1:12" ht="13.8">
      <c r="A289" s="2"/>
      <c r="B289" s="91" t="s">
        <v>66</v>
      </c>
      <c r="C289" s="139">
        <f>SUM(C284:C288)</f>
        <v>2598606</v>
      </c>
      <c r="D289" s="139">
        <f>SUM(D284:D288)</f>
        <v>12360707</v>
      </c>
      <c r="E289" s="2"/>
      <c r="F289" s="2"/>
      <c r="G289" s="2"/>
      <c r="H289" s="2"/>
      <c r="I289" s="3"/>
      <c r="J289" s="4"/>
      <c r="K289" s="3"/>
      <c r="L289" s="2"/>
    </row>
    <row r="290" spans="1:12" ht="13.8">
      <c r="A290" s="2"/>
      <c r="B290" s="2"/>
      <c r="C290" s="2"/>
      <c r="D290" s="2"/>
      <c r="E290" s="2"/>
      <c r="F290" s="2"/>
      <c r="G290" s="2"/>
      <c r="H290" s="2"/>
      <c r="I290" s="3"/>
      <c r="J290" s="4"/>
      <c r="K290" s="3"/>
      <c r="L290" s="2"/>
    </row>
    <row r="291" spans="1:12" ht="13.8">
      <c r="A291" s="16" t="s">
        <v>165</v>
      </c>
      <c r="B291" s="2"/>
      <c r="C291" s="2"/>
      <c r="D291" s="2"/>
      <c r="E291" s="2"/>
      <c r="F291" s="2"/>
      <c r="G291" s="2"/>
      <c r="H291" s="2"/>
      <c r="I291" s="3"/>
      <c r="J291" s="4"/>
      <c r="K291" s="3"/>
      <c r="L291" s="2"/>
    </row>
    <row r="292" spans="1:12" ht="13.8">
      <c r="A292" s="17"/>
      <c r="B292" s="2"/>
      <c r="C292" s="2"/>
      <c r="D292" s="2"/>
      <c r="E292" s="2"/>
      <c r="F292" s="2"/>
      <c r="G292" s="2"/>
      <c r="H292" s="2"/>
      <c r="I292" s="3"/>
      <c r="J292" s="4"/>
      <c r="K292" s="3"/>
      <c r="L292" s="2"/>
    </row>
    <row r="293" spans="1:12" ht="13.8">
      <c r="A293" s="2"/>
      <c r="B293" s="140" t="s">
        <v>98</v>
      </c>
      <c r="C293" s="141" t="s">
        <v>132</v>
      </c>
      <c r="D293" s="141" t="s">
        <v>133</v>
      </c>
      <c r="E293" s="2"/>
      <c r="F293" s="2"/>
      <c r="G293" s="2"/>
      <c r="H293" s="2"/>
      <c r="I293" s="3"/>
      <c r="J293" s="4"/>
      <c r="K293" s="3"/>
      <c r="L293" s="2"/>
    </row>
    <row r="294" spans="1:12" ht="13.8">
      <c r="A294" s="2"/>
      <c r="B294" s="142" t="s">
        <v>166</v>
      </c>
      <c r="C294" s="143"/>
      <c r="D294" s="144"/>
      <c r="E294" s="2"/>
      <c r="F294" s="2"/>
      <c r="G294" s="2"/>
      <c r="H294" s="2"/>
      <c r="I294" s="3"/>
      <c r="J294" s="4"/>
      <c r="K294" s="3"/>
      <c r="L294" s="2"/>
    </row>
    <row r="295" spans="1:12" ht="13.8">
      <c r="A295" s="2"/>
      <c r="B295" s="145" t="s">
        <v>167</v>
      </c>
      <c r="C295" s="146">
        <v>97643422</v>
      </c>
      <c r="D295" s="146">
        <v>235505219</v>
      </c>
      <c r="E295" s="2"/>
      <c r="F295" s="2"/>
      <c r="G295" s="2"/>
      <c r="H295" s="2"/>
      <c r="I295" s="3"/>
      <c r="J295" s="4"/>
      <c r="K295" s="3"/>
      <c r="L295" s="2"/>
    </row>
    <row r="296" spans="1:12" ht="13.8">
      <c r="A296" s="2"/>
      <c r="B296" s="147" t="s">
        <v>168</v>
      </c>
      <c r="C296" s="148">
        <v>90909000</v>
      </c>
      <c r="D296" s="148">
        <v>743398</v>
      </c>
      <c r="E296" s="2"/>
      <c r="F296" s="2"/>
      <c r="G296" s="2"/>
      <c r="H296" s="2"/>
      <c r="I296" s="3"/>
      <c r="J296" s="4"/>
      <c r="K296" s="3"/>
      <c r="L296" s="2"/>
    </row>
    <row r="297" spans="1:12" ht="13.8">
      <c r="A297" s="2"/>
      <c r="B297" s="149" t="s">
        <v>66</v>
      </c>
      <c r="C297" s="150">
        <f>SUM(C295:C296)</f>
        <v>188552422</v>
      </c>
      <c r="D297" s="150">
        <f>SUM(D295:D296)</f>
        <v>236248617</v>
      </c>
      <c r="E297" s="2"/>
      <c r="F297" s="2"/>
      <c r="G297" s="2"/>
      <c r="H297" s="2"/>
      <c r="I297" s="3"/>
      <c r="J297" s="4"/>
      <c r="K297" s="3"/>
      <c r="L297" s="2"/>
    </row>
    <row r="298" spans="1:12" ht="13.8">
      <c r="A298" s="2"/>
      <c r="B298" s="142" t="s">
        <v>169</v>
      </c>
      <c r="C298" s="151"/>
      <c r="D298" s="152"/>
      <c r="E298" s="2"/>
      <c r="F298" s="2"/>
      <c r="G298" s="2"/>
      <c r="H298" s="2"/>
      <c r="I298" s="3"/>
      <c r="J298" s="4"/>
      <c r="K298" s="3"/>
      <c r="L298" s="2"/>
    </row>
    <row r="299" spans="1:12" ht="26.4">
      <c r="A299" s="2"/>
      <c r="B299" s="147" t="s">
        <v>170</v>
      </c>
      <c r="C299" s="146">
        <v>334872809</v>
      </c>
      <c r="D299" s="146">
        <v>240810387</v>
      </c>
      <c r="E299" s="3"/>
      <c r="F299" s="2"/>
      <c r="G299" s="96"/>
      <c r="H299" s="2"/>
      <c r="I299" s="3"/>
      <c r="J299" s="4"/>
      <c r="K299" s="3"/>
      <c r="L299" s="2"/>
    </row>
    <row r="300" spans="1:12" ht="26.4">
      <c r="A300" s="2"/>
      <c r="B300" s="147" t="s">
        <v>171</v>
      </c>
      <c r="C300" s="146">
        <v>689094548</v>
      </c>
      <c r="D300" s="146">
        <v>1007858735</v>
      </c>
      <c r="E300" s="2"/>
      <c r="F300" s="2"/>
      <c r="G300" s="2"/>
      <c r="H300" s="2"/>
      <c r="I300" s="3"/>
      <c r="J300" s="4"/>
      <c r="K300" s="3"/>
      <c r="L300" s="2"/>
    </row>
    <row r="301" spans="1:12" ht="13.8">
      <c r="A301" s="2"/>
      <c r="B301" s="147" t="s">
        <v>172</v>
      </c>
      <c r="C301" s="153">
        <v>14597769</v>
      </c>
      <c r="D301" s="153">
        <v>14581285</v>
      </c>
      <c r="E301" s="2"/>
      <c r="F301" s="2"/>
      <c r="G301" s="2"/>
      <c r="H301" s="2"/>
      <c r="I301" s="3"/>
      <c r="J301" s="4"/>
      <c r="K301" s="3"/>
      <c r="L301" s="2"/>
    </row>
    <row r="302" spans="1:12" ht="13.8">
      <c r="A302" s="2"/>
      <c r="B302" s="147" t="s">
        <v>173</v>
      </c>
      <c r="C302" s="146">
        <v>0</v>
      </c>
      <c r="D302" s="146">
        <v>1715455</v>
      </c>
      <c r="E302" s="2"/>
      <c r="F302" s="2"/>
      <c r="G302" s="2"/>
      <c r="H302" s="2"/>
      <c r="I302" s="3"/>
      <c r="J302" s="4"/>
      <c r="K302" s="3"/>
      <c r="L302" s="2"/>
    </row>
    <row r="303" spans="1:12" ht="13.8">
      <c r="A303" s="2"/>
      <c r="B303" s="147" t="s">
        <v>174</v>
      </c>
      <c r="C303" s="146">
        <v>3244108</v>
      </c>
      <c r="D303" s="146">
        <v>7219652</v>
      </c>
      <c r="E303" s="2"/>
      <c r="F303" s="2"/>
      <c r="G303" s="2"/>
      <c r="H303" s="2"/>
      <c r="I303" s="3"/>
      <c r="J303" s="4"/>
      <c r="K303" s="3"/>
      <c r="L303" s="2"/>
    </row>
    <row r="304" spans="1:12" ht="13.8">
      <c r="A304" s="2"/>
      <c r="B304" s="147" t="s">
        <v>175</v>
      </c>
      <c r="C304" s="146">
        <v>1590445</v>
      </c>
      <c r="D304" s="146">
        <v>1857785</v>
      </c>
      <c r="E304" s="2"/>
      <c r="F304" s="2"/>
      <c r="G304" s="2"/>
      <c r="H304" s="2"/>
      <c r="I304" s="3"/>
      <c r="J304" s="4"/>
      <c r="K304" s="3"/>
      <c r="L304" s="2"/>
    </row>
    <row r="305" spans="1:12" ht="13.8">
      <c r="A305" s="2"/>
      <c r="B305" s="147" t="s">
        <v>730</v>
      </c>
      <c r="C305" s="146">
        <v>39536677</v>
      </c>
      <c r="D305" s="146">
        <v>153010688</v>
      </c>
      <c r="E305" s="2"/>
      <c r="F305" s="2"/>
      <c r="G305" s="2"/>
      <c r="H305" s="2"/>
      <c r="I305" s="3"/>
      <c r="J305" s="4"/>
      <c r="K305" s="3"/>
      <c r="L305" s="2"/>
    </row>
    <row r="306" spans="1:12" ht="13.8">
      <c r="A306" s="2"/>
      <c r="B306" s="147" t="s">
        <v>176</v>
      </c>
      <c r="C306" s="146">
        <v>2498182</v>
      </c>
      <c r="D306" s="146">
        <v>2553591</v>
      </c>
      <c r="E306" s="2"/>
      <c r="F306" s="2"/>
      <c r="G306" s="2"/>
      <c r="H306" s="2"/>
      <c r="I306" s="3"/>
      <c r="J306" s="4"/>
      <c r="K306" s="3"/>
      <c r="L306" s="2"/>
    </row>
    <row r="307" spans="1:12" ht="13.8">
      <c r="A307" s="2"/>
      <c r="B307" s="147" t="s">
        <v>177</v>
      </c>
      <c r="C307" s="146">
        <v>7859380</v>
      </c>
      <c r="D307" s="146">
        <v>13097682</v>
      </c>
      <c r="E307" s="2"/>
      <c r="F307" s="2"/>
      <c r="G307" s="2"/>
      <c r="H307" s="2"/>
      <c r="I307" s="3"/>
      <c r="J307" s="4"/>
      <c r="K307" s="3"/>
      <c r="L307" s="2"/>
    </row>
    <row r="308" spans="1:12" ht="26.4">
      <c r="A308" s="2"/>
      <c r="B308" s="147" t="s">
        <v>178</v>
      </c>
      <c r="C308" s="146">
        <v>0</v>
      </c>
      <c r="D308" s="146">
        <v>0</v>
      </c>
      <c r="E308" s="2"/>
      <c r="F308" s="2"/>
      <c r="G308" s="2"/>
      <c r="H308" s="2"/>
      <c r="I308" s="3"/>
      <c r="J308" s="4"/>
      <c r="K308" s="3"/>
      <c r="L308" s="2"/>
    </row>
    <row r="309" spans="1:12" ht="13.8">
      <c r="A309" s="2"/>
      <c r="B309" s="147" t="s">
        <v>179</v>
      </c>
      <c r="C309" s="148">
        <v>13196181</v>
      </c>
      <c r="D309" s="148">
        <v>70000</v>
      </c>
      <c r="E309" s="2"/>
      <c r="F309" s="2"/>
      <c r="G309" s="2"/>
      <c r="H309" s="2"/>
      <c r="I309" s="3"/>
      <c r="J309" s="4"/>
      <c r="K309" s="3"/>
      <c r="L309" s="2"/>
    </row>
    <row r="310" spans="1:12" ht="13.8">
      <c r="A310" s="2"/>
      <c r="B310" s="149" t="s">
        <v>66</v>
      </c>
      <c r="C310" s="150">
        <f>SUM(C299:C309)</f>
        <v>1106490099</v>
      </c>
      <c r="D310" s="150">
        <f>SUM(D299:D309)</f>
        <v>1442775260</v>
      </c>
      <c r="E310" s="2"/>
      <c r="F310" s="2"/>
      <c r="G310" s="2"/>
      <c r="H310" s="2"/>
      <c r="I310" s="3"/>
      <c r="J310" s="4"/>
      <c r="K310" s="3"/>
      <c r="L310" s="2"/>
    </row>
    <row r="311" spans="1:12" ht="13.8">
      <c r="A311" s="2"/>
      <c r="B311" s="142" t="s">
        <v>180</v>
      </c>
      <c r="C311" s="151"/>
      <c r="D311" s="152"/>
      <c r="E311" s="2"/>
      <c r="F311" s="2"/>
      <c r="G311" s="2"/>
      <c r="H311" s="2"/>
      <c r="I311" s="3"/>
      <c r="J311" s="4"/>
      <c r="K311" s="3"/>
      <c r="L311" s="2"/>
    </row>
    <row r="312" spans="1:12" ht="13.8">
      <c r="A312" s="2"/>
      <c r="B312" s="147" t="s">
        <v>181</v>
      </c>
      <c r="C312" s="146">
        <v>179211</v>
      </c>
      <c r="D312" s="146">
        <v>200000</v>
      </c>
      <c r="E312" s="2"/>
      <c r="F312" s="2"/>
      <c r="G312" s="2"/>
      <c r="H312" s="2"/>
      <c r="I312" s="3"/>
      <c r="J312" s="4"/>
      <c r="K312" s="3"/>
      <c r="L312" s="2"/>
    </row>
    <row r="313" spans="1:12" ht="13.8">
      <c r="A313" s="2"/>
      <c r="B313" s="147" t="s">
        <v>182</v>
      </c>
      <c r="C313" s="146">
        <v>0</v>
      </c>
      <c r="D313" s="146">
        <v>0</v>
      </c>
      <c r="E313" s="2"/>
      <c r="F313" s="2"/>
      <c r="G313" s="2"/>
      <c r="H313" s="2"/>
      <c r="I313" s="3"/>
      <c r="J313" s="4"/>
      <c r="K313" s="3"/>
      <c r="L313" s="2"/>
    </row>
    <row r="314" spans="1:12" ht="26.4">
      <c r="A314" s="2"/>
      <c r="B314" s="147" t="s">
        <v>731</v>
      </c>
      <c r="C314" s="146">
        <v>0</v>
      </c>
      <c r="D314" s="146">
        <v>0</v>
      </c>
      <c r="E314" s="2"/>
      <c r="F314" s="2"/>
      <c r="G314" s="2"/>
      <c r="H314" s="2"/>
      <c r="I314" s="3"/>
      <c r="J314" s="4"/>
      <c r="K314" s="3"/>
      <c r="L314" s="2"/>
    </row>
    <row r="315" spans="1:12" ht="13.8">
      <c r="A315" s="2"/>
      <c r="B315" s="147" t="s">
        <v>732</v>
      </c>
      <c r="C315" s="146">
        <v>0</v>
      </c>
      <c r="D315" s="146">
        <v>437958</v>
      </c>
      <c r="E315" s="2"/>
      <c r="F315" s="2"/>
      <c r="G315" s="2"/>
      <c r="H315" s="2"/>
      <c r="I315" s="3"/>
      <c r="J315" s="4"/>
      <c r="K315" s="3"/>
      <c r="L315" s="2"/>
    </row>
    <row r="316" spans="1:12" ht="13.8">
      <c r="A316" s="2"/>
      <c r="B316" s="147" t="s">
        <v>733</v>
      </c>
      <c r="C316" s="146">
        <v>0</v>
      </c>
      <c r="D316" s="146">
        <v>3081785</v>
      </c>
      <c r="E316" s="2"/>
      <c r="F316" s="2"/>
      <c r="G316" s="2"/>
      <c r="H316" s="2"/>
      <c r="I316" s="3"/>
      <c r="J316" s="4"/>
      <c r="K316" s="3"/>
      <c r="L316" s="2"/>
    </row>
    <row r="317" spans="1:12" ht="13.8">
      <c r="A317" s="2"/>
      <c r="B317" s="147" t="s">
        <v>183</v>
      </c>
      <c r="C317" s="146">
        <v>0</v>
      </c>
      <c r="D317" s="146">
        <v>0</v>
      </c>
      <c r="E317" s="2"/>
      <c r="F317" s="2"/>
      <c r="G317" s="2"/>
      <c r="H317" s="2"/>
      <c r="I317" s="3"/>
      <c r="J317" s="4"/>
      <c r="K317" s="3"/>
      <c r="L317" s="2"/>
    </row>
    <row r="318" spans="1:12" ht="13.8">
      <c r="A318" s="2"/>
      <c r="B318" s="147" t="s">
        <v>163</v>
      </c>
      <c r="C318" s="146">
        <v>1109748</v>
      </c>
      <c r="D318" s="146">
        <v>1032929</v>
      </c>
      <c r="E318" s="2"/>
      <c r="F318" s="2"/>
      <c r="G318" s="2"/>
      <c r="H318" s="2"/>
      <c r="I318" s="3"/>
      <c r="J318" s="4"/>
      <c r="K318" s="3"/>
      <c r="L318" s="2"/>
    </row>
    <row r="319" spans="1:12" ht="13.8">
      <c r="A319" s="2"/>
      <c r="B319" s="147"/>
      <c r="C319" s="148"/>
      <c r="D319" s="148"/>
      <c r="E319" s="2"/>
      <c r="F319" s="2"/>
      <c r="G319" s="2"/>
      <c r="H319" s="2"/>
      <c r="I319" s="3"/>
      <c r="J319" s="4"/>
      <c r="K319" s="3"/>
      <c r="L319" s="2"/>
    </row>
    <row r="320" spans="1:12" ht="13.8">
      <c r="A320" s="2"/>
      <c r="B320" s="149" t="s">
        <v>66</v>
      </c>
      <c r="C320" s="150">
        <f>SUM(C312:C319)</f>
        <v>1288959</v>
      </c>
      <c r="D320" s="150">
        <f>SUM(D312:D319)</f>
        <v>4752672</v>
      </c>
      <c r="E320" s="2"/>
      <c r="F320" s="2"/>
      <c r="G320" s="2"/>
      <c r="H320" s="2"/>
      <c r="I320" s="3"/>
      <c r="J320" s="4"/>
      <c r="K320" s="3"/>
      <c r="L320" s="2"/>
    </row>
    <row r="321" spans="1:12" ht="12.75" customHeight="1">
      <c r="A321" s="2"/>
      <c r="B321" s="695" t="s">
        <v>184</v>
      </c>
      <c r="C321" s="697"/>
      <c r="D321" s="697"/>
      <c r="E321" s="2"/>
      <c r="F321" s="2"/>
      <c r="G321" s="2"/>
      <c r="H321" s="2"/>
      <c r="I321" s="3"/>
      <c r="J321" s="4"/>
      <c r="K321" s="3"/>
      <c r="L321" s="2"/>
    </row>
    <row r="322" spans="1:12" ht="13.8">
      <c r="A322" s="2"/>
      <c r="B322" s="696"/>
      <c r="C322" s="698"/>
      <c r="D322" s="698"/>
      <c r="E322" s="2"/>
      <c r="F322" s="2"/>
      <c r="G322" s="2"/>
      <c r="H322" s="2"/>
      <c r="I322" s="3"/>
      <c r="J322" s="4"/>
      <c r="K322" s="3"/>
      <c r="L322" s="2"/>
    </row>
    <row r="323" spans="1:12" ht="13.8">
      <c r="A323" s="2"/>
      <c r="B323" s="696"/>
      <c r="C323" s="698"/>
      <c r="D323" s="698"/>
      <c r="E323" s="2"/>
      <c r="F323" s="2"/>
      <c r="G323" s="2"/>
      <c r="H323" s="2"/>
      <c r="I323" s="3"/>
      <c r="J323" s="4"/>
      <c r="K323" s="3"/>
      <c r="L323" s="2"/>
    </row>
    <row r="324" spans="1:12" ht="26.4">
      <c r="A324" s="2"/>
      <c r="B324" s="155" t="s">
        <v>171</v>
      </c>
      <c r="C324" s="156">
        <v>817613639</v>
      </c>
      <c r="D324" s="157">
        <v>806764933</v>
      </c>
      <c r="E324" s="2"/>
      <c r="F324" s="2"/>
      <c r="G324" s="2"/>
      <c r="H324" s="2"/>
      <c r="I324" s="3"/>
      <c r="J324" s="4"/>
      <c r="K324" s="3"/>
      <c r="L324" s="2"/>
    </row>
    <row r="325" spans="1:12" ht="13.8">
      <c r="A325" s="2"/>
      <c r="B325" s="155" t="s">
        <v>172</v>
      </c>
      <c r="C325" s="148">
        <v>14597769</v>
      </c>
      <c r="D325" s="158">
        <v>14581285</v>
      </c>
      <c r="E325" s="2"/>
      <c r="F325" s="3"/>
      <c r="G325" s="2"/>
      <c r="H325" s="2"/>
      <c r="I325" s="3"/>
      <c r="J325" s="4"/>
      <c r="K325" s="3"/>
      <c r="L325" s="2"/>
    </row>
    <row r="326" spans="1:12" ht="13.8">
      <c r="A326" s="2"/>
      <c r="B326" s="149" t="s">
        <v>66</v>
      </c>
      <c r="C326" s="159">
        <f>SUM(C324:C325)</f>
        <v>832211408</v>
      </c>
      <c r="D326" s="160">
        <f>SUM(D324:D325)</f>
        <v>821346218</v>
      </c>
      <c r="E326" s="2"/>
      <c r="F326" s="2"/>
      <c r="G326" s="2"/>
      <c r="H326" s="2"/>
      <c r="I326" s="3"/>
      <c r="J326" s="4"/>
      <c r="K326" s="3"/>
      <c r="L326" s="2"/>
    </row>
    <row r="327" spans="1:12" ht="13.8">
      <c r="A327" s="2"/>
      <c r="B327" s="142" t="s">
        <v>185</v>
      </c>
      <c r="C327" s="154"/>
      <c r="D327" s="161"/>
      <c r="E327" s="2"/>
      <c r="F327" s="2"/>
      <c r="G327" s="2"/>
      <c r="H327" s="3"/>
      <c r="I327" s="3"/>
      <c r="J327" s="4"/>
      <c r="K327" s="3"/>
      <c r="L327" s="2"/>
    </row>
    <row r="328" spans="1:12" ht="13.8">
      <c r="A328" s="2"/>
      <c r="B328" s="145" t="s">
        <v>186</v>
      </c>
      <c r="C328" s="156">
        <v>20878638</v>
      </c>
      <c r="D328" s="156">
        <v>13573344</v>
      </c>
      <c r="E328" s="2"/>
      <c r="F328" s="2"/>
      <c r="G328" s="2"/>
      <c r="H328" s="3"/>
      <c r="I328" s="3"/>
      <c r="J328" s="4"/>
      <c r="K328" s="3"/>
      <c r="L328" s="2"/>
    </row>
    <row r="329" spans="1:12" ht="26.4">
      <c r="A329" s="2"/>
      <c r="B329" s="155" t="s">
        <v>187</v>
      </c>
      <c r="C329" s="162">
        <v>14686453</v>
      </c>
      <c r="D329" s="162">
        <v>15564435</v>
      </c>
      <c r="E329" s="2"/>
      <c r="F329" s="2"/>
      <c r="G329" s="3"/>
      <c r="H329" s="2"/>
      <c r="I329" s="3"/>
      <c r="J329" s="4"/>
      <c r="K329" s="3"/>
      <c r="L329" s="2"/>
    </row>
    <row r="330" spans="1:12" ht="13.8">
      <c r="A330" s="2"/>
      <c r="B330" s="149" t="s">
        <v>66</v>
      </c>
      <c r="C330" s="159">
        <f>SUM(C328:C329)</f>
        <v>35565091</v>
      </c>
      <c r="D330" s="159">
        <f>SUM(D328:D329)</f>
        <v>29137779</v>
      </c>
      <c r="E330" s="2"/>
      <c r="F330" s="2"/>
      <c r="G330" s="2"/>
      <c r="H330" s="2"/>
      <c r="I330" s="3"/>
      <c r="J330" s="4"/>
      <c r="K330" s="3"/>
      <c r="L330" s="2"/>
    </row>
    <row r="331" spans="1:12" ht="13.8">
      <c r="A331" s="2"/>
      <c r="B331" s="2"/>
      <c r="C331" s="2"/>
      <c r="D331" s="2"/>
      <c r="E331" s="2"/>
      <c r="F331" s="2"/>
      <c r="G331" s="2"/>
      <c r="H331" s="2"/>
      <c r="I331" s="3"/>
      <c r="J331" s="4"/>
      <c r="K331" s="3"/>
      <c r="L331" s="2"/>
    </row>
    <row r="332" spans="1:12" ht="13.8">
      <c r="A332" s="16" t="s">
        <v>188</v>
      </c>
      <c r="B332" s="2"/>
      <c r="C332" s="2"/>
      <c r="D332" s="2"/>
      <c r="E332" s="2"/>
      <c r="F332" s="2"/>
      <c r="G332" s="2"/>
      <c r="H332" s="2"/>
      <c r="I332" s="3"/>
      <c r="J332" s="4"/>
      <c r="K332" s="3"/>
      <c r="L332" s="2"/>
    </row>
    <row r="333" spans="1:12" ht="13.8">
      <c r="A333" s="2"/>
      <c r="B333" s="2"/>
      <c r="C333" s="2"/>
      <c r="D333" s="2"/>
      <c r="E333" s="2"/>
      <c r="F333" s="2"/>
      <c r="G333" s="2"/>
      <c r="H333" s="2"/>
      <c r="I333" s="3"/>
      <c r="J333" s="4"/>
      <c r="K333" s="3"/>
      <c r="L333" s="2"/>
    </row>
    <row r="334" spans="1:12" ht="13.8">
      <c r="A334" s="16" t="s">
        <v>734</v>
      </c>
      <c r="B334" s="2"/>
      <c r="C334" s="2"/>
      <c r="D334" s="2"/>
      <c r="E334" s="2"/>
      <c r="F334" s="2"/>
      <c r="G334" s="2"/>
      <c r="H334" s="2"/>
      <c r="I334" s="3"/>
      <c r="J334" s="4"/>
      <c r="K334" s="3"/>
      <c r="L334" s="2"/>
    </row>
    <row r="335" spans="1:12" ht="13.8">
      <c r="A335" s="17"/>
      <c r="B335" s="2"/>
      <c r="C335" s="2"/>
      <c r="D335" s="2"/>
      <c r="E335" s="2"/>
      <c r="F335" s="2"/>
      <c r="G335" s="2"/>
      <c r="H335" s="2"/>
      <c r="I335" s="3"/>
      <c r="J335" s="4"/>
      <c r="K335" s="3"/>
      <c r="L335" s="2"/>
    </row>
    <row r="336" spans="1:12" ht="13.8">
      <c r="A336" s="2"/>
      <c r="B336" s="2" t="s">
        <v>189</v>
      </c>
      <c r="C336" s="2"/>
      <c r="D336" s="2"/>
      <c r="E336" s="2"/>
      <c r="F336" s="2"/>
      <c r="G336" s="2"/>
      <c r="H336" s="2"/>
      <c r="I336" s="3"/>
      <c r="J336" s="4"/>
      <c r="K336" s="3"/>
      <c r="L336" s="2"/>
    </row>
    <row r="337" spans="1:12" ht="13.8">
      <c r="A337" s="2"/>
      <c r="B337" s="2"/>
      <c r="C337" s="2"/>
      <c r="D337" s="2"/>
      <c r="E337" s="2"/>
      <c r="F337" s="2"/>
      <c r="G337" s="2"/>
      <c r="H337" s="2"/>
      <c r="I337" s="3"/>
      <c r="J337" s="4"/>
      <c r="K337" s="3"/>
      <c r="L337" s="2"/>
    </row>
    <row r="338" spans="1:12" ht="13.8">
      <c r="A338" s="16" t="s">
        <v>735</v>
      </c>
      <c r="B338" s="2"/>
      <c r="C338" s="2"/>
      <c r="D338" s="2"/>
      <c r="E338" s="2"/>
      <c r="F338" s="2"/>
      <c r="G338" s="2"/>
      <c r="H338" s="2"/>
      <c r="I338" s="3"/>
      <c r="J338" s="4"/>
      <c r="K338" s="3"/>
      <c r="L338" s="2"/>
    </row>
    <row r="339" spans="1:12" ht="13.8">
      <c r="A339" s="17"/>
      <c r="B339" s="2"/>
      <c r="C339" s="2"/>
      <c r="D339" s="2"/>
      <c r="E339" s="2"/>
      <c r="F339" s="2"/>
      <c r="G339" s="2"/>
      <c r="H339" s="2"/>
      <c r="I339" s="3"/>
      <c r="J339" s="4"/>
      <c r="K339" s="3"/>
      <c r="L339" s="2"/>
    </row>
    <row r="340" spans="1:12" ht="13.8">
      <c r="A340" s="2"/>
      <c r="B340" s="2" t="s">
        <v>190</v>
      </c>
      <c r="C340" s="2"/>
      <c r="D340" s="2"/>
      <c r="E340" s="2"/>
      <c r="F340" s="2"/>
      <c r="G340" s="2"/>
      <c r="H340" s="2"/>
      <c r="I340" s="3"/>
      <c r="J340" s="4"/>
      <c r="K340" s="3"/>
      <c r="L340" s="2"/>
    </row>
    <row r="341" spans="1:12" ht="13.8">
      <c r="A341" s="2"/>
      <c r="B341" s="2"/>
      <c r="C341" s="2"/>
      <c r="D341" s="2"/>
      <c r="E341" s="2"/>
      <c r="F341" s="2"/>
      <c r="G341" s="2"/>
      <c r="H341" s="2"/>
      <c r="I341" s="3"/>
      <c r="J341" s="4"/>
      <c r="K341" s="3"/>
      <c r="L341" s="2"/>
    </row>
    <row r="342" spans="1:12" ht="13.8">
      <c r="A342" s="16" t="s">
        <v>736</v>
      </c>
      <c r="B342" s="2"/>
      <c r="C342" s="2"/>
      <c r="D342" s="2"/>
      <c r="E342" s="2"/>
      <c r="F342" s="2"/>
      <c r="G342" s="2"/>
      <c r="H342" s="2"/>
      <c r="I342" s="3"/>
      <c r="J342" s="4"/>
      <c r="K342" s="3"/>
      <c r="L342" s="2"/>
    </row>
    <row r="343" spans="1:12" ht="13.8">
      <c r="A343" s="2"/>
      <c r="B343" s="2"/>
      <c r="C343" s="2"/>
      <c r="D343" s="2"/>
      <c r="E343" s="2"/>
      <c r="F343" s="2"/>
      <c r="G343" s="2"/>
      <c r="H343" s="2"/>
      <c r="I343" s="3"/>
      <c r="J343" s="4"/>
      <c r="K343" s="3"/>
      <c r="L343" s="2"/>
    </row>
    <row r="344" spans="1:12" ht="12.75" customHeight="1">
      <c r="A344" s="15"/>
      <c r="B344" s="15"/>
      <c r="C344" s="15"/>
      <c r="D344" s="15"/>
      <c r="E344" s="15"/>
      <c r="F344" s="15"/>
      <c r="G344" s="2"/>
      <c r="H344" s="2"/>
      <c r="I344" s="3"/>
      <c r="J344" s="4"/>
      <c r="K344" s="3"/>
      <c r="L344" s="2"/>
    </row>
    <row r="345" spans="1:12" ht="12.75" customHeight="1">
      <c r="A345" s="163"/>
      <c r="B345" s="699" t="s">
        <v>737</v>
      </c>
      <c r="C345" s="699"/>
      <c r="D345" s="699"/>
      <c r="E345" s="699"/>
      <c r="F345" s="699"/>
      <c r="G345" s="2"/>
      <c r="H345" s="2"/>
      <c r="I345" s="3"/>
      <c r="J345" s="4"/>
      <c r="K345" s="3"/>
      <c r="L345" s="2"/>
    </row>
    <row r="346" spans="1:12" ht="12.75" customHeight="1">
      <c r="A346" s="163"/>
      <c r="B346" s="699"/>
      <c r="C346" s="699"/>
      <c r="D346" s="699"/>
      <c r="E346" s="699"/>
      <c r="F346" s="699"/>
      <c r="G346" s="2"/>
      <c r="H346" s="2"/>
      <c r="I346" s="3"/>
      <c r="J346" s="4"/>
      <c r="K346" s="3"/>
      <c r="L346" s="2"/>
    </row>
    <row r="347" spans="1:12" ht="13.8">
      <c r="A347" s="163"/>
      <c r="B347" s="699"/>
      <c r="C347" s="699"/>
      <c r="D347" s="699"/>
      <c r="E347" s="699"/>
      <c r="F347" s="699"/>
      <c r="G347" s="2"/>
      <c r="H347" s="2"/>
      <c r="I347" s="3"/>
      <c r="J347" s="4"/>
      <c r="K347" s="3"/>
      <c r="L347" s="2"/>
    </row>
    <row r="348" spans="1:12" ht="13.8">
      <c r="A348" s="163"/>
      <c r="B348" s="699"/>
      <c r="C348" s="699"/>
      <c r="D348" s="699"/>
      <c r="E348" s="699"/>
      <c r="F348" s="699"/>
      <c r="G348" s="2"/>
      <c r="H348" s="2"/>
      <c r="I348" s="3"/>
      <c r="J348" s="4"/>
      <c r="K348" s="3"/>
      <c r="L348" s="2"/>
    </row>
    <row r="349" spans="1:12" ht="13.8">
      <c r="A349" s="163"/>
      <c r="B349" s="699"/>
      <c r="C349" s="699"/>
      <c r="D349" s="699"/>
      <c r="E349" s="699"/>
      <c r="F349" s="699"/>
      <c r="G349" s="2"/>
      <c r="H349" s="2"/>
      <c r="I349" s="3"/>
      <c r="J349" s="4"/>
      <c r="K349" s="3"/>
      <c r="L349" s="2"/>
    </row>
    <row r="350" spans="1:12" ht="13.8">
      <c r="A350" s="163"/>
      <c r="B350" s="699"/>
      <c r="C350" s="699"/>
      <c r="D350" s="699"/>
      <c r="E350" s="699"/>
      <c r="F350" s="699"/>
      <c r="G350" s="2"/>
      <c r="H350" s="2"/>
      <c r="I350" s="3"/>
      <c r="J350" s="4"/>
      <c r="K350" s="3"/>
      <c r="L350" s="2"/>
    </row>
    <row r="351" spans="1:12" ht="13.8">
      <c r="A351" s="163"/>
      <c r="B351" s="699"/>
      <c r="C351" s="699"/>
      <c r="D351" s="699"/>
      <c r="E351" s="699"/>
      <c r="F351" s="699"/>
      <c r="G351" s="2"/>
      <c r="H351" s="2"/>
      <c r="I351" s="3"/>
      <c r="J351" s="4"/>
      <c r="K351" s="3"/>
      <c r="L351" s="2"/>
    </row>
    <row r="352" spans="1:12" ht="13.8">
      <c r="A352" s="163"/>
      <c r="B352" s="699"/>
      <c r="C352" s="699"/>
      <c r="D352" s="699"/>
      <c r="E352" s="699"/>
      <c r="F352" s="699"/>
      <c r="G352" s="2"/>
      <c r="H352" s="2"/>
      <c r="I352" s="3"/>
      <c r="J352" s="4"/>
      <c r="K352" s="3"/>
      <c r="L352" s="2"/>
    </row>
    <row r="353" spans="1:12" ht="13.8">
      <c r="A353" s="163"/>
      <c r="B353" s="699"/>
      <c r="C353" s="699"/>
      <c r="D353" s="699"/>
      <c r="E353" s="699"/>
      <c r="F353" s="699"/>
      <c r="G353" s="2"/>
      <c r="H353" s="2"/>
      <c r="I353" s="3"/>
      <c r="J353" s="4"/>
      <c r="K353" s="3"/>
      <c r="L353" s="2"/>
    </row>
    <row r="354" spans="1:12" ht="13.8">
      <c r="A354" s="163"/>
      <c r="B354" s="699"/>
      <c r="C354" s="699"/>
      <c r="D354" s="699"/>
      <c r="E354" s="699"/>
      <c r="F354" s="699"/>
      <c r="G354" s="2"/>
      <c r="H354" s="2"/>
      <c r="I354" s="3"/>
      <c r="J354" s="4"/>
      <c r="K354" s="3"/>
      <c r="L354" s="2"/>
    </row>
    <row r="355" spans="1:12">
      <c r="A355" s="164"/>
      <c r="B355" s="164"/>
      <c r="C355" s="164"/>
      <c r="D355" s="164"/>
      <c r="E355" s="164"/>
      <c r="F355" s="164"/>
    </row>
    <row r="356" spans="1:12">
      <c r="A356" s="164"/>
      <c r="B356" s="164"/>
      <c r="C356" s="164"/>
      <c r="D356" s="164"/>
      <c r="E356" s="164"/>
      <c r="F356" s="164"/>
    </row>
    <row r="357" spans="1:12">
      <c r="A357" s="164"/>
      <c r="B357" s="164"/>
      <c r="C357" s="164"/>
      <c r="D357" s="164"/>
      <c r="E357" s="164"/>
      <c r="F357" s="164"/>
    </row>
    <row r="358" spans="1:12">
      <c r="A358" s="164"/>
      <c r="B358" s="164"/>
      <c r="C358" s="164"/>
      <c r="D358" s="164"/>
      <c r="E358" s="164"/>
      <c r="F358" s="164"/>
    </row>
    <row r="359" spans="1:12">
      <c r="A359" s="164"/>
      <c r="B359" s="164"/>
      <c r="C359" s="164"/>
      <c r="D359" s="164"/>
      <c r="E359" s="164"/>
      <c r="F359" s="164"/>
    </row>
    <row r="360" spans="1:12">
      <c r="A360" s="164"/>
      <c r="B360" s="164"/>
      <c r="C360" s="164"/>
      <c r="D360" s="164"/>
      <c r="E360" s="164"/>
      <c r="F360" s="164"/>
    </row>
    <row r="361" spans="1:12">
      <c r="A361" s="164"/>
      <c r="B361" s="164"/>
      <c r="C361" s="164"/>
      <c r="D361" s="164"/>
      <c r="E361" s="164"/>
      <c r="F361" s="164"/>
    </row>
    <row r="362" spans="1:12">
      <c r="A362" s="164"/>
      <c r="B362" s="164"/>
      <c r="C362" s="164"/>
      <c r="D362" s="164"/>
      <c r="E362" s="164"/>
      <c r="F362" s="164"/>
    </row>
    <row r="363" spans="1:12">
      <c r="A363" s="164"/>
      <c r="B363" s="164"/>
      <c r="C363" s="164"/>
      <c r="D363" s="164"/>
      <c r="E363" s="164"/>
      <c r="F363" s="164"/>
    </row>
    <row r="364" spans="1:12">
      <c r="A364" s="164"/>
      <c r="B364" s="164"/>
      <c r="C364" s="164"/>
      <c r="D364" s="164"/>
      <c r="E364" s="164"/>
      <c r="F364" s="164"/>
    </row>
    <row r="365" spans="1:12">
      <c r="A365" s="164"/>
      <c r="B365" s="164"/>
      <c r="C365" s="164"/>
      <c r="D365" s="164"/>
      <c r="E365" s="164"/>
      <c r="F365" s="164"/>
    </row>
    <row r="366" spans="1:12">
      <c r="A366" s="164"/>
      <c r="B366" s="164"/>
      <c r="C366" s="164"/>
      <c r="D366" s="164"/>
      <c r="E366" s="164"/>
      <c r="F366" s="164"/>
    </row>
    <row r="367" spans="1:12">
      <c r="A367" s="164"/>
      <c r="B367" s="164"/>
      <c r="C367" s="164"/>
      <c r="D367" s="164"/>
      <c r="E367" s="164"/>
      <c r="F367" s="164"/>
    </row>
    <row r="368" spans="1:12">
      <c r="A368" s="164"/>
      <c r="B368" s="164"/>
      <c r="C368" s="164"/>
      <c r="D368" s="164"/>
      <c r="E368" s="164"/>
      <c r="F368" s="164"/>
    </row>
    <row r="369" spans="1:6">
      <c r="A369" s="164"/>
      <c r="B369" s="164"/>
      <c r="C369" s="164"/>
      <c r="D369" s="164"/>
      <c r="E369" s="164"/>
      <c r="F369" s="164"/>
    </row>
    <row r="370" spans="1:6">
      <c r="A370" s="164"/>
      <c r="B370" s="164"/>
      <c r="C370" s="164"/>
      <c r="D370" s="164"/>
      <c r="E370" s="164"/>
      <c r="F370" s="164"/>
    </row>
    <row r="371" spans="1:6">
      <c r="A371" s="164"/>
      <c r="B371" s="164"/>
      <c r="C371" s="164"/>
      <c r="D371" s="164"/>
      <c r="E371" s="164"/>
      <c r="F371" s="164"/>
    </row>
    <row r="372" spans="1:6">
      <c r="A372" s="164"/>
      <c r="B372" s="164"/>
      <c r="C372" s="164"/>
      <c r="D372" s="164"/>
      <c r="E372" s="164"/>
      <c r="F372" s="164"/>
    </row>
  </sheetData>
  <mergeCells count="79">
    <mergeCell ref="A26:H27"/>
    <mergeCell ref="A2:H2"/>
    <mergeCell ref="A3:H3"/>
    <mergeCell ref="A6:H10"/>
    <mergeCell ref="A14:H15"/>
    <mergeCell ref="A19:H23"/>
    <mergeCell ref="A91:H91"/>
    <mergeCell ref="A30:H32"/>
    <mergeCell ref="A36:H37"/>
    <mergeCell ref="A41:H42"/>
    <mergeCell ref="A46:F46"/>
    <mergeCell ref="A47:H47"/>
    <mergeCell ref="A51:G51"/>
    <mergeCell ref="B58:C58"/>
    <mergeCell ref="B59:C59"/>
    <mergeCell ref="B60:C60"/>
    <mergeCell ref="B65:F65"/>
    <mergeCell ref="B85:F85"/>
    <mergeCell ref="A118:H118"/>
    <mergeCell ref="B93:E93"/>
    <mergeCell ref="B94:C94"/>
    <mergeCell ref="B95:C95"/>
    <mergeCell ref="B96:C96"/>
    <mergeCell ref="B97:C97"/>
    <mergeCell ref="B98:C98"/>
    <mergeCell ref="B100:C100"/>
    <mergeCell ref="B101:C101"/>
    <mergeCell ref="B102:C102"/>
    <mergeCell ref="B103:C103"/>
    <mergeCell ref="A112:H112"/>
    <mergeCell ref="A156:F160"/>
    <mergeCell ref="B120:E120"/>
    <mergeCell ref="B121:E121"/>
    <mergeCell ref="B122:E122"/>
    <mergeCell ref="B124:E124"/>
    <mergeCell ref="B125:E125"/>
    <mergeCell ref="A127:H127"/>
    <mergeCell ref="B131:B132"/>
    <mergeCell ref="C131:G131"/>
    <mergeCell ref="H131:K131"/>
    <mergeCell ref="L131:L132"/>
    <mergeCell ref="A144:H145"/>
    <mergeCell ref="B189:C189"/>
    <mergeCell ref="D189:E189"/>
    <mergeCell ref="B162:C162"/>
    <mergeCell ref="D162:E162"/>
    <mergeCell ref="B163:C163"/>
    <mergeCell ref="D163:E163"/>
    <mergeCell ref="D164:E164"/>
    <mergeCell ref="B165:C165"/>
    <mergeCell ref="D165:E165"/>
    <mergeCell ref="B166:C166"/>
    <mergeCell ref="D166:E166"/>
    <mergeCell ref="A169:F169"/>
    <mergeCell ref="B174:D175"/>
    <mergeCell ref="B182:D183"/>
    <mergeCell ref="B190:C190"/>
    <mergeCell ref="D190:E190"/>
    <mergeCell ref="B191:C191"/>
    <mergeCell ref="D191:E191"/>
    <mergeCell ref="B194:C194"/>
    <mergeCell ref="D194:E194"/>
    <mergeCell ref="I212:J212"/>
    <mergeCell ref="B198:C198"/>
    <mergeCell ref="B199:C199"/>
    <mergeCell ref="B203:C203"/>
    <mergeCell ref="D203:E203"/>
    <mergeCell ref="B204:C204"/>
    <mergeCell ref="D204:E204"/>
    <mergeCell ref="B206:C206"/>
    <mergeCell ref="D206:E206"/>
    <mergeCell ref="B207:C207"/>
    <mergeCell ref="D207:E207"/>
    <mergeCell ref="G212:H212"/>
    <mergeCell ref="C257:F260"/>
    <mergeCell ref="B321:B323"/>
    <mergeCell ref="C321:C323"/>
    <mergeCell ref="D321:D323"/>
    <mergeCell ref="B345:F354"/>
  </mergeCells>
  <hyperlinks>
    <hyperlink ref="A113" location="'8'!A1" display="Ver cuadro de Inversiones" xr:uid="{794D4880-B9A1-9C40-84F2-C545546378A3}"/>
  </hyperlinks>
  <pageMargins left="0.7" right="0.7" top="0.75" bottom="0.75" header="0.3" footer="0.3"/>
  <pageSetup paperSize="9" scale="6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93C91-AE80-0341-A6AA-7B74D677BC0F}">
  <sheetPr>
    <tabColor rgb="FF00B0F0"/>
    <pageSetUpPr fitToPage="1"/>
  </sheetPr>
  <dimension ref="A1:T414"/>
  <sheetViews>
    <sheetView showGridLines="0" topLeftCell="A348" zoomScale="110" zoomScaleNormal="110" zoomScalePageLayoutView="85" workbookViewId="0">
      <selection activeCell="B368" sqref="B368:C368"/>
    </sheetView>
  </sheetViews>
  <sheetFormatPr baseColWidth="10" defaultRowHeight="12"/>
  <cols>
    <col min="1" max="1" width="20.33203125" style="166" customWidth="1"/>
    <col min="2" max="2" width="50.77734375" style="166" bestFit="1" customWidth="1"/>
    <col min="3" max="3" width="17.33203125" style="170" bestFit="1" customWidth="1"/>
    <col min="4" max="4" width="17.77734375" style="170" bestFit="1" customWidth="1"/>
    <col min="5" max="5" width="16.109375" style="170" bestFit="1" customWidth="1"/>
    <col min="6" max="6" width="18.109375" style="170" bestFit="1" customWidth="1"/>
    <col min="7" max="7" width="16.33203125" style="170" bestFit="1" customWidth="1"/>
    <col min="8" max="8" width="17.6640625" style="166" customWidth="1"/>
    <col min="9" max="9" width="15.44140625" style="166" hidden="1" customWidth="1"/>
    <col min="10" max="10" width="18.33203125" style="166" hidden="1" customWidth="1"/>
    <col min="11" max="11" width="15.44140625" style="166" customWidth="1"/>
    <col min="12" max="12" width="16.33203125" style="166" customWidth="1"/>
    <col min="13" max="14" width="10.77734375" style="166"/>
    <col min="15" max="15" width="12.44140625" style="166" customWidth="1"/>
    <col min="16" max="16" width="7.33203125" style="167" hidden="1" customWidth="1"/>
    <col min="17" max="17" width="11" style="167" hidden="1" customWidth="1"/>
    <col min="18" max="18" width="8.109375" style="166" hidden="1" customWidth="1"/>
    <col min="19" max="19" width="69.6640625" style="371" hidden="1" customWidth="1"/>
    <col min="20" max="20" width="13.44140625" style="371" hidden="1" customWidth="1"/>
    <col min="21" max="256" width="10.77734375" style="166"/>
    <col min="257" max="257" width="20.33203125" style="166" customWidth="1"/>
    <col min="258" max="258" width="31.109375" style="166" customWidth="1"/>
    <col min="259" max="259" width="15" style="166" customWidth="1"/>
    <col min="260" max="260" width="14.44140625" style="166" customWidth="1"/>
    <col min="261" max="261" width="14.77734375" style="166" customWidth="1"/>
    <col min="262" max="262" width="18.109375" style="166" bestFit="1" customWidth="1"/>
    <col min="263" max="263" width="16.77734375" style="166" customWidth="1"/>
    <col min="264" max="264" width="14.109375" style="166" customWidth="1"/>
    <col min="265" max="265" width="10.77734375" style="166"/>
    <col min="266" max="266" width="18.33203125" style="166" customWidth="1"/>
    <col min="267" max="267" width="12.44140625" style="166" customWidth="1"/>
    <col min="268" max="268" width="20" style="166" customWidth="1"/>
    <col min="269" max="512" width="10.77734375" style="166"/>
    <col min="513" max="513" width="20.33203125" style="166" customWidth="1"/>
    <col min="514" max="514" width="31.109375" style="166" customWidth="1"/>
    <col min="515" max="515" width="15" style="166" customWidth="1"/>
    <col min="516" max="516" width="14.44140625" style="166" customWidth="1"/>
    <col min="517" max="517" width="14.77734375" style="166" customWidth="1"/>
    <col min="518" max="518" width="18.109375" style="166" bestFit="1" customWidth="1"/>
    <col min="519" max="519" width="16.77734375" style="166" customWidth="1"/>
    <col min="520" max="520" width="14.109375" style="166" customWidth="1"/>
    <col min="521" max="521" width="10.77734375" style="166"/>
    <col min="522" max="522" width="18.33203125" style="166" customWidth="1"/>
    <col min="523" max="523" width="12.44140625" style="166" customWidth="1"/>
    <col min="524" max="524" width="20" style="166" customWidth="1"/>
    <col min="525" max="768" width="10.77734375" style="166"/>
    <col min="769" max="769" width="20.33203125" style="166" customWidth="1"/>
    <col min="770" max="770" width="31.109375" style="166" customWidth="1"/>
    <col min="771" max="771" width="15" style="166" customWidth="1"/>
    <col min="772" max="772" width="14.44140625" style="166" customWidth="1"/>
    <col min="773" max="773" width="14.77734375" style="166" customWidth="1"/>
    <col min="774" max="774" width="18.109375" style="166" bestFit="1" customWidth="1"/>
    <col min="775" max="775" width="16.77734375" style="166" customWidth="1"/>
    <col min="776" max="776" width="14.109375" style="166" customWidth="1"/>
    <col min="777" max="777" width="10.77734375" style="166"/>
    <col min="778" max="778" width="18.33203125" style="166" customWidth="1"/>
    <col min="779" max="779" width="12.44140625" style="166" customWidth="1"/>
    <col min="780" max="780" width="20" style="166" customWidth="1"/>
    <col min="781" max="1024" width="10.77734375" style="166"/>
    <col min="1025" max="1025" width="20.33203125" style="166" customWidth="1"/>
    <col min="1026" max="1026" width="31.109375" style="166" customWidth="1"/>
    <col min="1027" max="1027" width="15" style="166" customWidth="1"/>
    <col min="1028" max="1028" width="14.44140625" style="166" customWidth="1"/>
    <col min="1029" max="1029" width="14.77734375" style="166" customWidth="1"/>
    <col min="1030" max="1030" width="18.109375" style="166" bestFit="1" customWidth="1"/>
    <col min="1031" max="1031" width="16.77734375" style="166" customWidth="1"/>
    <col min="1032" max="1032" width="14.109375" style="166" customWidth="1"/>
    <col min="1033" max="1033" width="10.77734375" style="166"/>
    <col min="1034" max="1034" width="18.33203125" style="166" customWidth="1"/>
    <col min="1035" max="1035" width="12.44140625" style="166" customWidth="1"/>
    <col min="1036" max="1036" width="20" style="166" customWidth="1"/>
    <col min="1037" max="1280" width="10.77734375" style="166"/>
    <col min="1281" max="1281" width="20.33203125" style="166" customWidth="1"/>
    <col min="1282" max="1282" width="31.109375" style="166" customWidth="1"/>
    <col min="1283" max="1283" width="15" style="166" customWidth="1"/>
    <col min="1284" max="1284" width="14.44140625" style="166" customWidth="1"/>
    <col min="1285" max="1285" width="14.77734375" style="166" customWidth="1"/>
    <col min="1286" max="1286" width="18.109375" style="166" bestFit="1" customWidth="1"/>
    <col min="1287" max="1287" width="16.77734375" style="166" customWidth="1"/>
    <col min="1288" max="1288" width="14.109375" style="166" customWidth="1"/>
    <col min="1289" max="1289" width="10.77734375" style="166"/>
    <col min="1290" max="1290" width="18.33203125" style="166" customWidth="1"/>
    <col min="1291" max="1291" width="12.44140625" style="166" customWidth="1"/>
    <col min="1292" max="1292" width="20" style="166" customWidth="1"/>
    <col min="1293" max="1536" width="10.77734375" style="166"/>
    <col min="1537" max="1537" width="20.33203125" style="166" customWidth="1"/>
    <col min="1538" max="1538" width="31.109375" style="166" customWidth="1"/>
    <col min="1539" max="1539" width="15" style="166" customWidth="1"/>
    <col min="1540" max="1540" width="14.44140625" style="166" customWidth="1"/>
    <col min="1541" max="1541" width="14.77734375" style="166" customWidth="1"/>
    <col min="1542" max="1542" width="18.109375" style="166" bestFit="1" customWidth="1"/>
    <col min="1543" max="1543" width="16.77734375" style="166" customWidth="1"/>
    <col min="1544" max="1544" width="14.109375" style="166" customWidth="1"/>
    <col min="1545" max="1545" width="10.77734375" style="166"/>
    <col min="1546" max="1546" width="18.33203125" style="166" customWidth="1"/>
    <col min="1547" max="1547" width="12.44140625" style="166" customWidth="1"/>
    <col min="1548" max="1548" width="20" style="166" customWidth="1"/>
    <col min="1549" max="1792" width="10.77734375" style="166"/>
    <col min="1793" max="1793" width="20.33203125" style="166" customWidth="1"/>
    <col min="1794" max="1794" width="31.109375" style="166" customWidth="1"/>
    <col min="1795" max="1795" width="15" style="166" customWidth="1"/>
    <col min="1796" max="1796" width="14.44140625" style="166" customWidth="1"/>
    <col min="1797" max="1797" width="14.77734375" style="166" customWidth="1"/>
    <col min="1798" max="1798" width="18.109375" style="166" bestFit="1" customWidth="1"/>
    <col min="1799" max="1799" width="16.77734375" style="166" customWidth="1"/>
    <col min="1800" max="1800" width="14.109375" style="166" customWidth="1"/>
    <col min="1801" max="1801" width="10.77734375" style="166"/>
    <col min="1802" max="1802" width="18.33203125" style="166" customWidth="1"/>
    <col min="1803" max="1803" width="12.44140625" style="166" customWidth="1"/>
    <col min="1804" max="1804" width="20" style="166" customWidth="1"/>
    <col min="1805" max="2048" width="10.77734375" style="166"/>
    <col min="2049" max="2049" width="20.33203125" style="166" customWidth="1"/>
    <col min="2050" max="2050" width="31.109375" style="166" customWidth="1"/>
    <col min="2051" max="2051" width="15" style="166" customWidth="1"/>
    <col min="2052" max="2052" width="14.44140625" style="166" customWidth="1"/>
    <col min="2053" max="2053" width="14.77734375" style="166" customWidth="1"/>
    <col min="2054" max="2054" width="18.109375" style="166" bestFit="1" customWidth="1"/>
    <col min="2055" max="2055" width="16.77734375" style="166" customWidth="1"/>
    <col min="2056" max="2056" width="14.109375" style="166" customWidth="1"/>
    <col min="2057" max="2057" width="10.77734375" style="166"/>
    <col min="2058" max="2058" width="18.33203125" style="166" customWidth="1"/>
    <col min="2059" max="2059" width="12.44140625" style="166" customWidth="1"/>
    <col min="2060" max="2060" width="20" style="166" customWidth="1"/>
    <col min="2061" max="2304" width="10.77734375" style="166"/>
    <col min="2305" max="2305" width="20.33203125" style="166" customWidth="1"/>
    <col min="2306" max="2306" width="31.109375" style="166" customWidth="1"/>
    <col min="2307" max="2307" width="15" style="166" customWidth="1"/>
    <col min="2308" max="2308" width="14.44140625" style="166" customWidth="1"/>
    <col min="2309" max="2309" width="14.77734375" style="166" customWidth="1"/>
    <col min="2310" max="2310" width="18.109375" style="166" bestFit="1" customWidth="1"/>
    <col min="2311" max="2311" width="16.77734375" style="166" customWidth="1"/>
    <col min="2312" max="2312" width="14.109375" style="166" customWidth="1"/>
    <col min="2313" max="2313" width="10.77734375" style="166"/>
    <col min="2314" max="2314" width="18.33203125" style="166" customWidth="1"/>
    <col min="2315" max="2315" width="12.44140625" style="166" customWidth="1"/>
    <col min="2316" max="2316" width="20" style="166" customWidth="1"/>
    <col min="2317" max="2560" width="10.77734375" style="166"/>
    <col min="2561" max="2561" width="20.33203125" style="166" customWidth="1"/>
    <col min="2562" max="2562" width="31.109375" style="166" customWidth="1"/>
    <col min="2563" max="2563" width="15" style="166" customWidth="1"/>
    <col min="2564" max="2564" width="14.44140625" style="166" customWidth="1"/>
    <col min="2565" max="2565" width="14.77734375" style="166" customWidth="1"/>
    <col min="2566" max="2566" width="18.109375" style="166" bestFit="1" customWidth="1"/>
    <col min="2567" max="2567" width="16.77734375" style="166" customWidth="1"/>
    <col min="2568" max="2568" width="14.109375" style="166" customWidth="1"/>
    <col min="2569" max="2569" width="10.77734375" style="166"/>
    <col min="2570" max="2570" width="18.33203125" style="166" customWidth="1"/>
    <col min="2571" max="2571" width="12.44140625" style="166" customWidth="1"/>
    <col min="2572" max="2572" width="20" style="166" customWidth="1"/>
    <col min="2573" max="2816" width="10.77734375" style="166"/>
    <col min="2817" max="2817" width="20.33203125" style="166" customWidth="1"/>
    <col min="2818" max="2818" width="31.109375" style="166" customWidth="1"/>
    <col min="2819" max="2819" width="15" style="166" customWidth="1"/>
    <col min="2820" max="2820" width="14.44140625" style="166" customWidth="1"/>
    <col min="2821" max="2821" width="14.77734375" style="166" customWidth="1"/>
    <col min="2822" max="2822" width="18.109375" style="166" bestFit="1" customWidth="1"/>
    <col min="2823" max="2823" width="16.77734375" style="166" customWidth="1"/>
    <col min="2824" max="2824" width="14.109375" style="166" customWidth="1"/>
    <col min="2825" max="2825" width="10.77734375" style="166"/>
    <col min="2826" max="2826" width="18.33203125" style="166" customWidth="1"/>
    <col min="2827" max="2827" width="12.44140625" style="166" customWidth="1"/>
    <col min="2828" max="2828" width="20" style="166" customWidth="1"/>
    <col min="2829" max="3072" width="10.77734375" style="166"/>
    <col min="3073" max="3073" width="20.33203125" style="166" customWidth="1"/>
    <col min="3074" max="3074" width="31.109375" style="166" customWidth="1"/>
    <col min="3075" max="3075" width="15" style="166" customWidth="1"/>
    <col min="3076" max="3076" width="14.44140625" style="166" customWidth="1"/>
    <col min="3077" max="3077" width="14.77734375" style="166" customWidth="1"/>
    <col min="3078" max="3078" width="18.109375" style="166" bestFit="1" customWidth="1"/>
    <col min="3079" max="3079" width="16.77734375" style="166" customWidth="1"/>
    <col min="3080" max="3080" width="14.109375" style="166" customWidth="1"/>
    <col min="3081" max="3081" width="10.77734375" style="166"/>
    <col min="3082" max="3082" width="18.33203125" style="166" customWidth="1"/>
    <col min="3083" max="3083" width="12.44140625" style="166" customWidth="1"/>
    <col min="3084" max="3084" width="20" style="166" customWidth="1"/>
    <col min="3085" max="3328" width="10.77734375" style="166"/>
    <col min="3329" max="3329" width="20.33203125" style="166" customWidth="1"/>
    <col min="3330" max="3330" width="31.109375" style="166" customWidth="1"/>
    <col min="3331" max="3331" width="15" style="166" customWidth="1"/>
    <col min="3332" max="3332" width="14.44140625" style="166" customWidth="1"/>
    <col min="3333" max="3333" width="14.77734375" style="166" customWidth="1"/>
    <col min="3334" max="3334" width="18.109375" style="166" bestFit="1" customWidth="1"/>
    <col min="3335" max="3335" width="16.77734375" style="166" customWidth="1"/>
    <col min="3336" max="3336" width="14.109375" style="166" customWidth="1"/>
    <col min="3337" max="3337" width="10.77734375" style="166"/>
    <col min="3338" max="3338" width="18.33203125" style="166" customWidth="1"/>
    <col min="3339" max="3339" width="12.44140625" style="166" customWidth="1"/>
    <col min="3340" max="3340" width="20" style="166" customWidth="1"/>
    <col min="3341" max="3584" width="10.77734375" style="166"/>
    <col min="3585" max="3585" width="20.33203125" style="166" customWidth="1"/>
    <col min="3586" max="3586" width="31.109375" style="166" customWidth="1"/>
    <col min="3587" max="3587" width="15" style="166" customWidth="1"/>
    <col min="3588" max="3588" width="14.44140625" style="166" customWidth="1"/>
    <col min="3589" max="3589" width="14.77734375" style="166" customWidth="1"/>
    <col min="3590" max="3590" width="18.109375" style="166" bestFit="1" customWidth="1"/>
    <col min="3591" max="3591" width="16.77734375" style="166" customWidth="1"/>
    <col min="3592" max="3592" width="14.109375" style="166" customWidth="1"/>
    <col min="3593" max="3593" width="10.77734375" style="166"/>
    <col min="3594" max="3594" width="18.33203125" style="166" customWidth="1"/>
    <col min="3595" max="3595" width="12.44140625" style="166" customWidth="1"/>
    <col min="3596" max="3596" width="20" style="166" customWidth="1"/>
    <col min="3597" max="3840" width="10.77734375" style="166"/>
    <col min="3841" max="3841" width="20.33203125" style="166" customWidth="1"/>
    <col min="3842" max="3842" width="31.109375" style="166" customWidth="1"/>
    <col min="3843" max="3843" width="15" style="166" customWidth="1"/>
    <col min="3844" max="3844" width="14.44140625" style="166" customWidth="1"/>
    <col min="3845" max="3845" width="14.77734375" style="166" customWidth="1"/>
    <col min="3846" max="3846" width="18.109375" style="166" bestFit="1" customWidth="1"/>
    <col min="3847" max="3847" width="16.77734375" style="166" customWidth="1"/>
    <col min="3848" max="3848" width="14.109375" style="166" customWidth="1"/>
    <col min="3849" max="3849" width="10.77734375" style="166"/>
    <col min="3850" max="3850" width="18.33203125" style="166" customWidth="1"/>
    <col min="3851" max="3851" width="12.44140625" style="166" customWidth="1"/>
    <col min="3852" max="3852" width="20" style="166" customWidth="1"/>
    <col min="3853" max="4096" width="10.77734375" style="166"/>
    <col min="4097" max="4097" width="20.33203125" style="166" customWidth="1"/>
    <col min="4098" max="4098" width="31.109375" style="166" customWidth="1"/>
    <col min="4099" max="4099" width="15" style="166" customWidth="1"/>
    <col min="4100" max="4100" width="14.44140625" style="166" customWidth="1"/>
    <col min="4101" max="4101" width="14.77734375" style="166" customWidth="1"/>
    <col min="4102" max="4102" width="18.109375" style="166" bestFit="1" customWidth="1"/>
    <col min="4103" max="4103" width="16.77734375" style="166" customWidth="1"/>
    <col min="4104" max="4104" width="14.109375" style="166" customWidth="1"/>
    <col min="4105" max="4105" width="10.77734375" style="166"/>
    <col min="4106" max="4106" width="18.33203125" style="166" customWidth="1"/>
    <col min="4107" max="4107" width="12.44140625" style="166" customWidth="1"/>
    <col min="4108" max="4108" width="20" style="166" customWidth="1"/>
    <col min="4109" max="4352" width="10.77734375" style="166"/>
    <col min="4353" max="4353" width="20.33203125" style="166" customWidth="1"/>
    <col min="4354" max="4354" width="31.109375" style="166" customWidth="1"/>
    <col min="4355" max="4355" width="15" style="166" customWidth="1"/>
    <col min="4356" max="4356" width="14.44140625" style="166" customWidth="1"/>
    <col min="4357" max="4357" width="14.77734375" style="166" customWidth="1"/>
    <col min="4358" max="4358" width="18.109375" style="166" bestFit="1" customWidth="1"/>
    <col min="4359" max="4359" width="16.77734375" style="166" customWidth="1"/>
    <col min="4360" max="4360" width="14.109375" style="166" customWidth="1"/>
    <col min="4361" max="4361" width="10.77734375" style="166"/>
    <col min="4362" max="4362" width="18.33203125" style="166" customWidth="1"/>
    <col min="4363" max="4363" width="12.44140625" style="166" customWidth="1"/>
    <col min="4364" max="4364" width="20" style="166" customWidth="1"/>
    <col min="4365" max="4608" width="10.77734375" style="166"/>
    <col min="4609" max="4609" width="20.33203125" style="166" customWidth="1"/>
    <col min="4610" max="4610" width="31.109375" style="166" customWidth="1"/>
    <col min="4611" max="4611" width="15" style="166" customWidth="1"/>
    <col min="4612" max="4612" width="14.44140625" style="166" customWidth="1"/>
    <col min="4613" max="4613" width="14.77734375" style="166" customWidth="1"/>
    <col min="4614" max="4614" width="18.109375" style="166" bestFit="1" customWidth="1"/>
    <col min="4615" max="4615" width="16.77734375" style="166" customWidth="1"/>
    <col min="4616" max="4616" width="14.109375" style="166" customWidth="1"/>
    <col min="4617" max="4617" width="10.77734375" style="166"/>
    <col min="4618" max="4618" width="18.33203125" style="166" customWidth="1"/>
    <col min="4619" max="4619" width="12.44140625" style="166" customWidth="1"/>
    <col min="4620" max="4620" width="20" style="166" customWidth="1"/>
    <col min="4621" max="4864" width="10.77734375" style="166"/>
    <col min="4865" max="4865" width="20.33203125" style="166" customWidth="1"/>
    <col min="4866" max="4866" width="31.109375" style="166" customWidth="1"/>
    <col min="4867" max="4867" width="15" style="166" customWidth="1"/>
    <col min="4868" max="4868" width="14.44140625" style="166" customWidth="1"/>
    <col min="4869" max="4869" width="14.77734375" style="166" customWidth="1"/>
    <col min="4870" max="4870" width="18.109375" style="166" bestFit="1" customWidth="1"/>
    <col min="4871" max="4871" width="16.77734375" style="166" customWidth="1"/>
    <col min="4872" max="4872" width="14.109375" style="166" customWidth="1"/>
    <col min="4873" max="4873" width="10.77734375" style="166"/>
    <col min="4874" max="4874" width="18.33203125" style="166" customWidth="1"/>
    <col min="4875" max="4875" width="12.44140625" style="166" customWidth="1"/>
    <col min="4876" max="4876" width="20" style="166" customWidth="1"/>
    <col min="4877" max="5120" width="10.77734375" style="166"/>
    <col min="5121" max="5121" width="20.33203125" style="166" customWidth="1"/>
    <col min="5122" max="5122" width="31.109375" style="166" customWidth="1"/>
    <col min="5123" max="5123" width="15" style="166" customWidth="1"/>
    <col min="5124" max="5124" width="14.44140625" style="166" customWidth="1"/>
    <col min="5125" max="5125" width="14.77734375" style="166" customWidth="1"/>
    <col min="5126" max="5126" width="18.109375" style="166" bestFit="1" customWidth="1"/>
    <col min="5127" max="5127" width="16.77734375" style="166" customWidth="1"/>
    <col min="5128" max="5128" width="14.109375" style="166" customWidth="1"/>
    <col min="5129" max="5129" width="10.77734375" style="166"/>
    <col min="5130" max="5130" width="18.33203125" style="166" customWidth="1"/>
    <col min="5131" max="5131" width="12.44140625" style="166" customWidth="1"/>
    <col min="5132" max="5132" width="20" style="166" customWidth="1"/>
    <col min="5133" max="5376" width="10.77734375" style="166"/>
    <col min="5377" max="5377" width="20.33203125" style="166" customWidth="1"/>
    <col min="5378" max="5378" width="31.109375" style="166" customWidth="1"/>
    <col min="5379" max="5379" width="15" style="166" customWidth="1"/>
    <col min="5380" max="5380" width="14.44140625" style="166" customWidth="1"/>
    <col min="5381" max="5381" width="14.77734375" style="166" customWidth="1"/>
    <col min="5382" max="5382" width="18.109375" style="166" bestFit="1" customWidth="1"/>
    <col min="5383" max="5383" width="16.77734375" style="166" customWidth="1"/>
    <col min="5384" max="5384" width="14.109375" style="166" customWidth="1"/>
    <col min="5385" max="5385" width="10.77734375" style="166"/>
    <col min="5386" max="5386" width="18.33203125" style="166" customWidth="1"/>
    <col min="5387" max="5387" width="12.44140625" style="166" customWidth="1"/>
    <col min="5388" max="5388" width="20" style="166" customWidth="1"/>
    <col min="5389" max="5632" width="10.77734375" style="166"/>
    <col min="5633" max="5633" width="20.33203125" style="166" customWidth="1"/>
    <col min="5634" max="5634" width="31.109375" style="166" customWidth="1"/>
    <col min="5635" max="5635" width="15" style="166" customWidth="1"/>
    <col min="5636" max="5636" width="14.44140625" style="166" customWidth="1"/>
    <col min="5637" max="5637" width="14.77734375" style="166" customWidth="1"/>
    <col min="5638" max="5638" width="18.109375" style="166" bestFit="1" customWidth="1"/>
    <col min="5639" max="5639" width="16.77734375" style="166" customWidth="1"/>
    <col min="5640" max="5640" width="14.109375" style="166" customWidth="1"/>
    <col min="5641" max="5641" width="10.77734375" style="166"/>
    <col min="5642" max="5642" width="18.33203125" style="166" customWidth="1"/>
    <col min="5643" max="5643" width="12.44140625" style="166" customWidth="1"/>
    <col min="5644" max="5644" width="20" style="166" customWidth="1"/>
    <col min="5645" max="5888" width="10.77734375" style="166"/>
    <col min="5889" max="5889" width="20.33203125" style="166" customWidth="1"/>
    <col min="5890" max="5890" width="31.109375" style="166" customWidth="1"/>
    <col min="5891" max="5891" width="15" style="166" customWidth="1"/>
    <col min="5892" max="5892" width="14.44140625" style="166" customWidth="1"/>
    <col min="5893" max="5893" width="14.77734375" style="166" customWidth="1"/>
    <col min="5894" max="5894" width="18.109375" style="166" bestFit="1" customWidth="1"/>
    <col min="5895" max="5895" width="16.77734375" style="166" customWidth="1"/>
    <col min="5896" max="5896" width="14.109375" style="166" customWidth="1"/>
    <col min="5897" max="5897" width="10.77734375" style="166"/>
    <col min="5898" max="5898" width="18.33203125" style="166" customWidth="1"/>
    <col min="5899" max="5899" width="12.44140625" style="166" customWidth="1"/>
    <col min="5900" max="5900" width="20" style="166" customWidth="1"/>
    <col min="5901" max="6144" width="10.77734375" style="166"/>
    <col min="6145" max="6145" width="20.33203125" style="166" customWidth="1"/>
    <col min="6146" max="6146" width="31.109375" style="166" customWidth="1"/>
    <col min="6147" max="6147" width="15" style="166" customWidth="1"/>
    <col min="6148" max="6148" width="14.44140625" style="166" customWidth="1"/>
    <col min="6149" max="6149" width="14.77734375" style="166" customWidth="1"/>
    <col min="6150" max="6150" width="18.109375" style="166" bestFit="1" customWidth="1"/>
    <col min="6151" max="6151" width="16.77734375" style="166" customWidth="1"/>
    <col min="6152" max="6152" width="14.109375" style="166" customWidth="1"/>
    <col min="6153" max="6153" width="10.77734375" style="166"/>
    <col min="6154" max="6154" width="18.33203125" style="166" customWidth="1"/>
    <col min="6155" max="6155" width="12.44140625" style="166" customWidth="1"/>
    <col min="6156" max="6156" width="20" style="166" customWidth="1"/>
    <col min="6157" max="6400" width="10.77734375" style="166"/>
    <col min="6401" max="6401" width="20.33203125" style="166" customWidth="1"/>
    <col min="6402" max="6402" width="31.109375" style="166" customWidth="1"/>
    <col min="6403" max="6403" width="15" style="166" customWidth="1"/>
    <col min="6404" max="6404" width="14.44140625" style="166" customWidth="1"/>
    <col min="6405" max="6405" width="14.77734375" style="166" customWidth="1"/>
    <col min="6406" max="6406" width="18.109375" style="166" bestFit="1" customWidth="1"/>
    <col min="6407" max="6407" width="16.77734375" style="166" customWidth="1"/>
    <col min="6408" max="6408" width="14.109375" style="166" customWidth="1"/>
    <col min="6409" max="6409" width="10.77734375" style="166"/>
    <col min="6410" max="6410" width="18.33203125" style="166" customWidth="1"/>
    <col min="6411" max="6411" width="12.44140625" style="166" customWidth="1"/>
    <col min="6412" max="6412" width="20" style="166" customWidth="1"/>
    <col min="6413" max="6656" width="10.77734375" style="166"/>
    <col min="6657" max="6657" width="20.33203125" style="166" customWidth="1"/>
    <col min="6658" max="6658" width="31.109375" style="166" customWidth="1"/>
    <col min="6659" max="6659" width="15" style="166" customWidth="1"/>
    <col min="6660" max="6660" width="14.44140625" style="166" customWidth="1"/>
    <col min="6661" max="6661" width="14.77734375" style="166" customWidth="1"/>
    <col min="6662" max="6662" width="18.109375" style="166" bestFit="1" customWidth="1"/>
    <col min="6663" max="6663" width="16.77734375" style="166" customWidth="1"/>
    <col min="6664" max="6664" width="14.109375" style="166" customWidth="1"/>
    <col min="6665" max="6665" width="10.77734375" style="166"/>
    <col min="6666" max="6666" width="18.33203125" style="166" customWidth="1"/>
    <col min="6667" max="6667" width="12.44140625" style="166" customWidth="1"/>
    <col min="6668" max="6668" width="20" style="166" customWidth="1"/>
    <col min="6669" max="6912" width="10.77734375" style="166"/>
    <col min="6913" max="6913" width="20.33203125" style="166" customWidth="1"/>
    <col min="6914" max="6914" width="31.109375" style="166" customWidth="1"/>
    <col min="6915" max="6915" width="15" style="166" customWidth="1"/>
    <col min="6916" max="6916" width="14.44140625" style="166" customWidth="1"/>
    <col min="6917" max="6917" width="14.77734375" style="166" customWidth="1"/>
    <col min="6918" max="6918" width="18.109375" style="166" bestFit="1" customWidth="1"/>
    <col min="6919" max="6919" width="16.77734375" style="166" customWidth="1"/>
    <col min="6920" max="6920" width="14.109375" style="166" customWidth="1"/>
    <col min="6921" max="6921" width="10.77734375" style="166"/>
    <col min="6922" max="6922" width="18.33203125" style="166" customWidth="1"/>
    <col min="6923" max="6923" width="12.44140625" style="166" customWidth="1"/>
    <col min="6924" max="6924" width="20" style="166" customWidth="1"/>
    <col min="6925" max="7168" width="10.77734375" style="166"/>
    <col min="7169" max="7169" width="20.33203125" style="166" customWidth="1"/>
    <col min="7170" max="7170" width="31.109375" style="166" customWidth="1"/>
    <col min="7171" max="7171" width="15" style="166" customWidth="1"/>
    <col min="7172" max="7172" width="14.44140625" style="166" customWidth="1"/>
    <col min="7173" max="7173" width="14.77734375" style="166" customWidth="1"/>
    <col min="7174" max="7174" width="18.109375" style="166" bestFit="1" customWidth="1"/>
    <col min="7175" max="7175" width="16.77734375" style="166" customWidth="1"/>
    <col min="7176" max="7176" width="14.109375" style="166" customWidth="1"/>
    <col min="7177" max="7177" width="10.77734375" style="166"/>
    <col min="7178" max="7178" width="18.33203125" style="166" customWidth="1"/>
    <col min="7179" max="7179" width="12.44140625" style="166" customWidth="1"/>
    <col min="7180" max="7180" width="20" style="166" customWidth="1"/>
    <col min="7181" max="7424" width="10.77734375" style="166"/>
    <col min="7425" max="7425" width="20.33203125" style="166" customWidth="1"/>
    <col min="7426" max="7426" width="31.109375" style="166" customWidth="1"/>
    <col min="7427" max="7427" width="15" style="166" customWidth="1"/>
    <col min="7428" max="7428" width="14.44140625" style="166" customWidth="1"/>
    <col min="7429" max="7429" width="14.77734375" style="166" customWidth="1"/>
    <col min="7430" max="7430" width="18.109375" style="166" bestFit="1" customWidth="1"/>
    <col min="7431" max="7431" width="16.77734375" style="166" customWidth="1"/>
    <col min="7432" max="7432" width="14.109375" style="166" customWidth="1"/>
    <col min="7433" max="7433" width="10.77734375" style="166"/>
    <col min="7434" max="7434" width="18.33203125" style="166" customWidth="1"/>
    <col min="7435" max="7435" width="12.44140625" style="166" customWidth="1"/>
    <col min="7436" max="7436" width="20" style="166" customWidth="1"/>
    <col min="7437" max="7680" width="10.77734375" style="166"/>
    <col min="7681" max="7681" width="20.33203125" style="166" customWidth="1"/>
    <col min="7682" max="7682" width="31.109375" style="166" customWidth="1"/>
    <col min="7683" max="7683" width="15" style="166" customWidth="1"/>
    <col min="7684" max="7684" width="14.44140625" style="166" customWidth="1"/>
    <col min="7685" max="7685" width="14.77734375" style="166" customWidth="1"/>
    <col min="7686" max="7686" width="18.109375" style="166" bestFit="1" customWidth="1"/>
    <col min="7687" max="7687" width="16.77734375" style="166" customWidth="1"/>
    <col min="7688" max="7688" width="14.109375" style="166" customWidth="1"/>
    <col min="7689" max="7689" width="10.77734375" style="166"/>
    <col min="7690" max="7690" width="18.33203125" style="166" customWidth="1"/>
    <col min="7691" max="7691" width="12.44140625" style="166" customWidth="1"/>
    <col min="7692" max="7692" width="20" style="166" customWidth="1"/>
    <col min="7693" max="7936" width="10.77734375" style="166"/>
    <col min="7937" max="7937" width="20.33203125" style="166" customWidth="1"/>
    <col min="7938" max="7938" width="31.109375" style="166" customWidth="1"/>
    <col min="7939" max="7939" width="15" style="166" customWidth="1"/>
    <col min="7940" max="7940" width="14.44140625" style="166" customWidth="1"/>
    <col min="7941" max="7941" width="14.77734375" style="166" customWidth="1"/>
    <col min="7942" max="7942" width="18.109375" style="166" bestFit="1" customWidth="1"/>
    <col min="7943" max="7943" width="16.77734375" style="166" customWidth="1"/>
    <col min="7944" max="7944" width="14.109375" style="166" customWidth="1"/>
    <col min="7945" max="7945" width="10.77734375" style="166"/>
    <col min="7946" max="7946" width="18.33203125" style="166" customWidth="1"/>
    <col min="7947" max="7947" width="12.44140625" style="166" customWidth="1"/>
    <col min="7948" max="7948" width="20" style="166" customWidth="1"/>
    <col min="7949" max="8192" width="10.77734375" style="166"/>
    <col min="8193" max="8193" width="20.33203125" style="166" customWidth="1"/>
    <col min="8194" max="8194" width="31.109375" style="166" customWidth="1"/>
    <col min="8195" max="8195" width="15" style="166" customWidth="1"/>
    <col min="8196" max="8196" width="14.44140625" style="166" customWidth="1"/>
    <col min="8197" max="8197" width="14.77734375" style="166" customWidth="1"/>
    <col min="8198" max="8198" width="18.109375" style="166" bestFit="1" customWidth="1"/>
    <col min="8199" max="8199" width="16.77734375" style="166" customWidth="1"/>
    <col min="8200" max="8200" width="14.109375" style="166" customWidth="1"/>
    <col min="8201" max="8201" width="10.77734375" style="166"/>
    <col min="8202" max="8202" width="18.33203125" style="166" customWidth="1"/>
    <col min="8203" max="8203" width="12.44140625" style="166" customWidth="1"/>
    <col min="8204" max="8204" width="20" style="166" customWidth="1"/>
    <col min="8205" max="8448" width="10.77734375" style="166"/>
    <col min="8449" max="8449" width="20.33203125" style="166" customWidth="1"/>
    <col min="8450" max="8450" width="31.109375" style="166" customWidth="1"/>
    <col min="8451" max="8451" width="15" style="166" customWidth="1"/>
    <col min="8452" max="8452" width="14.44140625" style="166" customWidth="1"/>
    <col min="8453" max="8453" width="14.77734375" style="166" customWidth="1"/>
    <col min="8454" max="8454" width="18.109375" style="166" bestFit="1" customWidth="1"/>
    <col min="8455" max="8455" width="16.77734375" style="166" customWidth="1"/>
    <col min="8456" max="8456" width="14.109375" style="166" customWidth="1"/>
    <col min="8457" max="8457" width="10.77734375" style="166"/>
    <col min="8458" max="8458" width="18.33203125" style="166" customWidth="1"/>
    <col min="8459" max="8459" width="12.44140625" style="166" customWidth="1"/>
    <col min="8460" max="8460" width="20" style="166" customWidth="1"/>
    <col min="8461" max="8704" width="10.77734375" style="166"/>
    <col min="8705" max="8705" width="20.33203125" style="166" customWidth="1"/>
    <col min="8706" max="8706" width="31.109375" style="166" customWidth="1"/>
    <col min="8707" max="8707" width="15" style="166" customWidth="1"/>
    <col min="8708" max="8708" width="14.44140625" style="166" customWidth="1"/>
    <col min="8709" max="8709" width="14.77734375" style="166" customWidth="1"/>
    <col min="8710" max="8710" width="18.109375" style="166" bestFit="1" customWidth="1"/>
    <col min="8711" max="8711" width="16.77734375" style="166" customWidth="1"/>
    <col min="8712" max="8712" width="14.109375" style="166" customWidth="1"/>
    <col min="8713" max="8713" width="10.77734375" style="166"/>
    <col min="8714" max="8714" width="18.33203125" style="166" customWidth="1"/>
    <col min="8715" max="8715" width="12.44140625" style="166" customWidth="1"/>
    <col min="8716" max="8716" width="20" style="166" customWidth="1"/>
    <col min="8717" max="8960" width="10.77734375" style="166"/>
    <col min="8961" max="8961" width="20.33203125" style="166" customWidth="1"/>
    <col min="8962" max="8962" width="31.109375" style="166" customWidth="1"/>
    <col min="8963" max="8963" width="15" style="166" customWidth="1"/>
    <col min="8964" max="8964" width="14.44140625" style="166" customWidth="1"/>
    <col min="8965" max="8965" width="14.77734375" style="166" customWidth="1"/>
    <col min="8966" max="8966" width="18.109375" style="166" bestFit="1" customWidth="1"/>
    <col min="8967" max="8967" width="16.77734375" style="166" customWidth="1"/>
    <col min="8968" max="8968" width="14.109375" style="166" customWidth="1"/>
    <col min="8969" max="8969" width="10.77734375" style="166"/>
    <col min="8970" max="8970" width="18.33203125" style="166" customWidth="1"/>
    <col min="8971" max="8971" width="12.44140625" style="166" customWidth="1"/>
    <col min="8972" max="8972" width="20" style="166" customWidth="1"/>
    <col min="8973" max="9216" width="10.77734375" style="166"/>
    <col min="9217" max="9217" width="20.33203125" style="166" customWidth="1"/>
    <col min="9218" max="9218" width="31.109375" style="166" customWidth="1"/>
    <col min="9219" max="9219" width="15" style="166" customWidth="1"/>
    <col min="9220" max="9220" width="14.44140625" style="166" customWidth="1"/>
    <col min="9221" max="9221" width="14.77734375" style="166" customWidth="1"/>
    <col min="9222" max="9222" width="18.109375" style="166" bestFit="1" customWidth="1"/>
    <col min="9223" max="9223" width="16.77734375" style="166" customWidth="1"/>
    <col min="9224" max="9224" width="14.109375" style="166" customWidth="1"/>
    <col min="9225" max="9225" width="10.77734375" style="166"/>
    <col min="9226" max="9226" width="18.33203125" style="166" customWidth="1"/>
    <col min="9227" max="9227" width="12.44140625" style="166" customWidth="1"/>
    <col min="9228" max="9228" width="20" style="166" customWidth="1"/>
    <col min="9229" max="9472" width="10.77734375" style="166"/>
    <col min="9473" max="9473" width="20.33203125" style="166" customWidth="1"/>
    <col min="9474" max="9474" width="31.109375" style="166" customWidth="1"/>
    <col min="9475" max="9475" width="15" style="166" customWidth="1"/>
    <col min="9476" max="9476" width="14.44140625" style="166" customWidth="1"/>
    <col min="9477" max="9477" width="14.77734375" style="166" customWidth="1"/>
    <col min="9478" max="9478" width="18.109375" style="166" bestFit="1" customWidth="1"/>
    <col min="9479" max="9479" width="16.77734375" style="166" customWidth="1"/>
    <col min="9480" max="9480" width="14.109375" style="166" customWidth="1"/>
    <col min="9481" max="9481" width="10.77734375" style="166"/>
    <col min="9482" max="9482" width="18.33203125" style="166" customWidth="1"/>
    <col min="9483" max="9483" width="12.44140625" style="166" customWidth="1"/>
    <col min="9484" max="9484" width="20" style="166" customWidth="1"/>
    <col min="9485" max="9728" width="10.77734375" style="166"/>
    <col min="9729" max="9729" width="20.33203125" style="166" customWidth="1"/>
    <col min="9730" max="9730" width="31.109375" style="166" customWidth="1"/>
    <col min="9731" max="9731" width="15" style="166" customWidth="1"/>
    <col min="9732" max="9732" width="14.44140625" style="166" customWidth="1"/>
    <col min="9733" max="9733" width="14.77734375" style="166" customWidth="1"/>
    <col min="9734" max="9734" width="18.109375" style="166" bestFit="1" customWidth="1"/>
    <col min="9735" max="9735" width="16.77734375" style="166" customWidth="1"/>
    <col min="9736" max="9736" width="14.109375" style="166" customWidth="1"/>
    <col min="9737" max="9737" width="10.77734375" style="166"/>
    <col min="9738" max="9738" width="18.33203125" style="166" customWidth="1"/>
    <col min="9739" max="9739" width="12.44140625" style="166" customWidth="1"/>
    <col min="9740" max="9740" width="20" style="166" customWidth="1"/>
    <col min="9741" max="9984" width="10.77734375" style="166"/>
    <col min="9985" max="9985" width="20.33203125" style="166" customWidth="1"/>
    <col min="9986" max="9986" width="31.109375" style="166" customWidth="1"/>
    <col min="9987" max="9987" width="15" style="166" customWidth="1"/>
    <col min="9988" max="9988" width="14.44140625" style="166" customWidth="1"/>
    <col min="9989" max="9989" width="14.77734375" style="166" customWidth="1"/>
    <col min="9990" max="9990" width="18.109375" style="166" bestFit="1" customWidth="1"/>
    <col min="9991" max="9991" width="16.77734375" style="166" customWidth="1"/>
    <col min="9992" max="9992" width="14.109375" style="166" customWidth="1"/>
    <col min="9993" max="9993" width="10.77734375" style="166"/>
    <col min="9994" max="9994" width="18.33203125" style="166" customWidth="1"/>
    <col min="9995" max="9995" width="12.44140625" style="166" customWidth="1"/>
    <col min="9996" max="9996" width="20" style="166" customWidth="1"/>
    <col min="9997" max="10240" width="10.77734375" style="166"/>
    <col min="10241" max="10241" width="20.33203125" style="166" customWidth="1"/>
    <col min="10242" max="10242" width="31.109375" style="166" customWidth="1"/>
    <col min="10243" max="10243" width="15" style="166" customWidth="1"/>
    <col min="10244" max="10244" width="14.44140625" style="166" customWidth="1"/>
    <col min="10245" max="10245" width="14.77734375" style="166" customWidth="1"/>
    <col min="10246" max="10246" width="18.109375" style="166" bestFit="1" customWidth="1"/>
    <col min="10247" max="10247" width="16.77734375" style="166" customWidth="1"/>
    <col min="10248" max="10248" width="14.109375" style="166" customWidth="1"/>
    <col min="10249" max="10249" width="10.77734375" style="166"/>
    <col min="10250" max="10250" width="18.33203125" style="166" customWidth="1"/>
    <col min="10251" max="10251" width="12.44140625" style="166" customWidth="1"/>
    <col min="10252" max="10252" width="20" style="166" customWidth="1"/>
    <col min="10253" max="10496" width="10.77734375" style="166"/>
    <col min="10497" max="10497" width="20.33203125" style="166" customWidth="1"/>
    <col min="10498" max="10498" width="31.109375" style="166" customWidth="1"/>
    <col min="10499" max="10499" width="15" style="166" customWidth="1"/>
    <col min="10500" max="10500" width="14.44140625" style="166" customWidth="1"/>
    <col min="10501" max="10501" width="14.77734375" style="166" customWidth="1"/>
    <col min="10502" max="10502" width="18.109375" style="166" bestFit="1" customWidth="1"/>
    <col min="10503" max="10503" width="16.77734375" style="166" customWidth="1"/>
    <col min="10504" max="10504" width="14.109375" style="166" customWidth="1"/>
    <col min="10505" max="10505" width="10.77734375" style="166"/>
    <col min="10506" max="10506" width="18.33203125" style="166" customWidth="1"/>
    <col min="10507" max="10507" width="12.44140625" style="166" customWidth="1"/>
    <col min="10508" max="10508" width="20" style="166" customWidth="1"/>
    <col min="10509" max="10752" width="10.77734375" style="166"/>
    <col min="10753" max="10753" width="20.33203125" style="166" customWidth="1"/>
    <col min="10754" max="10754" width="31.109375" style="166" customWidth="1"/>
    <col min="10755" max="10755" width="15" style="166" customWidth="1"/>
    <col min="10756" max="10756" width="14.44140625" style="166" customWidth="1"/>
    <col min="10757" max="10757" width="14.77734375" style="166" customWidth="1"/>
    <col min="10758" max="10758" width="18.109375" style="166" bestFit="1" customWidth="1"/>
    <col min="10759" max="10759" width="16.77734375" style="166" customWidth="1"/>
    <col min="10760" max="10760" width="14.109375" style="166" customWidth="1"/>
    <col min="10761" max="10761" width="10.77734375" style="166"/>
    <col min="10762" max="10762" width="18.33203125" style="166" customWidth="1"/>
    <col min="10763" max="10763" width="12.44140625" style="166" customWidth="1"/>
    <col min="10764" max="10764" width="20" style="166" customWidth="1"/>
    <col min="10765" max="11008" width="10.77734375" style="166"/>
    <col min="11009" max="11009" width="20.33203125" style="166" customWidth="1"/>
    <col min="11010" max="11010" width="31.109375" style="166" customWidth="1"/>
    <col min="11011" max="11011" width="15" style="166" customWidth="1"/>
    <col min="11012" max="11012" width="14.44140625" style="166" customWidth="1"/>
    <col min="11013" max="11013" width="14.77734375" style="166" customWidth="1"/>
    <col min="11014" max="11014" width="18.109375" style="166" bestFit="1" customWidth="1"/>
    <col min="11015" max="11015" width="16.77734375" style="166" customWidth="1"/>
    <col min="11016" max="11016" width="14.109375" style="166" customWidth="1"/>
    <col min="11017" max="11017" width="10.77734375" style="166"/>
    <col min="11018" max="11018" width="18.33203125" style="166" customWidth="1"/>
    <col min="11019" max="11019" width="12.44140625" style="166" customWidth="1"/>
    <col min="11020" max="11020" width="20" style="166" customWidth="1"/>
    <col min="11021" max="11264" width="10.77734375" style="166"/>
    <col min="11265" max="11265" width="20.33203125" style="166" customWidth="1"/>
    <col min="11266" max="11266" width="31.109375" style="166" customWidth="1"/>
    <col min="11267" max="11267" width="15" style="166" customWidth="1"/>
    <col min="11268" max="11268" width="14.44140625" style="166" customWidth="1"/>
    <col min="11269" max="11269" width="14.77734375" style="166" customWidth="1"/>
    <col min="11270" max="11270" width="18.109375" style="166" bestFit="1" customWidth="1"/>
    <col min="11271" max="11271" width="16.77734375" style="166" customWidth="1"/>
    <col min="11272" max="11272" width="14.109375" style="166" customWidth="1"/>
    <col min="11273" max="11273" width="10.77734375" style="166"/>
    <col min="11274" max="11274" width="18.33203125" style="166" customWidth="1"/>
    <col min="11275" max="11275" width="12.44140625" style="166" customWidth="1"/>
    <col min="11276" max="11276" width="20" style="166" customWidth="1"/>
    <col min="11277" max="11520" width="10.77734375" style="166"/>
    <col min="11521" max="11521" width="20.33203125" style="166" customWidth="1"/>
    <col min="11522" max="11522" width="31.109375" style="166" customWidth="1"/>
    <col min="11523" max="11523" width="15" style="166" customWidth="1"/>
    <col min="11524" max="11524" width="14.44140625" style="166" customWidth="1"/>
    <col min="11525" max="11525" width="14.77734375" style="166" customWidth="1"/>
    <col min="11526" max="11526" width="18.109375" style="166" bestFit="1" customWidth="1"/>
    <col min="11527" max="11527" width="16.77734375" style="166" customWidth="1"/>
    <col min="11528" max="11528" width="14.109375" style="166" customWidth="1"/>
    <col min="11529" max="11529" width="10.77734375" style="166"/>
    <col min="11530" max="11530" width="18.33203125" style="166" customWidth="1"/>
    <col min="11531" max="11531" width="12.44140625" style="166" customWidth="1"/>
    <col min="11532" max="11532" width="20" style="166" customWidth="1"/>
    <col min="11533" max="11776" width="10.77734375" style="166"/>
    <col min="11777" max="11777" width="20.33203125" style="166" customWidth="1"/>
    <col min="11778" max="11778" width="31.109375" style="166" customWidth="1"/>
    <col min="11779" max="11779" width="15" style="166" customWidth="1"/>
    <col min="11780" max="11780" width="14.44140625" style="166" customWidth="1"/>
    <col min="11781" max="11781" width="14.77734375" style="166" customWidth="1"/>
    <col min="11782" max="11782" width="18.109375" style="166" bestFit="1" customWidth="1"/>
    <col min="11783" max="11783" width="16.77734375" style="166" customWidth="1"/>
    <col min="11784" max="11784" width="14.109375" style="166" customWidth="1"/>
    <col min="11785" max="11785" width="10.77734375" style="166"/>
    <col min="11786" max="11786" width="18.33203125" style="166" customWidth="1"/>
    <col min="11787" max="11787" width="12.44140625" style="166" customWidth="1"/>
    <col min="11788" max="11788" width="20" style="166" customWidth="1"/>
    <col min="11789" max="12032" width="10.77734375" style="166"/>
    <col min="12033" max="12033" width="20.33203125" style="166" customWidth="1"/>
    <col min="12034" max="12034" width="31.109375" style="166" customWidth="1"/>
    <col min="12035" max="12035" width="15" style="166" customWidth="1"/>
    <col min="12036" max="12036" width="14.44140625" style="166" customWidth="1"/>
    <col min="12037" max="12037" width="14.77734375" style="166" customWidth="1"/>
    <col min="12038" max="12038" width="18.109375" style="166" bestFit="1" customWidth="1"/>
    <col min="12039" max="12039" width="16.77734375" style="166" customWidth="1"/>
    <col min="12040" max="12040" width="14.109375" style="166" customWidth="1"/>
    <col min="12041" max="12041" width="10.77734375" style="166"/>
    <col min="12042" max="12042" width="18.33203125" style="166" customWidth="1"/>
    <col min="12043" max="12043" width="12.44140625" style="166" customWidth="1"/>
    <col min="12044" max="12044" width="20" style="166" customWidth="1"/>
    <col min="12045" max="12288" width="10.77734375" style="166"/>
    <col min="12289" max="12289" width="20.33203125" style="166" customWidth="1"/>
    <col min="12290" max="12290" width="31.109375" style="166" customWidth="1"/>
    <col min="12291" max="12291" width="15" style="166" customWidth="1"/>
    <col min="12292" max="12292" width="14.44140625" style="166" customWidth="1"/>
    <col min="12293" max="12293" width="14.77734375" style="166" customWidth="1"/>
    <col min="12294" max="12294" width="18.109375" style="166" bestFit="1" customWidth="1"/>
    <col min="12295" max="12295" width="16.77734375" style="166" customWidth="1"/>
    <col min="12296" max="12296" width="14.109375" style="166" customWidth="1"/>
    <col min="12297" max="12297" width="10.77734375" style="166"/>
    <col min="12298" max="12298" width="18.33203125" style="166" customWidth="1"/>
    <col min="12299" max="12299" width="12.44140625" style="166" customWidth="1"/>
    <col min="12300" max="12300" width="20" style="166" customWidth="1"/>
    <col min="12301" max="12544" width="10.77734375" style="166"/>
    <col min="12545" max="12545" width="20.33203125" style="166" customWidth="1"/>
    <col min="12546" max="12546" width="31.109375" style="166" customWidth="1"/>
    <col min="12547" max="12547" width="15" style="166" customWidth="1"/>
    <col min="12548" max="12548" width="14.44140625" style="166" customWidth="1"/>
    <col min="12549" max="12549" width="14.77734375" style="166" customWidth="1"/>
    <col min="12550" max="12550" width="18.109375" style="166" bestFit="1" customWidth="1"/>
    <col min="12551" max="12551" width="16.77734375" style="166" customWidth="1"/>
    <col min="12552" max="12552" width="14.109375" style="166" customWidth="1"/>
    <col min="12553" max="12553" width="10.77734375" style="166"/>
    <col min="12554" max="12554" width="18.33203125" style="166" customWidth="1"/>
    <col min="12555" max="12555" width="12.44140625" style="166" customWidth="1"/>
    <col min="12556" max="12556" width="20" style="166" customWidth="1"/>
    <col min="12557" max="12800" width="10.77734375" style="166"/>
    <col min="12801" max="12801" width="20.33203125" style="166" customWidth="1"/>
    <col min="12802" max="12802" width="31.109375" style="166" customWidth="1"/>
    <col min="12803" max="12803" width="15" style="166" customWidth="1"/>
    <col min="12804" max="12804" width="14.44140625" style="166" customWidth="1"/>
    <col min="12805" max="12805" width="14.77734375" style="166" customWidth="1"/>
    <col min="12806" max="12806" width="18.109375" style="166" bestFit="1" customWidth="1"/>
    <col min="12807" max="12807" width="16.77734375" style="166" customWidth="1"/>
    <col min="12808" max="12808" width="14.109375" style="166" customWidth="1"/>
    <col min="12809" max="12809" width="10.77734375" style="166"/>
    <col min="12810" max="12810" width="18.33203125" style="166" customWidth="1"/>
    <col min="12811" max="12811" width="12.44140625" style="166" customWidth="1"/>
    <col min="12812" max="12812" width="20" style="166" customWidth="1"/>
    <col min="12813" max="13056" width="10.77734375" style="166"/>
    <col min="13057" max="13057" width="20.33203125" style="166" customWidth="1"/>
    <col min="13058" max="13058" width="31.109375" style="166" customWidth="1"/>
    <col min="13059" max="13059" width="15" style="166" customWidth="1"/>
    <col min="13060" max="13060" width="14.44140625" style="166" customWidth="1"/>
    <col min="13061" max="13061" width="14.77734375" style="166" customWidth="1"/>
    <col min="13062" max="13062" width="18.109375" style="166" bestFit="1" customWidth="1"/>
    <col min="13063" max="13063" width="16.77734375" style="166" customWidth="1"/>
    <col min="13064" max="13064" width="14.109375" style="166" customWidth="1"/>
    <col min="13065" max="13065" width="10.77734375" style="166"/>
    <col min="13066" max="13066" width="18.33203125" style="166" customWidth="1"/>
    <col min="13067" max="13067" width="12.44140625" style="166" customWidth="1"/>
    <col min="13068" max="13068" width="20" style="166" customWidth="1"/>
    <col min="13069" max="13312" width="10.77734375" style="166"/>
    <col min="13313" max="13313" width="20.33203125" style="166" customWidth="1"/>
    <col min="13314" max="13314" width="31.109375" style="166" customWidth="1"/>
    <col min="13315" max="13315" width="15" style="166" customWidth="1"/>
    <col min="13316" max="13316" width="14.44140625" style="166" customWidth="1"/>
    <col min="13317" max="13317" width="14.77734375" style="166" customWidth="1"/>
    <col min="13318" max="13318" width="18.109375" style="166" bestFit="1" customWidth="1"/>
    <col min="13319" max="13319" width="16.77734375" style="166" customWidth="1"/>
    <col min="13320" max="13320" width="14.109375" style="166" customWidth="1"/>
    <col min="13321" max="13321" width="10.77734375" style="166"/>
    <col min="13322" max="13322" width="18.33203125" style="166" customWidth="1"/>
    <col min="13323" max="13323" width="12.44140625" style="166" customWidth="1"/>
    <col min="13324" max="13324" width="20" style="166" customWidth="1"/>
    <col min="13325" max="13568" width="10.77734375" style="166"/>
    <col min="13569" max="13569" width="20.33203125" style="166" customWidth="1"/>
    <col min="13570" max="13570" width="31.109375" style="166" customWidth="1"/>
    <col min="13571" max="13571" width="15" style="166" customWidth="1"/>
    <col min="13572" max="13572" width="14.44140625" style="166" customWidth="1"/>
    <col min="13573" max="13573" width="14.77734375" style="166" customWidth="1"/>
    <col min="13574" max="13574" width="18.109375" style="166" bestFit="1" customWidth="1"/>
    <col min="13575" max="13575" width="16.77734375" style="166" customWidth="1"/>
    <col min="13576" max="13576" width="14.109375" style="166" customWidth="1"/>
    <col min="13577" max="13577" width="10.77734375" style="166"/>
    <col min="13578" max="13578" width="18.33203125" style="166" customWidth="1"/>
    <col min="13579" max="13579" width="12.44140625" style="166" customWidth="1"/>
    <col min="13580" max="13580" width="20" style="166" customWidth="1"/>
    <col min="13581" max="13824" width="10.77734375" style="166"/>
    <col min="13825" max="13825" width="20.33203125" style="166" customWidth="1"/>
    <col min="13826" max="13826" width="31.109375" style="166" customWidth="1"/>
    <col min="13827" max="13827" width="15" style="166" customWidth="1"/>
    <col min="13828" max="13828" width="14.44140625" style="166" customWidth="1"/>
    <col min="13829" max="13829" width="14.77734375" style="166" customWidth="1"/>
    <col min="13830" max="13830" width="18.109375" style="166" bestFit="1" customWidth="1"/>
    <col min="13831" max="13831" width="16.77734375" style="166" customWidth="1"/>
    <col min="13832" max="13832" width="14.109375" style="166" customWidth="1"/>
    <col min="13833" max="13833" width="10.77734375" style="166"/>
    <col min="13834" max="13834" width="18.33203125" style="166" customWidth="1"/>
    <col min="13835" max="13835" width="12.44140625" style="166" customWidth="1"/>
    <col min="13836" max="13836" width="20" style="166" customWidth="1"/>
    <col min="13837" max="14080" width="10.77734375" style="166"/>
    <col min="14081" max="14081" width="20.33203125" style="166" customWidth="1"/>
    <col min="14082" max="14082" width="31.109375" style="166" customWidth="1"/>
    <col min="14083" max="14083" width="15" style="166" customWidth="1"/>
    <col min="14084" max="14084" width="14.44140625" style="166" customWidth="1"/>
    <col min="14085" max="14085" width="14.77734375" style="166" customWidth="1"/>
    <col min="14086" max="14086" width="18.109375" style="166" bestFit="1" customWidth="1"/>
    <col min="14087" max="14087" width="16.77734375" style="166" customWidth="1"/>
    <col min="14088" max="14088" width="14.109375" style="166" customWidth="1"/>
    <col min="14089" max="14089" width="10.77734375" style="166"/>
    <col min="14090" max="14090" width="18.33203125" style="166" customWidth="1"/>
    <col min="14091" max="14091" width="12.44140625" style="166" customWidth="1"/>
    <col min="14092" max="14092" width="20" style="166" customWidth="1"/>
    <col min="14093" max="14336" width="10.77734375" style="166"/>
    <col min="14337" max="14337" width="20.33203125" style="166" customWidth="1"/>
    <col min="14338" max="14338" width="31.109375" style="166" customWidth="1"/>
    <col min="14339" max="14339" width="15" style="166" customWidth="1"/>
    <col min="14340" max="14340" width="14.44140625" style="166" customWidth="1"/>
    <col min="14341" max="14341" width="14.77734375" style="166" customWidth="1"/>
    <col min="14342" max="14342" width="18.109375" style="166" bestFit="1" customWidth="1"/>
    <col min="14343" max="14343" width="16.77734375" style="166" customWidth="1"/>
    <col min="14344" max="14344" width="14.109375" style="166" customWidth="1"/>
    <col min="14345" max="14345" width="10.77734375" style="166"/>
    <col min="14346" max="14346" width="18.33203125" style="166" customWidth="1"/>
    <col min="14347" max="14347" width="12.44140625" style="166" customWidth="1"/>
    <col min="14348" max="14348" width="20" style="166" customWidth="1"/>
    <col min="14349" max="14592" width="10.77734375" style="166"/>
    <col min="14593" max="14593" width="20.33203125" style="166" customWidth="1"/>
    <col min="14594" max="14594" width="31.109375" style="166" customWidth="1"/>
    <col min="14595" max="14595" width="15" style="166" customWidth="1"/>
    <col min="14596" max="14596" width="14.44140625" style="166" customWidth="1"/>
    <col min="14597" max="14597" width="14.77734375" style="166" customWidth="1"/>
    <col min="14598" max="14598" width="18.109375" style="166" bestFit="1" customWidth="1"/>
    <col min="14599" max="14599" width="16.77734375" style="166" customWidth="1"/>
    <col min="14600" max="14600" width="14.109375" style="166" customWidth="1"/>
    <col min="14601" max="14601" width="10.77734375" style="166"/>
    <col min="14602" max="14602" width="18.33203125" style="166" customWidth="1"/>
    <col min="14603" max="14603" width="12.44140625" style="166" customWidth="1"/>
    <col min="14604" max="14604" width="20" style="166" customWidth="1"/>
    <col min="14605" max="14848" width="10.77734375" style="166"/>
    <col min="14849" max="14849" width="20.33203125" style="166" customWidth="1"/>
    <col min="14850" max="14850" width="31.109375" style="166" customWidth="1"/>
    <col min="14851" max="14851" width="15" style="166" customWidth="1"/>
    <col min="14852" max="14852" width="14.44140625" style="166" customWidth="1"/>
    <col min="14853" max="14853" width="14.77734375" style="166" customWidth="1"/>
    <col min="14854" max="14854" width="18.109375" style="166" bestFit="1" customWidth="1"/>
    <col min="14855" max="14855" width="16.77734375" style="166" customWidth="1"/>
    <col min="14856" max="14856" width="14.109375" style="166" customWidth="1"/>
    <col min="14857" max="14857" width="10.77734375" style="166"/>
    <col min="14858" max="14858" width="18.33203125" style="166" customWidth="1"/>
    <col min="14859" max="14859" width="12.44140625" style="166" customWidth="1"/>
    <col min="14860" max="14860" width="20" style="166" customWidth="1"/>
    <col min="14861" max="15104" width="10.77734375" style="166"/>
    <col min="15105" max="15105" width="20.33203125" style="166" customWidth="1"/>
    <col min="15106" max="15106" width="31.109375" style="166" customWidth="1"/>
    <col min="15107" max="15107" width="15" style="166" customWidth="1"/>
    <col min="15108" max="15108" width="14.44140625" style="166" customWidth="1"/>
    <col min="15109" max="15109" width="14.77734375" style="166" customWidth="1"/>
    <col min="15110" max="15110" width="18.109375" style="166" bestFit="1" customWidth="1"/>
    <col min="15111" max="15111" width="16.77734375" style="166" customWidth="1"/>
    <col min="15112" max="15112" width="14.109375" style="166" customWidth="1"/>
    <col min="15113" max="15113" width="10.77734375" style="166"/>
    <col min="15114" max="15114" width="18.33203125" style="166" customWidth="1"/>
    <col min="15115" max="15115" width="12.44140625" style="166" customWidth="1"/>
    <col min="15116" max="15116" width="20" style="166" customWidth="1"/>
    <col min="15117" max="15360" width="10.77734375" style="166"/>
    <col min="15361" max="15361" width="20.33203125" style="166" customWidth="1"/>
    <col min="15362" max="15362" width="31.109375" style="166" customWidth="1"/>
    <col min="15363" max="15363" width="15" style="166" customWidth="1"/>
    <col min="15364" max="15364" width="14.44140625" style="166" customWidth="1"/>
    <col min="15365" max="15365" width="14.77734375" style="166" customWidth="1"/>
    <col min="15366" max="15366" width="18.109375" style="166" bestFit="1" customWidth="1"/>
    <col min="15367" max="15367" width="16.77734375" style="166" customWidth="1"/>
    <col min="15368" max="15368" width="14.109375" style="166" customWidth="1"/>
    <col min="15369" max="15369" width="10.77734375" style="166"/>
    <col min="15370" max="15370" width="18.33203125" style="166" customWidth="1"/>
    <col min="15371" max="15371" width="12.44140625" style="166" customWidth="1"/>
    <col min="15372" max="15372" width="20" style="166" customWidth="1"/>
    <col min="15373" max="15616" width="10.77734375" style="166"/>
    <col min="15617" max="15617" width="20.33203125" style="166" customWidth="1"/>
    <col min="15618" max="15618" width="31.109375" style="166" customWidth="1"/>
    <col min="15619" max="15619" width="15" style="166" customWidth="1"/>
    <col min="15620" max="15620" width="14.44140625" style="166" customWidth="1"/>
    <col min="15621" max="15621" width="14.77734375" style="166" customWidth="1"/>
    <col min="15622" max="15622" width="18.109375" style="166" bestFit="1" customWidth="1"/>
    <col min="15623" max="15623" width="16.77734375" style="166" customWidth="1"/>
    <col min="15624" max="15624" width="14.109375" style="166" customWidth="1"/>
    <col min="15625" max="15625" width="10.77734375" style="166"/>
    <col min="15626" max="15626" width="18.33203125" style="166" customWidth="1"/>
    <col min="15627" max="15627" width="12.44140625" style="166" customWidth="1"/>
    <col min="15628" max="15628" width="20" style="166" customWidth="1"/>
    <col min="15629" max="15872" width="10.77734375" style="166"/>
    <col min="15873" max="15873" width="20.33203125" style="166" customWidth="1"/>
    <col min="15874" max="15874" width="31.109375" style="166" customWidth="1"/>
    <col min="15875" max="15875" width="15" style="166" customWidth="1"/>
    <col min="15876" max="15876" width="14.44140625" style="166" customWidth="1"/>
    <col min="15877" max="15877" width="14.77734375" style="166" customWidth="1"/>
    <col min="15878" max="15878" width="18.109375" style="166" bestFit="1" customWidth="1"/>
    <col min="15879" max="15879" width="16.77734375" style="166" customWidth="1"/>
    <col min="15880" max="15880" width="14.109375" style="166" customWidth="1"/>
    <col min="15881" max="15881" width="10.77734375" style="166"/>
    <col min="15882" max="15882" width="18.33203125" style="166" customWidth="1"/>
    <col min="15883" max="15883" width="12.44140625" style="166" customWidth="1"/>
    <col min="15884" max="15884" width="20" style="166" customWidth="1"/>
    <col min="15885" max="16128" width="10.77734375" style="166"/>
    <col min="16129" max="16129" width="20.33203125" style="166" customWidth="1"/>
    <col min="16130" max="16130" width="31.109375" style="166" customWidth="1"/>
    <col min="16131" max="16131" width="15" style="166" customWidth="1"/>
    <col min="16132" max="16132" width="14.44140625" style="166" customWidth="1"/>
    <col min="16133" max="16133" width="14.77734375" style="166" customWidth="1"/>
    <col min="16134" max="16134" width="18.109375" style="166" bestFit="1" customWidth="1"/>
    <col min="16135" max="16135" width="16.77734375" style="166" customWidth="1"/>
    <col min="16136" max="16136" width="14.109375" style="166" customWidth="1"/>
    <col min="16137" max="16137" width="10.77734375" style="166"/>
    <col min="16138" max="16138" width="18.33203125" style="166" customWidth="1"/>
    <col min="16139" max="16139" width="12.44140625" style="166" customWidth="1"/>
    <col min="16140" max="16140" width="20" style="166" customWidth="1"/>
    <col min="16141" max="16384" width="10.77734375" style="166"/>
  </cols>
  <sheetData>
    <row r="1" spans="1:20" ht="19.5" customHeight="1">
      <c r="P1" s="366" t="s">
        <v>192</v>
      </c>
      <c r="Q1" s="365" t="s">
        <v>193</v>
      </c>
      <c r="S1" s="451" t="s">
        <v>192</v>
      </c>
      <c r="T1" s="450" t="s">
        <v>193</v>
      </c>
    </row>
    <row r="2" spans="1:20">
      <c r="A2" s="739" t="s">
        <v>16</v>
      </c>
      <c r="B2" s="739"/>
      <c r="C2" s="739"/>
      <c r="D2" s="739"/>
      <c r="E2" s="739"/>
      <c r="F2" s="739"/>
      <c r="G2" s="739"/>
      <c r="H2" s="739"/>
      <c r="P2" s="361" t="s">
        <v>194</v>
      </c>
      <c r="Q2" s="360">
        <v>8814690050</v>
      </c>
      <c r="S2" s="427" t="s">
        <v>195</v>
      </c>
      <c r="T2" s="426">
        <v>5380237250</v>
      </c>
    </row>
    <row r="3" spans="1:20">
      <c r="A3" s="740" t="s">
        <v>196</v>
      </c>
      <c r="B3" s="740"/>
      <c r="C3" s="740"/>
      <c r="D3" s="740"/>
      <c r="E3" s="740"/>
      <c r="F3" s="740"/>
      <c r="G3" s="740"/>
      <c r="H3" s="740"/>
      <c r="P3" s="361" t="s">
        <v>197</v>
      </c>
      <c r="Q3" s="360">
        <v>4111997764</v>
      </c>
      <c r="S3" s="427" t="s">
        <v>198</v>
      </c>
      <c r="T3" s="426">
        <v>2801238131</v>
      </c>
    </row>
    <row r="4" spans="1:20" ht="9.75" customHeight="1">
      <c r="A4" s="330"/>
      <c r="H4" s="304"/>
      <c r="I4" s="304"/>
      <c r="P4" s="361" t="s">
        <v>199</v>
      </c>
      <c r="Q4" s="360">
        <v>224761174</v>
      </c>
      <c r="S4" s="427" t="s">
        <v>200</v>
      </c>
      <c r="T4" s="426">
        <v>210000000</v>
      </c>
    </row>
    <row r="5" spans="1:20">
      <c r="A5" s="364" t="s">
        <v>18</v>
      </c>
      <c r="H5" s="304"/>
      <c r="P5" s="361" t="s">
        <v>201</v>
      </c>
      <c r="Q5" s="360">
        <v>4380000</v>
      </c>
      <c r="S5" s="427" t="s">
        <v>202</v>
      </c>
      <c r="T5" s="426">
        <v>210000000</v>
      </c>
    </row>
    <row r="6" spans="1:20" ht="15" customHeight="1">
      <c r="A6" s="741" t="s">
        <v>203</v>
      </c>
      <c r="B6" s="741"/>
      <c r="C6" s="741"/>
      <c r="D6" s="741"/>
      <c r="E6" s="741"/>
      <c r="F6" s="741"/>
      <c r="G6" s="741"/>
      <c r="H6" s="354"/>
      <c r="P6" s="361" t="s">
        <v>204</v>
      </c>
      <c r="Q6" s="360">
        <v>4380000</v>
      </c>
      <c r="S6" s="427" t="s">
        <v>205</v>
      </c>
      <c r="T6" s="426">
        <v>2591238131</v>
      </c>
    </row>
    <row r="7" spans="1:20" ht="27" customHeight="1">
      <c r="A7" s="741"/>
      <c r="B7" s="741"/>
      <c r="C7" s="741"/>
      <c r="D7" s="741"/>
      <c r="E7" s="741"/>
      <c r="F7" s="741"/>
      <c r="G7" s="741"/>
      <c r="H7" s="354"/>
      <c r="P7" s="361" t="s">
        <v>64</v>
      </c>
      <c r="Q7" s="360">
        <v>220381174</v>
      </c>
      <c r="S7" s="427" t="s">
        <v>206</v>
      </c>
      <c r="T7" s="426">
        <v>1125022725</v>
      </c>
    </row>
    <row r="8" spans="1:20" ht="15" customHeight="1">
      <c r="A8" s="354"/>
      <c r="B8" s="354"/>
      <c r="C8" s="354"/>
      <c r="D8" s="354"/>
      <c r="E8" s="354"/>
      <c r="F8" s="354"/>
      <c r="G8" s="354"/>
      <c r="H8" s="354"/>
      <c r="P8" s="361" t="s">
        <v>207</v>
      </c>
      <c r="Q8" s="360">
        <v>202510541</v>
      </c>
      <c r="S8" s="427" t="s">
        <v>208</v>
      </c>
      <c r="T8" s="426">
        <v>1466215406</v>
      </c>
    </row>
    <row r="9" spans="1:20">
      <c r="I9" s="325"/>
      <c r="P9" s="361" t="s">
        <v>209</v>
      </c>
      <c r="Q9" s="360">
        <v>-1287277063</v>
      </c>
      <c r="S9" s="427" t="s">
        <v>210</v>
      </c>
      <c r="T9" s="426">
        <v>16250832</v>
      </c>
    </row>
    <row r="10" spans="1:20">
      <c r="A10" s="330" t="s">
        <v>20</v>
      </c>
      <c r="H10" s="304"/>
      <c r="I10" s="304"/>
      <c r="P10" s="361" t="s">
        <v>211</v>
      </c>
      <c r="Q10" s="360">
        <v>-19</v>
      </c>
      <c r="S10" s="427" t="s">
        <v>212</v>
      </c>
      <c r="T10" s="426">
        <v>28637260</v>
      </c>
    </row>
    <row r="11" spans="1:20">
      <c r="A11" s="330"/>
      <c r="H11" s="304"/>
      <c r="I11" s="304"/>
      <c r="P11" s="361" t="s">
        <v>213</v>
      </c>
      <c r="Q11" s="360">
        <v>-1287277044</v>
      </c>
      <c r="S11" s="427" t="s">
        <v>214</v>
      </c>
      <c r="T11" s="426">
        <v>1170248349</v>
      </c>
    </row>
    <row r="12" spans="1:20" ht="19.95" customHeight="1">
      <c r="A12" s="741" t="s">
        <v>759</v>
      </c>
      <c r="B12" s="741"/>
      <c r="C12" s="741"/>
      <c r="D12" s="741"/>
      <c r="E12" s="741"/>
      <c r="F12" s="741"/>
      <c r="G12" s="741"/>
      <c r="H12" s="741"/>
      <c r="I12" s="304"/>
      <c r="P12" s="361" t="s">
        <v>215</v>
      </c>
      <c r="Q12" s="360">
        <v>3659723565</v>
      </c>
      <c r="S12" s="427" t="s">
        <v>216</v>
      </c>
      <c r="T12" s="426">
        <v>721481644</v>
      </c>
    </row>
    <row r="13" spans="1:20" ht="19.95" customHeight="1">
      <c r="A13" s="741"/>
      <c r="B13" s="741"/>
      <c r="C13" s="741"/>
      <c r="D13" s="741"/>
      <c r="E13" s="741"/>
      <c r="F13" s="741"/>
      <c r="G13" s="741"/>
      <c r="H13" s="741"/>
      <c r="I13" s="304"/>
      <c r="P13" s="361" t="s">
        <v>217</v>
      </c>
      <c r="Q13" s="360">
        <v>451500000</v>
      </c>
      <c r="S13" s="427" t="s">
        <v>218</v>
      </c>
      <c r="T13" s="426">
        <v>102853531</v>
      </c>
    </row>
    <row r="14" spans="1:20" ht="12.75" customHeight="1">
      <c r="A14" s="330" t="s">
        <v>219</v>
      </c>
      <c r="B14" s="354"/>
      <c r="C14" s="355"/>
      <c r="D14" s="355"/>
      <c r="E14" s="355"/>
      <c r="F14" s="355"/>
      <c r="G14" s="355"/>
      <c r="H14" s="354"/>
      <c r="I14" s="304"/>
      <c r="P14" s="361" t="s">
        <v>220</v>
      </c>
      <c r="Q14" s="360">
        <v>2126396331</v>
      </c>
      <c r="S14" s="427" t="s">
        <v>221</v>
      </c>
      <c r="T14" s="426">
        <v>17323950</v>
      </c>
    </row>
    <row r="15" spans="1:20">
      <c r="I15" s="304"/>
      <c r="P15" s="361" t="s">
        <v>222</v>
      </c>
      <c r="Q15" s="360">
        <v>2124371785</v>
      </c>
      <c r="S15" s="427" t="s">
        <v>223</v>
      </c>
      <c r="T15" s="426">
        <v>519422255</v>
      </c>
    </row>
    <row r="16" spans="1:20" ht="20.55" customHeight="1">
      <c r="A16" s="741" t="s">
        <v>758</v>
      </c>
      <c r="B16" s="741"/>
      <c r="C16" s="741"/>
      <c r="D16" s="741"/>
      <c r="E16" s="741"/>
      <c r="F16" s="741"/>
      <c r="G16" s="741"/>
      <c r="H16" s="354"/>
      <c r="I16" s="304"/>
      <c r="P16" s="361" t="s">
        <v>224</v>
      </c>
      <c r="Q16" s="360">
        <v>2024546</v>
      </c>
      <c r="S16" s="427" t="s">
        <v>225</v>
      </c>
      <c r="T16" s="426">
        <v>2781299</v>
      </c>
    </row>
    <row r="17" spans="1:20" ht="20.55" customHeight="1">
      <c r="A17" s="741"/>
      <c r="B17" s="741"/>
      <c r="C17" s="741"/>
      <c r="D17" s="741"/>
      <c r="E17" s="741"/>
      <c r="F17" s="741"/>
      <c r="G17" s="741"/>
      <c r="H17" s="354"/>
      <c r="I17" s="304"/>
      <c r="P17" s="361" t="s">
        <v>226</v>
      </c>
      <c r="Q17" s="360">
        <v>96309314</v>
      </c>
      <c r="S17" s="427" t="s">
        <v>227</v>
      </c>
      <c r="T17" s="426">
        <v>2781299</v>
      </c>
    </row>
    <row r="18" spans="1:20">
      <c r="A18" s="324" t="s">
        <v>228</v>
      </c>
      <c r="I18" s="304"/>
      <c r="P18" s="361" t="s">
        <v>229</v>
      </c>
      <c r="Q18" s="360">
        <v>43454520</v>
      </c>
      <c r="S18" s="427" t="s">
        <v>230</v>
      </c>
      <c r="T18" s="426">
        <v>4021226199</v>
      </c>
    </row>
    <row r="19" spans="1:20">
      <c r="H19" s="304"/>
      <c r="I19" s="304"/>
      <c r="P19" s="361" t="s">
        <v>231</v>
      </c>
      <c r="Q19" s="360">
        <v>3323548</v>
      </c>
      <c r="S19" s="427" t="s">
        <v>232</v>
      </c>
      <c r="T19" s="426">
        <v>2782936319</v>
      </c>
    </row>
    <row r="20" spans="1:20" ht="15" customHeight="1">
      <c r="A20" s="741" t="s">
        <v>233</v>
      </c>
      <c r="B20" s="741"/>
      <c r="C20" s="741"/>
      <c r="D20" s="741"/>
      <c r="E20" s="741"/>
      <c r="F20" s="741"/>
      <c r="G20" s="741"/>
      <c r="H20" s="741"/>
      <c r="I20" s="304"/>
      <c r="P20" s="361" t="s">
        <v>234</v>
      </c>
      <c r="Q20" s="360">
        <v>3323548</v>
      </c>
      <c r="S20" s="427" t="s">
        <v>235</v>
      </c>
      <c r="T20" s="426">
        <v>2518751587</v>
      </c>
    </row>
    <row r="21" spans="1:20" ht="15" customHeight="1">
      <c r="A21" s="741"/>
      <c r="B21" s="741"/>
      <c r="C21" s="741"/>
      <c r="D21" s="741"/>
      <c r="E21" s="741"/>
      <c r="F21" s="741"/>
      <c r="G21" s="741"/>
      <c r="H21" s="741"/>
      <c r="I21" s="304"/>
      <c r="P21" s="361" t="s">
        <v>236</v>
      </c>
      <c r="Q21" s="360">
        <v>982194372</v>
      </c>
      <c r="S21" s="427" t="s">
        <v>237</v>
      </c>
      <c r="T21" s="426">
        <v>700000000</v>
      </c>
    </row>
    <row r="22" spans="1:20">
      <c r="A22" s="324" t="s">
        <v>238</v>
      </c>
      <c r="H22" s="304"/>
      <c r="I22" s="304"/>
      <c r="P22" s="361" t="s">
        <v>239</v>
      </c>
      <c r="Q22" s="360">
        <v>978891818</v>
      </c>
      <c r="S22" s="427" t="s">
        <v>240</v>
      </c>
      <c r="T22" s="426">
        <v>1818751587</v>
      </c>
    </row>
    <row r="23" spans="1:20">
      <c r="A23" s="166" t="s">
        <v>22</v>
      </c>
      <c r="H23" s="304"/>
      <c r="I23" s="304"/>
      <c r="P23" s="361" t="s">
        <v>241</v>
      </c>
      <c r="Q23" s="360">
        <v>3302554</v>
      </c>
      <c r="S23" s="427" t="s">
        <v>242</v>
      </c>
      <c r="T23" s="426">
        <v>218475000</v>
      </c>
    </row>
    <row r="24" spans="1:20" ht="15" customHeight="1">
      <c r="A24" s="741" t="s">
        <v>243</v>
      </c>
      <c r="B24" s="741"/>
      <c r="C24" s="741"/>
      <c r="D24" s="741"/>
      <c r="E24" s="741"/>
      <c r="F24" s="741"/>
      <c r="G24" s="741"/>
      <c r="H24" s="741"/>
      <c r="I24" s="304"/>
      <c r="P24" s="361" t="s">
        <v>244</v>
      </c>
      <c r="Q24" s="360">
        <v>1511590088</v>
      </c>
      <c r="S24" s="427" t="s">
        <v>245</v>
      </c>
      <c r="T24" s="426">
        <v>210000000</v>
      </c>
    </row>
    <row r="25" spans="1:20" ht="15" customHeight="1">
      <c r="A25" s="741"/>
      <c r="B25" s="741"/>
      <c r="C25" s="741"/>
      <c r="D25" s="741"/>
      <c r="E25" s="741"/>
      <c r="F25" s="741"/>
      <c r="G25" s="741"/>
      <c r="H25" s="741"/>
      <c r="I25" s="304"/>
      <c r="P25" s="361" t="s">
        <v>246</v>
      </c>
      <c r="Q25" s="360">
        <v>1448104350</v>
      </c>
      <c r="S25" s="427" t="s">
        <v>247</v>
      </c>
      <c r="T25" s="426">
        <v>8475000</v>
      </c>
    </row>
    <row r="26" spans="1:20">
      <c r="A26" s="741"/>
      <c r="B26" s="741"/>
      <c r="C26" s="741"/>
      <c r="D26" s="741"/>
      <c r="E26" s="741"/>
      <c r="F26" s="741"/>
      <c r="G26" s="741"/>
      <c r="H26" s="741"/>
      <c r="I26" s="304"/>
      <c r="P26" s="361" t="s">
        <v>248</v>
      </c>
      <c r="Q26" s="360">
        <v>914998225</v>
      </c>
      <c r="S26" s="427" t="s">
        <v>249</v>
      </c>
      <c r="T26" s="426">
        <v>45709732</v>
      </c>
    </row>
    <row r="27" spans="1:20">
      <c r="A27" s="324" t="s">
        <v>250</v>
      </c>
      <c r="H27" s="304"/>
      <c r="I27" s="304"/>
      <c r="P27" s="361" t="s">
        <v>251</v>
      </c>
      <c r="Q27" s="360">
        <v>17323950</v>
      </c>
      <c r="S27" s="427" t="s">
        <v>252</v>
      </c>
      <c r="T27" s="426">
        <v>2103100</v>
      </c>
    </row>
    <row r="28" spans="1:20">
      <c r="H28" s="304"/>
      <c r="I28" s="304"/>
      <c r="P28" s="361" t="s">
        <v>253</v>
      </c>
      <c r="Q28" s="360">
        <v>-8475000</v>
      </c>
      <c r="S28" s="427" t="s">
        <v>254</v>
      </c>
      <c r="T28" s="426">
        <v>2103100</v>
      </c>
    </row>
    <row r="29" spans="1:20" ht="15" customHeight="1">
      <c r="A29" s="741" t="s">
        <v>255</v>
      </c>
      <c r="B29" s="741"/>
      <c r="C29" s="741"/>
      <c r="D29" s="741"/>
      <c r="E29" s="741"/>
      <c r="F29" s="741"/>
      <c r="G29" s="741"/>
      <c r="H29" s="741"/>
      <c r="I29" s="304"/>
      <c r="P29" s="361" t="s">
        <v>256</v>
      </c>
      <c r="Q29" s="360">
        <v>63485738</v>
      </c>
      <c r="S29" s="427" t="s">
        <v>257</v>
      </c>
      <c r="T29" s="426">
        <v>2103100</v>
      </c>
    </row>
    <row r="30" spans="1:20" ht="13.2" customHeight="1">
      <c r="A30" s="741"/>
      <c r="B30" s="741"/>
      <c r="C30" s="741"/>
      <c r="D30" s="741"/>
      <c r="E30" s="741"/>
      <c r="F30" s="741"/>
      <c r="G30" s="741"/>
      <c r="H30" s="741"/>
      <c r="I30" s="304"/>
      <c r="P30" s="361" t="s">
        <v>258</v>
      </c>
      <c r="Q30" s="360">
        <v>31106553</v>
      </c>
      <c r="S30" s="427" t="s">
        <v>259</v>
      </c>
      <c r="T30" s="426">
        <v>1050574858</v>
      </c>
    </row>
    <row r="31" spans="1:20">
      <c r="A31" s="324" t="s">
        <v>260</v>
      </c>
      <c r="H31" s="304"/>
      <c r="I31" s="304"/>
      <c r="P31" s="361" t="s">
        <v>261</v>
      </c>
      <c r="Q31" s="360">
        <v>4184818</v>
      </c>
      <c r="S31" s="427" t="s">
        <v>262</v>
      </c>
      <c r="T31" s="426">
        <v>425454222</v>
      </c>
    </row>
    <row r="32" spans="1:20">
      <c r="H32" s="304"/>
      <c r="I32" s="304"/>
      <c r="P32" s="361" t="s">
        <v>263</v>
      </c>
      <c r="Q32" s="360">
        <v>1295091</v>
      </c>
      <c r="S32" s="427" t="s">
        <v>264</v>
      </c>
      <c r="T32" s="426">
        <v>312540103</v>
      </c>
    </row>
    <row r="33" spans="1:20" ht="15.75" customHeight="1">
      <c r="A33" s="742" t="s">
        <v>265</v>
      </c>
      <c r="B33" s="742"/>
      <c r="C33" s="742"/>
      <c r="D33" s="742"/>
      <c r="E33" s="742"/>
      <c r="F33" s="742"/>
      <c r="G33" s="742"/>
      <c r="H33" s="742"/>
      <c r="I33" s="304"/>
      <c r="P33" s="361" t="s">
        <v>266</v>
      </c>
      <c r="Q33" s="360">
        <v>2294772</v>
      </c>
      <c r="S33" s="427" t="s">
        <v>267</v>
      </c>
      <c r="T33" s="426">
        <v>51569118</v>
      </c>
    </row>
    <row r="34" spans="1:20">
      <c r="A34" s="742"/>
      <c r="B34" s="742"/>
      <c r="C34" s="742"/>
      <c r="D34" s="742"/>
      <c r="E34" s="742"/>
      <c r="F34" s="742"/>
      <c r="G34" s="742"/>
      <c r="H34" s="742"/>
      <c r="I34" s="304"/>
      <c r="P34" s="361" t="s">
        <v>268</v>
      </c>
      <c r="Q34" s="360">
        <v>66825275</v>
      </c>
      <c r="S34" s="427" t="s">
        <v>269</v>
      </c>
      <c r="T34" s="426">
        <v>2189091</v>
      </c>
    </row>
    <row r="35" spans="1:20">
      <c r="A35" s="304"/>
      <c r="H35" s="304"/>
      <c r="I35" s="304"/>
      <c r="P35" s="361" t="s">
        <v>270</v>
      </c>
      <c r="Q35" s="360">
        <v>3488961</v>
      </c>
      <c r="S35" s="427" t="s">
        <v>271</v>
      </c>
      <c r="T35" s="426">
        <v>24812050</v>
      </c>
    </row>
    <row r="36" spans="1:20">
      <c r="A36" s="324" t="s">
        <v>272</v>
      </c>
      <c r="H36" s="304"/>
      <c r="I36" s="304"/>
      <c r="P36" s="361" t="s">
        <v>273</v>
      </c>
      <c r="Q36" s="360">
        <v>-45709732</v>
      </c>
      <c r="S36" s="427" t="s">
        <v>274</v>
      </c>
      <c r="T36" s="426">
        <v>32323520</v>
      </c>
    </row>
    <row r="37" spans="1:20">
      <c r="H37" s="304"/>
      <c r="I37" s="304"/>
      <c r="P37" s="361" t="s">
        <v>275</v>
      </c>
      <c r="Q37" s="360">
        <v>3200000</v>
      </c>
      <c r="S37" s="427" t="s">
        <v>276</v>
      </c>
      <c r="T37" s="426">
        <v>2020340</v>
      </c>
    </row>
    <row r="38" spans="1:20" ht="12.75" customHeight="1">
      <c r="A38" s="742" t="s">
        <v>277</v>
      </c>
      <c r="B38" s="742"/>
      <c r="C38" s="742"/>
      <c r="D38" s="742"/>
      <c r="E38" s="742"/>
      <c r="F38" s="742"/>
      <c r="G38" s="359"/>
      <c r="H38" s="176"/>
      <c r="I38" s="304"/>
      <c r="P38" s="361" t="s">
        <v>278</v>
      </c>
      <c r="Q38" s="360">
        <v>3200000</v>
      </c>
      <c r="S38" s="427" t="s">
        <v>279</v>
      </c>
      <c r="T38" s="426">
        <v>344696967</v>
      </c>
    </row>
    <row r="39" spans="1:20">
      <c r="A39" s="743"/>
      <c r="B39" s="743"/>
      <c r="C39" s="743"/>
      <c r="D39" s="743"/>
      <c r="E39" s="743"/>
      <c r="F39" s="743"/>
      <c r="G39" s="743"/>
      <c r="H39" s="743"/>
      <c r="I39" s="304"/>
      <c r="P39" s="361" t="s">
        <v>280</v>
      </c>
      <c r="Q39" s="360">
        <v>4702692286</v>
      </c>
      <c r="S39" s="427" t="s">
        <v>279</v>
      </c>
      <c r="T39" s="426">
        <v>344696967</v>
      </c>
    </row>
    <row r="40" spans="1:20">
      <c r="A40" s="180" t="s">
        <v>24</v>
      </c>
      <c r="I40" s="304"/>
      <c r="P40" s="361" t="s">
        <v>281</v>
      </c>
      <c r="Q40" s="360">
        <v>4455566933</v>
      </c>
      <c r="S40" s="427" t="s">
        <v>282</v>
      </c>
      <c r="T40" s="426">
        <v>280423669</v>
      </c>
    </row>
    <row r="41" spans="1:20">
      <c r="A41" s="304"/>
      <c r="H41" s="304"/>
      <c r="I41" s="304"/>
      <c r="P41" s="361" t="s">
        <v>283</v>
      </c>
      <c r="Q41" s="360">
        <v>4455566933</v>
      </c>
      <c r="S41" s="427" t="s">
        <v>284</v>
      </c>
      <c r="T41" s="426">
        <v>47860115</v>
      </c>
    </row>
    <row r="42" spans="1:20" ht="19.5" customHeight="1">
      <c r="A42" s="741" t="s">
        <v>285</v>
      </c>
      <c r="B42" s="741"/>
      <c r="C42" s="741"/>
      <c r="D42" s="741"/>
      <c r="E42" s="741"/>
      <c r="F42" s="741"/>
      <c r="G42" s="741"/>
      <c r="H42" s="741"/>
      <c r="I42" s="304"/>
      <c r="P42" s="361" t="s">
        <v>286</v>
      </c>
      <c r="Q42" s="360">
        <v>4455566933</v>
      </c>
      <c r="S42" s="427" t="s">
        <v>287</v>
      </c>
      <c r="T42" s="426">
        <v>10418121</v>
      </c>
    </row>
    <row r="43" spans="1:20">
      <c r="I43" s="325"/>
      <c r="P43" s="361" t="s">
        <v>288</v>
      </c>
      <c r="Q43" s="360">
        <v>2992000000</v>
      </c>
      <c r="S43" s="427" t="s">
        <v>289</v>
      </c>
      <c r="T43" s="426">
        <v>26072730</v>
      </c>
    </row>
    <row r="44" spans="1:20" ht="12.75" customHeight="1">
      <c r="A44" s="330" t="s">
        <v>25</v>
      </c>
      <c r="I44" s="304"/>
      <c r="P44" s="361" t="s">
        <v>290</v>
      </c>
      <c r="Q44" s="360">
        <v>1369012727</v>
      </c>
      <c r="S44" s="427" t="s">
        <v>291</v>
      </c>
      <c r="T44" s="426">
        <v>4610616</v>
      </c>
    </row>
    <row r="45" spans="1:20">
      <c r="H45" s="304"/>
      <c r="I45" s="304"/>
      <c r="P45" s="361" t="s">
        <v>292</v>
      </c>
      <c r="Q45" s="360">
        <v>-37445794</v>
      </c>
      <c r="S45" s="427" t="s">
        <v>293</v>
      </c>
      <c r="T45" s="426">
        <v>38477168</v>
      </c>
    </row>
    <row r="46" spans="1:20">
      <c r="A46" s="742" t="s">
        <v>294</v>
      </c>
      <c r="B46" s="742"/>
      <c r="C46" s="742"/>
      <c r="D46" s="742"/>
      <c r="E46" s="742"/>
      <c r="F46" s="742"/>
      <c r="G46" s="742"/>
      <c r="H46" s="176"/>
      <c r="I46" s="304"/>
      <c r="P46" s="361" t="s">
        <v>295</v>
      </c>
      <c r="Q46" s="360">
        <v>132000000</v>
      </c>
      <c r="S46" s="427" t="s">
        <v>296</v>
      </c>
      <c r="T46" s="426">
        <v>51945115</v>
      </c>
    </row>
    <row r="47" spans="1:20" ht="13.5" customHeight="1">
      <c r="A47" s="176"/>
      <c r="B47" s="176"/>
      <c r="C47" s="359"/>
      <c r="D47" s="359"/>
      <c r="E47" s="359"/>
      <c r="F47" s="359"/>
      <c r="G47" s="359"/>
      <c r="H47" s="176"/>
      <c r="I47" s="304"/>
      <c r="P47" s="361" t="s">
        <v>297</v>
      </c>
      <c r="Q47" s="360">
        <v>236556440</v>
      </c>
      <c r="S47" s="427" t="s">
        <v>298</v>
      </c>
      <c r="T47" s="426">
        <v>9436364</v>
      </c>
    </row>
    <row r="48" spans="1:20" ht="13.5" customHeight="1">
      <c r="A48" s="330" t="s">
        <v>299</v>
      </c>
      <c r="B48" s="352"/>
      <c r="C48" s="353"/>
      <c r="D48" s="353"/>
      <c r="E48" s="353"/>
      <c r="F48" s="353"/>
      <c r="G48" s="353"/>
      <c r="H48" s="352"/>
      <c r="I48" s="304"/>
      <c r="P48" s="361" t="s">
        <v>300</v>
      </c>
      <c r="Q48" s="360">
        <v>255181437</v>
      </c>
      <c r="S48" s="427" t="s">
        <v>301</v>
      </c>
      <c r="T48" s="426">
        <v>927272</v>
      </c>
    </row>
    <row r="49" spans="1:20" ht="13.5" customHeight="1">
      <c r="A49" s="352"/>
      <c r="B49" s="352"/>
      <c r="C49" s="353"/>
      <c r="D49" s="353"/>
      <c r="E49" s="353"/>
      <c r="F49" s="353"/>
      <c r="G49" s="353"/>
      <c r="H49" s="352"/>
      <c r="I49" s="304"/>
      <c r="P49" s="361" t="s">
        <v>302</v>
      </c>
      <c r="Q49" s="360">
        <v>1159091</v>
      </c>
      <c r="S49" s="427" t="s">
        <v>303</v>
      </c>
      <c r="T49" s="426">
        <v>2931269</v>
      </c>
    </row>
    <row r="50" spans="1:20" ht="13.5" customHeight="1">
      <c r="A50" s="178" t="s">
        <v>304</v>
      </c>
      <c r="B50" s="352"/>
      <c r="C50" s="353"/>
      <c r="D50" s="353"/>
      <c r="E50" s="353"/>
      <c r="F50" s="353"/>
      <c r="G50" s="353"/>
      <c r="H50" s="352"/>
      <c r="I50" s="304"/>
      <c r="P50" s="361" t="s">
        <v>305</v>
      </c>
      <c r="Q50" s="360">
        <v>21934159</v>
      </c>
      <c r="S50" s="427" t="s">
        <v>306</v>
      </c>
      <c r="T50" s="426">
        <v>8462057</v>
      </c>
    </row>
    <row r="51" spans="1:20">
      <c r="A51" s="177"/>
      <c r="B51" s="354"/>
      <c r="C51" s="355"/>
      <c r="D51" s="355"/>
      <c r="E51" s="355"/>
      <c r="F51" s="355"/>
      <c r="G51" s="355"/>
      <c r="H51" s="354"/>
      <c r="I51" s="304"/>
      <c r="P51" s="361" t="s">
        <v>307</v>
      </c>
      <c r="Q51" s="360">
        <v>3000000</v>
      </c>
      <c r="S51" s="427" t="s">
        <v>308</v>
      </c>
      <c r="T51" s="426">
        <v>370910</v>
      </c>
    </row>
    <row r="52" spans="1:20">
      <c r="B52" s="744"/>
      <c r="C52" s="745"/>
      <c r="D52" s="239" t="s">
        <v>29</v>
      </c>
      <c r="E52" s="239" t="s">
        <v>30</v>
      </c>
      <c r="G52" s="355"/>
      <c r="H52" s="354"/>
      <c r="I52" s="304"/>
      <c r="P52" s="361" t="s">
        <v>309</v>
      </c>
      <c r="Q52" s="360">
        <v>-46309156</v>
      </c>
      <c r="S52" s="427" t="s">
        <v>310</v>
      </c>
      <c r="T52" s="426">
        <v>3287272</v>
      </c>
    </row>
    <row r="53" spans="1:20">
      <c r="B53" s="744" t="s">
        <v>31</v>
      </c>
      <c r="C53" s="745"/>
      <c r="D53" s="449">
        <v>7166.48</v>
      </c>
      <c r="E53" s="449" t="s">
        <v>757</v>
      </c>
      <c r="G53" s="355"/>
      <c r="H53" s="354"/>
      <c r="I53" s="304"/>
      <c r="P53" s="361" t="s">
        <v>311</v>
      </c>
      <c r="Q53" s="360">
        <v>-46309156</v>
      </c>
      <c r="S53" s="427" t="s">
        <v>312</v>
      </c>
      <c r="T53" s="426">
        <v>13529030</v>
      </c>
    </row>
    <row r="54" spans="1:20">
      <c r="B54" s="744" t="s">
        <v>32</v>
      </c>
      <c r="C54" s="745"/>
      <c r="D54" s="449">
        <v>7169.7</v>
      </c>
      <c r="E54" s="449" t="s">
        <v>756</v>
      </c>
      <c r="G54" s="355"/>
      <c r="H54" s="354"/>
      <c r="I54" s="304"/>
      <c r="P54" s="361" t="s">
        <v>313</v>
      </c>
      <c r="Q54" s="360">
        <v>2428999</v>
      </c>
      <c r="S54" s="427" t="s">
        <v>314</v>
      </c>
      <c r="T54" s="426">
        <v>834902</v>
      </c>
    </row>
    <row r="55" spans="1:20" ht="13.5" customHeight="1">
      <c r="A55" s="354"/>
      <c r="B55" s="354"/>
      <c r="C55" s="355"/>
      <c r="D55" s="355"/>
      <c r="E55" s="355"/>
      <c r="F55" s="355"/>
      <c r="G55" s="355"/>
      <c r="H55" s="354"/>
      <c r="I55" s="304"/>
      <c r="P55" s="361" t="s">
        <v>315</v>
      </c>
      <c r="Q55" s="360">
        <v>4048331</v>
      </c>
      <c r="S55" s="427" t="s">
        <v>316</v>
      </c>
      <c r="T55" s="426">
        <v>1743400</v>
      </c>
    </row>
    <row r="56" spans="1:20" ht="13.5" customHeight="1">
      <c r="A56" s="178" t="s">
        <v>317</v>
      </c>
      <c r="B56" s="354"/>
      <c r="C56" s="355"/>
      <c r="D56" s="355"/>
      <c r="E56" s="355"/>
      <c r="F56" s="355"/>
      <c r="G56" s="355"/>
      <c r="H56" s="354"/>
      <c r="I56" s="304"/>
      <c r="P56" s="361" t="s">
        <v>318</v>
      </c>
      <c r="Q56" s="360">
        <v>-1619332</v>
      </c>
      <c r="S56" s="427" t="s">
        <v>319</v>
      </c>
      <c r="T56" s="426">
        <v>8030</v>
      </c>
    </row>
    <row r="57" spans="1:20" ht="13.5" customHeight="1">
      <c r="A57" s="177"/>
      <c r="B57" s="352"/>
      <c r="C57" s="353"/>
      <c r="D57" s="353"/>
      <c r="E57" s="353"/>
      <c r="F57" s="353"/>
      <c r="G57" s="353"/>
      <c r="H57" s="352"/>
      <c r="I57" s="304"/>
      <c r="P57" s="361" t="s">
        <v>320</v>
      </c>
      <c r="Q57" s="360">
        <v>10325758</v>
      </c>
      <c r="S57" s="427" t="s">
        <v>321</v>
      </c>
      <c r="T57" s="426">
        <v>162955</v>
      </c>
    </row>
    <row r="58" spans="1:20" ht="13.5" customHeight="1">
      <c r="A58" s="178"/>
      <c r="B58" s="739" t="s">
        <v>34</v>
      </c>
      <c r="C58" s="739"/>
      <c r="D58" s="739"/>
      <c r="E58" s="739"/>
      <c r="F58" s="739"/>
      <c r="G58" s="353"/>
      <c r="H58" s="352"/>
      <c r="I58" s="304"/>
      <c r="P58" s="361" t="s">
        <v>318</v>
      </c>
      <c r="Q58" s="360">
        <v>-2185844</v>
      </c>
      <c r="S58" s="427" t="s">
        <v>322</v>
      </c>
      <c r="T58" s="426">
        <v>19148259</v>
      </c>
    </row>
    <row r="59" spans="1:20" s="291" customFormat="1" ht="24">
      <c r="A59" s="351"/>
      <c r="B59" s="292" t="s">
        <v>35</v>
      </c>
      <c r="C59" s="239" t="s">
        <v>36</v>
      </c>
      <c r="D59" s="239" t="s">
        <v>37</v>
      </c>
      <c r="E59" s="239" t="s">
        <v>38</v>
      </c>
      <c r="F59" s="239" t="s">
        <v>323</v>
      </c>
      <c r="G59" s="331"/>
      <c r="H59" s="350"/>
      <c r="I59" s="175"/>
      <c r="P59" s="361" t="s">
        <v>324</v>
      </c>
      <c r="Q59" s="360">
        <v>1932112174</v>
      </c>
      <c r="S59" s="427" t="s">
        <v>325</v>
      </c>
      <c r="T59" s="426">
        <v>234909</v>
      </c>
    </row>
    <row r="60" spans="1:20" ht="13.5" customHeight="1">
      <c r="A60" s="330"/>
      <c r="B60" s="335" t="s">
        <v>42</v>
      </c>
      <c r="C60" s="344"/>
      <c r="D60" s="334"/>
      <c r="E60" s="334"/>
      <c r="F60" s="334"/>
      <c r="H60" s="332"/>
      <c r="I60" s="304"/>
      <c r="P60" s="361" t="s">
        <v>326</v>
      </c>
      <c r="Q60" s="360">
        <v>1932112174</v>
      </c>
      <c r="S60" s="427" t="s">
        <v>327</v>
      </c>
      <c r="T60" s="426">
        <v>18468419</v>
      </c>
    </row>
    <row r="61" spans="1:20" ht="13.5" customHeight="1">
      <c r="A61" s="330"/>
      <c r="B61" s="241" t="s">
        <v>43</v>
      </c>
      <c r="C61" s="444" t="s">
        <v>44</v>
      </c>
      <c r="D61" s="443">
        <f>SUM(D62:D65)</f>
        <v>-113605.34139493867</v>
      </c>
      <c r="E61" s="356">
        <f>+D53</f>
        <v>7166.48</v>
      </c>
      <c r="F61" s="443">
        <f>SUM(F62:F65)</f>
        <v>-814150407</v>
      </c>
      <c r="G61" s="448"/>
      <c r="H61" s="341"/>
      <c r="I61" s="304"/>
      <c r="P61" s="361" t="s">
        <v>328</v>
      </c>
      <c r="Q61" s="360">
        <v>957008856</v>
      </c>
      <c r="S61" s="427" t="s">
        <v>329</v>
      </c>
      <c r="T61" s="426">
        <v>16691437</v>
      </c>
    </row>
    <row r="62" spans="1:20">
      <c r="A62" s="330"/>
      <c r="B62" s="340" t="str">
        <f>+[8]BALANCE!B10</f>
        <v>Banco M/E</v>
      </c>
      <c r="C62" s="339" t="s">
        <v>44</v>
      </c>
      <c r="D62" s="442">
        <f>F62/E62</f>
        <v>842.08844509438393</v>
      </c>
      <c r="E62" s="337">
        <f>+E61</f>
        <v>7166.48</v>
      </c>
      <c r="F62" s="447">
        <f>+[9]Sheet1!$I$9</f>
        <v>6034810</v>
      </c>
      <c r="G62" s="342"/>
      <c r="H62" s="341"/>
      <c r="I62" s="304"/>
      <c r="P62" s="361" t="s">
        <v>330</v>
      </c>
      <c r="Q62" s="360">
        <v>937025262</v>
      </c>
      <c r="S62" s="427" t="s">
        <v>331</v>
      </c>
      <c r="T62" s="426">
        <v>10681574</v>
      </c>
    </row>
    <row r="63" spans="1:20">
      <c r="A63" s="330"/>
      <c r="B63" s="340" t="str">
        <f>+[8]BALANCE!B14</f>
        <v>Inversiones Financieras M/E - Temporales</v>
      </c>
      <c r="C63" s="339" t="s">
        <v>44</v>
      </c>
      <c r="D63" s="442">
        <f>F63/E63</f>
        <v>-173198.19995311508</v>
      </c>
      <c r="E63" s="337">
        <f>+E62</f>
        <v>7166.48</v>
      </c>
      <c r="F63" s="437">
        <f>+[9]Sheet1!$I$13</f>
        <v>-1241221436</v>
      </c>
      <c r="G63" s="342"/>
      <c r="H63" s="341"/>
      <c r="I63" s="304"/>
      <c r="P63" s="361"/>
      <c r="Q63" s="360"/>
      <c r="S63" s="427"/>
      <c r="T63" s="426"/>
    </row>
    <row r="64" spans="1:20">
      <c r="A64" s="330"/>
      <c r="B64" s="340" t="str">
        <f>+[8]BALANCE!B29</f>
        <v>Anticipos A Proveedores Locales M/E</v>
      </c>
      <c r="C64" s="339" t="s">
        <v>44</v>
      </c>
      <c r="D64" s="442">
        <f>F64/E64</f>
        <v>50674.060068541323</v>
      </c>
      <c r="E64" s="337">
        <f>+E63</f>
        <v>7166.48</v>
      </c>
      <c r="F64" s="437">
        <f>+[9]Sheet1!$I$28</f>
        <v>363154638</v>
      </c>
      <c r="G64" s="342"/>
      <c r="H64" s="341"/>
      <c r="I64" s="304"/>
      <c r="P64" s="361"/>
      <c r="Q64" s="360"/>
      <c r="S64" s="427"/>
      <c r="T64" s="426"/>
    </row>
    <row r="65" spans="1:20">
      <c r="A65" s="330"/>
      <c r="B65" s="340" t="str">
        <f>+[8]BALANCE!B52</f>
        <v>Intereses a Vencer M/E</v>
      </c>
      <c r="C65" s="339" t="s">
        <v>44</v>
      </c>
      <c r="D65" s="442">
        <f>F65/E65</f>
        <v>8076.7100445406959</v>
      </c>
      <c r="E65" s="337">
        <f>+E64</f>
        <v>7166.48</v>
      </c>
      <c r="F65" s="446">
        <f>+[8]BALANCE!C52</f>
        <v>57881581</v>
      </c>
      <c r="G65" s="342"/>
      <c r="H65" s="341"/>
      <c r="I65" s="304"/>
      <c r="P65" s="361"/>
      <c r="Q65" s="360"/>
      <c r="S65" s="427"/>
      <c r="T65" s="426"/>
    </row>
    <row r="66" spans="1:20" ht="13.5" customHeight="1">
      <c r="A66" s="330"/>
      <c r="B66" s="241" t="s">
        <v>46</v>
      </c>
      <c r="C66" s="445"/>
      <c r="D66" s="443">
        <f>D67</f>
        <v>0</v>
      </c>
      <c r="E66" s="356">
        <f>E64</f>
        <v>7166.48</v>
      </c>
      <c r="F66" s="443">
        <f>F67</f>
        <v>0</v>
      </c>
      <c r="G66" s="342"/>
      <c r="H66" s="332"/>
      <c r="I66" s="304"/>
      <c r="P66" s="361" t="s">
        <v>332</v>
      </c>
      <c r="Q66" s="360">
        <v>18595980</v>
      </c>
      <c r="S66" s="427" t="s">
        <v>333</v>
      </c>
      <c r="T66" s="426">
        <v>10681574</v>
      </c>
    </row>
    <row r="67" spans="1:20" ht="13.5" customHeight="1">
      <c r="A67" s="330"/>
      <c r="B67" s="340"/>
      <c r="C67" s="344"/>
      <c r="D67" s="442">
        <v>0</v>
      </c>
      <c r="E67" s="336">
        <f>E66</f>
        <v>7166.48</v>
      </c>
      <c r="F67" s="437">
        <v>0</v>
      </c>
      <c r="G67" s="333"/>
      <c r="H67" s="332"/>
      <c r="I67" s="304"/>
      <c r="P67" s="361" t="s">
        <v>334</v>
      </c>
      <c r="Q67" s="360">
        <v>1387614</v>
      </c>
      <c r="S67" s="427" t="s">
        <v>331</v>
      </c>
      <c r="T67" s="426">
        <v>910517</v>
      </c>
    </row>
    <row r="68" spans="1:20" ht="13.5" customHeight="1">
      <c r="A68" s="330"/>
      <c r="B68" s="241" t="s">
        <v>47</v>
      </c>
      <c r="C68" s="444" t="s">
        <v>44</v>
      </c>
      <c r="D68" s="443">
        <f>SUM(D69:D72)</f>
        <v>1448589.7587067799</v>
      </c>
      <c r="E68" s="356">
        <f>+D54</f>
        <v>7169.7</v>
      </c>
      <c r="F68" s="440">
        <f>SUM(F69:F72)</f>
        <v>10385953993</v>
      </c>
      <c r="G68" s="342"/>
      <c r="H68" s="341"/>
      <c r="I68" s="304"/>
      <c r="P68" s="361" t="s">
        <v>335</v>
      </c>
      <c r="Q68" s="360">
        <v>738326301</v>
      </c>
      <c r="S68" s="427" t="s">
        <v>336</v>
      </c>
      <c r="T68" s="426">
        <v>9771057</v>
      </c>
    </row>
    <row r="69" spans="1:20" ht="13.5" customHeight="1">
      <c r="A69" s="330"/>
      <c r="B69" s="340" t="str">
        <f>+[8]BALANCE!B83</f>
        <v>Proveedores Locales M/E</v>
      </c>
      <c r="C69" s="334"/>
      <c r="D69" s="442">
        <f>F69/E69</f>
        <v>40589.758706779925</v>
      </c>
      <c r="E69" s="336">
        <f>E68</f>
        <v>7169.7</v>
      </c>
      <c r="F69" s="437">
        <f>+[8]BALANCE!C83</f>
        <v>291016393</v>
      </c>
      <c r="G69" s="333"/>
      <c r="H69" s="332"/>
      <c r="I69" s="304"/>
      <c r="P69" s="361" t="s">
        <v>337</v>
      </c>
      <c r="Q69" s="360">
        <v>735126301</v>
      </c>
      <c r="S69" s="427" t="s">
        <v>338</v>
      </c>
      <c r="T69" s="426">
        <v>-8982943</v>
      </c>
    </row>
    <row r="70" spans="1:20" ht="13.5" customHeight="1">
      <c r="A70" s="330"/>
      <c r="B70" s="340" t="str">
        <f>+[8]BALANCE!B88</f>
        <v>Préstamos Del Dueño, Socios O Entidades Vinculadas M/E</v>
      </c>
      <c r="C70" s="334"/>
      <c r="D70" s="442">
        <f>F70/E70</f>
        <v>220000</v>
      </c>
      <c r="E70" s="336">
        <f>E69</f>
        <v>7169.7</v>
      </c>
      <c r="F70" s="437">
        <f>+[8]BALANCE!C88</f>
        <v>1577334000</v>
      </c>
      <c r="G70" s="333"/>
      <c r="H70" s="332"/>
      <c r="I70" s="304"/>
      <c r="P70" s="361"/>
      <c r="Q70" s="360"/>
      <c r="S70" s="427"/>
      <c r="T70" s="426"/>
    </row>
    <row r="71" spans="1:20" ht="13.5" customHeight="1">
      <c r="A71" s="330"/>
      <c r="B71" s="340" t="str">
        <f>+[8]BALANCE!B91</f>
        <v>Intereses A Pagar M/E</v>
      </c>
      <c r="C71" s="334"/>
      <c r="D71" s="442">
        <f>F71/E71</f>
        <v>44000</v>
      </c>
      <c r="E71" s="336">
        <f>E70</f>
        <v>7169.7</v>
      </c>
      <c r="F71" s="437">
        <f>+[8]BALANCE!C91</f>
        <v>315466800</v>
      </c>
      <c r="G71" s="333"/>
      <c r="H71" s="332"/>
      <c r="I71" s="304"/>
      <c r="P71" s="361"/>
      <c r="Q71" s="360"/>
      <c r="S71" s="427"/>
      <c r="T71" s="426"/>
    </row>
    <row r="72" spans="1:20" ht="13.5" customHeight="1">
      <c r="A72" s="330"/>
      <c r="B72" s="340" t="str">
        <f>+[8]BALANCE!B102</f>
        <v>Anticipos De Clientes M/E</v>
      </c>
      <c r="C72" s="334"/>
      <c r="D72" s="442">
        <f>F72/E72</f>
        <v>1144000</v>
      </c>
      <c r="E72" s="336">
        <f>E71</f>
        <v>7169.7</v>
      </c>
      <c r="F72" s="437">
        <f>+[8]BALANCE!C102</f>
        <v>8202136800</v>
      </c>
      <c r="G72" s="333"/>
      <c r="H72" s="332"/>
      <c r="I72" s="304"/>
      <c r="P72" s="361"/>
      <c r="Q72" s="360"/>
      <c r="S72" s="427"/>
      <c r="T72" s="426"/>
    </row>
    <row r="73" spans="1:20" ht="13.5" customHeight="1">
      <c r="A73" s="330"/>
      <c r="B73" s="241" t="s">
        <v>49</v>
      </c>
      <c r="C73" s="441"/>
      <c r="D73" s="440"/>
      <c r="E73" s="439"/>
      <c r="F73" s="438"/>
      <c r="G73" s="333"/>
      <c r="H73" s="332"/>
      <c r="I73" s="304"/>
      <c r="P73" s="361" t="s">
        <v>339</v>
      </c>
      <c r="Q73" s="360">
        <v>735126301</v>
      </c>
      <c r="S73" s="427" t="s">
        <v>338</v>
      </c>
      <c r="T73" s="426">
        <v>-8982943</v>
      </c>
    </row>
    <row r="74" spans="1:20" ht="13.5" customHeight="1">
      <c r="A74" s="330"/>
      <c r="B74" s="335" t="s">
        <v>48</v>
      </c>
      <c r="C74" s="334"/>
      <c r="D74" s="338"/>
      <c r="E74" s="336"/>
      <c r="F74" s="437"/>
      <c r="G74" s="333"/>
      <c r="H74" s="332"/>
      <c r="I74" s="304"/>
      <c r="P74" s="361" t="s">
        <v>340</v>
      </c>
      <c r="Q74" s="360">
        <v>3200000</v>
      </c>
      <c r="S74" s="427" t="s">
        <v>341</v>
      </c>
      <c r="T74" s="426">
        <v>-15989223</v>
      </c>
    </row>
    <row r="75" spans="1:20" ht="13.5" customHeight="1">
      <c r="A75" s="330"/>
      <c r="B75" s="238"/>
      <c r="C75" s="326"/>
      <c r="D75" s="326"/>
      <c r="E75" s="326"/>
      <c r="F75" s="326"/>
      <c r="G75" s="326"/>
      <c r="H75" s="325"/>
      <c r="I75" s="304"/>
      <c r="P75" s="361" t="s">
        <v>342</v>
      </c>
      <c r="Q75" s="360">
        <v>3200000</v>
      </c>
      <c r="S75" s="427" t="s">
        <v>343</v>
      </c>
      <c r="T75" s="426">
        <v>7006280</v>
      </c>
    </row>
    <row r="76" spans="1:20" ht="13.5" customHeight="1">
      <c r="A76" s="178" t="s">
        <v>50</v>
      </c>
      <c r="B76" s="238"/>
      <c r="C76" s="326"/>
      <c r="D76" s="326"/>
      <c r="E76" s="326"/>
      <c r="F76" s="326"/>
      <c r="G76" s="326"/>
      <c r="H76" s="325"/>
      <c r="I76" s="304"/>
      <c r="P76" s="361" t="s">
        <v>344</v>
      </c>
      <c r="Q76" s="360">
        <v>7764224</v>
      </c>
      <c r="S76" s="427" t="s">
        <v>345</v>
      </c>
      <c r="T76" s="426">
        <v>48184642</v>
      </c>
    </row>
    <row r="77" spans="1:20" ht="13.5" customHeight="1">
      <c r="A77" s="177"/>
      <c r="B77" s="238"/>
      <c r="C77" s="326"/>
      <c r="D77" s="326"/>
      <c r="E77" s="326"/>
      <c r="F77" s="326"/>
      <c r="G77" s="326"/>
      <c r="H77" s="325"/>
      <c r="I77" s="304"/>
      <c r="P77" s="361" t="s">
        <v>346</v>
      </c>
      <c r="Q77" s="360">
        <v>7764224</v>
      </c>
      <c r="S77" s="427" t="s">
        <v>347</v>
      </c>
      <c r="T77" s="426">
        <v>45309824</v>
      </c>
    </row>
    <row r="78" spans="1:20" ht="24">
      <c r="A78" s="330"/>
      <c r="B78" s="292" t="s">
        <v>51</v>
      </c>
      <c r="C78" s="239" t="s">
        <v>52</v>
      </c>
      <c r="D78" s="239" t="s">
        <v>348</v>
      </c>
      <c r="E78" s="331"/>
      <c r="F78" s="331"/>
      <c r="G78" s="326"/>
      <c r="H78" s="325"/>
      <c r="I78" s="304"/>
      <c r="P78" s="361" t="s">
        <v>349</v>
      </c>
      <c r="Q78" s="360">
        <v>30685578</v>
      </c>
      <c r="S78" s="427" t="s">
        <v>350</v>
      </c>
      <c r="T78" s="426">
        <v>2874818</v>
      </c>
    </row>
    <row r="79" spans="1:20" ht="24">
      <c r="A79" s="330"/>
      <c r="B79" s="290" t="s">
        <v>351</v>
      </c>
      <c r="C79" s="337">
        <f>+D53</f>
        <v>7166.48</v>
      </c>
      <c r="D79" s="436">
        <f>+[10]Sheet1!$G$19</f>
        <v>41995276</v>
      </c>
      <c r="E79" s="327"/>
      <c r="F79" s="327"/>
      <c r="G79" s="326"/>
      <c r="H79" s="325"/>
      <c r="I79" s="304"/>
      <c r="P79" s="361" t="s">
        <v>352</v>
      </c>
      <c r="Q79" s="360">
        <v>17690866</v>
      </c>
      <c r="S79" s="427" t="s">
        <v>353</v>
      </c>
      <c r="T79" s="426">
        <v>37445794</v>
      </c>
    </row>
    <row r="80" spans="1:20">
      <c r="A80" s="330"/>
      <c r="B80" s="290" t="s">
        <v>354</v>
      </c>
      <c r="C80" s="337">
        <f>+D54</f>
        <v>7169.7</v>
      </c>
      <c r="D80" s="436">
        <f>+[10]Sheet1!$G$20+[11]Sheet1!$G$12</f>
        <v>261113916</v>
      </c>
      <c r="E80" s="327"/>
      <c r="F80" s="327"/>
      <c r="G80" s="326"/>
      <c r="H80" s="325"/>
      <c r="I80" s="304"/>
      <c r="P80" s="361" t="s">
        <v>355</v>
      </c>
      <c r="Q80" s="360">
        <v>12994712</v>
      </c>
      <c r="S80" s="427" t="s">
        <v>356</v>
      </c>
      <c r="T80" s="426">
        <v>37445794</v>
      </c>
    </row>
    <row r="81" spans="1:20">
      <c r="A81" s="330"/>
      <c r="B81" s="290" t="s">
        <v>357</v>
      </c>
      <c r="C81" s="337">
        <f>+C79</f>
        <v>7166.48</v>
      </c>
      <c r="D81" s="436">
        <f>+[11]Sheet1!$F$15</f>
        <v>135092</v>
      </c>
      <c r="E81" s="327"/>
      <c r="F81" s="327"/>
      <c r="G81" s="326"/>
      <c r="H81" s="325"/>
      <c r="I81" s="304"/>
      <c r="P81" s="361" t="s">
        <v>358</v>
      </c>
      <c r="Q81" s="360">
        <v>198327215</v>
      </c>
      <c r="S81" s="427" t="s">
        <v>359</v>
      </c>
      <c r="T81" s="426">
        <v>37445794</v>
      </c>
    </row>
    <row r="82" spans="1:20" ht="12.6" thickBot="1">
      <c r="A82" s="330"/>
      <c r="B82" s="435" t="s">
        <v>360</v>
      </c>
      <c r="C82" s="434">
        <f>+C80</f>
        <v>7169.7</v>
      </c>
      <c r="D82" s="433">
        <f>+[11]Sheet1!$F$16+[10]Sheet1!$F$17</f>
        <v>10016931.960000001</v>
      </c>
      <c r="E82" s="432">
        <f>+D79-D81</f>
        <v>41860184</v>
      </c>
      <c r="F82" s="326"/>
      <c r="G82" s="325"/>
      <c r="H82" s="304"/>
      <c r="O82" s="361" t="s">
        <v>361</v>
      </c>
      <c r="P82" s="360">
        <v>10244000</v>
      </c>
      <c r="Q82" s="166"/>
      <c r="R82" s="427" t="s">
        <v>362</v>
      </c>
      <c r="S82" s="426">
        <v>26755958</v>
      </c>
      <c r="T82" s="166"/>
    </row>
    <row r="83" spans="1:20" ht="12.6" thickBot="1">
      <c r="A83" s="330"/>
      <c r="B83" s="431"/>
      <c r="C83" s="430"/>
      <c r="D83" s="429">
        <f>D79-D81+D80-D82</f>
        <v>292957168.04000002</v>
      </c>
      <c r="E83" s="428"/>
      <c r="F83" s="326"/>
      <c r="G83" s="325"/>
      <c r="H83" s="304"/>
      <c r="O83" s="361" t="s">
        <v>363</v>
      </c>
      <c r="P83" s="360">
        <v>10244000</v>
      </c>
      <c r="Q83" s="166"/>
      <c r="R83" s="427" t="s">
        <v>362</v>
      </c>
      <c r="S83" s="426">
        <v>26755958</v>
      </c>
      <c r="T83" s="166"/>
    </row>
    <row r="84" spans="1:20">
      <c r="A84" s="304"/>
      <c r="H84" s="304"/>
      <c r="I84" s="304"/>
      <c r="P84" s="361" t="s">
        <v>364</v>
      </c>
      <c r="Q84" s="360">
        <v>188083215</v>
      </c>
      <c r="S84" s="427" t="s">
        <v>362</v>
      </c>
      <c r="T84" s="426">
        <v>26755958</v>
      </c>
    </row>
    <row r="85" spans="1:20">
      <c r="A85" s="324" t="s">
        <v>365</v>
      </c>
      <c r="H85" s="304"/>
      <c r="I85" s="304"/>
      <c r="P85" s="361" t="s">
        <v>366</v>
      </c>
      <c r="Q85" s="360">
        <v>188083215</v>
      </c>
      <c r="S85" s="427" t="s">
        <v>367</v>
      </c>
      <c r="T85" s="426">
        <v>71526897</v>
      </c>
    </row>
    <row r="86" spans="1:20">
      <c r="A86" s="304"/>
      <c r="H86" s="304"/>
      <c r="I86" s="304"/>
      <c r="P86" s="361" t="s">
        <v>368</v>
      </c>
      <c r="Q86" s="360">
        <v>6882347875.3800001</v>
      </c>
      <c r="S86" s="427" t="s">
        <v>369</v>
      </c>
      <c r="T86" s="426">
        <v>71526897</v>
      </c>
    </row>
    <row r="87" spans="1:20">
      <c r="A87" s="178" t="s">
        <v>59</v>
      </c>
      <c r="H87" s="304"/>
      <c r="I87" s="304"/>
      <c r="P87" s="361" t="s">
        <v>370</v>
      </c>
      <c r="Q87" s="360">
        <v>5406000000</v>
      </c>
      <c r="S87" s="427" t="s">
        <v>369</v>
      </c>
      <c r="T87" s="426">
        <v>71526897</v>
      </c>
    </row>
    <row r="88" spans="1:20">
      <c r="A88" s="304"/>
      <c r="H88" s="304"/>
      <c r="I88" s="304"/>
      <c r="P88" s="361" t="s">
        <v>145</v>
      </c>
      <c r="Q88" s="360">
        <v>5406000000</v>
      </c>
    </row>
    <row r="89" spans="1:20" ht="15" customHeight="1">
      <c r="A89" s="741" t="s">
        <v>60</v>
      </c>
      <c r="B89" s="741"/>
      <c r="C89" s="741"/>
      <c r="D89" s="741"/>
      <c r="E89" s="741"/>
      <c r="F89" s="741"/>
      <c r="G89" s="741"/>
      <c r="H89" s="741"/>
      <c r="I89" s="304"/>
      <c r="P89" s="361" t="s">
        <v>371</v>
      </c>
      <c r="Q89" s="360">
        <v>5406000000</v>
      </c>
    </row>
    <row r="90" spans="1:20">
      <c r="A90" s="304"/>
      <c r="H90" s="304"/>
      <c r="I90" s="304"/>
      <c r="P90" s="361" t="s">
        <v>147</v>
      </c>
      <c r="Q90" s="360">
        <v>117336824</v>
      </c>
    </row>
    <row r="91" spans="1:20" ht="23.25" customHeight="1">
      <c r="A91" s="304"/>
      <c r="B91" s="746" t="s">
        <v>61</v>
      </c>
      <c r="C91" s="747"/>
      <c r="D91" s="747"/>
      <c r="E91" s="748"/>
      <c r="G91" s="311"/>
      <c r="H91" s="304"/>
      <c r="P91" s="361" t="s">
        <v>367</v>
      </c>
      <c r="Q91" s="360">
        <v>117336824</v>
      </c>
    </row>
    <row r="92" spans="1:20" ht="43.5" customHeight="1">
      <c r="A92" s="304"/>
      <c r="B92" s="749" t="s">
        <v>61</v>
      </c>
      <c r="C92" s="750"/>
      <c r="D92" s="751">
        <v>45016</v>
      </c>
      <c r="E92" s="752"/>
      <c r="G92" s="311"/>
      <c r="H92" s="304"/>
      <c r="P92" s="361" t="s">
        <v>367</v>
      </c>
      <c r="Q92" s="360">
        <v>117336824</v>
      </c>
    </row>
    <row r="93" spans="1:20">
      <c r="A93" s="304"/>
      <c r="B93" s="753" t="s">
        <v>372</v>
      </c>
      <c r="C93" s="754"/>
      <c r="D93" s="425">
        <f>+[8]BALANCE!C7</f>
        <v>-543298</v>
      </c>
      <c r="E93" s="314"/>
      <c r="G93" s="311"/>
      <c r="H93" s="304"/>
      <c r="P93" s="361" t="s">
        <v>373</v>
      </c>
      <c r="Q93" s="360">
        <v>1359011051.3800001</v>
      </c>
    </row>
    <row r="94" spans="1:20">
      <c r="A94" s="304"/>
      <c r="B94" s="755" t="s">
        <v>64</v>
      </c>
      <c r="C94" s="756"/>
      <c r="D94" s="425">
        <f>+[8]BALANCE!C8</f>
        <v>268925657</v>
      </c>
      <c r="E94" s="314"/>
      <c r="G94" s="311"/>
      <c r="H94" s="304"/>
      <c r="P94" s="361" t="s">
        <v>374</v>
      </c>
      <c r="Q94" s="360">
        <v>1359011051.3800001</v>
      </c>
    </row>
    <row r="95" spans="1:20">
      <c r="A95" s="304"/>
      <c r="B95" s="757" t="s">
        <v>65</v>
      </c>
      <c r="C95" s="758"/>
      <c r="D95" s="425">
        <v>0</v>
      </c>
      <c r="E95" s="314"/>
      <c r="G95" s="311"/>
      <c r="H95" s="304"/>
    </row>
    <row r="96" spans="1:20">
      <c r="A96" s="304"/>
      <c r="B96" s="749" t="s">
        <v>66</v>
      </c>
      <c r="C96" s="750"/>
      <c r="D96" s="759">
        <f>SUM(D93:D95)</f>
        <v>268382359</v>
      </c>
      <c r="E96" s="760"/>
      <c r="G96" s="311"/>
      <c r="H96" s="304"/>
    </row>
    <row r="97" spans="1:10">
      <c r="A97" s="304"/>
      <c r="B97" s="317"/>
      <c r="C97" s="316"/>
      <c r="D97" s="224"/>
      <c r="E97" s="316"/>
      <c r="G97" s="311"/>
      <c r="H97" s="304"/>
    </row>
    <row r="98" spans="1:10" ht="33.75" customHeight="1">
      <c r="A98" s="304"/>
      <c r="B98" s="749" t="s">
        <v>67</v>
      </c>
      <c r="C98" s="750"/>
      <c r="D98" s="751">
        <f>+D92</f>
        <v>45016</v>
      </c>
      <c r="E98" s="752"/>
      <c r="G98" s="311"/>
      <c r="H98" s="304"/>
    </row>
    <row r="99" spans="1:10">
      <c r="A99" s="304"/>
      <c r="B99" s="755" t="s">
        <v>375</v>
      </c>
      <c r="C99" s="756"/>
      <c r="D99" s="425">
        <f>+'[8]BANCO ITAU USD'!O17</f>
        <v>3826183.6719999998</v>
      </c>
      <c r="E99" s="314"/>
      <c r="G99" s="311"/>
      <c r="H99" s="304"/>
    </row>
    <row r="100" spans="1:10">
      <c r="A100" s="304"/>
      <c r="B100" s="755" t="s">
        <v>376</v>
      </c>
      <c r="C100" s="756"/>
      <c r="D100" s="425">
        <f>+'[8]BANCO ITAU GS'!J21</f>
        <v>37140560</v>
      </c>
      <c r="E100" s="314"/>
      <c r="H100" s="304"/>
    </row>
    <row r="101" spans="1:10">
      <c r="A101" s="304"/>
      <c r="B101" s="755" t="s">
        <v>377</v>
      </c>
      <c r="C101" s="756"/>
      <c r="D101" s="425">
        <f>+'[8]BANCO ITAU USD'!O18</f>
        <v>2208626</v>
      </c>
      <c r="E101" s="314"/>
      <c r="H101" s="424"/>
      <c r="J101" s="293"/>
    </row>
    <row r="102" spans="1:10">
      <c r="A102" s="304"/>
      <c r="B102" s="757" t="s">
        <v>378</v>
      </c>
      <c r="C102" s="758"/>
      <c r="D102" s="425">
        <f>+'[8]BANCO REGIONAL 8165392'!K19</f>
        <v>225750287</v>
      </c>
      <c r="E102" s="314"/>
      <c r="H102" s="424"/>
    </row>
    <row r="103" spans="1:10">
      <c r="A103" s="304"/>
      <c r="B103" s="749" t="s">
        <v>66</v>
      </c>
      <c r="C103" s="750"/>
      <c r="D103" s="759">
        <f>SUM(D99:D102)</f>
        <v>268925656.67199999</v>
      </c>
      <c r="E103" s="760"/>
      <c r="G103" s="311"/>
      <c r="H103" s="304"/>
    </row>
    <row r="104" spans="1:10">
      <c r="A104" s="304"/>
      <c r="G104" s="311"/>
      <c r="H104" s="304"/>
    </row>
    <row r="105" spans="1:10">
      <c r="A105" s="304"/>
      <c r="H105" s="304"/>
      <c r="I105" s="304"/>
    </row>
    <row r="106" spans="1:10">
      <c r="A106" s="178" t="s">
        <v>69</v>
      </c>
      <c r="H106" s="304"/>
      <c r="I106" s="304"/>
    </row>
    <row r="107" spans="1:10">
      <c r="A107" s="304"/>
      <c r="H107" s="304"/>
      <c r="I107" s="304"/>
    </row>
    <row r="108" spans="1:10" ht="14.25" customHeight="1">
      <c r="A108" s="741" t="s">
        <v>379</v>
      </c>
      <c r="B108" s="741"/>
      <c r="C108" s="741"/>
      <c r="D108" s="741"/>
      <c r="E108" s="741"/>
      <c r="F108" s="741"/>
      <c r="G108" s="741"/>
      <c r="H108" s="741"/>
      <c r="I108" s="304"/>
    </row>
    <row r="109" spans="1:10" ht="14.25" customHeight="1">
      <c r="A109" s="175"/>
      <c r="B109" s="175"/>
      <c r="C109" s="175"/>
      <c r="D109" s="175"/>
      <c r="E109" s="175"/>
      <c r="F109" s="175"/>
      <c r="G109" s="175"/>
      <c r="H109" s="175"/>
      <c r="I109" s="304"/>
    </row>
    <row r="110" spans="1:10" ht="14.25" customHeight="1">
      <c r="A110" s="175"/>
      <c r="B110" s="423"/>
      <c r="C110" s="421"/>
      <c r="D110" s="422"/>
      <c r="E110" s="421"/>
      <c r="F110" s="175"/>
      <c r="G110" s="175"/>
      <c r="H110" s="175"/>
      <c r="I110" s="304"/>
    </row>
    <row r="111" spans="1:10" ht="14.25" customHeight="1">
      <c r="A111" s="175"/>
      <c r="B111" s="420" t="s">
        <v>380</v>
      </c>
      <c r="C111" s="419"/>
      <c r="D111" s="257" t="s">
        <v>72</v>
      </c>
      <c r="E111" s="257" t="s">
        <v>73</v>
      </c>
      <c r="F111" s="175"/>
      <c r="G111" s="175"/>
      <c r="H111" s="175"/>
      <c r="I111" s="304"/>
    </row>
    <row r="112" spans="1:10" ht="14.25" customHeight="1">
      <c r="A112" s="175"/>
      <c r="B112" s="761" t="s">
        <v>381</v>
      </c>
      <c r="C112" s="762"/>
      <c r="D112" s="261">
        <f>+[8]BALANCE!C13</f>
        <v>-1504952253</v>
      </c>
      <c r="E112" s="261">
        <v>0</v>
      </c>
      <c r="F112" s="175"/>
      <c r="G112" s="175"/>
      <c r="H112" s="175"/>
      <c r="I112" s="304"/>
    </row>
    <row r="113" spans="1:20" s="167" customFormat="1" ht="14.25" customHeight="1">
      <c r="A113" s="175"/>
      <c r="B113" s="761" t="s">
        <v>382</v>
      </c>
      <c r="C113" s="762"/>
      <c r="D113" s="261">
        <f>+[8]BALANCE!C14</f>
        <v>-1241221436</v>
      </c>
      <c r="E113" s="266">
        <v>0</v>
      </c>
      <c r="F113" s="175"/>
      <c r="G113" s="175"/>
      <c r="H113" s="175"/>
      <c r="I113" s="304"/>
      <c r="J113" s="166"/>
      <c r="K113" s="166"/>
      <c r="L113" s="166"/>
      <c r="M113" s="166"/>
      <c r="N113" s="166"/>
      <c r="O113" s="166"/>
      <c r="R113" s="166"/>
      <c r="S113" s="371"/>
      <c r="T113" s="371"/>
    </row>
    <row r="114" spans="1:20" s="167" customFormat="1" ht="14.25" customHeight="1">
      <c r="A114" s="175"/>
      <c r="B114" s="265" t="s">
        <v>66</v>
      </c>
      <c r="C114" s="418"/>
      <c r="D114" s="264">
        <f>+D113+D112</f>
        <v>-2746173689</v>
      </c>
      <c r="E114" s="264">
        <f>+E113+E112</f>
        <v>0</v>
      </c>
      <c r="F114" s="175"/>
      <c r="G114" s="175"/>
      <c r="H114" s="175"/>
      <c r="I114" s="304"/>
      <c r="J114" s="166"/>
      <c r="K114" s="166"/>
      <c r="L114" s="166"/>
      <c r="M114" s="166"/>
      <c r="N114" s="166"/>
      <c r="O114" s="166"/>
      <c r="R114" s="166"/>
      <c r="S114" s="371"/>
      <c r="T114" s="371"/>
    </row>
    <row r="115" spans="1:20" s="167" customFormat="1" ht="14.25" customHeight="1">
      <c r="A115" s="175"/>
      <c r="B115" s="175"/>
      <c r="C115" s="175"/>
      <c r="D115" s="175"/>
      <c r="E115" s="175"/>
      <c r="F115" s="175"/>
      <c r="G115" s="175"/>
      <c r="H115" s="175"/>
      <c r="I115" s="304"/>
      <c r="J115" s="166"/>
      <c r="K115" s="166"/>
      <c r="L115" s="166"/>
      <c r="M115" s="166"/>
      <c r="N115" s="166"/>
      <c r="O115" s="166"/>
      <c r="R115" s="166"/>
      <c r="S115" s="371"/>
      <c r="T115" s="371"/>
    </row>
    <row r="116" spans="1:20" s="167" customFormat="1">
      <c r="A116" s="178" t="s">
        <v>745</v>
      </c>
      <c r="B116" s="166"/>
      <c r="C116" s="170"/>
      <c r="D116" s="170"/>
      <c r="E116" s="170"/>
      <c r="F116" s="170"/>
      <c r="G116" s="170"/>
      <c r="H116" s="166"/>
      <c r="I116" s="166"/>
      <c r="J116" s="166"/>
      <c r="K116" s="166"/>
      <c r="L116" s="166"/>
      <c r="M116" s="166"/>
      <c r="N116" s="166"/>
      <c r="O116" s="166"/>
      <c r="R116" s="166"/>
      <c r="S116" s="371"/>
      <c r="T116" s="371"/>
    </row>
    <row r="117" spans="1:20" s="167" customFormat="1">
      <c r="A117" s="304"/>
      <c r="B117" s="166"/>
      <c r="C117" s="170"/>
      <c r="D117" s="170"/>
      <c r="E117" s="170"/>
      <c r="F117" s="170"/>
      <c r="G117" s="170"/>
      <c r="H117" s="166"/>
      <c r="I117" s="166"/>
      <c r="J117" s="166"/>
      <c r="K117" s="166"/>
      <c r="L117" s="166"/>
      <c r="M117" s="166"/>
      <c r="N117" s="166"/>
      <c r="O117" s="166"/>
      <c r="R117" s="166"/>
      <c r="S117" s="371"/>
      <c r="T117" s="371"/>
    </row>
    <row r="118" spans="1:20" s="167" customFormat="1">
      <c r="A118" s="166"/>
      <c r="B118" s="763" t="s">
        <v>71</v>
      </c>
      <c r="C118" s="763"/>
      <c r="D118" s="763"/>
      <c r="E118" s="257" t="s">
        <v>72</v>
      </c>
      <c r="F118" s="257" t="s">
        <v>73</v>
      </c>
      <c r="G118" s="256"/>
      <c r="H118" s="166"/>
      <c r="I118" s="166"/>
      <c r="J118" s="177"/>
      <c r="K118" s="166"/>
      <c r="L118" s="166"/>
      <c r="M118" s="166"/>
      <c r="N118" s="166"/>
      <c r="O118" s="166"/>
      <c r="R118" s="166"/>
      <c r="S118" s="371"/>
      <c r="T118" s="371"/>
    </row>
    <row r="119" spans="1:20" s="167" customFormat="1">
      <c r="A119" s="166"/>
      <c r="B119" s="273" t="s">
        <v>383</v>
      </c>
      <c r="C119" s="273"/>
      <c r="D119" s="273"/>
      <c r="E119" s="255">
        <v>0</v>
      </c>
      <c r="F119" s="255">
        <v>0</v>
      </c>
      <c r="G119" s="323"/>
      <c r="H119" s="166"/>
      <c r="I119" s="166"/>
      <c r="J119" s="166"/>
      <c r="K119" s="764"/>
      <c r="L119" s="764"/>
      <c r="M119" s="764"/>
      <c r="N119" s="764"/>
      <c r="O119" s="764"/>
      <c r="R119" s="166"/>
      <c r="S119" s="371"/>
      <c r="T119" s="371"/>
    </row>
    <row r="120" spans="1:20" s="167" customFormat="1">
      <c r="A120" s="166"/>
      <c r="B120" s="273" t="s">
        <v>384</v>
      </c>
      <c r="C120" s="273"/>
      <c r="D120" s="273"/>
      <c r="E120" s="255">
        <v>0</v>
      </c>
      <c r="F120" s="255">
        <v>0</v>
      </c>
      <c r="G120" s="323"/>
      <c r="H120" s="166"/>
      <c r="I120" s="166"/>
      <c r="J120" s="166"/>
      <c r="K120" s="308"/>
      <c r="L120" s="308"/>
      <c r="M120" s="308"/>
      <c r="N120" s="308"/>
      <c r="O120" s="308"/>
      <c r="P120" s="417"/>
      <c r="R120" s="166"/>
      <c r="S120" s="371"/>
      <c r="T120" s="371"/>
    </row>
    <row r="121" spans="1:20" s="167" customFormat="1">
      <c r="A121" s="166"/>
      <c r="B121" s="273" t="s">
        <v>385</v>
      </c>
      <c r="C121" s="273"/>
      <c r="D121" s="273"/>
      <c r="E121" s="255">
        <v>0</v>
      </c>
      <c r="F121" s="255">
        <v>0</v>
      </c>
      <c r="G121" s="323"/>
      <c r="H121" s="166"/>
      <c r="I121" s="166"/>
      <c r="J121" s="166"/>
      <c r="K121" s="166"/>
      <c r="L121" s="166"/>
      <c r="M121" s="166"/>
      <c r="N121" s="166"/>
      <c r="O121" s="166"/>
      <c r="R121" s="166"/>
      <c r="S121" s="371"/>
      <c r="T121" s="371"/>
    </row>
    <row r="122" spans="1:20" s="167" customFormat="1">
      <c r="A122" s="166"/>
      <c r="B122" s="273" t="s">
        <v>386</v>
      </c>
      <c r="C122" s="273"/>
      <c r="D122" s="273"/>
      <c r="E122" s="255">
        <v>0</v>
      </c>
      <c r="F122" s="255">
        <v>0</v>
      </c>
      <c r="G122" s="323"/>
      <c r="H122" s="166"/>
      <c r="I122" s="166"/>
      <c r="J122" s="166"/>
      <c r="K122" s="166"/>
      <c r="L122" s="166"/>
      <c r="M122" s="166"/>
      <c r="N122" s="166"/>
      <c r="O122" s="166"/>
      <c r="R122" s="166"/>
      <c r="S122" s="371"/>
      <c r="T122" s="371"/>
    </row>
    <row r="123" spans="1:20" s="167" customFormat="1">
      <c r="A123" s="166"/>
      <c r="B123" s="273" t="s">
        <v>387</v>
      </c>
      <c r="C123" s="273"/>
      <c r="D123" s="273"/>
      <c r="E123" s="255">
        <v>0</v>
      </c>
      <c r="F123" s="255">
        <v>0</v>
      </c>
      <c r="G123" s="323"/>
      <c r="H123" s="166"/>
      <c r="I123" s="166"/>
      <c r="J123" s="166"/>
      <c r="K123" s="166"/>
      <c r="L123" s="166"/>
      <c r="M123" s="166"/>
      <c r="N123" s="166"/>
      <c r="O123" s="166"/>
      <c r="R123" s="166"/>
      <c r="S123" s="371"/>
      <c r="T123" s="371"/>
    </row>
    <row r="124" spans="1:20" s="167" customFormat="1">
      <c r="A124" s="166"/>
      <c r="B124" s="273" t="s">
        <v>388</v>
      </c>
      <c r="C124" s="273"/>
      <c r="D124" s="273"/>
      <c r="E124" s="255">
        <v>0</v>
      </c>
      <c r="F124" s="255">
        <f>+E124</f>
        <v>0</v>
      </c>
      <c r="G124" s="323"/>
      <c r="H124" s="166"/>
      <c r="I124" s="166"/>
      <c r="J124" s="166"/>
      <c r="K124" s="166"/>
      <c r="L124" s="166"/>
      <c r="M124" s="166"/>
      <c r="N124" s="166"/>
      <c r="O124" s="166"/>
      <c r="R124" s="166"/>
      <c r="S124" s="371"/>
      <c r="T124" s="371"/>
    </row>
    <row r="125" spans="1:20" s="167" customFormat="1">
      <c r="A125" s="166"/>
      <c r="B125" s="763" t="s">
        <v>74</v>
      </c>
      <c r="C125" s="763"/>
      <c r="D125" s="763"/>
      <c r="E125" s="258">
        <f>SUM(E119:E124)</f>
        <v>0</v>
      </c>
      <c r="F125" s="258">
        <f>SUM(F119:F124)</f>
        <v>0</v>
      </c>
      <c r="G125" s="387"/>
      <c r="H125" s="166"/>
      <c r="I125" s="166"/>
      <c r="J125" s="166"/>
      <c r="K125" s="166"/>
      <c r="L125" s="166"/>
      <c r="M125" s="166"/>
      <c r="N125" s="166"/>
      <c r="O125" s="166"/>
      <c r="R125" s="166"/>
      <c r="S125" s="371"/>
      <c r="T125" s="371"/>
    </row>
    <row r="126" spans="1:20" s="167" customFormat="1">
      <c r="A126" s="304"/>
      <c r="B126" s="166"/>
      <c r="C126" s="170"/>
      <c r="D126" s="170"/>
      <c r="E126" s="170"/>
      <c r="F126" s="170"/>
      <c r="G126" s="170"/>
      <c r="H126" s="166"/>
      <c r="I126" s="166"/>
      <c r="J126" s="166"/>
      <c r="K126" s="166"/>
      <c r="L126" s="166"/>
      <c r="M126" s="166"/>
      <c r="N126" s="166"/>
      <c r="O126" s="166"/>
      <c r="R126" s="166"/>
      <c r="S126" s="371"/>
      <c r="T126" s="371"/>
    </row>
    <row r="127" spans="1:20" s="167" customFormat="1">
      <c r="A127" s="178" t="s">
        <v>744</v>
      </c>
      <c r="B127" s="166"/>
      <c r="C127" s="170"/>
      <c r="D127" s="170"/>
      <c r="E127" s="170"/>
      <c r="F127" s="170"/>
      <c r="G127" s="170"/>
      <c r="H127" s="166"/>
      <c r="I127" s="166" t="str">
        <f>PROPER(B127)</f>
        <v/>
      </c>
      <c r="J127" s="166"/>
      <c r="K127" s="166"/>
      <c r="L127" s="166"/>
      <c r="M127" s="166"/>
      <c r="N127" s="166"/>
      <c r="O127" s="166"/>
      <c r="R127" s="166"/>
      <c r="S127" s="371"/>
      <c r="T127" s="371"/>
    </row>
    <row r="128" spans="1:20" s="167" customFormat="1">
      <c r="A128" s="304"/>
      <c r="B128" s="166"/>
      <c r="C128" s="170"/>
      <c r="D128" s="170"/>
      <c r="E128" s="170"/>
      <c r="F128" s="170"/>
      <c r="G128" s="170"/>
      <c r="H128" s="166"/>
      <c r="I128" s="166" t="str">
        <f>PROPER(B128)</f>
        <v/>
      </c>
      <c r="J128" s="166"/>
      <c r="K128" s="166"/>
      <c r="L128" s="166"/>
      <c r="M128" s="166"/>
      <c r="N128" s="166"/>
      <c r="O128" s="166"/>
      <c r="R128" s="166"/>
      <c r="S128" s="371"/>
      <c r="T128" s="371"/>
    </row>
    <row r="129" spans="1:9">
      <c r="B129" s="763" t="s">
        <v>71</v>
      </c>
      <c r="C129" s="763"/>
      <c r="D129" s="763"/>
      <c r="E129" s="257" t="s">
        <v>72</v>
      </c>
      <c r="F129" s="257" t="s">
        <v>73</v>
      </c>
      <c r="G129" s="256"/>
    </row>
    <row r="130" spans="1:9">
      <c r="B130" s="273" t="s">
        <v>389</v>
      </c>
      <c r="C130" s="273"/>
      <c r="D130" s="273"/>
      <c r="E130" s="255">
        <v>0</v>
      </c>
      <c r="F130" s="255">
        <v>0</v>
      </c>
      <c r="G130" s="323"/>
    </row>
    <row r="131" spans="1:9">
      <c r="B131" s="273" t="s">
        <v>389</v>
      </c>
      <c r="C131" s="273"/>
      <c r="D131" s="273"/>
      <c r="E131" s="255">
        <v>0</v>
      </c>
      <c r="F131" s="255">
        <v>0</v>
      </c>
      <c r="G131" s="323"/>
    </row>
    <row r="132" spans="1:9">
      <c r="B132" s="273" t="s">
        <v>389</v>
      </c>
      <c r="C132" s="273"/>
      <c r="D132" s="273"/>
      <c r="E132" s="255">
        <v>0</v>
      </c>
      <c r="F132" s="255">
        <v>0</v>
      </c>
      <c r="G132" s="323"/>
    </row>
    <row r="133" spans="1:9">
      <c r="B133" s="273" t="s">
        <v>390</v>
      </c>
      <c r="C133" s="273"/>
      <c r="D133" s="273"/>
      <c r="E133" s="255">
        <v>0</v>
      </c>
      <c r="F133" s="255">
        <v>0</v>
      </c>
      <c r="G133" s="323"/>
    </row>
    <row r="134" spans="1:9">
      <c r="B134" s="763" t="s">
        <v>391</v>
      </c>
      <c r="C134" s="763"/>
      <c r="D134" s="763"/>
      <c r="E134" s="258">
        <f>SUM(E130:E133)</f>
        <v>0</v>
      </c>
      <c r="F134" s="258">
        <f>SUM(F130:F133)</f>
        <v>0</v>
      </c>
      <c r="G134" s="387"/>
    </row>
    <row r="135" spans="1:9">
      <c r="B135" s="276"/>
      <c r="C135" s="263"/>
      <c r="D135" s="263"/>
      <c r="E135" s="263"/>
      <c r="F135" s="263"/>
      <c r="G135" s="263"/>
      <c r="I135" s="166" t="str">
        <f>PROPER(B135)</f>
        <v/>
      </c>
    </row>
    <row r="136" spans="1:9">
      <c r="A136" s="178" t="s">
        <v>743</v>
      </c>
      <c r="I136" s="166" t="str">
        <f>PROPER(B136)</f>
        <v/>
      </c>
    </row>
    <row r="137" spans="1:9">
      <c r="A137" s="304"/>
      <c r="I137" s="166" t="str">
        <f>PROPER(B137)</f>
        <v/>
      </c>
    </row>
    <row r="138" spans="1:9">
      <c r="B138" s="763" t="s">
        <v>71</v>
      </c>
      <c r="C138" s="763"/>
      <c r="D138" s="763"/>
      <c r="E138" s="306" t="str">
        <f>+E129</f>
        <v>CORTO PLAZO</v>
      </c>
      <c r="F138" s="257" t="s">
        <v>73</v>
      </c>
    </row>
    <row r="139" spans="1:9">
      <c r="B139" s="273" t="s">
        <v>392</v>
      </c>
      <c r="C139" s="273"/>
      <c r="D139" s="273"/>
      <c r="E139" s="255">
        <v>0</v>
      </c>
      <c r="F139" s="255">
        <f>+[8]BALANCE!C57</f>
        <v>9191705208</v>
      </c>
    </row>
    <row r="140" spans="1:9">
      <c r="B140" s="273" t="s">
        <v>393</v>
      </c>
      <c r="C140" s="273"/>
      <c r="D140" s="273"/>
      <c r="E140" s="255">
        <v>0</v>
      </c>
      <c r="F140" s="255">
        <v>0</v>
      </c>
    </row>
    <row r="141" spans="1:9">
      <c r="B141" s="273" t="s">
        <v>394</v>
      </c>
      <c r="C141" s="273"/>
      <c r="D141" s="273"/>
      <c r="E141" s="255">
        <v>0</v>
      </c>
      <c r="F141" s="255">
        <f>-[8]BALANCE!C59</f>
        <v>-178369697</v>
      </c>
    </row>
    <row r="142" spans="1:9">
      <c r="B142" s="273" t="s">
        <v>395</v>
      </c>
      <c r="C142" s="273"/>
      <c r="D142" s="273"/>
      <c r="E142" s="255">
        <v>0</v>
      </c>
      <c r="F142" s="255">
        <f>+[8]BALANCE!C58</f>
        <v>237000000</v>
      </c>
    </row>
    <row r="143" spans="1:9" hidden="1">
      <c r="B143" s="273"/>
      <c r="C143" s="273"/>
      <c r="D143" s="273"/>
      <c r="E143" s="255">
        <v>0</v>
      </c>
      <c r="F143" s="255">
        <v>0</v>
      </c>
    </row>
    <row r="144" spans="1:9" hidden="1">
      <c r="B144" s="273"/>
      <c r="C144" s="273"/>
      <c r="D144" s="273"/>
      <c r="E144" s="255">
        <v>0</v>
      </c>
      <c r="F144" s="255">
        <f>+E144</f>
        <v>0</v>
      </c>
    </row>
    <row r="145" spans="1:9">
      <c r="B145" s="763" t="s">
        <v>74</v>
      </c>
      <c r="C145" s="763"/>
      <c r="D145" s="763"/>
      <c r="E145" s="258">
        <f>SUM(E139:E144)</f>
        <v>0</v>
      </c>
      <c r="F145" s="258">
        <f>SUM(F139:F144)</f>
        <v>9250335511</v>
      </c>
      <c r="H145" s="304"/>
    </row>
    <row r="146" spans="1:9">
      <c r="A146" s="304"/>
      <c r="H146" s="304"/>
      <c r="I146" s="166" t="str">
        <f>PROPER(B146)</f>
        <v/>
      </c>
    </row>
    <row r="147" spans="1:9" ht="13.95" customHeight="1">
      <c r="A147" s="178" t="s">
        <v>396</v>
      </c>
      <c r="B147" s="178"/>
      <c r="C147" s="178"/>
      <c r="D147" s="178"/>
      <c r="E147" s="178"/>
      <c r="F147" s="178"/>
      <c r="G147" s="178"/>
      <c r="H147" s="178"/>
      <c r="I147" s="166" t="str">
        <f>PROPER(B147)</f>
        <v/>
      </c>
    </row>
    <row r="148" spans="1:9">
      <c r="A148" s="304"/>
      <c r="H148" s="304"/>
      <c r="I148" s="166" t="str">
        <f>PROPER(B148)</f>
        <v/>
      </c>
    </row>
    <row r="149" spans="1:9">
      <c r="A149" s="304"/>
      <c r="B149" s="763" t="s">
        <v>77</v>
      </c>
      <c r="C149" s="763"/>
      <c r="D149" s="763"/>
      <c r="E149" s="763"/>
      <c r="F149" s="257" t="s">
        <v>72</v>
      </c>
      <c r="G149" s="257" t="s">
        <v>73</v>
      </c>
      <c r="H149" s="304"/>
    </row>
    <row r="150" spans="1:9">
      <c r="A150" s="304"/>
      <c r="B150" s="761" t="s">
        <v>397</v>
      </c>
      <c r="C150" s="765"/>
      <c r="D150" s="765"/>
      <c r="E150" s="762"/>
      <c r="F150" s="266">
        <f>+[8]BALANCE!C17</f>
        <v>1003906272</v>
      </c>
      <c r="G150" s="266">
        <v>0</v>
      </c>
      <c r="H150" s="304"/>
    </row>
    <row r="151" spans="1:9">
      <c r="A151" s="304"/>
      <c r="B151" s="761" t="s">
        <v>398</v>
      </c>
      <c r="C151" s="765"/>
      <c r="D151" s="765"/>
      <c r="E151" s="762"/>
      <c r="F151" s="266">
        <v>0</v>
      </c>
      <c r="G151" s="266">
        <v>0</v>
      </c>
      <c r="H151" s="304"/>
    </row>
    <row r="152" spans="1:9">
      <c r="A152" s="304"/>
      <c r="B152" s="416" t="s">
        <v>220</v>
      </c>
      <c r="C152" s="415"/>
      <c r="D152" s="415"/>
      <c r="E152" s="414"/>
      <c r="F152" s="266">
        <f>+[8]BALANCE!C20</f>
        <v>1663383423</v>
      </c>
      <c r="G152" s="266">
        <v>0</v>
      </c>
      <c r="H152" s="304"/>
    </row>
    <row r="153" spans="1:9">
      <c r="A153" s="304"/>
      <c r="B153" s="761" t="s">
        <v>399</v>
      </c>
      <c r="C153" s="765"/>
      <c r="D153" s="765"/>
      <c r="E153" s="762"/>
      <c r="F153" s="266">
        <v>0</v>
      </c>
      <c r="G153" s="266">
        <v>0</v>
      </c>
      <c r="H153" s="304"/>
    </row>
    <row r="154" spans="1:9">
      <c r="A154" s="304"/>
      <c r="B154" s="761" t="s">
        <v>400</v>
      </c>
      <c r="C154" s="765"/>
      <c r="D154" s="765"/>
      <c r="E154" s="762"/>
      <c r="F154" s="266">
        <f>+[8]BALANCE!C24+[8]BALANCE!C25+[8]BALANCE!C26</f>
        <v>708344768</v>
      </c>
      <c r="G154" s="266">
        <v>0</v>
      </c>
      <c r="H154" s="304"/>
    </row>
    <row r="155" spans="1:9">
      <c r="A155" s="304"/>
      <c r="B155" s="761" t="s">
        <v>401</v>
      </c>
      <c r="C155" s="765"/>
      <c r="D155" s="765"/>
      <c r="E155" s="762"/>
      <c r="F155" s="266">
        <f>+[8]BALANCE!C30</f>
        <v>10285567245</v>
      </c>
      <c r="G155" s="266">
        <v>0</v>
      </c>
      <c r="H155" s="304"/>
    </row>
    <row r="156" spans="1:9">
      <c r="A156" s="304"/>
      <c r="B156" s="761" t="s">
        <v>402</v>
      </c>
      <c r="C156" s="765"/>
      <c r="D156" s="765"/>
      <c r="E156" s="762"/>
      <c r="F156" s="266">
        <v>0</v>
      </c>
      <c r="G156" s="266">
        <v>0</v>
      </c>
      <c r="H156" s="304"/>
    </row>
    <row r="157" spans="1:9">
      <c r="A157" s="304"/>
      <c r="B157" s="761" t="s">
        <v>403</v>
      </c>
      <c r="C157" s="765"/>
      <c r="D157" s="765"/>
      <c r="E157" s="762"/>
      <c r="F157" s="266">
        <f>+[8]BALANCE!C28</f>
        <v>10000000</v>
      </c>
      <c r="G157" s="266">
        <v>0</v>
      </c>
      <c r="H157" s="304"/>
    </row>
    <row r="158" spans="1:9">
      <c r="A158" s="304"/>
      <c r="B158" s="761" t="s">
        <v>404</v>
      </c>
      <c r="C158" s="765"/>
      <c r="D158" s="765"/>
      <c r="E158" s="762"/>
      <c r="F158" s="266">
        <f>+[8]BALANCE!C29</f>
        <v>363154638</v>
      </c>
      <c r="G158" s="266">
        <v>0</v>
      </c>
      <c r="H158" s="304"/>
    </row>
    <row r="159" spans="1:9">
      <c r="A159" s="304"/>
      <c r="B159" s="268" t="s">
        <v>405</v>
      </c>
      <c r="C159" s="413"/>
      <c r="D159" s="413"/>
      <c r="E159" s="267"/>
      <c r="F159" s="266">
        <f>+[8]BALANCE!C19</f>
        <v>936018</v>
      </c>
      <c r="G159" s="266"/>
      <c r="H159" s="304"/>
    </row>
    <row r="160" spans="1:9">
      <c r="A160" s="304"/>
      <c r="B160" s="749" t="s">
        <v>66</v>
      </c>
      <c r="C160" s="766"/>
      <c r="D160" s="766"/>
      <c r="E160" s="750"/>
      <c r="F160" s="264">
        <f>SUM(F150:F159)</f>
        <v>14035292364</v>
      </c>
      <c r="G160" s="264">
        <f>SUM(G150:G158)</f>
        <v>0</v>
      </c>
      <c r="H160" s="311"/>
      <c r="I160" s="293"/>
    </row>
    <row r="161" spans="1:20" s="167" customFormat="1">
      <c r="A161" s="304"/>
      <c r="B161" s="166"/>
      <c r="C161" s="170"/>
      <c r="D161" s="170"/>
      <c r="E161" s="170"/>
      <c r="F161" s="170"/>
      <c r="G161" s="170">
        <v>0</v>
      </c>
      <c r="H161" s="304"/>
      <c r="I161" s="166"/>
      <c r="J161" s="166"/>
      <c r="K161" s="166"/>
      <c r="L161" s="166"/>
      <c r="M161" s="166"/>
      <c r="N161" s="166"/>
      <c r="O161" s="166"/>
      <c r="R161" s="166"/>
      <c r="S161" s="371"/>
      <c r="T161" s="371"/>
    </row>
    <row r="162" spans="1:20" s="167" customFormat="1">
      <c r="A162" s="178" t="s">
        <v>80</v>
      </c>
      <c r="B162" s="166"/>
      <c r="C162" s="170"/>
      <c r="D162" s="170"/>
      <c r="E162" s="170"/>
      <c r="F162" s="170"/>
      <c r="G162" s="170"/>
      <c r="H162" s="166"/>
      <c r="I162" s="166"/>
      <c r="J162" s="166"/>
      <c r="K162" s="166"/>
      <c r="L162" s="166"/>
      <c r="M162" s="166"/>
      <c r="N162" s="166"/>
      <c r="O162" s="166"/>
      <c r="R162" s="166"/>
      <c r="S162" s="371"/>
      <c r="T162" s="371"/>
    </row>
    <row r="164" spans="1:20" s="167" customFormat="1">
      <c r="A164" s="166"/>
      <c r="B164" s="767" t="s">
        <v>62</v>
      </c>
      <c r="C164" s="769" t="s">
        <v>81</v>
      </c>
      <c r="D164" s="769"/>
      <c r="E164" s="769"/>
      <c r="F164" s="769"/>
      <c r="G164" s="769"/>
      <c r="H164" s="769" t="s">
        <v>82</v>
      </c>
      <c r="I164" s="769"/>
      <c r="J164" s="769"/>
      <c r="K164" s="770"/>
      <c r="L164" s="769" t="s">
        <v>406</v>
      </c>
      <c r="M164" s="166"/>
      <c r="N164" s="166"/>
      <c r="O164" s="166"/>
      <c r="R164" s="166"/>
      <c r="S164" s="371"/>
      <c r="T164" s="371"/>
    </row>
    <row r="165" spans="1:20" s="167" customFormat="1" ht="53.25" customHeight="1">
      <c r="A165" s="166"/>
      <c r="B165" s="768"/>
      <c r="C165" s="257" t="s">
        <v>83</v>
      </c>
      <c r="D165" s="257" t="s">
        <v>84</v>
      </c>
      <c r="E165" s="257" t="s">
        <v>85</v>
      </c>
      <c r="F165" s="257" t="s">
        <v>86</v>
      </c>
      <c r="G165" s="257" t="s">
        <v>87</v>
      </c>
      <c r="H165" s="245" t="s">
        <v>82</v>
      </c>
      <c r="I165" s="245" t="s">
        <v>84</v>
      </c>
      <c r="J165" s="245" t="s">
        <v>85</v>
      </c>
      <c r="K165" s="245" t="s">
        <v>91</v>
      </c>
      <c r="L165" s="769"/>
      <c r="M165" s="166"/>
      <c r="N165" s="166"/>
      <c r="O165" s="166"/>
      <c r="R165" s="166"/>
      <c r="S165" s="371"/>
      <c r="T165" s="371"/>
    </row>
    <row r="166" spans="1:20" s="167" customFormat="1" ht="14.4">
      <c r="A166" s="166"/>
      <c r="B166" s="300" t="s">
        <v>407</v>
      </c>
      <c r="C166" s="299">
        <v>611662668</v>
      </c>
      <c r="D166" s="412">
        <f t="shared" ref="D166:D174" si="0">+G166-C166</f>
        <v>44000544</v>
      </c>
      <c r="E166" s="299"/>
      <c r="F166" s="299"/>
      <c r="G166" s="411">
        <v>655663212</v>
      </c>
      <c r="H166" s="410">
        <v>0</v>
      </c>
      <c r="I166" s="410">
        <v>0</v>
      </c>
      <c r="J166" s="410">
        <v>0</v>
      </c>
      <c r="K166" s="410">
        <f t="shared" ref="K166:K173" si="1">+H166</f>
        <v>0</v>
      </c>
      <c r="L166" s="411">
        <v>655663212</v>
      </c>
      <c r="M166"/>
      <c r="N166"/>
      <c r="O166" s="166"/>
      <c r="R166" s="166"/>
      <c r="S166" s="371"/>
      <c r="T166" s="371"/>
    </row>
    <row r="167" spans="1:20" s="167" customFormat="1" ht="14.4">
      <c r="A167" s="166"/>
      <c r="B167" s="300" t="s">
        <v>408</v>
      </c>
      <c r="C167" s="299">
        <v>1159091</v>
      </c>
      <c r="D167" s="236">
        <f t="shared" si="0"/>
        <v>1000000</v>
      </c>
      <c r="E167" s="299"/>
      <c r="F167" s="299">
        <v>0</v>
      </c>
      <c r="G167" s="299">
        <v>2159091</v>
      </c>
      <c r="H167" s="410">
        <v>0</v>
      </c>
      <c r="I167" s="410">
        <v>0</v>
      </c>
      <c r="J167" s="410">
        <v>0</v>
      </c>
      <c r="K167" s="410">
        <f t="shared" si="1"/>
        <v>0</v>
      </c>
      <c r="L167" s="299">
        <v>2159091</v>
      </c>
      <c r="M167"/>
      <c r="N167"/>
      <c r="O167" s="166"/>
      <c r="R167" s="166"/>
      <c r="S167" s="371"/>
      <c r="T167" s="371"/>
    </row>
    <row r="168" spans="1:20" s="167" customFormat="1" ht="14.4">
      <c r="A168" s="166"/>
      <c r="B168" s="300" t="s">
        <v>409</v>
      </c>
      <c r="C168" s="299">
        <v>15200458</v>
      </c>
      <c r="D168" s="236">
        <f t="shared" si="0"/>
        <v>2072727</v>
      </c>
      <c r="E168" s="299"/>
      <c r="F168" s="299">
        <v>0</v>
      </c>
      <c r="G168" s="299">
        <v>17273185</v>
      </c>
      <c r="H168" s="410">
        <v>0</v>
      </c>
      <c r="I168" s="410">
        <v>0</v>
      </c>
      <c r="J168" s="410">
        <v>0</v>
      </c>
      <c r="K168" s="410">
        <f t="shared" si="1"/>
        <v>0</v>
      </c>
      <c r="L168" s="299">
        <v>17273185</v>
      </c>
      <c r="M168"/>
      <c r="N168"/>
      <c r="O168" s="166"/>
      <c r="R168" s="166"/>
      <c r="S168" s="371"/>
      <c r="T168" s="371"/>
    </row>
    <row r="169" spans="1:20" s="167" customFormat="1" ht="14.4">
      <c r="A169" s="166"/>
      <c r="B169" s="300" t="s">
        <v>305</v>
      </c>
      <c r="C169" s="299">
        <v>35675941.272727273</v>
      </c>
      <c r="D169" s="236">
        <f t="shared" si="0"/>
        <v>8337726.7272727266</v>
      </c>
      <c r="E169" s="299"/>
      <c r="F169" s="299">
        <v>0</v>
      </c>
      <c r="G169" s="299">
        <v>44013668</v>
      </c>
      <c r="H169" s="410">
        <v>0</v>
      </c>
      <c r="I169" s="410">
        <v>0</v>
      </c>
      <c r="J169" s="410">
        <v>0</v>
      </c>
      <c r="K169" s="410">
        <f t="shared" si="1"/>
        <v>0</v>
      </c>
      <c r="L169" s="299">
        <v>44013668</v>
      </c>
      <c r="M169"/>
      <c r="N169"/>
      <c r="O169" s="166"/>
      <c r="R169" s="166"/>
      <c r="S169" s="371"/>
      <c r="T169" s="371"/>
    </row>
    <row r="170" spans="1:20" s="167" customFormat="1" ht="14.4">
      <c r="A170" s="166"/>
      <c r="B170" s="300" t="s">
        <v>410</v>
      </c>
      <c r="C170" s="299">
        <v>22446580</v>
      </c>
      <c r="D170" s="236">
        <f t="shared" si="0"/>
        <v>8636364</v>
      </c>
      <c r="E170" s="299"/>
      <c r="F170" s="299">
        <v>0</v>
      </c>
      <c r="G170" s="299">
        <v>31082944</v>
      </c>
      <c r="H170" s="410">
        <v>0</v>
      </c>
      <c r="I170" s="410">
        <v>0</v>
      </c>
      <c r="J170" s="410">
        <v>0</v>
      </c>
      <c r="K170" s="410">
        <f t="shared" si="1"/>
        <v>0</v>
      </c>
      <c r="L170" s="299">
        <v>31082944</v>
      </c>
      <c r="M170"/>
      <c r="N170"/>
      <c r="O170" s="166"/>
      <c r="R170" s="166"/>
      <c r="S170" s="371"/>
      <c r="T170" s="371"/>
    </row>
    <row r="171" spans="1:20" s="167" customFormat="1" ht="14.4">
      <c r="A171" s="166"/>
      <c r="B171" s="300" t="s">
        <v>411</v>
      </c>
      <c r="C171" s="299">
        <v>96334094</v>
      </c>
      <c r="D171" s="236">
        <f t="shared" si="0"/>
        <v>1627273</v>
      </c>
      <c r="E171" s="299"/>
      <c r="F171" s="299"/>
      <c r="G171" s="299">
        <v>97961367</v>
      </c>
      <c r="H171" s="410">
        <v>0</v>
      </c>
      <c r="I171" s="410">
        <v>0</v>
      </c>
      <c r="J171" s="410">
        <v>0</v>
      </c>
      <c r="K171" s="410">
        <f t="shared" si="1"/>
        <v>0</v>
      </c>
      <c r="L171" s="299">
        <v>97961367</v>
      </c>
      <c r="M171"/>
      <c r="N171"/>
      <c r="O171" s="166"/>
      <c r="R171" s="166"/>
      <c r="S171" s="371"/>
      <c r="T171" s="371"/>
    </row>
    <row r="172" spans="1:20" s="167" customFormat="1" ht="14.4">
      <c r="A172" s="166"/>
      <c r="B172" s="300" t="s">
        <v>412</v>
      </c>
      <c r="C172" s="299">
        <v>5925454</v>
      </c>
      <c r="D172" s="236">
        <f t="shared" si="0"/>
        <v>2245455</v>
      </c>
      <c r="E172" s="299"/>
      <c r="F172" s="299">
        <v>0</v>
      </c>
      <c r="G172" s="299">
        <v>8170909</v>
      </c>
      <c r="H172" s="410">
        <v>0</v>
      </c>
      <c r="I172" s="410">
        <v>0</v>
      </c>
      <c r="J172" s="410">
        <v>0</v>
      </c>
      <c r="K172" s="410">
        <f t="shared" si="1"/>
        <v>0</v>
      </c>
      <c r="L172" s="299">
        <v>8170909</v>
      </c>
      <c r="M172"/>
      <c r="N172"/>
      <c r="O172" s="166"/>
      <c r="R172" s="166"/>
      <c r="S172" s="371"/>
      <c r="T172" s="371"/>
    </row>
    <row r="173" spans="1:20" s="167" customFormat="1" ht="14.4">
      <c r="A173" s="166"/>
      <c r="B173" s="409" t="s">
        <v>413</v>
      </c>
      <c r="C173" s="299">
        <v>8636291</v>
      </c>
      <c r="D173" s="236">
        <f t="shared" si="0"/>
        <v>0</v>
      </c>
      <c r="E173" s="408"/>
      <c r="F173" s="408"/>
      <c r="G173" s="299">
        <v>8636291</v>
      </c>
      <c r="H173" s="407"/>
      <c r="I173" s="407"/>
      <c r="J173" s="407"/>
      <c r="K173" s="410">
        <f t="shared" si="1"/>
        <v>0</v>
      </c>
      <c r="L173" s="299">
        <v>8636291</v>
      </c>
      <c r="M173"/>
      <c r="N173"/>
      <c r="O173" s="166"/>
      <c r="R173" s="166"/>
      <c r="S173" s="371"/>
      <c r="T173" s="371"/>
    </row>
    <row r="174" spans="1:20" s="167" customFormat="1" ht="14.4">
      <c r="A174" s="166"/>
      <c r="B174" s="409" t="s">
        <v>414</v>
      </c>
      <c r="C174" s="299">
        <v>9928173</v>
      </c>
      <c r="D174" s="236">
        <f t="shared" si="0"/>
        <v>3909381</v>
      </c>
      <c r="E174" s="408"/>
      <c r="F174" s="408"/>
      <c r="G174" s="299">
        <v>13837554</v>
      </c>
      <c r="H174" s="407"/>
      <c r="I174" s="407"/>
      <c r="J174" s="407"/>
      <c r="K174" s="407"/>
      <c r="L174" s="299">
        <v>13837554</v>
      </c>
      <c r="M174"/>
      <c r="N174"/>
      <c r="O174" s="166"/>
      <c r="R174" s="166"/>
      <c r="S174" s="371"/>
      <c r="T174" s="371"/>
    </row>
    <row r="175" spans="1:20" s="167" customFormat="1">
      <c r="A175" s="166"/>
      <c r="B175" s="406" t="s">
        <v>66</v>
      </c>
      <c r="C175" s="405">
        <f>SUM(C166:C174)</f>
        <v>806968750.27272725</v>
      </c>
      <c r="D175" s="405">
        <f>SUM(D166:D174)</f>
        <v>71829470.727272719</v>
      </c>
      <c r="E175" s="405">
        <f>SUM(E166:E174)</f>
        <v>0</v>
      </c>
      <c r="F175" s="405">
        <f>SUM(F166:F172)</f>
        <v>0</v>
      </c>
      <c r="G175" s="405">
        <f>SUM(G166:G174)</f>
        <v>878798221</v>
      </c>
      <c r="H175" s="405">
        <f>SUM(H166:H172)</f>
        <v>0</v>
      </c>
      <c r="I175" s="405">
        <f>SUM(I166:I172)</f>
        <v>0</v>
      </c>
      <c r="J175" s="405">
        <f>SUM(J166:J172)</f>
        <v>0</v>
      </c>
      <c r="K175" s="405">
        <f>SUM(K166:K172)</f>
        <v>0</v>
      </c>
      <c r="L175" s="405">
        <f>SUM(L166:L174)</f>
        <v>878798221</v>
      </c>
      <c r="M175" s="166"/>
      <c r="N175" s="400"/>
      <c r="O175" s="404"/>
      <c r="R175" s="166"/>
      <c r="S175" s="371"/>
      <c r="T175" s="371"/>
    </row>
    <row r="176" spans="1:20" s="167" customFormat="1">
      <c r="A176" s="166"/>
      <c r="B176" s="166"/>
      <c r="C176" s="170"/>
      <c r="D176" s="170"/>
      <c r="E176" s="170"/>
      <c r="F176" s="170"/>
      <c r="G176" s="170"/>
      <c r="H176" s="166"/>
      <c r="I176" s="166"/>
      <c r="J176" s="166"/>
      <c r="K176" s="166"/>
      <c r="L176" s="400"/>
      <c r="M176" s="166"/>
      <c r="N176" s="166" t="str">
        <f>PROPER(B176)</f>
        <v/>
      </c>
      <c r="O176" s="166"/>
      <c r="R176" s="166"/>
      <c r="S176" s="371"/>
      <c r="T176" s="371"/>
    </row>
    <row r="177" spans="1:20">
      <c r="A177" s="178" t="s">
        <v>97</v>
      </c>
      <c r="L177" s="293"/>
      <c r="N177" s="166" t="str">
        <f>PROPER(B177)</f>
        <v/>
      </c>
    </row>
    <row r="178" spans="1:20">
      <c r="N178" s="166" t="str">
        <f>PROPER(B178)</f>
        <v/>
      </c>
    </row>
    <row r="179" spans="1:20" s="170" customFormat="1">
      <c r="A179" s="291"/>
      <c r="B179" s="292" t="s">
        <v>98</v>
      </c>
      <c r="C179" s="239" t="s">
        <v>99</v>
      </c>
      <c r="D179" s="239" t="s">
        <v>100</v>
      </c>
      <c r="E179" s="239" t="s">
        <v>101</v>
      </c>
      <c r="F179" s="239" t="s">
        <v>102</v>
      </c>
      <c r="H179" s="166"/>
      <c r="I179" s="166"/>
      <c r="J179" s="166"/>
      <c r="L179" s="293"/>
      <c r="M179" s="166"/>
      <c r="N179" s="166"/>
      <c r="O179" s="166"/>
      <c r="P179" s="167"/>
      <c r="Q179" s="172"/>
      <c r="S179" s="372"/>
      <c r="T179" s="372"/>
    </row>
    <row r="180" spans="1:20" s="170" customFormat="1">
      <c r="A180" s="291"/>
      <c r="B180" s="290" t="s">
        <v>315</v>
      </c>
      <c r="C180" s="289">
        <v>4048331</v>
      </c>
      <c r="D180" s="289">
        <v>0</v>
      </c>
      <c r="E180" s="289">
        <v>-2631415</v>
      </c>
      <c r="F180" s="289">
        <f>+C180+E180</f>
        <v>1416916</v>
      </c>
      <c r="H180" s="166"/>
      <c r="I180" s="166"/>
      <c r="J180" s="166"/>
      <c r="K180" s="166"/>
      <c r="L180" s="166"/>
      <c r="M180" s="166"/>
      <c r="N180" s="166"/>
      <c r="O180" s="166"/>
      <c r="P180" s="167"/>
      <c r="Q180" s="172"/>
      <c r="S180" s="372"/>
      <c r="T180" s="372"/>
    </row>
    <row r="181" spans="1:20" s="170" customFormat="1">
      <c r="A181" s="291"/>
      <c r="B181" s="290" t="s">
        <v>415</v>
      </c>
      <c r="C181" s="289">
        <v>0</v>
      </c>
      <c r="D181" s="289">
        <v>0</v>
      </c>
      <c r="E181" s="289">
        <v>0</v>
      </c>
      <c r="F181" s="289">
        <f>+C181+D181+E181</f>
        <v>0</v>
      </c>
      <c r="H181" s="166"/>
      <c r="I181" s="166"/>
      <c r="J181" s="166"/>
      <c r="K181" s="293"/>
      <c r="L181" s="166"/>
      <c r="M181" s="166"/>
      <c r="N181" s="166"/>
      <c r="O181" s="166"/>
      <c r="P181" s="167"/>
      <c r="Q181" s="172"/>
      <c r="S181" s="372"/>
      <c r="T181" s="372"/>
    </row>
    <row r="182" spans="1:20" s="170" customFormat="1">
      <c r="A182" s="166"/>
      <c r="B182" s="287" t="s">
        <v>105</v>
      </c>
      <c r="C182" s="286">
        <f>SUM(C180:C181)</f>
        <v>4048331</v>
      </c>
      <c r="D182" s="286">
        <f>SUM(D180:D181)</f>
        <v>0</v>
      </c>
      <c r="E182" s="286">
        <f>SUM(E180:E181)</f>
        <v>-2631415</v>
      </c>
      <c r="F182" s="286">
        <f>SUM(F180:F181)</f>
        <v>1416916</v>
      </c>
      <c r="H182" s="166"/>
      <c r="I182" s="166"/>
      <c r="J182" s="166"/>
      <c r="K182" s="166"/>
      <c r="L182" s="166"/>
      <c r="M182" s="166"/>
      <c r="N182" s="166"/>
      <c r="O182" s="166"/>
      <c r="P182" s="167"/>
      <c r="Q182" s="172"/>
      <c r="S182" s="372"/>
      <c r="T182" s="372"/>
    </row>
    <row r="183" spans="1:20" s="170" customFormat="1" hidden="1">
      <c r="A183" s="166"/>
      <c r="B183" s="287" t="s">
        <v>416</v>
      </c>
      <c r="C183" s="286">
        <v>28353133</v>
      </c>
      <c r="D183" s="286">
        <v>0</v>
      </c>
      <c r="E183" s="286">
        <v>12631374</v>
      </c>
      <c r="F183" s="286">
        <f>+C183-E183</f>
        <v>15721759</v>
      </c>
      <c r="H183" s="166"/>
      <c r="I183" s="166"/>
      <c r="J183" s="166"/>
      <c r="K183" s="166"/>
      <c r="L183" s="166"/>
      <c r="M183" s="166"/>
      <c r="N183" s="166" t="str">
        <f>PROPER(B183)</f>
        <v>Total Ejercicio Anterior</v>
      </c>
      <c r="O183" s="166"/>
      <c r="P183" s="167"/>
      <c r="Q183" s="172"/>
      <c r="S183" s="372"/>
      <c r="T183" s="372"/>
    </row>
    <row r="184" spans="1:20" s="170" customFormat="1">
      <c r="A184" s="166"/>
      <c r="B184" s="166"/>
      <c r="C184" s="285"/>
      <c r="D184" s="285"/>
      <c r="E184" s="285"/>
      <c r="F184" s="285"/>
      <c r="H184" s="166"/>
      <c r="I184" s="166"/>
      <c r="J184" s="166"/>
      <c r="K184" s="166"/>
      <c r="L184" s="166"/>
      <c r="M184" s="166"/>
      <c r="N184" s="166" t="str">
        <f>PROPER(B184)</f>
        <v/>
      </c>
      <c r="O184" s="166"/>
      <c r="P184" s="167"/>
      <c r="Q184" s="172"/>
      <c r="S184" s="372"/>
      <c r="T184" s="372"/>
    </row>
    <row r="185" spans="1:20" s="170" customFormat="1">
      <c r="A185" s="178" t="s">
        <v>106</v>
      </c>
      <c r="B185" s="166"/>
      <c r="H185" s="166"/>
      <c r="I185" s="166"/>
      <c r="J185" s="166"/>
      <c r="K185" s="166"/>
      <c r="L185" s="166"/>
      <c r="M185" s="166"/>
      <c r="N185" s="166" t="str">
        <f>PROPER(B185)</f>
        <v/>
      </c>
      <c r="O185" s="166"/>
      <c r="P185" s="167"/>
      <c r="Q185" s="172"/>
      <c r="S185" s="372"/>
      <c r="T185" s="372"/>
    </row>
    <row r="186" spans="1:20">
      <c r="N186" s="166" t="str">
        <f>PROPER(B186)</f>
        <v/>
      </c>
    </row>
    <row r="187" spans="1:20" s="170" customFormat="1" ht="15" customHeight="1">
      <c r="A187" s="166"/>
      <c r="B187" s="749" t="s">
        <v>108</v>
      </c>
      <c r="C187" s="750"/>
      <c r="D187" s="403" t="s">
        <v>72</v>
      </c>
      <c r="E187" s="402" t="s">
        <v>73</v>
      </c>
      <c r="H187" s="166"/>
      <c r="I187" s="166"/>
      <c r="J187" s="166"/>
      <c r="K187" s="166"/>
      <c r="L187" s="166"/>
      <c r="M187" s="166"/>
      <c r="N187" s="166"/>
      <c r="O187" s="166"/>
      <c r="P187" s="167"/>
      <c r="Q187" s="172"/>
      <c r="S187" s="372"/>
      <c r="T187" s="372"/>
    </row>
    <row r="188" spans="1:20" s="170" customFormat="1">
      <c r="A188" s="166"/>
      <c r="B188" s="761" t="s">
        <v>320</v>
      </c>
      <c r="C188" s="762"/>
      <c r="D188" s="401">
        <v>0</v>
      </c>
      <c r="E188" s="401">
        <v>24885496</v>
      </c>
      <c r="H188" s="166"/>
      <c r="I188" s="166"/>
      <c r="J188" s="166"/>
      <c r="K188" s="166"/>
      <c r="L188" s="166"/>
      <c r="M188" s="166"/>
      <c r="N188" s="166"/>
      <c r="O188" s="166"/>
      <c r="P188" s="167"/>
      <c r="Q188" s="172"/>
      <c r="S188" s="372"/>
      <c r="T188" s="372"/>
    </row>
    <row r="189" spans="1:20" s="170" customFormat="1">
      <c r="A189" s="166"/>
      <c r="B189" s="761" t="s">
        <v>417</v>
      </c>
      <c r="C189" s="762"/>
      <c r="D189" s="401">
        <v>0</v>
      </c>
      <c r="E189" s="401">
        <v>0</v>
      </c>
      <c r="H189" s="166"/>
      <c r="I189" s="166"/>
      <c r="J189" s="166"/>
      <c r="K189" s="166"/>
      <c r="L189" s="166"/>
      <c r="M189" s="166"/>
      <c r="N189" s="166"/>
      <c r="O189" s="166"/>
      <c r="P189" s="167"/>
      <c r="Q189" s="172"/>
      <c r="S189" s="372"/>
      <c r="T189" s="372"/>
    </row>
    <row r="190" spans="1:20" s="170" customFormat="1">
      <c r="A190" s="166"/>
      <c r="B190" s="761" t="s">
        <v>418</v>
      </c>
      <c r="C190" s="762"/>
      <c r="D190" s="401">
        <v>0</v>
      </c>
      <c r="E190" s="401">
        <v>0</v>
      </c>
      <c r="H190" s="166"/>
      <c r="I190" s="166"/>
      <c r="J190" s="166"/>
      <c r="K190" s="166"/>
      <c r="L190" s="166"/>
      <c r="M190" s="166"/>
      <c r="N190" s="166"/>
      <c r="O190" s="166"/>
      <c r="P190" s="167"/>
      <c r="Q190" s="172"/>
      <c r="S190" s="372"/>
      <c r="T190" s="372"/>
    </row>
    <row r="191" spans="1:20" s="170" customFormat="1">
      <c r="A191" s="166"/>
      <c r="B191" s="761" t="s">
        <v>419</v>
      </c>
      <c r="C191" s="762"/>
      <c r="D191" s="401">
        <v>0</v>
      </c>
      <c r="E191" s="401">
        <v>-8407218</v>
      </c>
      <c r="F191" s="400"/>
      <c r="H191" s="166"/>
      <c r="I191" s="166"/>
      <c r="J191" s="166"/>
      <c r="K191" s="166"/>
      <c r="L191" s="166"/>
      <c r="M191" s="166"/>
      <c r="N191" s="166"/>
      <c r="O191" s="166"/>
      <c r="P191" s="167"/>
      <c r="Q191" s="172"/>
      <c r="S191" s="372"/>
      <c r="T191" s="372"/>
    </row>
    <row r="192" spans="1:20" s="170" customFormat="1">
      <c r="A192" s="166"/>
      <c r="B192" s="749" t="s">
        <v>66</v>
      </c>
      <c r="C192" s="750"/>
      <c r="D192" s="399">
        <f>SUM(D188:D191)</f>
        <v>0</v>
      </c>
      <c r="E192" s="398">
        <f>SUM(E188:E191)</f>
        <v>16478278</v>
      </c>
      <c r="H192" s="166"/>
      <c r="I192" s="166"/>
      <c r="J192" s="166"/>
      <c r="K192" s="166"/>
      <c r="L192" s="166"/>
      <c r="M192" s="166"/>
      <c r="N192" s="166"/>
      <c r="O192" s="166"/>
      <c r="P192" s="167"/>
      <c r="Q192" s="172"/>
      <c r="S192" s="372"/>
      <c r="T192" s="372"/>
    </row>
    <row r="193" spans="1:20" s="170" customFormat="1">
      <c r="A193" s="166"/>
      <c r="B193" s="276"/>
      <c r="C193" s="263"/>
      <c r="D193" s="263"/>
      <c r="E193" s="263"/>
      <c r="F193" s="280"/>
      <c r="H193" s="166"/>
      <c r="I193" s="166"/>
      <c r="J193" s="166"/>
      <c r="K193" s="166"/>
      <c r="L193" s="166"/>
      <c r="M193" s="166"/>
      <c r="N193" s="166" t="str">
        <f t="shared" ref="N193:N199" si="2">PROPER(B193)</f>
        <v/>
      </c>
      <c r="O193" s="166"/>
      <c r="P193" s="167"/>
      <c r="Q193" s="172"/>
      <c r="S193" s="372"/>
      <c r="T193" s="372"/>
    </row>
    <row r="194" spans="1:20" s="170" customFormat="1">
      <c r="A194" s="178" t="s">
        <v>112</v>
      </c>
      <c r="B194" s="175"/>
      <c r="C194" s="280"/>
      <c r="D194" s="280"/>
      <c r="E194" s="280"/>
      <c r="F194" s="175"/>
      <c r="H194" s="166"/>
      <c r="I194" s="166"/>
      <c r="J194" s="166"/>
      <c r="K194" s="166"/>
      <c r="L194" s="166"/>
      <c r="M194" s="166"/>
      <c r="N194" s="166" t="str">
        <f t="shared" si="2"/>
        <v/>
      </c>
      <c r="O194" s="166"/>
      <c r="P194" s="167"/>
      <c r="Q194" s="172"/>
      <c r="S194" s="372"/>
      <c r="T194" s="372"/>
    </row>
    <row r="195" spans="1:20" s="170" customFormat="1" ht="15" customHeight="1">
      <c r="A195" s="771" t="s">
        <v>420</v>
      </c>
      <c r="B195" s="771"/>
      <c r="C195" s="771"/>
      <c r="D195" s="771"/>
      <c r="E195" s="771"/>
      <c r="H195" s="166"/>
      <c r="I195" s="166"/>
      <c r="J195" s="166"/>
      <c r="K195" s="166"/>
      <c r="L195" s="166"/>
      <c r="M195" s="166"/>
      <c r="N195" s="166" t="str">
        <f t="shared" si="2"/>
        <v/>
      </c>
      <c r="O195" s="166"/>
      <c r="P195" s="167"/>
      <c r="Q195" s="172"/>
      <c r="S195" s="372"/>
      <c r="T195" s="372"/>
    </row>
    <row r="196" spans="1:20" s="170" customFormat="1">
      <c r="A196" s="276"/>
      <c r="B196" s="276"/>
      <c r="C196" s="263"/>
      <c r="D196" s="263"/>
      <c r="E196" s="263"/>
      <c r="F196" s="280"/>
      <c r="H196" s="166"/>
      <c r="I196" s="166"/>
      <c r="J196" s="166"/>
      <c r="K196" s="166"/>
      <c r="L196" s="166"/>
      <c r="M196" s="166"/>
      <c r="N196" s="166" t="str">
        <f t="shared" si="2"/>
        <v/>
      </c>
      <c r="O196" s="166"/>
      <c r="P196" s="167"/>
      <c r="Q196" s="172"/>
      <c r="S196" s="372"/>
      <c r="T196" s="372"/>
    </row>
    <row r="197" spans="1:20" s="170" customFormat="1">
      <c r="A197" s="178" t="s">
        <v>114</v>
      </c>
      <c r="B197" s="175"/>
      <c r="C197" s="280"/>
      <c r="D197" s="280"/>
      <c r="E197" s="280"/>
      <c r="H197" s="166"/>
      <c r="I197" s="166"/>
      <c r="J197" s="166"/>
      <c r="K197" s="166"/>
      <c r="L197" s="166"/>
      <c r="M197" s="166"/>
      <c r="N197" s="166" t="str">
        <f t="shared" si="2"/>
        <v/>
      </c>
      <c r="O197" s="166"/>
      <c r="P197" s="167"/>
      <c r="Q197" s="172"/>
      <c r="S197" s="372"/>
      <c r="T197" s="372"/>
    </row>
    <row r="198" spans="1:20" s="170" customFormat="1">
      <c r="A198" s="177"/>
      <c r="B198" s="276"/>
      <c r="C198" s="263"/>
      <c r="D198" s="263"/>
      <c r="E198" s="263"/>
      <c r="H198" s="166"/>
      <c r="I198" s="166"/>
      <c r="J198" s="166"/>
      <c r="K198" s="166"/>
      <c r="L198" s="166"/>
      <c r="M198" s="166"/>
      <c r="N198" s="166" t="str">
        <f t="shared" si="2"/>
        <v/>
      </c>
      <c r="O198" s="166"/>
      <c r="P198" s="167"/>
      <c r="Q198" s="172"/>
      <c r="S198" s="372"/>
      <c r="T198" s="372"/>
    </row>
    <row r="199" spans="1:20" s="170" customFormat="1" ht="15" customHeight="1">
      <c r="A199" s="276"/>
      <c r="B199" s="259" t="s">
        <v>115</v>
      </c>
      <c r="C199" s="258" t="s">
        <v>72</v>
      </c>
      <c r="D199" s="281" t="s">
        <v>73</v>
      </c>
      <c r="E199" s="263"/>
      <c r="F199" s="227"/>
      <c r="G199" s="392"/>
      <c r="H199" s="166"/>
      <c r="I199" s="166"/>
      <c r="J199" s="166"/>
      <c r="K199" s="166"/>
      <c r="L199" s="166"/>
      <c r="M199" s="166"/>
      <c r="N199" s="166" t="str">
        <f t="shared" si="2"/>
        <v>Institucion</v>
      </c>
      <c r="O199" s="166"/>
      <c r="P199" s="167"/>
      <c r="Q199" s="172"/>
      <c r="S199" s="372"/>
      <c r="T199" s="372"/>
    </row>
    <row r="200" spans="1:20" s="170" customFormat="1">
      <c r="A200" s="276"/>
      <c r="B200" s="272" t="s">
        <v>421</v>
      </c>
      <c r="C200" s="251">
        <f>+[8]BALANCE!C87</f>
        <v>470405150</v>
      </c>
      <c r="D200" s="255">
        <v>0</v>
      </c>
      <c r="E200" s="263"/>
      <c r="F200" s="227"/>
      <c r="G200" s="392"/>
      <c r="H200" s="166"/>
      <c r="I200" s="166"/>
      <c r="J200" s="166"/>
      <c r="K200" s="166"/>
      <c r="L200" s="166"/>
      <c r="M200" s="166"/>
      <c r="N200" s="166"/>
      <c r="O200" s="166"/>
      <c r="P200" s="167"/>
      <c r="Q200" s="172"/>
      <c r="S200" s="372"/>
      <c r="T200" s="372"/>
    </row>
    <row r="201" spans="1:20" s="170" customFormat="1">
      <c r="A201" s="276"/>
      <c r="B201" s="397" t="s">
        <v>422</v>
      </c>
      <c r="C201" s="251">
        <f>+[8]BALANCE!C86</f>
        <v>2047739150</v>
      </c>
      <c r="D201" s="255">
        <v>0</v>
      </c>
      <c r="E201" s="263"/>
      <c r="F201" s="227"/>
      <c r="G201" s="392"/>
      <c r="H201" s="166"/>
      <c r="I201" s="166"/>
      <c r="J201" s="166"/>
      <c r="K201" s="166"/>
      <c r="L201" s="166"/>
      <c r="M201" s="166"/>
      <c r="N201" s="166"/>
      <c r="O201" s="166"/>
      <c r="P201" s="167"/>
      <c r="Q201" s="172"/>
      <c r="S201" s="372"/>
      <c r="T201" s="372"/>
    </row>
    <row r="202" spans="1:20" s="170" customFormat="1">
      <c r="A202" s="276"/>
      <c r="B202" s="272" t="s">
        <v>423</v>
      </c>
      <c r="C202" s="251">
        <f>+[8]BALANCE!C90</f>
        <v>15687919</v>
      </c>
      <c r="D202" s="255">
        <v>0</v>
      </c>
      <c r="E202" s="263"/>
      <c r="F202" s="227"/>
      <c r="G202" s="392"/>
      <c r="H202" s="166"/>
      <c r="I202" s="166"/>
      <c r="J202" s="166"/>
      <c r="K202" s="166"/>
      <c r="L202" s="166"/>
      <c r="M202" s="166"/>
      <c r="N202" s="166"/>
      <c r="O202" s="166"/>
      <c r="P202" s="167"/>
      <c r="Q202" s="172"/>
      <c r="S202" s="372"/>
      <c r="T202" s="372"/>
    </row>
    <row r="203" spans="1:20" s="170" customFormat="1">
      <c r="A203" s="276"/>
      <c r="B203" s="272" t="s">
        <v>424</v>
      </c>
      <c r="C203" s="251">
        <f>+[8]BALANCE!C91</f>
        <v>315466800</v>
      </c>
      <c r="D203" s="255">
        <v>0</v>
      </c>
      <c r="E203" s="263"/>
      <c r="F203" s="227"/>
      <c r="G203" s="392"/>
      <c r="H203" s="166"/>
      <c r="I203" s="166"/>
      <c r="J203" s="166"/>
      <c r="K203" s="166"/>
      <c r="L203" s="166"/>
      <c r="M203" s="166"/>
      <c r="N203" s="166"/>
      <c r="O203" s="166"/>
      <c r="P203" s="167"/>
      <c r="Q203" s="172"/>
      <c r="S203" s="372"/>
      <c r="T203" s="372"/>
    </row>
    <row r="204" spans="1:20" s="170" customFormat="1">
      <c r="A204" s="276"/>
      <c r="B204" s="272" t="s">
        <v>425</v>
      </c>
      <c r="C204" s="251">
        <v>0</v>
      </c>
      <c r="D204" s="255"/>
      <c r="E204" s="263"/>
      <c r="F204" s="227"/>
      <c r="G204" s="392"/>
      <c r="H204" s="166"/>
      <c r="I204" s="166"/>
      <c r="J204" s="166"/>
      <c r="K204" s="166"/>
      <c r="L204" s="166"/>
      <c r="M204" s="166"/>
      <c r="N204" s="166"/>
      <c r="O204" s="166"/>
      <c r="P204" s="167"/>
      <c r="Q204" s="172"/>
      <c r="S204" s="372"/>
      <c r="T204" s="372"/>
    </row>
    <row r="205" spans="1:20" s="193" customFormat="1">
      <c r="A205" s="276"/>
      <c r="B205" s="259" t="s">
        <v>105</v>
      </c>
      <c r="C205" s="258">
        <f>SUM(C200:C204)</f>
        <v>2849299019</v>
      </c>
      <c r="D205" s="258">
        <f>SUM(D200:D202)</f>
        <v>0</v>
      </c>
      <c r="E205" s="263"/>
      <c r="F205" s="227"/>
      <c r="G205" s="392"/>
      <c r="H205" s="180"/>
      <c r="I205" s="180"/>
      <c r="J205" s="180"/>
      <c r="K205" s="180"/>
      <c r="L205" s="180"/>
      <c r="M205" s="180"/>
      <c r="N205" s="180"/>
      <c r="O205" s="180"/>
      <c r="P205" s="376"/>
      <c r="Q205" s="194"/>
      <c r="S205" s="377"/>
      <c r="T205" s="377"/>
    </row>
    <row r="206" spans="1:20" s="170" customFormat="1">
      <c r="A206" s="276"/>
      <c r="B206" s="276"/>
      <c r="C206" s="263"/>
      <c r="D206" s="263"/>
      <c r="E206" s="263"/>
      <c r="F206" s="227"/>
      <c r="G206" s="392"/>
      <c r="H206" s="166"/>
      <c r="I206" s="166"/>
      <c r="J206" s="166"/>
      <c r="K206" s="166"/>
      <c r="L206" s="166"/>
      <c r="M206" s="166"/>
      <c r="N206" s="166"/>
      <c r="O206" s="166"/>
      <c r="P206" s="167"/>
      <c r="Q206" s="172"/>
      <c r="S206" s="372"/>
      <c r="T206" s="372"/>
    </row>
    <row r="207" spans="1:20" s="170" customFormat="1">
      <c r="A207" s="178" t="s">
        <v>118</v>
      </c>
      <c r="B207" s="175"/>
      <c r="C207" s="280"/>
      <c r="D207" s="280"/>
      <c r="E207" s="280"/>
      <c r="F207" s="227"/>
      <c r="G207" s="392"/>
      <c r="H207" s="166"/>
      <c r="I207" s="166"/>
      <c r="J207" s="166"/>
      <c r="K207" s="166"/>
      <c r="L207" s="166"/>
      <c r="M207" s="166"/>
      <c r="N207" s="166"/>
      <c r="O207" s="166"/>
      <c r="P207" s="167"/>
      <c r="Q207" s="172"/>
      <c r="S207" s="372"/>
      <c r="T207" s="372"/>
    </row>
    <row r="208" spans="1:20" s="170" customFormat="1">
      <c r="A208" s="177"/>
      <c r="B208" s="276"/>
      <c r="C208" s="263"/>
      <c r="D208" s="263"/>
      <c r="E208" s="263"/>
      <c r="H208" s="166"/>
      <c r="I208" s="166"/>
      <c r="J208" s="166"/>
      <c r="K208" s="166"/>
      <c r="L208" s="166"/>
      <c r="M208" s="166"/>
      <c r="N208" s="166"/>
      <c r="O208" s="166"/>
      <c r="P208" s="167"/>
      <c r="Q208" s="172"/>
      <c r="S208" s="372"/>
      <c r="T208" s="372"/>
    </row>
    <row r="209" spans="1:20" s="170" customFormat="1">
      <c r="A209" s="276"/>
      <c r="B209" s="245" t="s">
        <v>119</v>
      </c>
      <c r="C209" s="257" t="s">
        <v>72</v>
      </c>
      <c r="D209" s="394" t="s">
        <v>73</v>
      </c>
      <c r="E209" s="263"/>
      <c r="H209" s="166"/>
      <c r="I209" s="166"/>
      <c r="J209" s="166"/>
      <c r="K209" s="166"/>
      <c r="L209" s="166"/>
      <c r="M209" s="166"/>
      <c r="N209" s="166"/>
      <c r="O209" s="166"/>
      <c r="P209" s="167"/>
      <c r="Q209" s="172"/>
      <c r="S209" s="372"/>
      <c r="T209" s="372"/>
    </row>
    <row r="210" spans="1:20" s="170" customFormat="1">
      <c r="A210" s="276"/>
      <c r="B210" s="273" t="s">
        <v>426</v>
      </c>
      <c r="C210" s="266">
        <f>+[8]BALANCE!C94</f>
        <v>39783814</v>
      </c>
      <c r="D210" s="266">
        <v>0</v>
      </c>
      <c r="E210" s="263"/>
      <c r="H210" s="166"/>
      <c r="I210" s="166"/>
      <c r="J210" s="166"/>
      <c r="K210" s="166"/>
      <c r="L210" s="166"/>
      <c r="M210" s="166"/>
      <c r="N210" s="166"/>
      <c r="O210" s="166"/>
      <c r="P210" s="167"/>
      <c r="Q210" s="172"/>
      <c r="S210" s="372"/>
      <c r="T210" s="372"/>
    </row>
    <row r="211" spans="1:20" s="170" customFormat="1">
      <c r="A211" s="276"/>
      <c r="B211" s="272" t="s">
        <v>427</v>
      </c>
      <c r="C211" s="266">
        <v>0</v>
      </c>
      <c r="D211" s="266">
        <v>0</v>
      </c>
      <c r="E211" s="263"/>
      <c r="H211" s="166"/>
      <c r="I211" s="166"/>
      <c r="J211" s="166"/>
      <c r="K211" s="166"/>
      <c r="L211" s="166"/>
      <c r="M211" s="166"/>
      <c r="N211" s="166"/>
      <c r="O211" s="166"/>
      <c r="P211" s="167"/>
      <c r="Q211" s="172"/>
      <c r="S211" s="372"/>
      <c r="T211" s="372"/>
    </row>
    <row r="212" spans="1:20" s="170" customFormat="1" ht="14.55" customHeight="1">
      <c r="A212" s="166"/>
      <c r="B212" s="396" t="s">
        <v>428</v>
      </c>
      <c r="C212" s="264">
        <f>SUM(C210:C211)</f>
        <v>39783814</v>
      </c>
      <c r="D212" s="264">
        <f>SUM(D210:D211)</f>
        <v>0</v>
      </c>
      <c r="H212" s="166"/>
      <c r="I212" s="166"/>
      <c r="J212" s="166"/>
      <c r="K212" s="166"/>
      <c r="L212" s="166"/>
      <c r="M212" s="166"/>
      <c r="N212" s="166"/>
      <c r="O212" s="166"/>
      <c r="P212" s="167"/>
      <c r="Q212" s="172"/>
      <c r="S212" s="372"/>
      <c r="T212" s="372"/>
    </row>
    <row r="213" spans="1:20" s="170" customFormat="1">
      <c r="A213" s="166"/>
      <c r="B213" s="246"/>
      <c r="C213" s="263"/>
      <c r="D213" s="263"/>
      <c r="H213" s="166"/>
      <c r="I213" s="166"/>
      <c r="J213" s="166"/>
      <c r="K213" s="166"/>
      <c r="L213" s="166"/>
      <c r="M213" s="166"/>
      <c r="N213" s="166"/>
      <c r="O213" s="166"/>
      <c r="P213" s="167"/>
      <c r="Q213" s="172"/>
      <c r="S213" s="372"/>
      <c r="T213" s="372"/>
    </row>
    <row r="214" spans="1:20" s="170" customFormat="1">
      <c r="A214" s="324" t="s">
        <v>121</v>
      </c>
      <c r="B214" s="166"/>
      <c r="H214" s="166"/>
      <c r="I214" s="166"/>
      <c r="J214" s="166"/>
      <c r="K214" s="166"/>
      <c r="L214" s="166"/>
      <c r="M214" s="166"/>
      <c r="N214" s="166"/>
      <c r="O214" s="166"/>
      <c r="P214" s="167"/>
      <c r="Q214" s="172"/>
      <c r="S214" s="372"/>
      <c r="T214" s="372"/>
    </row>
    <row r="215" spans="1:20">
      <c r="F215" s="227"/>
      <c r="G215" s="392"/>
      <c r="H215" s="227"/>
      <c r="I215" s="392"/>
    </row>
    <row r="216" spans="1:20" s="170" customFormat="1" ht="30.75" customHeight="1">
      <c r="A216" s="166"/>
      <c r="B216" s="749" t="s">
        <v>122</v>
      </c>
      <c r="C216" s="750"/>
      <c r="D216" s="257" t="s">
        <v>72</v>
      </c>
      <c r="E216" s="394" t="s">
        <v>73</v>
      </c>
      <c r="F216" s="227"/>
      <c r="G216" s="392"/>
      <c r="H216" s="392"/>
      <c r="I216" s="166"/>
      <c r="J216" s="166"/>
      <c r="K216" s="166"/>
      <c r="L216" s="166"/>
      <c r="M216" s="166"/>
      <c r="N216" s="166"/>
      <c r="O216" s="167"/>
      <c r="P216" s="172"/>
      <c r="R216" s="372"/>
      <c r="S216" s="372"/>
    </row>
    <row r="217" spans="1:20" s="170" customFormat="1">
      <c r="A217" s="166"/>
      <c r="B217" s="761" t="s">
        <v>429</v>
      </c>
      <c r="C217" s="762"/>
      <c r="D217" s="251">
        <f>+[8]BALANCE!C82</f>
        <v>490868468</v>
      </c>
      <c r="E217" s="266"/>
      <c r="F217" s="227"/>
      <c r="G217" s="392"/>
      <c r="H217" s="392"/>
      <c r="I217" s="166"/>
      <c r="J217" s="166"/>
      <c r="K217" s="166"/>
      <c r="L217" s="166"/>
      <c r="M217" s="166"/>
      <c r="N217" s="166"/>
      <c r="O217" s="167"/>
      <c r="P217" s="172"/>
      <c r="R217" s="372"/>
      <c r="S217" s="372"/>
    </row>
    <row r="218" spans="1:20" s="170" customFormat="1">
      <c r="A218" s="166"/>
      <c r="B218" s="761" t="s">
        <v>430</v>
      </c>
      <c r="C218" s="762"/>
      <c r="D218" s="251">
        <f>+[8]BALANCE!C83</f>
        <v>291016393</v>
      </c>
      <c r="E218" s="266"/>
      <c r="F218" s="227"/>
      <c r="G218" s="392"/>
      <c r="H218" s="392"/>
      <c r="I218" s="166"/>
      <c r="J218" s="166"/>
      <c r="K218" s="166"/>
      <c r="L218" s="166"/>
      <c r="M218" s="166"/>
      <c r="N218" s="166"/>
      <c r="O218" s="167"/>
      <c r="P218" s="172"/>
      <c r="R218" s="372"/>
      <c r="S218" s="372"/>
    </row>
    <row r="219" spans="1:20" s="170" customFormat="1">
      <c r="A219" s="166"/>
      <c r="B219" s="761" t="s">
        <v>431</v>
      </c>
      <c r="C219" s="762"/>
      <c r="D219" s="251">
        <f>+[8]BALANCE!C84</f>
        <v>5680017</v>
      </c>
      <c r="E219" s="266"/>
      <c r="F219" s="227"/>
      <c r="G219" s="392"/>
      <c r="H219" s="392"/>
      <c r="I219" s="166"/>
      <c r="J219" s="166"/>
      <c r="K219" s="166"/>
      <c r="L219" s="166"/>
      <c r="M219" s="166"/>
      <c r="N219" s="166"/>
      <c r="O219" s="167"/>
      <c r="P219" s="172"/>
      <c r="R219" s="372"/>
      <c r="S219" s="372"/>
    </row>
    <row r="220" spans="1:20" s="170" customFormat="1">
      <c r="A220" s="166"/>
      <c r="B220" s="761" t="s">
        <v>432</v>
      </c>
      <c r="C220" s="762"/>
      <c r="D220" s="251">
        <f>+[8]BALANCE!C101</f>
        <v>2436433400</v>
      </c>
      <c r="E220" s="251">
        <v>0</v>
      </c>
      <c r="H220" s="392"/>
      <c r="I220" s="166"/>
      <c r="J220" s="166"/>
      <c r="K220" s="166"/>
      <c r="L220" s="166"/>
      <c r="M220" s="166"/>
      <c r="N220" s="166"/>
      <c r="O220" s="167"/>
      <c r="P220" s="172"/>
      <c r="R220" s="372"/>
      <c r="S220" s="372"/>
    </row>
    <row r="221" spans="1:20" s="170" customFormat="1">
      <c r="A221" s="166"/>
      <c r="B221" s="761" t="s">
        <v>433</v>
      </c>
      <c r="C221" s="762"/>
      <c r="D221" s="251">
        <f>+[8]BALANCE!C102</f>
        <v>8202136800</v>
      </c>
      <c r="E221" s="251">
        <v>0</v>
      </c>
      <c r="H221" s="392"/>
      <c r="I221" s="166"/>
      <c r="J221" s="166"/>
      <c r="K221" s="166"/>
      <c r="L221" s="166"/>
      <c r="M221" s="166"/>
      <c r="N221" s="166"/>
      <c r="O221" s="167"/>
      <c r="P221" s="172"/>
      <c r="R221" s="372"/>
      <c r="S221" s="372"/>
    </row>
    <row r="222" spans="1:20" s="170" customFormat="1">
      <c r="A222" s="166"/>
      <c r="B222" s="268" t="s">
        <v>434</v>
      </c>
      <c r="C222" s="267"/>
      <c r="D222" s="395">
        <f>+[8]BALANCE!C103</f>
        <v>67287071</v>
      </c>
      <c r="E222" s="251">
        <v>0</v>
      </c>
      <c r="H222" s="392"/>
      <c r="I222" s="166"/>
      <c r="J222" s="166"/>
      <c r="K222" s="166"/>
      <c r="L222" s="166"/>
      <c r="M222" s="166"/>
      <c r="N222" s="166"/>
      <c r="O222" s="167"/>
      <c r="P222" s="172"/>
      <c r="R222" s="372"/>
      <c r="S222" s="372"/>
    </row>
    <row r="223" spans="1:20">
      <c r="B223" s="749" t="s">
        <v>66</v>
      </c>
      <c r="C223" s="750"/>
      <c r="D223" s="393">
        <f>SUM(D217:D222)</f>
        <v>11493422149</v>
      </c>
      <c r="E223" s="264">
        <f>SUM(E217:E222)</f>
        <v>0</v>
      </c>
      <c r="F223" s="166"/>
      <c r="G223" s="166"/>
      <c r="H223" s="392"/>
      <c r="O223" s="167"/>
      <c r="Q223" s="166"/>
      <c r="R223" s="371"/>
      <c r="T223" s="166"/>
    </row>
    <row r="224" spans="1:20" s="170" customFormat="1">
      <c r="A224" s="324" t="s">
        <v>123</v>
      </c>
      <c r="B224" s="166"/>
      <c r="H224" s="392"/>
      <c r="I224" s="166"/>
      <c r="J224" s="166"/>
      <c r="K224" s="166"/>
      <c r="L224" s="166"/>
      <c r="M224" s="166"/>
      <c r="N224" s="166"/>
      <c r="O224" s="167"/>
      <c r="P224" s="172"/>
      <c r="R224" s="372"/>
      <c r="S224" s="372"/>
    </row>
    <row r="225" spans="1:20">
      <c r="F225" s="166"/>
      <c r="G225" s="166"/>
      <c r="H225" s="392"/>
      <c r="O225" s="167"/>
      <c r="Q225" s="166"/>
      <c r="R225" s="371"/>
      <c r="T225" s="166"/>
    </row>
    <row r="226" spans="1:20" s="170" customFormat="1" ht="30.75" customHeight="1">
      <c r="A226" s="166"/>
      <c r="B226" s="166"/>
      <c r="F226" s="227"/>
      <c r="G226" s="392"/>
      <c r="H226" s="392"/>
      <c r="I226" s="166"/>
      <c r="J226" s="166"/>
      <c r="K226" s="166"/>
      <c r="L226" s="166"/>
      <c r="M226" s="166"/>
      <c r="N226" s="166"/>
      <c r="O226" s="167"/>
      <c r="P226" s="172"/>
      <c r="R226" s="372"/>
      <c r="S226" s="372"/>
    </row>
    <row r="227" spans="1:20">
      <c r="B227" s="749" t="s">
        <v>124</v>
      </c>
      <c r="C227" s="750"/>
      <c r="D227" s="257" t="s">
        <v>72</v>
      </c>
      <c r="E227" s="394" t="s">
        <v>73</v>
      </c>
      <c r="F227" s="227"/>
      <c r="G227" s="392"/>
      <c r="H227" s="392"/>
      <c r="O227" s="167"/>
      <c r="Q227" s="166"/>
      <c r="R227" s="371"/>
      <c r="T227" s="166"/>
    </row>
    <row r="228" spans="1:20" ht="15.45" customHeight="1">
      <c r="B228" s="761" t="s">
        <v>435</v>
      </c>
      <c r="C228" s="762"/>
      <c r="D228" s="266">
        <f>+[8]BALANCE!C94</f>
        <v>39783814</v>
      </c>
      <c r="E228" s="266">
        <v>0</v>
      </c>
      <c r="F228" s="227"/>
      <c r="G228" s="392"/>
      <c r="H228" s="392"/>
      <c r="O228" s="167"/>
      <c r="Q228" s="166"/>
      <c r="R228" s="371"/>
      <c r="T228" s="166"/>
    </row>
    <row r="229" spans="1:20">
      <c r="B229" s="761" t="s">
        <v>355</v>
      </c>
      <c r="C229" s="762"/>
      <c r="D229" s="266">
        <f>+[8]BALANCE!C97</f>
        <v>27978217</v>
      </c>
      <c r="E229" s="266">
        <v>0</v>
      </c>
      <c r="F229" s="227"/>
      <c r="G229" s="392"/>
      <c r="H229" s="392"/>
      <c r="O229" s="167"/>
      <c r="Q229" s="166"/>
      <c r="R229" s="371"/>
      <c r="T229" s="166"/>
    </row>
    <row r="230" spans="1:20">
      <c r="B230" s="749" t="s">
        <v>66</v>
      </c>
      <c r="C230" s="750"/>
      <c r="D230" s="393">
        <f>SUM(D228:D229)</f>
        <v>67762031</v>
      </c>
      <c r="E230" s="264">
        <f>SUM(E228:E229)</f>
        <v>0</v>
      </c>
      <c r="F230" s="227"/>
      <c r="G230" s="392"/>
      <c r="H230" s="392"/>
      <c r="O230" s="167"/>
      <c r="Q230" s="166"/>
      <c r="R230" s="371"/>
      <c r="T230" s="166"/>
    </row>
    <row r="231" spans="1:20">
      <c r="B231" s="276"/>
      <c r="C231" s="276"/>
      <c r="D231" s="388"/>
      <c r="E231" s="388"/>
      <c r="F231" s="227"/>
      <c r="G231" s="392"/>
      <c r="H231" s="392"/>
      <c r="O231" s="167"/>
      <c r="Q231" s="166"/>
      <c r="R231" s="371"/>
      <c r="T231" s="166"/>
    </row>
    <row r="232" spans="1:20">
      <c r="A232" s="178" t="s">
        <v>126</v>
      </c>
      <c r="F232" s="227"/>
      <c r="G232" s="392"/>
      <c r="H232" s="392"/>
      <c r="O232" s="167"/>
      <c r="Q232" s="166"/>
      <c r="R232" s="371"/>
      <c r="T232" s="166"/>
    </row>
    <row r="233" spans="1:20">
      <c r="F233" s="227"/>
      <c r="G233" s="392"/>
      <c r="H233" s="392"/>
      <c r="O233" s="167"/>
      <c r="Q233" s="166"/>
      <c r="R233" s="371"/>
      <c r="T233" s="166"/>
    </row>
    <row r="234" spans="1:20">
      <c r="F234" s="227"/>
      <c r="G234" s="392"/>
      <c r="H234" s="227"/>
      <c r="I234" s="392"/>
    </row>
    <row r="235" spans="1:20">
      <c r="B235" s="245" t="s">
        <v>436</v>
      </c>
      <c r="C235" s="257" t="s">
        <v>131</v>
      </c>
      <c r="D235" s="257" t="s">
        <v>437</v>
      </c>
      <c r="E235" s="281" t="s">
        <v>438</v>
      </c>
      <c r="H235" s="773"/>
      <c r="I235" s="773"/>
      <c r="J235" s="772"/>
      <c r="K235" s="772"/>
    </row>
    <row r="236" spans="1:20">
      <c r="B236" s="254" t="str">
        <f>+B200</f>
        <v xml:space="preserve">Incubate Sa </v>
      </c>
      <c r="C236" s="261" t="s">
        <v>439</v>
      </c>
      <c r="D236" s="261">
        <f>+'[8]PRESTAMOS ENTIDADES VINCULADAS'!C12</f>
        <v>470405150</v>
      </c>
      <c r="E236" s="271">
        <v>0</v>
      </c>
      <c r="H236" s="391"/>
      <c r="I236" s="391"/>
      <c r="J236" s="390"/>
      <c r="K236" s="390"/>
    </row>
    <row r="237" spans="1:20">
      <c r="B237" s="254" t="s">
        <v>440</v>
      </c>
      <c r="C237" s="261" t="s">
        <v>439</v>
      </c>
      <c r="D237" s="261">
        <v>0</v>
      </c>
      <c r="E237" s="271">
        <f>+'[8]PRESTAMOS ENTIDADES VINCULADAS'!C25</f>
        <v>220000</v>
      </c>
      <c r="H237" s="391"/>
      <c r="I237" s="391"/>
      <c r="J237" s="390"/>
      <c r="K237" s="390"/>
    </row>
    <row r="238" spans="1:20">
      <c r="B238" s="254" t="str">
        <f>+B202</f>
        <v>Intereses a Pagar - GS</v>
      </c>
      <c r="C238" s="261" t="s">
        <v>439</v>
      </c>
      <c r="D238" s="389">
        <f>+[8]BALANCE!C90</f>
        <v>15687919</v>
      </c>
      <c r="E238" s="252">
        <v>0</v>
      </c>
      <c r="H238" s="170"/>
    </row>
    <row r="239" spans="1:20" s="170" customFormat="1">
      <c r="A239" s="166"/>
      <c r="B239" s="254" t="str">
        <f>+B203</f>
        <v>Intereses a Pagar-USD</v>
      </c>
      <c r="C239" s="261" t="s">
        <v>439</v>
      </c>
      <c r="D239" s="261">
        <v>0</v>
      </c>
      <c r="E239" s="389">
        <v>8076.7099999999991</v>
      </c>
      <c r="F239" s="170" t="str">
        <f>PROPER(B243)</f>
        <v/>
      </c>
      <c r="I239" s="166"/>
      <c r="J239" s="166"/>
      <c r="K239" s="166"/>
      <c r="L239" s="166"/>
      <c r="M239" s="166"/>
      <c r="N239" s="166"/>
      <c r="O239" s="166"/>
      <c r="P239" s="167"/>
      <c r="Q239" s="167"/>
      <c r="S239" s="372"/>
      <c r="T239" s="372"/>
    </row>
    <row r="240" spans="1:20" s="170" customFormat="1">
      <c r="A240" s="166"/>
      <c r="B240" s="254"/>
      <c r="C240" s="261"/>
      <c r="D240" s="261"/>
      <c r="E240" s="389"/>
      <c r="I240" s="166"/>
      <c r="J240" s="166"/>
      <c r="K240" s="166"/>
      <c r="L240" s="166"/>
      <c r="M240" s="166"/>
      <c r="N240" s="166"/>
      <c r="O240" s="166"/>
      <c r="P240" s="167"/>
      <c r="Q240" s="167"/>
      <c r="S240" s="372"/>
      <c r="T240" s="372"/>
    </row>
    <row r="241" spans="1:20" s="170" customFormat="1">
      <c r="A241" s="178"/>
      <c r="B241" s="259" t="s">
        <v>105</v>
      </c>
      <c r="C241" s="259"/>
      <c r="D241" s="264">
        <f>SUM(D236:D240)</f>
        <v>486093069</v>
      </c>
      <c r="E241" s="264">
        <f>SUM(E236:E240)</f>
        <v>228076.71</v>
      </c>
      <c r="F241" s="170" t="str">
        <f>PROPER(B244)</f>
        <v/>
      </c>
      <c r="H241" s="166"/>
      <c r="I241" s="166"/>
      <c r="J241" s="166"/>
      <c r="K241" s="166"/>
      <c r="L241" s="166"/>
      <c r="M241" s="166"/>
      <c r="N241" s="166"/>
      <c r="O241" s="166"/>
      <c r="P241" s="167"/>
      <c r="Q241" s="172"/>
      <c r="S241" s="372"/>
      <c r="T241" s="372"/>
    </row>
    <row r="242" spans="1:20" s="170" customFormat="1">
      <c r="A242" s="178"/>
      <c r="B242" s="276"/>
      <c r="C242" s="276"/>
      <c r="D242" s="388"/>
      <c r="E242" s="388"/>
      <c r="H242" s="166"/>
      <c r="I242" s="166"/>
      <c r="J242" s="166"/>
      <c r="K242" s="166"/>
      <c r="L242" s="166"/>
      <c r="M242" s="166"/>
      <c r="N242" s="166"/>
      <c r="O242" s="166"/>
      <c r="P242" s="167"/>
      <c r="Q242" s="172"/>
      <c r="S242" s="372"/>
      <c r="T242" s="372"/>
    </row>
    <row r="243" spans="1:20" s="170" customFormat="1">
      <c r="A243" s="178" t="s">
        <v>128</v>
      </c>
      <c r="B243" s="246"/>
      <c r="C243" s="263"/>
      <c r="D243" s="263"/>
      <c r="H243" s="166"/>
      <c r="I243" s="166"/>
      <c r="J243" s="166"/>
      <c r="K243" s="166"/>
      <c r="L243" s="166"/>
      <c r="M243" s="166"/>
      <c r="N243" s="166"/>
      <c r="O243" s="166"/>
      <c r="P243" s="167"/>
      <c r="Q243" s="172"/>
      <c r="S243" s="372"/>
      <c r="T243" s="372"/>
    </row>
    <row r="244" spans="1:20" s="170" customFormat="1">
      <c r="A244" s="177"/>
      <c r="B244" s="246"/>
      <c r="C244" s="263"/>
      <c r="D244" s="263"/>
      <c r="H244" s="166"/>
      <c r="I244" s="166"/>
      <c r="J244" s="166"/>
      <c r="K244" s="166"/>
      <c r="L244" s="166"/>
      <c r="M244" s="166"/>
      <c r="N244" s="166"/>
      <c r="O244" s="166"/>
      <c r="P244" s="167"/>
      <c r="Q244" s="172"/>
      <c r="S244" s="372"/>
      <c r="T244" s="372"/>
    </row>
    <row r="245" spans="1:20" s="170" customFormat="1">
      <c r="A245" s="177"/>
      <c r="B245" s="166" t="s">
        <v>441</v>
      </c>
      <c r="C245" s="263"/>
      <c r="D245" s="263"/>
      <c r="H245" s="166"/>
      <c r="I245" s="166"/>
      <c r="J245" s="166"/>
      <c r="K245" s="166"/>
      <c r="L245" s="166"/>
      <c r="M245" s="166"/>
      <c r="N245" s="166"/>
      <c r="O245" s="166"/>
      <c r="P245" s="167"/>
      <c r="Q245" s="172"/>
      <c r="S245" s="372"/>
      <c r="T245" s="372"/>
    </row>
    <row r="246" spans="1:20" s="170" customFormat="1">
      <c r="A246" s="178"/>
      <c r="B246" s="246"/>
      <c r="C246" s="263"/>
      <c r="D246" s="263"/>
      <c r="H246" s="166"/>
      <c r="I246" s="166"/>
      <c r="J246" s="166"/>
      <c r="K246" s="166"/>
      <c r="L246" s="166"/>
      <c r="M246" s="166"/>
      <c r="N246" s="166"/>
      <c r="O246" s="166"/>
      <c r="P246" s="167"/>
      <c r="Q246" s="172"/>
      <c r="S246" s="372"/>
      <c r="T246" s="372"/>
    </row>
    <row r="247" spans="1:20" s="170" customFormat="1">
      <c r="A247" s="178" t="s">
        <v>129</v>
      </c>
      <c r="B247" s="246"/>
      <c r="C247" s="263"/>
      <c r="D247" s="263"/>
      <c r="H247" s="166"/>
      <c r="I247" s="166"/>
      <c r="J247" s="166"/>
      <c r="K247" s="166"/>
      <c r="L247" s="166"/>
      <c r="M247" s="166"/>
      <c r="N247" s="166"/>
      <c r="O247" s="166"/>
      <c r="P247" s="167"/>
      <c r="Q247" s="172"/>
      <c r="S247" s="372"/>
      <c r="T247" s="372"/>
    </row>
    <row r="248" spans="1:20" s="170" customFormat="1">
      <c r="A248" s="262"/>
      <c r="B248" s="246"/>
      <c r="H248" s="166"/>
      <c r="I248" s="166"/>
      <c r="J248" s="166"/>
      <c r="K248" s="166"/>
      <c r="L248" s="166"/>
      <c r="M248" s="166"/>
      <c r="N248" s="166"/>
      <c r="O248" s="166"/>
      <c r="P248" s="167"/>
      <c r="Q248" s="172"/>
      <c r="S248" s="372"/>
      <c r="T248" s="372"/>
    </row>
    <row r="249" spans="1:20" s="170" customFormat="1">
      <c r="A249" s="166"/>
      <c r="B249" s="166"/>
      <c r="H249" s="166"/>
      <c r="I249" s="166"/>
      <c r="J249" s="166"/>
      <c r="K249" s="166"/>
      <c r="L249" s="166"/>
      <c r="M249" s="166"/>
      <c r="N249" s="166"/>
      <c r="O249" s="166"/>
      <c r="P249" s="167"/>
      <c r="Q249" s="172"/>
      <c r="S249" s="372"/>
      <c r="T249" s="372"/>
    </row>
    <row r="250" spans="1:20" s="170" customFormat="1">
      <c r="A250" s="166"/>
      <c r="B250" s="245" t="s">
        <v>130</v>
      </c>
      <c r="C250" s="257" t="s">
        <v>131</v>
      </c>
      <c r="D250" s="257" t="s">
        <v>437</v>
      </c>
      <c r="E250" s="257" t="s">
        <v>438</v>
      </c>
      <c r="H250" s="166"/>
      <c r="I250" s="166"/>
      <c r="J250" s="166"/>
      <c r="K250" s="166"/>
      <c r="L250" s="166"/>
      <c r="M250" s="166"/>
      <c r="N250" s="166"/>
      <c r="O250" s="166"/>
      <c r="P250" s="167"/>
      <c r="Q250" s="172"/>
      <c r="S250" s="372"/>
      <c r="T250" s="372"/>
    </row>
    <row r="251" spans="1:20" s="170" customFormat="1">
      <c r="A251" s="166"/>
      <c r="B251" s="254" t="s">
        <v>442</v>
      </c>
      <c r="C251" s="261" t="s">
        <v>443</v>
      </c>
      <c r="D251" s="260">
        <f>+'[8]CUENTAS A ACCIONISTAS ML'!F40</f>
        <v>1572567968</v>
      </c>
      <c r="E251" s="260">
        <v>0</v>
      </c>
      <c r="H251" s="166"/>
      <c r="I251" s="166"/>
      <c r="J251" s="166"/>
      <c r="K251" s="166"/>
      <c r="L251" s="166"/>
      <c r="M251" s="166"/>
      <c r="N251" s="166"/>
      <c r="O251" s="166"/>
      <c r="P251" s="167"/>
      <c r="Q251" s="172"/>
      <c r="S251" s="372"/>
      <c r="T251" s="372"/>
    </row>
    <row r="252" spans="1:20" s="170" customFormat="1">
      <c r="A252" s="166"/>
      <c r="B252" s="254" t="s">
        <v>422</v>
      </c>
      <c r="C252" s="261" t="s">
        <v>443</v>
      </c>
      <c r="D252" s="260">
        <v>0</v>
      </c>
      <c r="E252" s="260">
        <v>0</v>
      </c>
      <c r="H252" s="166"/>
      <c r="I252" s="166"/>
      <c r="J252" s="166"/>
      <c r="K252" s="166"/>
      <c r="L252" s="166"/>
      <c r="M252" s="166"/>
      <c r="N252" s="166"/>
      <c r="O252" s="166"/>
      <c r="P252" s="167"/>
      <c r="Q252" s="172"/>
      <c r="S252" s="372"/>
      <c r="T252" s="372"/>
    </row>
    <row r="253" spans="1:20" s="170" customFormat="1">
      <c r="A253" s="166"/>
      <c r="B253" s="254" t="s">
        <v>444</v>
      </c>
      <c r="C253" s="261" t="s">
        <v>443</v>
      </c>
      <c r="D253" s="260">
        <v>0</v>
      </c>
      <c r="E253" s="260">
        <v>0</v>
      </c>
      <c r="H253" s="166"/>
      <c r="I253" s="166"/>
      <c r="J253" s="166"/>
      <c r="K253" s="166"/>
      <c r="L253" s="166"/>
      <c r="M253" s="166"/>
      <c r="N253" s="166"/>
      <c r="O253" s="166"/>
      <c r="P253" s="167"/>
      <c r="Q253" s="172"/>
      <c r="S253" s="372"/>
      <c r="T253" s="372"/>
    </row>
    <row r="254" spans="1:20">
      <c r="B254" s="259" t="s">
        <v>66</v>
      </c>
      <c r="C254" s="258"/>
      <c r="D254" s="258">
        <f>SUM(D251:D253)</f>
        <v>1572567968</v>
      </c>
      <c r="E254" s="258">
        <f>SUM(E251:E253)</f>
        <v>0</v>
      </c>
    </row>
    <row r="255" spans="1:20">
      <c r="B255" s="276"/>
      <c r="C255" s="387"/>
      <c r="D255" s="387"/>
      <c r="E255" s="387"/>
    </row>
    <row r="256" spans="1:20" s="170" customFormat="1">
      <c r="A256" s="178" t="s">
        <v>136</v>
      </c>
      <c r="B256" s="166"/>
      <c r="H256" s="166"/>
      <c r="I256" s="166"/>
      <c r="J256" s="166"/>
      <c r="K256" s="166"/>
      <c r="L256" s="166"/>
      <c r="M256" s="166"/>
      <c r="N256" s="166"/>
      <c r="O256" s="166"/>
      <c r="P256" s="167"/>
      <c r="Q256" s="172"/>
      <c r="S256" s="372"/>
      <c r="T256" s="372"/>
    </row>
    <row r="257" spans="1:9">
      <c r="F257" s="250"/>
    </row>
    <row r="258" spans="1:9" ht="24">
      <c r="B258" s="245" t="s">
        <v>445</v>
      </c>
      <c r="C258" s="257" t="s">
        <v>137</v>
      </c>
      <c r="D258" s="257" t="s">
        <v>138</v>
      </c>
      <c r="E258" s="257" t="s">
        <v>139</v>
      </c>
      <c r="F258" s="250"/>
    </row>
    <row r="259" spans="1:9">
      <c r="B259" s="252" t="s">
        <v>446</v>
      </c>
      <c r="C259" s="251">
        <v>0</v>
      </c>
      <c r="D259" s="251">
        <v>6199543.7999999998</v>
      </c>
      <c r="E259" s="251">
        <f>+C259-D259</f>
        <v>-6199543.7999999998</v>
      </c>
      <c r="F259" s="250"/>
    </row>
    <row r="260" spans="1:9">
      <c r="B260" s="252" t="s">
        <v>447</v>
      </c>
      <c r="C260" s="251">
        <v>4278470</v>
      </c>
      <c r="D260" s="251">
        <v>105545454.53999999</v>
      </c>
      <c r="E260" s="251">
        <f>+C260-D260</f>
        <v>-101266984.53999999</v>
      </c>
      <c r="F260" s="247"/>
    </row>
    <row r="261" spans="1:9">
      <c r="B261" s="252" t="s">
        <v>448</v>
      </c>
      <c r="C261" s="251">
        <v>327272181.81</v>
      </c>
      <c r="D261" s="251">
        <v>49713324.539999999</v>
      </c>
      <c r="E261" s="251">
        <f>+C261-D261</f>
        <v>277558857.26999998</v>
      </c>
    </row>
    <row r="262" spans="1:9">
      <c r="B262" s="252" t="s">
        <v>449</v>
      </c>
      <c r="C262" s="251">
        <v>0</v>
      </c>
      <c r="D262" s="251">
        <v>3909090.92</v>
      </c>
      <c r="E262" s="251">
        <f>+C262-D262</f>
        <v>-3909090.92</v>
      </c>
    </row>
    <row r="263" spans="1:9">
      <c r="B263" s="249" t="s">
        <v>66</v>
      </c>
      <c r="C263" s="248">
        <f>SUM(C259:C262)</f>
        <v>331550651.81</v>
      </c>
      <c r="D263" s="248">
        <f>SUM(D259:D262)</f>
        <v>165367413.79999998</v>
      </c>
      <c r="E263" s="248">
        <f>SUM(E259:E262)</f>
        <v>166183238.01000002</v>
      </c>
    </row>
    <row r="264" spans="1:9">
      <c r="B264" s="386"/>
      <c r="C264" s="247"/>
      <c r="D264" s="247"/>
      <c r="E264" s="247"/>
    </row>
    <row r="265" spans="1:9">
      <c r="A265" s="178" t="s">
        <v>141</v>
      </c>
    </row>
    <row r="266" spans="1:9">
      <c r="B266" s="246"/>
      <c r="F266" s="166"/>
    </row>
    <row r="267" spans="1:9" ht="24">
      <c r="B267" s="245" t="s">
        <v>98</v>
      </c>
      <c r="C267" s="239" t="s">
        <v>142</v>
      </c>
      <c r="D267" s="239" t="s">
        <v>143</v>
      </c>
      <c r="E267" s="239" t="s">
        <v>144</v>
      </c>
      <c r="F267" s="239" t="s">
        <v>87</v>
      </c>
      <c r="H267" s="293"/>
    </row>
    <row r="268" spans="1:9">
      <c r="B268" s="235" t="s">
        <v>145</v>
      </c>
      <c r="C268" s="244">
        <v>6766000000</v>
      </c>
      <c r="D268" s="244">
        <v>0</v>
      </c>
      <c r="E268" s="244">
        <v>-988949</v>
      </c>
      <c r="F268" s="244">
        <f>SUM(C268:E268)</f>
        <v>6765011051</v>
      </c>
      <c r="H268" s="293"/>
    </row>
    <row r="269" spans="1:9">
      <c r="B269" s="235" t="s">
        <v>147</v>
      </c>
      <c r="C269" s="244">
        <v>172778193</v>
      </c>
      <c r="D269" s="244">
        <f>+F269-C269</f>
        <v>0</v>
      </c>
      <c r="E269" s="244">
        <v>0</v>
      </c>
      <c r="F269" s="244">
        <v>172778193</v>
      </c>
      <c r="H269" s="293"/>
    </row>
    <row r="270" spans="1:9" ht="12" customHeight="1">
      <c r="B270" s="235" t="s">
        <v>148</v>
      </c>
      <c r="C270" s="244">
        <v>0</v>
      </c>
      <c r="D270" s="244">
        <f>+F270</f>
        <v>1053386014</v>
      </c>
      <c r="E270" s="244">
        <v>0</v>
      </c>
      <c r="F270" s="244">
        <v>1053386014</v>
      </c>
      <c r="H270" s="293"/>
    </row>
    <row r="271" spans="1:9">
      <c r="B271" s="235" t="s">
        <v>149</v>
      </c>
      <c r="C271" s="244">
        <v>1053386014</v>
      </c>
      <c r="D271" s="244">
        <v>0</v>
      </c>
      <c r="E271" s="244">
        <f>+C271-F271</f>
        <v>636486469</v>
      </c>
      <c r="F271" s="244">
        <v>416899545</v>
      </c>
      <c r="H271" s="293"/>
      <c r="I271" s="293"/>
    </row>
    <row r="272" spans="1:9">
      <c r="B272" s="243" t="s">
        <v>66</v>
      </c>
      <c r="C272" s="242">
        <f>SUM(C268:C271)</f>
        <v>7992164207</v>
      </c>
      <c r="D272" s="242">
        <f>SUM(D268:D271)</f>
        <v>1053386014</v>
      </c>
      <c r="E272" s="242">
        <f>SUM(E268:E271)</f>
        <v>635497520</v>
      </c>
      <c r="F272" s="242">
        <f>SUM(F268:F271)</f>
        <v>8408074803</v>
      </c>
    </row>
    <row r="273" spans="1:20">
      <c r="B273" s="180"/>
      <c r="C273" s="385"/>
      <c r="D273" s="385"/>
      <c r="E273" s="385"/>
      <c r="F273" s="385"/>
    </row>
    <row r="274" spans="1:20">
      <c r="A274" s="178" t="s">
        <v>150</v>
      </c>
    </row>
    <row r="275" spans="1:20">
      <c r="H275" s="238"/>
    </row>
    <row r="276" spans="1:20" ht="24">
      <c r="B276" s="241" t="s">
        <v>62</v>
      </c>
      <c r="C276" s="239" t="s">
        <v>142</v>
      </c>
      <c r="D276" s="240" t="s">
        <v>143</v>
      </c>
      <c r="E276" s="240" t="s">
        <v>144</v>
      </c>
      <c r="F276" s="239" t="s">
        <v>151</v>
      </c>
      <c r="G276" s="239" t="s">
        <v>152</v>
      </c>
    </row>
    <row r="277" spans="1:20">
      <c r="B277" s="237" t="s">
        <v>153</v>
      </c>
      <c r="C277" s="236"/>
      <c r="D277" s="236">
        <v>0</v>
      </c>
      <c r="E277" s="236"/>
      <c r="F277" s="236">
        <f t="shared" ref="F277:F282" si="3">+C277+D277-E277</f>
        <v>0</v>
      </c>
      <c r="G277" s="236">
        <v>0</v>
      </c>
    </row>
    <row r="278" spans="1:20">
      <c r="B278" s="235"/>
      <c r="C278" s="236"/>
      <c r="D278" s="236"/>
      <c r="E278" s="236"/>
      <c r="F278" s="236">
        <f t="shared" si="3"/>
        <v>0</v>
      </c>
      <c r="G278" s="236">
        <v>0</v>
      </c>
    </row>
    <row r="279" spans="1:20" ht="15.45" customHeight="1">
      <c r="B279" s="235"/>
      <c r="C279" s="236"/>
      <c r="D279" s="236"/>
      <c r="E279" s="236"/>
      <c r="F279" s="236">
        <f t="shared" si="3"/>
        <v>0</v>
      </c>
      <c r="G279" s="236">
        <v>0</v>
      </c>
    </row>
    <row r="280" spans="1:20">
      <c r="B280" s="237" t="s">
        <v>155</v>
      </c>
      <c r="C280" s="236"/>
      <c r="D280" s="236">
        <f>+[8]BALANCE!C97</f>
        <v>27978217</v>
      </c>
      <c r="E280" s="236"/>
      <c r="F280" s="236">
        <f t="shared" si="3"/>
        <v>27978217</v>
      </c>
      <c r="G280" s="236">
        <v>0</v>
      </c>
    </row>
    <row r="281" spans="1:20">
      <c r="B281" s="235"/>
      <c r="C281" s="236"/>
      <c r="D281" s="236"/>
      <c r="E281" s="236"/>
      <c r="F281" s="236">
        <f t="shared" si="3"/>
        <v>0</v>
      </c>
      <c r="G281" s="236">
        <v>0</v>
      </c>
    </row>
    <row r="282" spans="1:20">
      <c r="B282" s="235"/>
      <c r="C282" s="236"/>
      <c r="D282" s="236"/>
      <c r="E282" s="236"/>
      <c r="F282" s="236">
        <f t="shared" si="3"/>
        <v>0</v>
      </c>
      <c r="G282" s="236">
        <v>0</v>
      </c>
    </row>
    <row r="283" spans="1:20">
      <c r="B283" s="235" t="s">
        <v>154</v>
      </c>
      <c r="C283" s="234">
        <f>SUM(C277:C282)</f>
        <v>0</v>
      </c>
      <c r="D283" s="234">
        <f>SUM(D277:D282)</f>
        <v>27978217</v>
      </c>
      <c r="E283" s="234">
        <f>SUM(E277:E282)</f>
        <v>0</v>
      </c>
      <c r="F283" s="234">
        <f>SUM(F277:F282)</f>
        <v>27978217</v>
      </c>
      <c r="G283" s="234">
        <f>SUM(G277:G282)</f>
        <v>0</v>
      </c>
    </row>
    <row r="284" spans="1:20">
      <c r="C284" s="384"/>
      <c r="D284" s="384"/>
      <c r="E284" s="384"/>
      <c r="F284" s="384"/>
      <c r="G284" s="384"/>
    </row>
    <row r="285" spans="1:20">
      <c r="A285" s="178" t="s">
        <v>156</v>
      </c>
    </row>
    <row r="286" spans="1:20">
      <c r="A286" s="178"/>
    </row>
    <row r="287" spans="1:20" ht="18" customHeight="1">
      <c r="A287" s="178"/>
      <c r="B287" s="383" t="s">
        <v>450</v>
      </c>
      <c r="C287" s="382">
        <v>45016</v>
      </c>
    </row>
    <row r="288" spans="1:20" s="180" customFormat="1" ht="14.4">
      <c r="A288" s="178"/>
      <c r="B288" s="379" t="s">
        <v>195</v>
      </c>
      <c r="C288" s="381" t="s">
        <v>755</v>
      </c>
      <c r="D288"/>
      <c r="E288"/>
      <c r="F288" s="193"/>
      <c r="G288" s="193"/>
      <c r="P288" s="376"/>
      <c r="Q288" s="376"/>
      <c r="S288" s="375"/>
      <c r="T288" s="375"/>
    </row>
    <row r="289" spans="1:20" s="180" customFormat="1" ht="14.4">
      <c r="A289" s="178"/>
      <c r="B289" s="191" t="s">
        <v>198</v>
      </c>
      <c r="C289" s="190">
        <v>1794693726</v>
      </c>
      <c r="D289" s="191"/>
      <c r="E289" s="191"/>
      <c r="F289" s="379"/>
      <c r="G289" s="193"/>
      <c r="P289" s="376"/>
      <c r="Q289" s="376"/>
      <c r="S289" s="375"/>
      <c r="T289" s="375"/>
    </row>
    <row r="290" spans="1:20" s="180" customFormat="1" ht="14.4">
      <c r="A290" s="178"/>
      <c r="B290" s="191" t="s">
        <v>200</v>
      </c>
      <c r="C290" s="190">
        <v>960761907</v>
      </c>
      <c r="D290" s="191"/>
      <c r="E290" s="191"/>
      <c r="F290" s="379"/>
      <c r="G290" s="193"/>
      <c r="P290" s="376"/>
      <c r="Q290" s="376"/>
      <c r="S290" s="375"/>
      <c r="T290" s="375"/>
    </row>
    <row r="291" spans="1:20" s="180" customFormat="1" ht="14.4">
      <c r="A291" s="178"/>
      <c r="B291" t="s">
        <v>202</v>
      </c>
      <c r="C291" s="192">
        <v>960761907</v>
      </c>
      <c r="D291"/>
      <c r="E291"/>
      <c r="F291" s="227"/>
      <c r="G291" s="193"/>
      <c r="P291" s="376"/>
      <c r="Q291" s="376"/>
      <c r="S291" s="375"/>
      <c r="T291" s="375"/>
    </row>
    <row r="292" spans="1:20" s="180" customFormat="1" ht="14.4">
      <c r="A292" s="178"/>
      <c r="B292" s="191" t="s">
        <v>205</v>
      </c>
      <c r="C292" s="190">
        <v>833931819</v>
      </c>
      <c r="D292" s="191"/>
      <c r="E292" s="191"/>
      <c r="F292" s="379"/>
      <c r="G292" s="193"/>
      <c r="P292" s="376"/>
      <c r="Q292" s="376"/>
      <c r="S292" s="375"/>
      <c r="T292" s="375"/>
    </row>
    <row r="293" spans="1:20" ht="14.4">
      <c r="A293" s="178"/>
      <c r="B293" t="s">
        <v>206</v>
      </c>
      <c r="C293" s="192">
        <v>833931819</v>
      </c>
      <c r="D293"/>
      <c r="E293"/>
      <c r="F293" s="227"/>
    </row>
    <row r="294" spans="1:20" s="180" customFormat="1" ht="14.4">
      <c r="A294" s="178"/>
      <c r="B294" s="191" t="s">
        <v>451</v>
      </c>
      <c r="C294" s="190">
        <v>1255885387</v>
      </c>
      <c r="D294" s="191"/>
      <c r="E294" s="191"/>
      <c r="F294" s="379"/>
      <c r="G294" s="193"/>
      <c r="P294" s="376"/>
      <c r="Q294" s="376"/>
      <c r="S294" s="375"/>
      <c r="T294" s="375"/>
    </row>
    <row r="295" spans="1:20" s="180" customFormat="1" ht="14.4">
      <c r="A295" s="178"/>
      <c r="B295" s="191" t="s">
        <v>452</v>
      </c>
      <c r="C295" s="190">
        <v>1255885387</v>
      </c>
      <c r="D295" s="191"/>
      <c r="E295" s="191"/>
      <c r="F295" s="379"/>
      <c r="G295" s="193"/>
      <c r="P295" s="376"/>
      <c r="Q295" s="376"/>
      <c r="S295" s="375"/>
      <c r="T295" s="375"/>
    </row>
    <row r="296" spans="1:20" ht="14.4">
      <c r="A296" s="178"/>
      <c r="B296" t="s">
        <v>633</v>
      </c>
      <c r="C296" s="192">
        <v>101454000</v>
      </c>
      <c r="D296"/>
      <c r="E296"/>
      <c r="F296" s="227"/>
    </row>
    <row r="297" spans="1:20" ht="14.4">
      <c r="A297" s="178"/>
      <c r="B297" t="s">
        <v>210</v>
      </c>
      <c r="C297" s="192">
        <v>39614095</v>
      </c>
      <c r="D297"/>
      <c r="E297"/>
      <c r="F297" s="227"/>
    </row>
    <row r="298" spans="1:20" ht="14.4">
      <c r="A298" s="178"/>
      <c r="B298" t="s">
        <v>216</v>
      </c>
      <c r="C298" s="192">
        <v>1089794191</v>
      </c>
      <c r="D298"/>
      <c r="E298"/>
      <c r="F298" s="227"/>
    </row>
    <row r="299" spans="1:20" ht="14.4">
      <c r="A299" s="178"/>
      <c r="B299" t="s">
        <v>218</v>
      </c>
      <c r="C299" s="192">
        <v>25023101</v>
      </c>
      <c r="D299"/>
      <c r="E299"/>
      <c r="F299" s="227"/>
    </row>
    <row r="300" spans="1:20" s="180" customFormat="1" ht="14.4">
      <c r="A300" s="178"/>
      <c r="B300" s="191" t="s">
        <v>453</v>
      </c>
      <c r="C300" s="190">
        <v>96261143</v>
      </c>
      <c r="D300" s="191"/>
      <c r="E300" s="191"/>
      <c r="F300" s="379"/>
      <c r="G300" s="193"/>
      <c r="P300" s="376"/>
      <c r="Q300" s="376"/>
      <c r="S300" s="375"/>
      <c r="T300" s="375"/>
    </row>
    <row r="301" spans="1:20" ht="14.4">
      <c r="A301" s="178"/>
      <c r="B301" t="s">
        <v>221</v>
      </c>
      <c r="C301" s="192">
        <v>96261143</v>
      </c>
      <c r="D301"/>
      <c r="E301"/>
      <c r="F301" s="227"/>
    </row>
    <row r="302" spans="1:20" s="180" customFormat="1" ht="14.4">
      <c r="A302" s="178"/>
      <c r="B302" s="191" t="s">
        <v>754</v>
      </c>
      <c r="C302" s="190">
        <v>491282</v>
      </c>
      <c r="D302" s="191"/>
      <c r="E302" s="191"/>
      <c r="F302" s="379"/>
      <c r="G302" s="193"/>
      <c r="P302" s="376"/>
      <c r="Q302" s="376"/>
      <c r="S302" s="375"/>
      <c r="T302" s="375"/>
    </row>
    <row r="303" spans="1:20" ht="14.4">
      <c r="A303" s="178"/>
      <c r="B303" t="s">
        <v>753</v>
      </c>
      <c r="C303" s="192">
        <v>491282</v>
      </c>
      <c r="D303"/>
      <c r="E303"/>
      <c r="F303" s="227"/>
    </row>
    <row r="304" spans="1:20" ht="14.4">
      <c r="A304" s="178"/>
      <c r="B304" t="s">
        <v>752</v>
      </c>
      <c r="C304" s="192">
        <v>491282</v>
      </c>
      <c r="D304"/>
      <c r="E304"/>
      <c r="F304" s="227"/>
    </row>
    <row r="305" spans="1:20" s="170" customFormat="1">
      <c r="A305" s="166"/>
      <c r="B305" s="227"/>
      <c r="C305" s="380"/>
      <c r="D305" s="224"/>
      <c r="H305" s="166"/>
      <c r="I305" s="166"/>
      <c r="J305" s="166"/>
      <c r="K305" s="166"/>
      <c r="L305" s="166"/>
      <c r="M305" s="166"/>
      <c r="N305" s="166"/>
      <c r="O305" s="166"/>
      <c r="P305" s="167"/>
      <c r="Q305" s="172"/>
      <c r="S305" s="372"/>
      <c r="T305" s="372"/>
    </row>
    <row r="306" spans="1:20" s="170" customFormat="1">
      <c r="A306" s="166"/>
      <c r="B306" s="227"/>
      <c r="C306" s="380"/>
      <c r="D306" s="224"/>
      <c r="H306" s="166"/>
      <c r="I306" s="166"/>
      <c r="J306" s="166"/>
      <c r="K306" s="166"/>
      <c r="L306" s="166"/>
      <c r="M306" s="166"/>
      <c r="N306" s="166"/>
      <c r="O306" s="166"/>
      <c r="P306" s="167"/>
      <c r="Q306" s="172"/>
      <c r="S306" s="372"/>
      <c r="T306" s="372"/>
    </row>
    <row r="307" spans="1:20" s="170" customFormat="1">
      <c r="A307" s="178" t="s">
        <v>165</v>
      </c>
      <c r="B307" s="227"/>
      <c r="C307" s="380"/>
      <c r="D307" s="224"/>
      <c r="H307" s="166"/>
      <c r="I307" s="166"/>
      <c r="J307" s="166"/>
      <c r="K307" s="166"/>
      <c r="L307" s="166"/>
      <c r="M307" s="166"/>
      <c r="N307" s="166"/>
      <c r="O307" s="166"/>
      <c r="P307" s="167"/>
      <c r="Q307" s="172"/>
      <c r="S307" s="372"/>
      <c r="T307" s="372"/>
    </row>
    <row r="308" spans="1:20" s="170" customFormat="1">
      <c r="A308" s="178"/>
      <c r="B308" s="166"/>
      <c r="H308" s="166"/>
      <c r="I308" s="166"/>
      <c r="J308" s="166"/>
      <c r="K308" s="166"/>
      <c r="L308" s="166"/>
      <c r="M308" s="166"/>
      <c r="N308" s="166"/>
      <c r="O308" s="166"/>
      <c r="P308" s="167"/>
      <c r="Q308" s="172"/>
      <c r="S308" s="372"/>
      <c r="T308" s="372"/>
    </row>
    <row r="309" spans="1:20" s="193" customFormat="1" ht="14.4">
      <c r="A309" s="178"/>
      <c r="B309" s="379" t="s">
        <v>230</v>
      </c>
      <c r="C309" s="378" t="s">
        <v>751</v>
      </c>
      <c r="D309"/>
      <c r="E309"/>
      <c r="H309" s="180"/>
      <c r="I309" s="180"/>
      <c r="J309" s="180"/>
      <c r="K309" s="180"/>
      <c r="L309" s="180"/>
      <c r="M309" s="180"/>
      <c r="N309" s="180"/>
      <c r="O309" s="180"/>
      <c r="P309" s="376"/>
      <c r="Q309" s="194"/>
      <c r="S309" s="377"/>
      <c r="T309" s="377"/>
    </row>
    <row r="310" spans="1:20" s="193" customFormat="1" ht="14.4">
      <c r="A310" s="178"/>
      <c r="B310" s="191" t="s">
        <v>232</v>
      </c>
      <c r="C310" s="677">
        <v>2139391826</v>
      </c>
      <c r="D310" s="191"/>
      <c r="E310" s="191"/>
      <c r="F310" s="379"/>
      <c r="G310" s="379"/>
      <c r="H310" s="180"/>
      <c r="I310" s="180"/>
      <c r="J310" s="180"/>
      <c r="K310" s="180"/>
      <c r="L310" s="180"/>
      <c r="M310" s="180"/>
      <c r="N310" s="180"/>
      <c r="O310" s="180"/>
      <c r="P310" s="376"/>
      <c r="Q310" s="194"/>
      <c r="S310" s="377"/>
      <c r="T310" s="377"/>
    </row>
    <row r="311" spans="1:20" s="193" customFormat="1" ht="14.4">
      <c r="A311" s="178"/>
      <c r="B311" s="191" t="s">
        <v>235</v>
      </c>
      <c r="C311" s="677">
        <v>1210704000</v>
      </c>
      <c r="D311" s="191"/>
      <c r="E311" s="191"/>
      <c r="F311" s="379"/>
      <c r="G311" s="379"/>
      <c r="H311" s="180"/>
      <c r="I311" s="180"/>
      <c r="J311" s="180"/>
      <c r="K311" s="180"/>
      <c r="L311" s="180"/>
      <c r="M311" s="180"/>
      <c r="N311" s="180"/>
      <c r="O311" s="180"/>
      <c r="P311" s="376"/>
      <c r="Q311" s="194"/>
      <c r="S311" s="377"/>
      <c r="T311" s="377"/>
    </row>
    <row r="312" spans="1:20" s="170" customFormat="1" ht="14.4">
      <c r="A312" s="178"/>
      <c r="B312" t="s">
        <v>237</v>
      </c>
      <c r="C312" s="676">
        <v>1109250000</v>
      </c>
      <c r="D312"/>
      <c r="E312"/>
      <c r="F312" s="227"/>
      <c r="G312" s="227"/>
      <c r="H312" s="166"/>
      <c r="I312" s="166"/>
      <c r="J312" s="166"/>
      <c r="K312" s="166"/>
      <c r="L312" s="166"/>
      <c r="M312" s="166"/>
      <c r="N312" s="166"/>
      <c r="O312" s="166"/>
      <c r="P312" s="167"/>
      <c r="Q312" s="172"/>
      <c r="S312" s="372"/>
      <c r="T312" s="372"/>
    </row>
    <row r="313" spans="1:20" s="193" customFormat="1" ht="14.4">
      <c r="A313" s="178"/>
      <c r="B313" t="s">
        <v>750</v>
      </c>
      <c r="C313" s="676">
        <v>101454000</v>
      </c>
      <c r="D313"/>
      <c r="E313"/>
      <c r="F313" s="227"/>
      <c r="G313" s="227"/>
      <c r="H313" s="180"/>
      <c r="I313" s="180"/>
      <c r="J313" s="180"/>
      <c r="K313" s="180"/>
      <c r="L313" s="180"/>
      <c r="M313" s="180"/>
      <c r="N313" s="180"/>
      <c r="O313" s="180"/>
      <c r="P313" s="376"/>
      <c r="Q313" s="194"/>
      <c r="S313" s="377"/>
      <c r="T313" s="377"/>
    </row>
    <row r="314" spans="1:20" s="193" customFormat="1" ht="14.4">
      <c r="A314" s="178"/>
      <c r="B314" s="191" t="s">
        <v>242</v>
      </c>
      <c r="C314" s="677">
        <v>928027982</v>
      </c>
      <c r="D314" s="191"/>
      <c r="E314" s="191"/>
      <c r="F314" s="379"/>
      <c r="G314" s="379"/>
      <c r="H314" s="180"/>
      <c r="I314" s="180"/>
      <c r="J314" s="180"/>
      <c r="K314" s="180"/>
      <c r="L314" s="180"/>
      <c r="M314" s="180"/>
      <c r="N314" s="180"/>
      <c r="O314" s="180"/>
      <c r="P314" s="376"/>
      <c r="Q314" s="194"/>
      <c r="S314" s="377"/>
      <c r="T314" s="377"/>
    </row>
    <row r="315" spans="1:20" s="170" customFormat="1" ht="14.4">
      <c r="A315" s="178"/>
      <c r="B315" t="s">
        <v>245</v>
      </c>
      <c r="C315" s="676">
        <v>621258711</v>
      </c>
      <c r="D315"/>
      <c r="E315"/>
      <c r="F315" s="227"/>
      <c r="G315" s="227"/>
      <c r="H315" s="166"/>
      <c r="I315" s="166"/>
      <c r="J315" s="166"/>
      <c r="K315" s="166"/>
      <c r="L315" s="166"/>
      <c r="M315" s="166"/>
      <c r="N315" s="166"/>
      <c r="O315" s="166"/>
      <c r="P315" s="167"/>
      <c r="Q315" s="172"/>
      <c r="S315" s="372"/>
      <c r="T315" s="372"/>
    </row>
    <row r="316" spans="1:20" s="170" customFormat="1" ht="14.4">
      <c r="A316" s="178"/>
      <c r="B316" t="s">
        <v>749</v>
      </c>
      <c r="C316" s="676">
        <v>245839769</v>
      </c>
      <c r="D316"/>
      <c r="E316"/>
      <c r="F316" s="227"/>
      <c r="G316" s="227"/>
      <c r="H316" s="166"/>
      <c r="I316" s="166"/>
      <c r="J316" s="166"/>
      <c r="K316" s="166"/>
      <c r="L316" s="166"/>
      <c r="M316" s="166"/>
      <c r="N316" s="166"/>
      <c r="O316" s="166"/>
      <c r="P316" s="167"/>
      <c r="Q316" s="172"/>
      <c r="S316" s="372"/>
      <c r="T316" s="372"/>
    </row>
    <row r="317" spans="1:20" s="193" customFormat="1" ht="14.4">
      <c r="A317" s="178"/>
      <c r="B317" t="s">
        <v>247</v>
      </c>
      <c r="C317" s="676">
        <v>2780952</v>
      </c>
      <c r="D317"/>
      <c r="E317"/>
      <c r="F317" s="227"/>
      <c r="G317" s="227"/>
      <c r="H317" s="180"/>
      <c r="I317" s="180"/>
      <c r="J317" s="180"/>
      <c r="K317" s="180"/>
      <c r="L317" s="180"/>
      <c r="M317" s="180"/>
      <c r="N317" s="180"/>
      <c r="O317" s="180"/>
      <c r="P317" s="376"/>
      <c r="Q317" s="194"/>
      <c r="S317" s="377"/>
      <c r="T317" s="377"/>
    </row>
    <row r="318" spans="1:20" s="193" customFormat="1" ht="14.4">
      <c r="A318" s="178"/>
      <c r="B318" t="s">
        <v>454</v>
      </c>
      <c r="C318" s="676">
        <v>58148550</v>
      </c>
      <c r="D318"/>
      <c r="E318"/>
      <c r="F318" s="227"/>
      <c r="G318" s="227"/>
      <c r="H318" s="180"/>
      <c r="I318" s="180"/>
      <c r="J318" s="180"/>
      <c r="K318" s="180"/>
      <c r="L318" s="180"/>
      <c r="M318" s="180"/>
      <c r="N318" s="180"/>
      <c r="O318" s="180"/>
      <c r="P318" s="376"/>
      <c r="Q318" s="194"/>
      <c r="S318" s="377"/>
      <c r="T318" s="377"/>
    </row>
    <row r="319" spans="1:20" s="193" customFormat="1" ht="14.4">
      <c r="A319" s="178"/>
      <c r="B319" s="191" t="s">
        <v>249</v>
      </c>
      <c r="C319" s="677">
        <v>659844</v>
      </c>
      <c r="D319" s="191"/>
      <c r="E319" s="191"/>
      <c r="F319" s="379"/>
      <c r="G319" s="379"/>
      <c r="H319" s="180"/>
      <c r="I319" s="180"/>
      <c r="J319" s="180"/>
      <c r="K319" s="180"/>
      <c r="L319" s="180"/>
      <c r="M319" s="180"/>
      <c r="N319" s="180"/>
      <c r="O319" s="180"/>
      <c r="P319" s="376"/>
      <c r="Q319" s="194"/>
      <c r="S319" s="377"/>
      <c r="T319" s="377"/>
    </row>
    <row r="320" spans="1:20" s="170" customFormat="1" ht="14.4">
      <c r="A320" s="178"/>
      <c r="B320" t="s">
        <v>455</v>
      </c>
      <c r="C320" s="676">
        <v>659844</v>
      </c>
      <c r="D320"/>
      <c r="E320"/>
      <c r="F320" s="227"/>
      <c r="G320" s="227"/>
      <c r="H320" s="166"/>
      <c r="I320" s="166"/>
      <c r="J320" s="166"/>
      <c r="K320" s="166"/>
      <c r="L320" s="166"/>
      <c r="M320" s="166"/>
      <c r="N320" s="166"/>
      <c r="O320" s="166"/>
      <c r="P320" s="167"/>
      <c r="Q320" s="172"/>
      <c r="S320" s="372"/>
      <c r="T320" s="372"/>
    </row>
    <row r="321" spans="1:20" s="193" customFormat="1" ht="14.4">
      <c r="A321" s="178"/>
      <c r="B321" s="191" t="s">
        <v>252</v>
      </c>
      <c r="C321" s="677">
        <v>5077091</v>
      </c>
      <c r="D321" s="191"/>
      <c r="E321" s="191"/>
      <c r="F321" s="379"/>
      <c r="G321" s="379"/>
      <c r="H321" s="180"/>
      <c r="I321" s="180"/>
      <c r="J321" s="180"/>
      <c r="K321" s="180"/>
      <c r="L321" s="180"/>
      <c r="M321" s="180"/>
      <c r="N321" s="180"/>
      <c r="O321" s="180"/>
      <c r="P321" s="376"/>
      <c r="Q321" s="194"/>
      <c r="S321" s="377"/>
      <c r="T321" s="377"/>
    </row>
    <row r="322" spans="1:20" s="193" customFormat="1" ht="14.4">
      <c r="A322" s="178"/>
      <c r="B322" t="s">
        <v>254</v>
      </c>
      <c r="C322" s="676">
        <v>5077091</v>
      </c>
      <c r="D322"/>
      <c r="E322"/>
      <c r="F322" s="227"/>
      <c r="G322" s="227"/>
      <c r="H322" s="180"/>
      <c r="I322" s="180"/>
      <c r="J322" s="180"/>
      <c r="K322" s="180"/>
      <c r="L322" s="180"/>
      <c r="M322" s="180"/>
      <c r="N322" s="180"/>
      <c r="O322" s="180"/>
      <c r="P322" s="376"/>
      <c r="Q322" s="194"/>
      <c r="S322" s="377"/>
      <c r="T322" s="377"/>
    </row>
    <row r="323" spans="1:20" s="170" customFormat="1" ht="14.4">
      <c r="A323" s="178"/>
      <c r="B323" t="s">
        <v>456</v>
      </c>
      <c r="C323" s="676">
        <v>509091</v>
      </c>
      <c r="D323"/>
      <c r="E323"/>
      <c r="F323" s="227"/>
      <c r="G323" s="227"/>
      <c r="H323" s="166"/>
      <c r="I323" s="166"/>
      <c r="J323" s="166"/>
      <c r="K323" s="166"/>
      <c r="L323" s="166"/>
      <c r="M323" s="166"/>
      <c r="N323" s="166"/>
      <c r="O323" s="166"/>
      <c r="P323" s="167"/>
      <c r="Q323" s="172"/>
      <c r="S323" s="372"/>
      <c r="T323" s="372"/>
    </row>
    <row r="324" spans="1:20" s="170" customFormat="1" ht="14.4">
      <c r="A324" s="178"/>
      <c r="B324" t="s">
        <v>257</v>
      </c>
      <c r="C324" s="676">
        <v>4568000</v>
      </c>
      <c r="D324"/>
      <c r="E324"/>
      <c r="F324" s="227"/>
      <c r="G324" s="227"/>
      <c r="H324" s="166"/>
      <c r="I324" s="166"/>
      <c r="J324" s="166"/>
      <c r="K324" s="166"/>
      <c r="L324" s="166"/>
      <c r="M324" s="166"/>
      <c r="N324" s="166"/>
      <c r="O324" s="166"/>
      <c r="P324" s="167"/>
      <c r="Q324" s="172"/>
      <c r="S324" s="372"/>
      <c r="T324" s="372"/>
    </row>
    <row r="325" spans="1:20" s="193" customFormat="1" ht="14.4">
      <c r="A325" s="178"/>
      <c r="B325" s="191" t="s">
        <v>259</v>
      </c>
      <c r="C325" s="677">
        <v>784688456</v>
      </c>
      <c r="D325" s="191"/>
      <c r="E325" s="191"/>
      <c r="F325" s="379"/>
      <c r="G325" s="379"/>
      <c r="H325" s="180"/>
      <c r="I325" s="180"/>
      <c r="J325" s="180"/>
      <c r="K325" s="180"/>
      <c r="L325" s="180"/>
      <c r="M325" s="180"/>
      <c r="N325" s="180"/>
      <c r="O325" s="180"/>
      <c r="P325" s="376"/>
      <c r="Q325" s="194"/>
      <c r="S325" s="377"/>
      <c r="T325" s="377"/>
    </row>
    <row r="326" spans="1:20" s="193" customFormat="1" ht="14.4">
      <c r="A326" s="178"/>
      <c r="B326" s="191" t="s">
        <v>262</v>
      </c>
      <c r="C326" s="677">
        <v>319769775</v>
      </c>
      <c r="D326" s="191"/>
      <c r="E326" s="191"/>
      <c r="F326" s="379"/>
      <c r="G326" s="379"/>
      <c r="H326" s="180"/>
      <c r="I326" s="180"/>
      <c r="J326" s="180"/>
      <c r="K326" s="180"/>
      <c r="L326" s="180"/>
      <c r="M326" s="180"/>
      <c r="N326" s="180"/>
      <c r="O326" s="180"/>
      <c r="P326" s="376"/>
      <c r="Q326" s="194"/>
      <c r="S326" s="377"/>
      <c r="T326" s="377"/>
    </row>
    <row r="327" spans="1:20" s="170" customFormat="1" ht="14.4">
      <c r="A327" s="178"/>
      <c r="B327" t="s">
        <v>264</v>
      </c>
      <c r="C327" s="676">
        <v>266984258</v>
      </c>
      <c r="D327"/>
      <c r="E327"/>
      <c r="F327" s="227"/>
      <c r="G327" s="227"/>
      <c r="H327" s="166"/>
      <c r="I327" s="166"/>
      <c r="J327" s="166"/>
      <c r="K327" s="166"/>
      <c r="L327" s="166"/>
      <c r="M327" s="166"/>
      <c r="N327" s="166"/>
      <c r="O327" s="166"/>
      <c r="P327" s="167"/>
      <c r="Q327" s="172"/>
      <c r="S327" s="372"/>
      <c r="T327" s="372"/>
    </row>
    <row r="328" spans="1:20" s="170" customFormat="1" ht="14.4">
      <c r="A328" s="178"/>
      <c r="B328" t="s">
        <v>267</v>
      </c>
      <c r="C328" s="676">
        <v>44052405</v>
      </c>
      <c r="D328"/>
      <c r="E328"/>
      <c r="F328" s="227"/>
      <c r="G328" s="227"/>
      <c r="H328" s="166"/>
      <c r="I328" s="166"/>
      <c r="J328" s="166"/>
      <c r="K328" s="166"/>
      <c r="L328" s="166"/>
      <c r="M328" s="166"/>
      <c r="N328" s="166"/>
      <c r="O328" s="166"/>
      <c r="P328" s="167"/>
      <c r="Q328" s="172"/>
      <c r="S328" s="372"/>
      <c r="T328" s="372"/>
    </row>
    <row r="329" spans="1:20" s="193" customFormat="1" ht="14.4">
      <c r="A329" s="178"/>
      <c r="B329" t="s">
        <v>271</v>
      </c>
      <c r="C329" s="676">
        <v>312882</v>
      </c>
      <c r="D329"/>
      <c r="E329"/>
      <c r="F329" s="227"/>
      <c r="G329" s="227"/>
      <c r="H329" s="180"/>
      <c r="I329" s="180"/>
      <c r="J329" s="180"/>
      <c r="K329" s="180"/>
      <c r="L329" s="180"/>
      <c r="M329" s="180"/>
      <c r="N329" s="180"/>
      <c r="O329" s="180"/>
      <c r="P329" s="376"/>
      <c r="Q329" s="194"/>
      <c r="S329" s="377"/>
      <c r="T329" s="377"/>
    </row>
    <row r="330" spans="1:20" s="170" customFormat="1" ht="14.4">
      <c r="A330" s="178"/>
      <c r="B330" t="s">
        <v>274</v>
      </c>
      <c r="C330" s="676">
        <v>8420230</v>
      </c>
      <c r="D330"/>
      <c r="E330"/>
      <c r="F330" s="227"/>
      <c r="G330" s="227"/>
      <c r="H330" s="166"/>
      <c r="I330" s="166"/>
      <c r="J330" s="166"/>
      <c r="K330" s="166"/>
      <c r="L330" s="166"/>
      <c r="M330" s="166"/>
      <c r="N330" s="166"/>
      <c r="O330" s="166"/>
      <c r="P330" s="167"/>
      <c r="Q330" s="172"/>
      <c r="S330" s="372"/>
      <c r="T330" s="372"/>
    </row>
    <row r="331" spans="1:20" s="193" customFormat="1" ht="14.4">
      <c r="A331" s="178"/>
      <c r="B331" s="191" t="s">
        <v>279</v>
      </c>
      <c r="C331" s="677">
        <v>81818181</v>
      </c>
      <c r="D331" s="191"/>
      <c r="E331" s="191"/>
      <c r="F331" s="379"/>
      <c r="G331" s="379"/>
      <c r="H331" s="180"/>
      <c r="I331" s="180"/>
      <c r="J331" s="180"/>
      <c r="K331" s="180"/>
      <c r="L331" s="180"/>
      <c r="M331" s="180"/>
      <c r="N331" s="180"/>
      <c r="O331" s="180"/>
      <c r="P331" s="376"/>
      <c r="Q331" s="194"/>
      <c r="S331" s="377"/>
      <c r="T331" s="377"/>
    </row>
    <row r="332" spans="1:20" s="170" customFormat="1" ht="14.4">
      <c r="A332" s="178"/>
      <c r="B332" t="s">
        <v>279</v>
      </c>
      <c r="C332" s="676">
        <v>81818181</v>
      </c>
      <c r="D332"/>
      <c r="E332"/>
      <c r="F332" s="227"/>
      <c r="G332" s="227"/>
      <c r="H332" s="166"/>
      <c r="I332" s="166"/>
      <c r="J332" s="166"/>
      <c r="K332" s="166"/>
      <c r="L332" s="166"/>
      <c r="M332" s="166"/>
      <c r="N332" s="166"/>
      <c r="O332" s="166"/>
      <c r="P332" s="167"/>
      <c r="Q332" s="172"/>
      <c r="S332" s="372"/>
      <c r="T332" s="372"/>
    </row>
    <row r="333" spans="1:20" s="193" customFormat="1" ht="14.4">
      <c r="A333" s="178"/>
      <c r="B333" s="191" t="s">
        <v>282</v>
      </c>
      <c r="C333" s="677">
        <v>383100500</v>
      </c>
      <c r="D333" s="191"/>
      <c r="E333" s="191"/>
      <c r="F333" s="379"/>
      <c r="G333" s="379"/>
      <c r="H333" s="180"/>
      <c r="I333" s="180"/>
      <c r="J333" s="180"/>
      <c r="K333" s="180"/>
      <c r="L333" s="180"/>
      <c r="M333" s="180"/>
      <c r="N333" s="180"/>
      <c r="O333" s="180"/>
      <c r="P333" s="376"/>
      <c r="Q333" s="194"/>
      <c r="S333" s="377"/>
      <c r="T333" s="377"/>
    </row>
    <row r="334" spans="1:20" s="170" customFormat="1" ht="14.4">
      <c r="A334" s="178"/>
      <c r="B334" t="s">
        <v>458</v>
      </c>
      <c r="C334" s="676">
        <v>35210934</v>
      </c>
      <c r="D334"/>
      <c r="E334"/>
      <c r="F334" s="227"/>
      <c r="G334" s="227"/>
      <c r="H334" s="166"/>
      <c r="I334" s="166"/>
      <c r="J334" s="166"/>
      <c r="K334" s="166"/>
      <c r="L334" s="166"/>
      <c r="M334" s="166"/>
      <c r="N334" s="166"/>
      <c r="O334" s="166"/>
      <c r="P334" s="167"/>
      <c r="Q334" s="172"/>
      <c r="S334" s="372"/>
      <c r="T334" s="372"/>
    </row>
    <row r="335" spans="1:20" s="170" customFormat="1" ht="14.4">
      <c r="A335" s="178"/>
      <c r="B335" t="s">
        <v>284</v>
      </c>
      <c r="C335" s="676">
        <v>68430266</v>
      </c>
      <c r="D335"/>
      <c r="E335"/>
      <c r="F335" s="227"/>
      <c r="G335" s="227"/>
      <c r="H335" s="166"/>
      <c r="I335" s="166"/>
      <c r="J335" s="166"/>
      <c r="K335" s="166"/>
      <c r="L335" s="166"/>
      <c r="M335" s="166"/>
      <c r="N335" s="166"/>
      <c r="O335" s="166"/>
      <c r="P335" s="167"/>
      <c r="Q335" s="172"/>
      <c r="S335" s="372"/>
      <c r="T335" s="372"/>
    </row>
    <row r="336" spans="1:20" s="170" customFormat="1" ht="14.4">
      <c r="A336" s="178"/>
      <c r="B336" t="s">
        <v>287</v>
      </c>
      <c r="C336" s="676">
        <v>10601818</v>
      </c>
      <c r="D336"/>
      <c r="E336"/>
      <c r="F336" s="227"/>
      <c r="G336" s="227"/>
      <c r="H336" s="166"/>
      <c r="I336" s="166"/>
      <c r="J336" s="166"/>
      <c r="K336" s="166"/>
      <c r="L336" s="166"/>
      <c r="M336" s="166"/>
      <c r="N336" s="166"/>
      <c r="O336" s="166"/>
      <c r="P336" s="167"/>
      <c r="Q336" s="172"/>
      <c r="S336" s="372"/>
      <c r="T336" s="372"/>
    </row>
    <row r="337" spans="1:20" s="170" customFormat="1" ht="14.4">
      <c r="A337" s="178"/>
      <c r="B337" t="s">
        <v>459</v>
      </c>
      <c r="C337" s="676">
        <v>4061158</v>
      </c>
      <c r="D337"/>
      <c r="E337"/>
      <c r="F337" s="227"/>
      <c r="G337" s="227"/>
      <c r="H337" s="166"/>
      <c r="I337" s="166"/>
      <c r="J337" s="166"/>
      <c r="K337" s="166"/>
      <c r="L337" s="166"/>
      <c r="M337" s="166"/>
      <c r="N337" s="166"/>
      <c r="O337" s="166"/>
      <c r="P337" s="167"/>
      <c r="Q337" s="172"/>
      <c r="S337" s="372"/>
      <c r="T337" s="372"/>
    </row>
    <row r="338" spans="1:20" s="170" customFormat="1" ht="14.4">
      <c r="A338" s="178"/>
      <c r="B338" t="s">
        <v>291</v>
      </c>
      <c r="C338" s="676">
        <v>5596994</v>
      </c>
      <c r="D338"/>
      <c r="E338"/>
      <c r="F338" s="227"/>
      <c r="G338" s="227"/>
      <c r="H338" s="166"/>
      <c r="I338" s="166"/>
      <c r="J338" s="166"/>
      <c r="K338" s="166"/>
      <c r="L338" s="166"/>
      <c r="M338" s="166"/>
      <c r="N338" s="166"/>
      <c r="O338" s="166"/>
      <c r="P338" s="167"/>
      <c r="Q338" s="172"/>
      <c r="S338" s="372"/>
      <c r="T338" s="372"/>
    </row>
    <row r="339" spans="1:20" s="170" customFormat="1" ht="14.4">
      <c r="A339" s="178"/>
      <c r="B339" t="s">
        <v>293</v>
      </c>
      <c r="C339" s="676">
        <v>10603389</v>
      </c>
      <c r="D339"/>
      <c r="E339"/>
      <c r="F339" s="227"/>
      <c r="G339" s="227"/>
      <c r="H339" s="166"/>
      <c r="I339" s="166"/>
      <c r="J339" s="166"/>
      <c r="K339" s="166"/>
      <c r="L339" s="166"/>
      <c r="M339" s="166"/>
      <c r="N339" s="166"/>
      <c r="O339" s="166"/>
      <c r="P339" s="167"/>
      <c r="Q339" s="172"/>
      <c r="S339" s="372"/>
      <c r="T339" s="372"/>
    </row>
    <row r="340" spans="1:20" s="170" customFormat="1" ht="14.4">
      <c r="A340" s="178"/>
      <c r="B340" t="s">
        <v>460</v>
      </c>
      <c r="C340" s="676">
        <v>4992044</v>
      </c>
      <c r="D340"/>
      <c r="E340"/>
      <c r="F340" s="227"/>
      <c r="G340" s="227"/>
      <c r="H340" s="166"/>
      <c r="I340" s="166"/>
      <c r="J340" s="166"/>
      <c r="K340" s="166"/>
      <c r="L340" s="166"/>
      <c r="M340" s="166"/>
      <c r="N340" s="166"/>
      <c r="O340" s="166"/>
      <c r="P340" s="167"/>
      <c r="Q340" s="172"/>
      <c r="S340" s="372"/>
      <c r="T340" s="372"/>
    </row>
    <row r="341" spans="1:20" s="170" customFormat="1" ht="14.4">
      <c r="A341" s="178"/>
      <c r="B341" t="s">
        <v>296</v>
      </c>
      <c r="C341" s="676">
        <v>114044565</v>
      </c>
      <c r="D341"/>
      <c r="E341"/>
      <c r="F341" s="227"/>
      <c r="G341" s="227"/>
      <c r="H341" s="166"/>
      <c r="I341" s="166"/>
      <c r="J341" s="166"/>
      <c r="K341" s="166"/>
      <c r="L341" s="166"/>
      <c r="M341" s="166"/>
      <c r="N341" s="166"/>
      <c r="O341" s="166"/>
      <c r="P341" s="167"/>
      <c r="Q341" s="172"/>
      <c r="S341" s="372"/>
      <c r="T341" s="372"/>
    </row>
    <row r="342" spans="1:20" s="170" customFormat="1" ht="14.4">
      <c r="A342" s="178"/>
      <c r="B342" t="s">
        <v>298</v>
      </c>
      <c r="C342" s="676">
        <v>4162640</v>
      </c>
      <c r="D342"/>
      <c r="E342"/>
      <c r="F342" s="227"/>
      <c r="G342" s="227"/>
      <c r="H342" s="166"/>
      <c r="I342" s="166"/>
      <c r="J342" s="166"/>
      <c r="K342" s="166"/>
      <c r="L342" s="166"/>
      <c r="M342" s="166"/>
      <c r="N342" s="166"/>
      <c r="O342" s="166"/>
      <c r="P342" s="167"/>
      <c r="Q342" s="172"/>
      <c r="S342" s="372"/>
      <c r="T342" s="372"/>
    </row>
    <row r="343" spans="1:20" s="170" customFormat="1" ht="14.4">
      <c r="A343" s="178"/>
      <c r="B343" t="s">
        <v>301</v>
      </c>
      <c r="C343" s="676">
        <v>767137</v>
      </c>
      <c r="D343"/>
      <c r="E343"/>
      <c r="F343" s="227"/>
      <c r="G343" s="227"/>
      <c r="H343" s="166"/>
      <c r="I343" s="166"/>
      <c r="J343" s="166"/>
      <c r="K343" s="166"/>
      <c r="L343" s="166"/>
      <c r="M343" s="166"/>
      <c r="N343" s="166"/>
      <c r="O343" s="166"/>
      <c r="P343" s="167"/>
      <c r="Q343" s="172"/>
      <c r="S343" s="372"/>
      <c r="T343" s="372"/>
    </row>
    <row r="344" spans="1:20" s="170" customFormat="1" ht="14.4">
      <c r="A344" s="178"/>
      <c r="B344" t="s">
        <v>303</v>
      </c>
      <c r="C344" s="676">
        <v>4256253</v>
      </c>
      <c r="D344"/>
      <c r="E344"/>
      <c r="F344" s="227"/>
      <c r="G344" s="227"/>
      <c r="H344" s="166"/>
      <c r="I344" s="166"/>
      <c r="J344" s="166"/>
      <c r="K344" s="166"/>
      <c r="L344" s="166"/>
      <c r="M344" s="166"/>
      <c r="N344" s="166"/>
      <c r="O344" s="166"/>
      <c r="P344" s="167"/>
      <c r="Q344" s="172"/>
      <c r="S344" s="372"/>
      <c r="T344" s="372"/>
    </row>
    <row r="345" spans="1:20" s="170" customFormat="1" ht="14.4">
      <c r="A345" s="178"/>
      <c r="B345" t="s">
        <v>306</v>
      </c>
      <c r="C345" s="676">
        <v>530719</v>
      </c>
      <c r="D345"/>
      <c r="E345"/>
      <c r="F345" s="227"/>
      <c r="G345" s="227"/>
      <c r="H345" s="166"/>
      <c r="I345" s="166"/>
      <c r="J345" s="166"/>
      <c r="K345" s="166"/>
      <c r="L345" s="166"/>
      <c r="M345" s="166"/>
      <c r="N345" s="166"/>
      <c r="O345" s="166"/>
      <c r="P345" s="167"/>
      <c r="Q345" s="172"/>
      <c r="S345" s="372"/>
      <c r="T345" s="372"/>
    </row>
    <row r="346" spans="1:20" s="170" customFormat="1" ht="14.4">
      <c r="A346" s="178"/>
      <c r="B346" t="s">
        <v>461</v>
      </c>
      <c r="C346" s="676">
        <v>425910</v>
      </c>
      <c r="D346"/>
      <c r="E346"/>
      <c r="F346" s="227"/>
      <c r="G346" s="227"/>
      <c r="H346" s="166"/>
      <c r="I346" s="166"/>
      <c r="J346" s="166"/>
      <c r="K346" s="166"/>
      <c r="L346" s="166"/>
      <c r="M346" s="166"/>
      <c r="N346" s="166"/>
      <c r="O346" s="166"/>
      <c r="P346" s="167"/>
      <c r="Q346" s="172"/>
      <c r="S346" s="372"/>
      <c r="T346" s="372"/>
    </row>
    <row r="347" spans="1:20" s="170" customFormat="1" ht="14.4">
      <c r="A347" s="178"/>
      <c r="B347" t="s">
        <v>312</v>
      </c>
      <c r="C347" s="676">
        <v>17561021</v>
      </c>
      <c r="D347"/>
      <c r="E347"/>
      <c r="F347" s="227"/>
      <c r="G347" s="227"/>
      <c r="H347" s="166"/>
      <c r="I347" s="166"/>
      <c r="J347" s="166"/>
      <c r="K347" s="166"/>
      <c r="L347" s="166"/>
      <c r="M347" s="166"/>
      <c r="N347" s="166"/>
      <c r="O347" s="166"/>
      <c r="P347" s="167"/>
      <c r="Q347" s="172"/>
      <c r="S347" s="372"/>
      <c r="T347" s="372"/>
    </row>
    <row r="348" spans="1:20" s="170" customFormat="1" ht="14.4">
      <c r="A348" s="178"/>
      <c r="B348" t="s">
        <v>314</v>
      </c>
      <c r="C348" s="676">
        <v>160000</v>
      </c>
      <c r="D348"/>
      <c r="E348"/>
      <c r="F348" s="227"/>
      <c r="G348" s="227"/>
      <c r="H348" s="166"/>
      <c r="I348" s="166"/>
      <c r="J348" s="166"/>
      <c r="K348" s="166"/>
      <c r="L348" s="166"/>
      <c r="M348" s="166"/>
      <c r="N348" s="166"/>
      <c r="O348" s="166"/>
      <c r="P348" s="167"/>
      <c r="Q348" s="172"/>
      <c r="S348" s="372"/>
      <c r="T348" s="372"/>
    </row>
    <row r="349" spans="1:20" s="170" customFormat="1" ht="14.4">
      <c r="A349" s="178"/>
      <c r="B349" t="s">
        <v>462</v>
      </c>
      <c r="C349" s="676">
        <v>5708169</v>
      </c>
      <c r="D349"/>
      <c r="E349"/>
      <c r="F349" s="227"/>
      <c r="G349" s="227"/>
      <c r="H349" s="166"/>
      <c r="I349" s="166"/>
      <c r="J349" s="166"/>
      <c r="K349" s="166"/>
      <c r="L349" s="166"/>
      <c r="M349" s="166"/>
      <c r="N349" s="166"/>
      <c r="O349" s="166"/>
      <c r="P349" s="167"/>
      <c r="Q349" s="172"/>
      <c r="S349" s="372"/>
      <c r="T349" s="372"/>
    </row>
    <row r="350" spans="1:20" s="170" customFormat="1" ht="14.4">
      <c r="A350" s="178"/>
      <c r="B350" t="s">
        <v>657</v>
      </c>
      <c r="C350" s="676">
        <v>1661436</v>
      </c>
      <c r="D350"/>
      <c r="E350"/>
      <c r="F350" s="227"/>
      <c r="G350" s="227"/>
      <c r="H350" s="166"/>
      <c r="I350" s="166"/>
      <c r="J350" s="166"/>
      <c r="K350" s="166"/>
      <c r="L350" s="166"/>
      <c r="M350" s="166"/>
      <c r="N350" s="166"/>
      <c r="O350" s="166"/>
      <c r="P350" s="167"/>
      <c r="Q350" s="172"/>
      <c r="S350" s="372"/>
      <c r="T350" s="372"/>
    </row>
    <row r="351" spans="1:20" s="170" customFormat="1" ht="14.4">
      <c r="A351" s="178"/>
      <c r="B351" t="s">
        <v>322</v>
      </c>
      <c r="C351" s="676">
        <v>24771064</v>
      </c>
      <c r="D351"/>
      <c r="E351"/>
      <c r="F351" s="227"/>
      <c r="G351" s="227"/>
      <c r="H351" s="166"/>
      <c r="I351" s="166"/>
      <c r="J351" s="166"/>
      <c r="K351" s="166"/>
      <c r="L351" s="166"/>
      <c r="M351" s="166"/>
      <c r="N351" s="166"/>
      <c r="O351" s="166"/>
      <c r="P351" s="167"/>
      <c r="Q351" s="172"/>
      <c r="S351" s="372"/>
      <c r="T351" s="372"/>
    </row>
    <row r="352" spans="1:20" s="170" customFormat="1" ht="14.4">
      <c r="A352" s="178"/>
      <c r="B352" t="s">
        <v>325</v>
      </c>
      <c r="C352" s="676">
        <v>11448739</v>
      </c>
      <c r="D352"/>
      <c r="E352"/>
      <c r="F352" s="227"/>
      <c r="G352" s="227"/>
      <c r="H352" s="166"/>
      <c r="I352" s="166"/>
      <c r="J352" s="166"/>
      <c r="K352" s="166"/>
      <c r="L352" s="166"/>
      <c r="M352" s="166"/>
      <c r="N352" s="166"/>
      <c r="O352" s="166"/>
      <c r="P352" s="167"/>
      <c r="Q352" s="172"/>
      <c r="S352" s="372"/>
      <c r="T352" s="372"/>
    </row>
    <row r="353" spans="2:20" ht="14.4">
      <c r="B353" t="s">
        <v>327</v>
      </c>
      <c r="C353" s="676">
        <v>48893517</v>
      </c>
      <c r="D353"/>
      <c r="E353"/>
      <c r="F353" s="227"/>
      <c r="G353" s="227"/>
    </row>
    <row r="354" spans="2:20" ht="14.4">
      <c r="B354" t="s">
        <v>463</v>
      </c>
      <c r="C354" s="676">
        <v>9212727</v>
      </c>
      <c r="D354"/>
      <c r="E354"/>
      <c r="F354" s="227"/>
      <c r="G354" s="227"/>
    </row>
    <row r="355" spans="2:20" ht="14.4">
      <c r="B355" t="s">
        <v>331</v>
      </c>
      <c r="C355" s="676">
        <v>92785096</v>
      </c>
      <c r="D355"/>
      <c r="E355"/>
      <c r="F355" s="227"/>
      <c r="G355" s="227"/>
    </row>
    <row r="356" spans="2:20" s="180" customFormat="1" ht="14.4">
      <c r="B356" t="s">
        <v>464</v>
      </c>
      <c r="C356" s="676">
        <v>92785096</v>
      </c>
      <c r="D356"/>
      <c r="E356"/>
      <c r="F356" s="227"/>
      <c r="G356" s="227"/>
      <c r="P356" s="376"/>
      <c r="Q356" s="376"/>
      <c r="S356" s="375"/>
      <c r="T356" s="375"/>
    </row>
    <row r="357" spans="2:20" s="180" customFormat="1" ht="14.4">
      <c r="B357" t="s">
        <v>331</v>
      </c>
      <c r="C357" s="676">
        <v>193886</v>
      </c>
      <c r="D357"/>
      <c r="E357"/>
      <c r="F357" s="227"/>
      <c r="G357" s="227"/>
      <c r="P357" s="376"/>
      <c r="Q357" s="376"/>
      <c r="S357" s="375"/>
      <c r="T357" s="375"/>
    </row>
    <row r="358" spans="2:20" s="180" customFormat="1" ht="14.4">
      <c r="B358" t="s">
        <v>336</v>
      </c>
      <c r="C358" s="676">
        <v>8011077</v>
      </c>
      <c r="D358"/>
      <c r="E358"/>
      <c r="F358" s="227"/>
      <c r="G358" s="227"/>
      <c r="P358" s="376"/>
      <c r="Q358" s="376"/>
      <c r="S358" s="375"/>
      <c r="T358" s="375"/>
    </row>
    <row r="359" spans="2:20" s="180" customFormat="1" ht="14.4">
      <c r="B359" t="s">
        <v>465</v>
      </c>
      <c r="C359" s="676">
        <v>78380589</v>
      </c>
      <c r="D359"/>
      <c r="E359"/>
      <c r="F359" s="227"/>
      <c r="G359" s="227"/>
      <c r="P359" s="376"/>
      <c r="Q359" s="376"/>
      <c r="S359" s="375"/>
      <c r="T359" s="375"/>
    </row>
    <row r="360" spans="2:20" s="180" customFormat="1" ht="14.4">
      <c r="B360" t="s">
        <v>748</v>
      </c>
      <c r="C360" s="676">
        <v>6199544</v>
      </c>
      <c r="D360"/>
      <c r="E360"/>
      <c r="F360" s="227"/>
      <c r="G360" s="227"/>
      <c r="P360" s="376"/>
      <c r="Q360" s="376"/>
      <c r="S360" s="375"/>
      <c r="T360" s="375"/>
    </row>
    <row r="361" spans="2:20" s="180" customFormat="1" ht="13.95" customHeight="1">
      <c r="B361" s="191" t="s">
        <v>338</v>
      </c>
      <c r="C361" s="677">
        <v>-292957168</v>
      </c>
      <c r="D361" s="191"/>
      <c r="E361" s="191"/>
      <c r="F361" s="379"/>
      <c r="G361" s="379"/>
      <c r="P361" s="376"/>
      <c r="Q361" s="376"/>
      <c r="S361" s="375"/>
      <c r="T361" s="375"/>
    </row>
    <row r="362" spans="2:20" s="180" customFormat="1" ht="14.4">
      <c r="B362" s="191" t="s">
        <v>338</v>
      </c>
      <c r="C362" s="677">
        <v>-292957168</v>
      </c>
      <c r="D362" s="191"/>
      <c r="E362" s="191"/>
      <c r="F362" s="379"/>
      <c r="G362" s="379"/>
      <c r="P362" s="376"/>
      <c r="Q362" s="376"/>
      <c r="S362" s="375"/>
      <c r="T362" s="375"/>
    </row>
    <row r="363" spans="2:20" s="180" customFormat="1" ht="14.4">
      <c r="B363" t="s">
        <v>341</v>
      </c>
      <c r="C363" s="676">
        <v>-300239700</v>
      </c>
      <c r="D363"/>
      <c r="E363"/>
      <c r="F363" s="227"/>
      <c r="G363" s="227"/>
      <c r="P363" s="376"/>
      <c r="Q363" s="376"/>
      <c r="S363" s="375"/>
      <c r="T363" s="375"/>
    </row>
    <row r="364" spans="2:20" s="180" customFormat="1" ht="14.4">
      <c r="B364" t="s">
        <v>343</v>
      </c>
      <c r="C364" s="676">
        <v>7282532</v>
      </c>
      <c r="D364"/>
      <c r="E364"/>
      <c r="F364" s="227"/>
      <c r="G364" s="227"/>
      <c r="P364" s="376"/>
      <c r="Q364" s="376"/>
      <c r="S364" s="375"/>
      <c r="T364" s="375"/>
    </row>
    <row r="365" spans="2:20" s="180" customFormat="1" ht="14.4">
      <c r="B365" s="191" t="s">
        <v>345</v>
      </c>
      <c r="C365" s="677">
        <v>1446692</v>
      </c>
      <c r="D365" s="191"/>
      <c r="E365" s="191"/>
      <c r="F365" s="379"/>
      <c r="G365" s="379"/>
      <c r="P365" s="376"/>
      <c r="Q365" s="376"/>
      <c r="S365" s="375"/>
      <c r="T365" s="375"/>
    </row>
    <row r="366" spans="2:20" s="180" customFormat="1" ht="14.4">
      <c r="B366" s="191" t="s">
        <v>345</v>
      </c>
      <c r="C366" s="677">
        <v>1446692</v>
      </c>
      <c r="D366" s="191"/>
      <c r="E366" s="191"/>
      <c r="F366" s="193"/>
      <c r="G366" s="193"/>
      <c r="P366" s="376"/>
      <c r="Q366" s="376"/>
      <c r="S366" s="375"/>
      <c r="T366" s="375"/>
    </row>
    <row r="367" spans="2:20" ht="14.4">
      <c r="B367" t="s">
        <v>350</v>
      </c>
      <c r="C367" s="676">
        <v>1446692</v>
      </c>
      <c r="D367"/>
      <c r="E367"/>
    </row>
    <row r="368" spans="2:20" s="608" customFormat="1" ht="14.4">
      <c r="B368" s="682" t="s">
        <v>547</v>
      </c>
      <c r="C368" s="683">
        <f>Tabla56[[#Headers],[ 3.147.331.538,00 ]]-Tabla45[[#Headers],[2.730.431.993]]</f>
        <v>416899545</v>
      </c>
      <c r="D368" s="678"/>
      <c r="E368" s="678"/>
      <c r="F368" s="679"/>
      <c r="G368" s="679"/>
      <c r="P368" s="680"/>
      <c r="Q368" s="680"/>
      <c r="S368" s="681"/>
      <c r="T368" s="681"/>
    </row>
    <row r="369" spans="1:20" s="170" customFormat="1">
      <c r="A369" s="166"/>
      <c r="B369" s="374"/>
      <c r="C369" s="373"/>
      <c r="F369" s="171"/>
      <c r="H369" s="166"/>
      <c r="I369" s="166"/>
      <c r="J369" s="166"/>
      <c r="K369" s="166"/>
      <c r="L369" s="166"/>
      <c r="M369" s="166"/>
      <c r="N369" s="166"/>
      <c r="O369" s="166"/>
      <c r="P369" s="167"/>
      <c r="Q369" s="172"/>
      <c r="S369" s="372"/>
      <c r="T369" s="372"/>
    </row>
    <row r="370" spans="1:20">
      <c r="A370" s="178" t="s">
        <v>188</v>
      </c>
      <c r="E370" s="171"/>
      <c r="F370" s="171"/>
    </row>
    <row r="371" spans="1:20" s="170" customFormat="1">
      <c r="A371" s="166"/>
      <c r="E371" s="171"/>
      <c r="F371" s="171"/>
      <c r="H371" s="166"/>
      <c r="I371" s="166"/>
      <c r="J371" s="166"/>
      <c r="K371" s="166"/>
      <c r="L371" s="166"/>
      <c r="M371" s="166"/>
      <c r="N371" s="166"/>
      <c r="O371" s="166"/>
      <c r="P371" s="167"/>
      <c r="Q371" s="172"/>
      <c r="S371" s="372"/>
      <c r="T371" s="372"/>
    </row>
    <row r="372" spans="1:20">
      <c r="A372" s="178" t="s">
        <v>739</v>
      </c>
      <c r="B372" s="170"/>
      <c r="E372" s="171"/>
      <c r="F372" s="171"/>
    </row>
    <row r="373" spans="1:20" s="170" customFormat="1">
      <c r="A373" s="177"/>
      <c r="B373" s="166" t="s">
        <v>466</v>
      </c>
      <c r="E373" s="171"/>
      <c r="F373" s="171"/>
      <c r="H373" s="166"/>
      <c r="I373" s="166"/>
      <c r="J373" s="166"/>
      <c r="K373" s="166"/>
      <c r="L373" s="166"/>
      <c r="M373" s="166"/>
      <c r="N373" s="166"/>
      <c r="O373" s="166"/>
      <c r="P373" s="167"/>
      <c r="Q373" s="172"/>
      <c r="S373" s="372"/>
      <c r="T373" s="372"/>
    </row>
    <row r="374" spans="1:20" s="170" customFormat="1">
      <c r="A374" s="166"/>
      <c r="B374" s="166"/>
      <c r="D374" s="171"/>
      <c r="E374" s="171"/>
      <c r="F374" s="171"/>
      <c r="H374" s="166"/>
      <c r="I374" s="166"/>
      <c r="J374" s="166"/>
      <c r="K374" s="166"/>
      <c r="L374" s="166"/>
      <c r="M374" s="166"/>
      <c r="N374" s="166"/>
      <c r="O374" s="166"/>
      <c r="P374" s="167"/>
      <c r="Q374" s="172"/>
      <c r="S374" s="372"/>
      <c r="T374" s="372"/>
    </row>
    <row r="375" spans="1:20" s="170" customFormat="1">
      <c r="A375" s="166"/>
      <c r="D375" s="175"/>
      <c r="E375" s="171"/>
      <c r="F375" s="171"/>
      <c r="H375" s="166"/>
      <c r="I375" s="166"/>
      <c r="J375" s="166"/>
      <c r="K375" s="166"/>
      <c r="L375" s="166"/>
      <c r="M375" s="166"/>
      <c r="N375" s="166"/>
      <c r="O375" s="166"/>
      <c r="P375" s="167"/>
      <c r="Q375" s="172"/>
      <c r="S375" s="372"/>
      <c r="T375" s="372"/>
    </row>
    <row r="376" spans="1:20" s="170" customFormat="1">
      <c r="A376" s="178" t="s">
        <v>738</v>
      </c>
      <c r="D376" s="171"/>
      <c r="E376" s="171"/>
      <c r="F376" s="171"/>
      <c r="H376" s="166"/>
      <c r="I376" s="166"/>
      <c r="J376" s="166"/>
      <c r="K376" s="166"/>
      <c r="L376" s="166"/>
      <c r="M376" s="166"/>
      <c r="N376" s="166"/>
      <c r="O376" s="166"/>
      <c r="P376" s="167"/>
      <c r="Q376" s="172"/>
      <c r="S376" s="372"/>
      <c r="T376" s="372"/>
    </row>
    <row r="377" spans="1:20" s="170" customFormat="1">
      <c r="A377" s="177"/>
      <c r="B377" s="166" t="s">
        <v>467</v>
      </c>
      <c r="C377" s="175"/>
      <c r="D377" s="171"/>
      <c r="E377" s="171"/>
      <c r="F377" s="171"/>
      <c r="H377" s="166"/>
      <c r="I377" s="166"/>
      <c r="J377" s="166"/>
      <c r="K377" s="166"/>
      <c r="L377" s="166"/>
      <c r="M377" s="166"/>
      <c r="N377" s="166"/>
      <c r="O377" s="166"/>
      <c r="P377" s="167"/>
      <c r="Q377" s="172"/>
      <c r="S377" s="372"/>
      <c r="T377" s="372"/>
    </row>
    <row r="378" spans="1:20" s="170" customFormat="1">
      <c r="A378" s="166"/>
      <c r="B378" s="175"/>
      <c r="C378" s="175"/>
      <c r="D378" s="171"/>
      <c r="E378" s="171"/>
      <c r="F378" s="171"/>
      <c r="H378" s="166"/>
      <c r="I378" s="166"/>
      <c r="J378" s="166"/>
      <c r="K378" s="166"/>
      <c r="L378" s="166"/>
      <c r="M378" s="166"/>
      <c r="N378" s="166"/>
      <c r="O378" s="166"/>
      <c r="P378" s="167"/>
      <c r="Q378" s="172"/>
      <c r="S378" s="372"/>
      <c r="T378" s="372"/>
    </row>
    <row r="379" spans="1:20" s="170" customFormat="1">
      <c r="A379" s="166"/>
      <c r="B379" s="174"/>
      <c r="C379" s="171"/>
      <c r="D379" s="171"/>
      <c r="E379" s="171"/>
      <c r="F379" s="171"/>
      <c r="H379" s="166"/>
      <c r="I379" s="166"/>
      <c r="J379" s="166"/>
      <c r="K379" s="166"/>
      <c r="L379" s="166"/>
      <c r="M379" s="166"/>
      <c r="N379" s="166"/>
      <c r="O379" s="166"/>
      <c r="P379" s="167"/>
      <c r="Q379" s="172"/>
      <c r="S379" s="372"/>
      <c r="T379" s="372"/>
    </row>
    <row r="380" spans="1:20" s="170" customFormat="1">
      <c r="A380" s="178" t="s">
        <v>191</v>
      </c>
      <c r="B380" s="166"/>
      <c r="C380" s="166"/>
      <c r="D380" s="171"/>
      <c r="E380" s="171"/>
      <c r="F380" s="171"/>
      <c r="H380" s="166"/>
      <c r="I380" s="166"/>
      <c r="J380" s="166"/>
      <c r="K380" s="166"/>
      <c r="L380" s="166"/>
      <c r="M380" s="166"/>
      <c r="N380" s="166"/>
      <c r="O380" s="166"/>
      <c r="P380" s="167"/>
      <c r="Q380" s="172"/>
      <c r="S380" s="372"/>
      <c r="T380" s="372"/>
    </row>
    <row r="381" spans="1:20" s="170" customFormat="1">
      <c r="A381" s="166"/>
      <c r="B381" s="774" t="s">
        <v>468</v>
      </c>
      <c r="C381" s="774"/>
      <c r="D381" s="171"/>
      <c r="E381" s="171"/>
      <c r="F381" s="171"/>
      <c r="H381" s="166"/>
      <c r="I381" s="166"/>
      <c r="J381" s="166"/>
      <c r="K381" s="166"/>
      <c r="L381" s="166"/>
      <c r="M381" s="166"/>
      <c r="N381" s="166"/>
      <c r="O381" s="166"/>
      <c r="P381" s="167"/>
      <c r="Q381" s="172"/>
      <c r="S381" s="372"/>
      <c r="T381" s="372"/>
    </row>
    <row r="382" spans="1:20" s="170" customFormat="1">
      <c r="A382" s="174"/>
      <c r="B382" s="174"/>
      <c r="C382" s="171"/>
      <c r="D382" s="171"/>
      <c r="E382" s="171"/>
      <c r="F382" s="171"/>
      <c r="H382" s="166"/>
      <c r="I382" s="166"/>
      <c r="J382" s="166"/>
      <c r="K382" s="166"/>
      <c r="L382" s="166"/>
      <c r="M382" s="166"/>
      <c r="N382" s="166"/>
      <c r="O382" s="166"/>
      <c r="P382" s="167"/>
      <c r="Q382" s="172"/>
      <c r="S382" s="372"/>
      <c r="T382" s="372"/>
    </row>
    <row r="383" spans="1:20" s="170" customFormat="1">
      <c r="A383" s="174"/>
      <c r="B383" s="174"/>
      <c r="C383" s="171"/>
      <c r="D383" s="171"/>
      <c r="E383" s="171"/>
      <c r="F383" s="171"/>
      <c r="H383" s="166"/>
      <c r="I383" s="166"/>
      <c r="J383" s="166"/>
      <c r="K383" s="166"/>
      <c r="L383" s="166"/>
      <c r="M383" s="166"/>
      <c r="N383" s="166"/>
      <c r="O383" s="166"/>
      <c r="P383" s="167"/>
      <c r="Q383" s="172"/>
      <c r="S383" s="372"/>
      <c r="T383" s="372"/>
    </row>
    <row r="384" spans="1:20" s="170" customFormat="1">
      <c r="A384" s="174"/>
      <c r="B384" s="174"/>
      <c r="C384" s="171"/>
      <c r="D384" s="171"/>
      <c r="E384" s="171"/>
      <c r="F384" s="171"/>
      <c r="H384" s="166"/>
      <c r="I384" s="166"/>
      <c r="J384" s="166"/>
      <c r="K384" s="166"/>
      <c r="L384" s="166"/>
      <c r="M384" s="166"/>
      <c r="N384" s="166"/>
      <c r="O384" s="166"/>
      <c r="P384" s="167"/>
      <c r="Q384" s="172"/>
      <c r="S384" s="372"/>
      <c r="T384" s="372"/>
    </row>
    <row r="385" spans="1:20" s="170" customFormat="1">
      <c r="A385" s="174"/>
      <c r="B385" s="174"/>
      <c r="C385" s="171"/>
      <c r="D385" s="171"/>
      <c r="E385" s="171"/>
      <c r="F385" s="171"/>
      <c r="H385" s="166"/>
      <c r="I385" s="166"/>
      <c r="J385" s="166"/>
      <c r="K385" s="166"/>
      <c r="L385" s="166"/>
      <c r="M385" s="166"/>
      <c r="N385" s="166"/>
      <c r="O385" s="166"/>
      <c r="P385" s="167"/>
      <c r="Q385" s="172"/>
      <c r="S385" s="372"/>
      <c r="T385" s="372"/>
    </row>
    <row r="386" spans="1:20" s="170" customFormat="1">
      <c r="A386" s="174"/>
      <c r="B386" s="174"/>
      <c r="C386" s="171"/>
      <c r="D386" s="171"/>
      <c r="E386" s="171"/>
      <c r="F386" s="171"/>
      <c r="H386" s="166"/>
      <c r="I386" s="166"/>
      <c r="J386" s="166"/>
      <c r="K386" s="166"/>
      <c r="L386" s="166"/>
      <c r="M386" s="166"/>
      <c r="N386" s="166"/>
      <c r="O386" s="166"/>
      <c r="P386" s="167"/>
      <c r="Q386" s="172"/>
      <c r="S386" s="372"/>
      <c r="T386" s="372"/>
    </row>
    <row r="387" spans="1:20" s="170" customFormat="1">
      <c r="A387" s="174"/>
      <c r="B387" s="174"/>
      <c r="C387" s="171"/>
      <c r="D387" s="171"/>
      <c r="E387" s="171"/>
      <c r="F387" s="171"/>
      <c r="H387" s="166"/>
      <c r="I387" s="166"/>
      <c r="J387" s="166"/>
      <c r="K387" s="166"/>
      <c r="L387" s="166"/>
      <c r="M387" s="166"/>
      <c r="N387" s="166"/>
      <c r="O387" s="166"/>
      <c r="P387" s="167"/>
      <c r="Q387" s="172"/>
      <c r="S387" s="372"/>
      <c r="T387" s="372"/>
    </row>
    <row r="388" spans="1:20" s="170" customFormat="1">
      <c r="A388" s="174"/>
      <c r="B388" s="174"/>
      <c r="C388" s="171"/>
      <c r="D388" s="171"/>
      <c r="E388" s="171"/>
      <c r="F388" s="171"/>
      <c r="H388" s="166"/>
      <c r="I388" s="166"/>
      <c r="J388" s="166"/>
      <c r="K388" s="166"/>
      <c r="L388" s="166"/>
      <c r="M388" s="166"/>
      <c r="N388" s="166"/>
      <c r="O388" s="166"/>
      <c r="P388" s="167"/>
      <c r="Q388" s="172"/>
      <c r="S388" s="372"/>
      <c r="T388" s="372"/>
    </row>
    <row r="389" spans="1:20" s="170" customFormat="1">
      <c r="A389" s="174"/>
      <c r="B389" s="174"/>
      <c r="C389" s="171"/>
      <c r="D389" s="171"/>
      <c r="E389" s="171"/>
      <c r="F389" s="171"/>
      <c r="H389" s="166"/>
      <c r="I389" s="166"/>
      <c r="J389" s="166"/>
      <c r="K389" s="166"/>
      <c r="L389" s="166"/>
      <c r="M389" s="166"/>
      <c r="N389" s="166"/>
      <c r="O389" s="166"/>
      <c r="P389" s="167"/>
      <c r="Q389" s="172"/>
      <c r="S389" s="372"/>
      <c r="T389" s="372"/>
    </row>
    <row r="390" spans="1:20" s="170" customFormat="1">
      <c r="A390" s="174"/>
      <c r="B390" s="174"/>
      <c r="C390" s="171"/>
      <c r="D390" s="171"/>
      <c r="E390" s="171"/>
      <c r="F390" s="171"/>
      <c r="H390" s="166"/>
      <c r="I390" s="166"/>
      <c r="J390" s="166"/>
      <c r="K390" s="166"/>
      <c r="L390" s="166"/>
      <c r="M390" s="166"/>
      <c r="N390" s="166"/>
      <c r="O390" s="166"/>
      <c r="P390" s="167"/>
      <c r="Q390" s="172"/>
      <c r="S390" s="372"/>
      <c r="T390" s="372"/>
    </row>
    <row r="391" spans="1:20" s="170" customFormat="1">
      <c r="A391" s="174"/>
      <c r="B391" s="174"/>
      <c r="C391" s="171"/>
      <c r="D391" s="171"/>
      <c r="E391" s="171"/>
      <c r="F391" s="171"/>
      <c r="H391" s="166"/>
      <c r="I391" s="166"/>
      <c r="J391" s="166"/>
      <c r="K391" s="166"/>
      <c r="L391" s="166"/>
      <c r="M391" s="166"/>
      <c r="N391" s="166"/>
      <c r="O391" s="166"/>
      <c r="P391" s="167"/>
      <c r="Q391" s="172"/>
      <c r="S391" s="372"/>
      <c r="T391" s="372"/>
    </row>
    <row r="392" spans="1:20" s="170" customFormat="1">
      <c r="A392" s="174"/>
      <c r="B392" s="174"/>
      <c r="C392" s="171"/>
      <c r="D392" s="171"/>
      <c r="E392" s="171"/>
      <c r="F392" s="171"/>
      <c r="H392" s="166"/>
      <c r="I392" s="166"/>
      <c r="J392" s="166"/>
      <c r="K392" s="166"/>
      <c r="L392" s="166"/>
      <c r="M392" s="166"/>
      <c r="N392" s="166"/>
      <c r="O392" s="166"/>
      <c r="P392" s="167"/>
      <c r="Q392" s="172"/>
      <c r="S392" s="372"/>
      <c r="T392" s="372"/>
    </row>
    <row r="393" spans="1:20" s="170" customFormat="1">
      <c r="A393" s="174"/>
      <c r="B393" s="174"/>
      <c r="C393" s="171"/>
      <c r="D393" s="171"/>
      <c r="E393" s="171"/>
      <c r="F393" s="171"/>
      <c r="H393" s="166"/>
      <c r="I393" s="166"/>
      <c r="J393" s="166"/>
      <c r="K393" s="166"/>
      <c r="L393" s="166"/>
      <c r="M393" s="166"/>
      <c r="N393" s="166"/>
      <c r="O393" s="166"/>
      <c r="P393" s="167"/>
      <c r="Q393" s="172"/>
      <c r="S393" s="372"/>
      <c r="T393" s="372"/>
    </row>
    <row r="394" spans="1:20" s="170" customFormat="1">
      <c r="A394" s="174"/>
      <c r="B394" s="174"/>
      <c r="C394" s="171"/>
      <c r="D394" s="171"/>
      <c r="E394" s="171"/>
      <c r="F394" s="171"/>
      <c r="H394" s="166"/>
      <c r="I394" s="166"/>
      <c r="J394" s="166"/>
      <c r="K394" s="166"/>
      <c r="L394" s="166"/>
      <c r="M394" s="166"/>
      <c r="N394" s="166"/>
      <c r="O394" s="166"/>
      <c r="P394" s="167"/>
      <c r="Q394" s="172"/>
      <c r="S394" s="372"/>
      <c r="T394" s="372"/>
    </row>
    <row r="395" spans="1:20" s="170" customFormat="1">
      <c r="A395" s="174"/>
      <c r="B395" s="174"/>
      <c r="C395" s="171"/>
      <c r="D395" s="171"/>
      <c r="E395" s="171"/>
      <c r="F395" s="171"/>
      <c r="H395" s="166"/>
      <c r="I395" s="166"/>
      <c r="J395" s="166"/>
      <c r="K395" s="166"/>
      <c r="L395" s="166"/>
      <c r="M395" s="166"/>
      <c r="N395" s="166"/>
      <c r="O395" s="166"/>
      <c r="P395" s="167"/>
      <c r="Q395" s="172"/>
      <c r="S395" s="372"/>
      <c r="T395" s="372"/>
    </row>
    <row r="396" spans="1:20" s="170" customFormat="1">
      <c r="A396" s="174"/>
      <c r="B396" s="174"/>
      <c r="C396" s="171"/>
      <c r="D396" s="171"/>
      <c r="E396" s="171"/>
      <c r="F396" s="171"/>
      <c r="H396" s="166"/>
      <c r="I396" s="166"/>
      <c r="J396" s="166"/>
      <c r="K396" s="166"/>
      <c r="L396" s="166"/>
      <c r="M396" s="166"/>
      <c r="N396" s="166"/>
      <c r="O396" s="166"/>
      <c r="P396" s="167"/>
      <c r="Q396" s="172"/>
      <c r="S396" s="372"/>
      <c r="T396" s="372"/>
    </row>
    <row r="397" spans="1:20" s="170" customFormat="1">
      <c r="A397" s="174"/>
      <c r="B397" s="174"/>
      <c r="C397" s="171"/>
      <c r="D397" s="171"/>
      <c r="E397" s="171"/>
      <c r="H397" s="166"/>
      <c r="I397" s="166"/>
      <c r="J397" s="166"/>
      <c r="K397" s="166"/>
      <c r="L397" s="166"/>
      <c r="M397" s="166"/>
      <c r="N397" s="166"/>
      <c r="O397" s="166"/>
      <c r="P397" s="167"/>
      <c r="Q397" s="172"/>
      <c r="S397" s="372"/>
      <c r="T397" s="372"/>
    </row>
    <row r="398" spans="1:20" s="170" customFormat="1">
      <c r="A398" s="174"/>
      <c r="B398" s="174"/>
      <c r="C398" s="171"/>
      <c r="D398" s="171"/>
      <c r="H398" s="166"/>
      <c r="I398" s="166"/>
      <c r="J398" s="166"/>
      <c r="K398" s="166"/>
      <c r="L398" s="166"/>
      <c r="M398" s="166"/>
      <c r="N398" s="166"/>
      <c r="O398" s="166"/>
      <c r="P398" s="167"/>
      <c r="Q398" s="172"/>
      <c r="S398" s="372"/>
      <c r="T398" s="372"/>
    </row>
    <row r="399" spans="1:20" s="170" customFormat="1">
      <c r="A399" s="174"/>
      <c r="B399" s="174"/>
      <c r="C399" s="171"/>
      <c r="D399" s="171"/>
      <c r="H399" s="166"/>
      <c r="I399" s="166"/>
      <c r="J399" s="166"/>
      <c r="K399" s="166"/>
      <c r="L399" s="166"/>
      <c r="M399" s="166"/>
      <c r="N399" s="166"/>
      <c r="O399" s="166"/>
      <c r="P399" s="167"/>
      <c r="Q399" s="172"/>
      <c r="S399" s="372"/>
      <c r="T399" s="372"/>
    </row>
    <row r="400" spans="1:20" s="170" customFormat="1">
      <c r="A400" s="174"/>
      <c r="B400" s="174"/>
      <c r="C400" s="171"/>
      <c r="D400" s="171"/>
      <c r="H400" s="166"/>
      <c r="I400" s="166"/>
      <c r="J400" s="166"/>
      <c r="K400" s="166"/>
      <c r="L400" s="166"/>
      <c r="M400" s="166"/>
      <c r="N400" s="166"/>
      <c r="O400" s="166"/>
      <c r="P400" s="167"/>
      <c r="Q400" s="172"/>
      <c r="S400" s="372"/>
      <c r="T400" s="372"/>
    </row>
    <row r="401" spans="1:20" s="170" customFormat="1">
      <c r="A401" s="174"/>
      <c r="B401" s="174"/>
      <c r="C401" s="171"/>
      <c r="D401" s="171"/>
      <c r="H401" s="166"/>
      <c r="I401" s="166"/>
      <c r="J401" s="166"/>
      <c r="K401" s="166"/>
      <c r="L401" s="166"/>
      <c r="M401" s="166"/>
      <c r="N401" s="166"/>
      <c r="O401" s="166"/>
      <c r="P401" s="167"/>
      <c r="Q401" s="172"/>
      <c r="S401" s="372"/>
      <c r="T401" s="372"/>
    </row>
    <row r="402" spans="1:20" s="170" customFormat="1">
      <c r="A402" s="174"/>
      <c r="B402" s="174"/>
      <c r="C402" s="171"/>
      <c r="D402" s="171"/>
      <c r="H402" s="166"/>
      <c r="I402" s="166"/>
      <c r="J402" s="166"/>
      <c r="K402" s="166"/>
      <c r="L402" s="166"/>
      <c r="M402" s="166"/>
      <c r="N402" s="166"/>
      <c r="O402" s="166"/>
      <c r="P402" s="167"/>
      <c r="Q402" s="172"/>
      <c r="S402" s="372"/>
      <c r="T402" s="372"/>
    </row>
    <row r="403" spans="1:20" s="170" customFormat="1">
      <c r="A403" s="174"/>
      <c r="B403" s="174"/>
      <c r="C403" s="171"/>
      <c r="D403" s="171"/>
      <c r="H403" s="166"/>
      <c r="I403" s="166"/>
      <c r="J403" s="166"/>
      <c r="K403" s="166"/>
      <c r="L403" s="166"/>
      <c r="M403" s="166"/>
      <c r="N403" s="166"/>
      <c r="O403" s="166"/>
      <c r="P403" s="167"/>
      <c r="Q403" s="172"/>
      <c r="S403" s="372"/>
      <c r="T403" s="372"/>
    </row>
    <row r="404" spans="1:20" s="170" customFormat="1">
      <c r="A404" s="174"/>
      <c r="B404" s="174"/>
      <c r="C404" s="171"/>
      <c r="D404" s="171"/>
      <c r="H404" s="166"/>
      <c r="I404" s="166"/>
      <c r="J404" s="166"/>
      <c r="K404" s="166"/>
      <c r="L404" s="166"/>
      <c r="M404" s="166"/>
      <c r="N404" s="166"/>
      <c r="O404" s="166"/>
      <c r="P404" s="167"/>
      <c r="Q404" s="172"/>
      <c r="S404" s="372"/>
      <c r="T404" s="372"/>
    </row>
    <row r="405" spans="1:20" s="170" customFormat="1">
      <c r="A405" s="174"/>
      <c r="B405" s="174"/>
      <c r="C405" s="171"/>
      <c r="D405" s="171"/>
      <c r="H405" s="166"/>
      <c r="I405" s="166"/>
      <c r="J405" s="166"/>
      <c r="K405" s="166"/>
      <c r="L405" s="166"/>
      <c r="M405" s="166"/>
      <c r="N405" s="166"/>
      <c r="O405" s="166"/>
      <c r="P405" s="167"/>
      <c r="Q405" s="172"/>
      <c r="S405" s="372"/>
      <c r="T405" s="372"/>
    </row>
    <row r="406" spans="1:20">
      <c r="A406" s="174"/>
      <c r="B406" s="174"/>
      <c r="C406" s="171"/>
      <c r="D406" s="171"/>
    </row>
    <row r="407" spans="1:20">
      <c r="A407" s="174"/>
      <c r="B407" s="174"/>
      <c r="C407" s="171"/>
    </row>
    <row r="408" spans="1:20">
      <c r="A408" s="174"/>
      <c r="B408" s="174"/>
      <c r="C408" s="171"/>
    </row>
    <row r="409" spans="1:20">
      <c r="A409" s="174"/>
      <c r="B409" s="174"/>
      <c r="C409" s="171"/>
    </row>
    <row r="410" spans="1:20">
      <c r="A410" s="174"/>
      <c r="B410" s="174"/>
      <c r="C410" s="171"/>
    </row>
    <row r="411" spans="1:20">
      <c r="A411" s="174"/>
      <c r="B411" s="174"/>
      <c r="C411" s="171"/>
    </row>
    <row r="412" spans="1:20">
      <c r="A412" s="174"/>
    </row>
    <row r="413" spans="1:20">
      <c r="A413" s="174"/>
    </row>
    <row r="414" spans="1:20">
      <c r="A414" s="174"/>
    </row>
  </sheetData>
  <mergeCells count="79">
    <mergeCell ref="B381:C381"/>
    <mergeCell ref="B227:C227"/>
    <mergeCell ref="B228:C228"/>
    <mergeCell ref="B229:C229"/>
    <mergeCell ref="B230:C230"/>
    <mergeCell ref="J235:K235"/>
    <mergeCell ref="B217:C217"/>
    <mergeCell ref="B218:C218"/>
    <mergeCell ref="B219:C219"/>
    <mergeCell ref="B220:C220"/>
    <mergeCell ref="B221:C221"/>
    <mergeCell ref="B223:C223"/>
    <mergeCell ref="H235:I235"/>
    <mergeCell ref="B190:C190"/>
    <mergeCell ref="B191:C191"/>
    <mergeCell ref="B192:C192"/>
    <mergeCell ref="A195:E195"/>
    <mergeCell ref="B216:C216"/>
    <mergeCell ref="H164:K164"/>
    <mergeCell ref="L164:L165"/>
    <mergeCell ref="B187:C187"/>
    <mergeCell ref="B188:C188"/>
    <mergeCell ref="B189:C189"/>
    <mergeCell ref="B157:E157"/>
    <mergeCell ref="B158:E158"/>
    <mergeCell ref="B160:E160"/>
    <mergeCell ref="B164:B165"/>
    <mergeCell ref="C164:G164"/>
    <mergeCell ref="B151:E151"/>
    <mergeCell ref="B153:E153"/>
    <mergeCell ref="B154:E154"/>
    <mergeCell ref="B155:E155"/>
    <mergeCell ref="B156:E156"/>
    <mergeCell ref="B134:D134"/>
    <mergeCell ref="B138:D138"/>
    <mergeCell ref="B145:D145"/>
    <mergeCell ref="B149:E149"/>
    <mergeCell ref="B150:E150"/>
    <mergeCell ref="B113:C113"/>
    <mergeCell ref="B118:D118"/>
    <mergeCell ref="K119:O119"/>
    <mergeCell ref="B125:D125"/>
    <mergeCell ref="B129:D129"/>
    <mergeCell ref="B102:C102"/>
    <mergeCell ref="B103:C103"/>
    <mergeCell ref="D103:E103"/>
    <mergeCell ref="A108:H108"/>
    <mergeCell ref="B112:C112"/>
    <mergeCell ref="B98:C98"/>
    <mergeCell ref="D98:E98"/>
    <mergeCell ref="B99:C99"/>
    <mergeCell ref="B100:C100"/>
    <mergeCell ref="B101:C101"/>
    <mergeCell ref="B93:C93"/>
    <mergeCell ref="B94:C94"/>
    <mergeCell ref="B95:C95"/>
    <mergeCell ref="B96:C96"/>
    <mergeCell ref="D96:E96"/>
    <mergeCell ref="B54:C54"/>
    <mergeCell ref="B58:F58"/>
    <mergeCell ref="A89:H89"/>
    <mergeCell ref="B91:E91"/>
    <mergeCell ref="B92:C92"/>
    <mergeCell ref="D92:E92"/>
    <mergeCell ref="A39:H39"/>
    <mergeCell ref="A42:H42"/>
    <mergeCell ref="A46:G46"/>
    <mergeCell ref="B52:C52"/>
    <mergeCell ref="B53:C53"/>
    <mergeCell ref="A20:H21"/>
    <mergeCell ref="A24:H26"/>
    <mergeCell ref="A29:H30"/>
    <mergeCell ref="A33:H34"/>
    <mergeCell ref="A38:F38"/>
    <mergeCell ref="A2:H2"/>
    <mergeCell ref="A3:H3"/>
    <mergeCell ref="A6:G7"/>
    <mergeCell ref="A12:H13"/>
    <mergeCell ref="A16:G17"/>
  </mergeCells>
  <pageMargins left="0.25" right="0.25" top="0.75" bottom="0.75" header="0.3" footer="0.3"/>
  <pageSetup paperSize="9" scale="36" fitToHeight="3"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728DB-32B1-4C4B-8D05-557B1DFCDE9F}">
  <sheetPr>
    <tabColor rgb="FF00B0F0"/>
    <pageSetUpPr fitToPage="1"/>
  </sheetPr>
  <dimension ref="A1:U442"/>
  <sheetViews>
    <sheetView showGridLines="0" topLeftCell="A359" zoomScale="110" zoomScaleNormal="110" zoomScalePageLayoutView="85" workbookViewId="0">
      <selection activeCell="E39" sqref="E39"/>
    </sheetView>
  </sheetViews>
  <sheetFormatPr baseColWidth="10" defaultColWidth="11.44140625" defaultRowHeight="12"/>
  <cols>
    <col min="1" max="1" width="20.33203125" style="166" customWidth="1"/>
    <col min="2" max="2" width="35.33203125" style="166" customWidth="1"/>
    <col min="3" max="3" width="22.33203125" style="170" customWidth="1"/>
    <col min="4" max="5" width="19.33203125" style="170" customWidth="1"/>
    <col min="6" max="6" width="18.109375" style="170" bestFit="1" customWidth="1"/>
    <col min="7" max="7" width="16.6640625" style="170" customWidth="1"/>
    <col min="8" max="8" width="18.109375" style="166" customWidth="1"/>
    <col min="9" max="9" width="13.33203125" style="166" bestFit="1" customWidth="1"/>
    <col min="10" max="10" width="18.33203125" style="166" customWidth="1"/>
    <col min="11" max="11" width="12.44140625" style="166" customWidth="1"/>
    <col min="12" max="13" width="20" style="166" hidden="1" customWidth="1"/>
    <col min="14" max="14" width="55.6640625" style="169" hidden="1" customWidth="1"/>
    <col min="15" max="15" width="13.6640625" style="169" hidden="1" customWidth="1"/>
    <col min="16" max="16" width="8" style="166" hidden="1" customWidth="1"/>
    <col min="17" max="17" width="72.6640625" style="168" hidden="1" customWidth="1"/>
    <col min="18" max="18" width="12" style="168" hidden="1" customWidth="1"/>
    <col min="19" max="19" width="0" style="166" hidden="1" customWidth="1"/>
    <col min="20" max="20" width="55.6640625" style="167" hidden="1" customWidth="1"/>
    <col min="21" max="21" width="13.6640625" style="167" hidden="1" customWidth="1"/>
    <col min="22" max="33" width="0" style="166" hidden="1" customWidth="1"/>
    <col min="34" max="257" width="11.44140625" style="166"/>
    <col min="258" max="258" width="20.33203125" style="166" customWidth="1"/>
    <col min="259" max="259" width="31.109375" style="166" customWidth="1"/>
    <col min="260" max="260" width="15" style="166" customWidth="1"/>
    <col min="261" max="261" width="14.44140625" style="166" customWidth="1"/>
    <col min="262" max="262" width="14.6640625" style="166" customWidth="1"/>
    <col min="263" max="263" width="18.109375" style="166" bestFit="1" customWidth="1"/>
    <col min="264" max="264" width="16.6640625" style="166" customWidth="1"/>
    <col min="265" max="265" width="14.109375" style="166" customWidth="1"/>
    <col min="266" max="266" width="11.44140625" style="166"/>
    <col min="267" max="267" width="18.33203125" style="166" customWidth="1"/>
    <col min="268" max="268" width="12.44140625" style="166" customWidth="1"/>
    <col min="269" max="269" width="20" style="166" customWidth="1"/>
    <col min="270" max="513" width="11.44140625" style="166"/>
    <col min="514" max="514" width="20.33203125" style="166" customWidth="1"/>
    <col min="515" max="515" width="31.109375" style="166" customWidth="1"/>
    <col min="516" max="516" width="15" style="166" customWidth="1"/>
    <col min="517" max="517" width="14.44140625" style="166" customWidth="1"/>
    <col min="518" max="518" width="14.6640625" style="166" customWidth="1"/>
    <col min="519" max="519" width="18.109375" style="166" bestFit="1" customWidth="1"/>
    <col min="520" max="520" width="16.6640625" style="166" customWidth="1"/>
    <col min="521" max="521" width="14.109375" style="166" customWidth="1"/>
    <col min="522" max="522" width="11.44140625" style="166"/>
    <col min="523" max="523" width="18.33203125" style="166" customWidth="1"/>
    <col min="524" max="524" width="12.44140625" style="166" customWidth="1"/>
    <col min="525" max="525" width="20" style="166" customWidth="1"/>
    <col min="526" max="769" width="11.44140625" style="166"/>
    <col min="770" max="770" width="20.33203125" style="166" customWidth="1"/>
    <col min="771" max="771" width="31.109375" style="166" customWidth="1"/>
    <col min="772" max="772" width="15" style="166" customWidth="1"/>
    <col min="773" max="773" width="14.44140625" style="166" customWidth="1"/>
    <col min="774" max="774" width="14.6640625" style="166" customWidth="1"/>
    <col min="775" max="775" width="18.109375" style="166" bestFit="1" customWidth="1"/>
    <col min="776" max="776" width="16.6640625" style="166" customWidth="1"/>
    <col min="777" max="777" width="14.109375" style="166" customWidth="1"/>
    <col min="778" max="778" width="11.44140625" style="166"/>
    <col min="779" max="779" width="18.33203125" style="166" customWidth="1"/>
    <col min="780" max="780" width="12.44140625" style="166" customWidth="1"/>
    <col min="781" max="781" width="20" style="166" customWidth="1"/>
    <col min="782" max="1025" width="11.44140625" style="166"/>
    <col min="1026" max="1026" width="20.33203125" style="166" customWidth="1"/>
    <col min="1027" max="1027" width="31.109375" style="166" customWidth="1"/>
    <col min="1028" max="1028" width="15" style="166" customWidth="1"/>
    <col min="1029" max="1029" width="14.44140625" style="166" customWidth="1"/>
    <col min="1030" max="1030" width="14.6640625" style="166" customWidth="1"/>
    <col min="1031" max="1031" width="18.109375" style="166" bestFit="1" customWidth="1"/>
    <col min="1032" max="1032" width="16.6640625" style="166" customWidth="1"/>
    <col min="1033" max="1033" width="14.109375" style="166" customWidth="1"/>
    <col min="1034" max="1034" width="11.44140625" style="166"/>
    <col min="1035" max="1035" width="18.33203125" style="166" customWidth="1"/>
    <col min="1036" max="1036" width="12.44140625" style="166" customWidth="1"/>
    <col min="1037" max="1037" width="20" style="166" customWidth="1"/>
    <col min="1038" max="1281" width="11.44140625" style="166"/>
    <col min="1282" max="1282" width="20.33203125" style="166" customWidth="1"/>
    <col min="1283" max="1283" width="31.109375" style="166" customWidth="1"/>
    <col min="1284" max="1284" width="15" style="166" customWidth="1"/>
    <col min="1285" max="1285" width="14.44140625" style="166" customWidth="1"/>
    <col min="1286" max="1286" width="14.6640625" style="166" customWidth="1"/>
    <col min="1287" max="1287" width="18.109375" style="166" bestFit="1" customWidth="1"/>
    <col min="1288" max="1288" width="16.6640625" style="166" customWidth="1"/>
    <col min="1289" max="1289" width="14.109375" style="166" customWidth="1"/>
    <col min="1290" max="1290" width="11.44140625" style="166"/>
    <col min="1291" max="1291" width="18.33203125" style="166" customWidth="1"/>
    <col min="1292" max="1292" width="12.44140625" style="166" customWidth="1"/>
    <col min="1293" max="1293" width="20" style="166" customWidth="1"/>
    <col min="1294" max="1537" width="11.44140625" style="166"/>
    <col min="1538" max="1538" width="20.33203125" style="166" customWidth="1"/>
    <col min="1539" max="1539" width="31.109375" style="166" customWidth="1"/>
    <col min="1540" max="1540" width="15" style="166" customWidth="1"/>
    <col min="1541" max="1541" width="14.44140625" style="166" customWidth="1"/>
    <col min="1542" max="1542" width="14.6640625" style="166" customWidth="1"/>
    <col min="1543" max="1543" width="18.109375" style="166" bestFit="1" customWidth="1"/>
    <col min="1544" max="1544" width="16.6640625" style="166" customWidth="1"/>
    <col min="1545" max="1545" width="14.109375" style="166" customWidth="1"/>
    <col min="1546" max="1546" width="11.44140625" style="166"/>
    <col min="1547" max="1547" width="18.33203125" style="166" customWidth="1"/>
    <col min="1548" max="1548" width="12.44140625" style="166" customWidth="1"/>
    <col min="1549" max="1549" width="20" style="166" customWidth="1"/>
    <col min="1550" max="1793" width="11.44140625" style="166"/>
    <col min="1794" max="1794" width="20.33203125" style="166" customWidth="1"/>
    <col min="1795" max="1795" width="31.109375" style="166" customWidth="1"/>
    <col min="1796" max="1796" width="15" style="166" customWidth="1"/>
    <col min="1797" max="1797" width="14.44140625" style="166" customWidth="1"/>
    <col min="1798" max="1798" width="14.6640625" style="166" customWidth="1"/>
    <col min="1799" max="1799" width="18.109375" style="166" bestFit="1" customWidth="1"/>
    <col min="1800" max="1800" width="16.6640625" style="166" customWidth="1"/>
    <col min="1801" max="1801" width="14.109375" style="166" customWidth="1"/>
    <col min="1802" max="1802" width="11.44140625" style="166"/>
    <col min="1803" max="1803" width="18.33203125" style="166" customWidth="1"/>
    <col min="1804" max="1804" width="12.44140625" style="166" customWidth="1"/>
    <col min="1805" max="1805" width="20" style="166" customWidth="1"/>
    <col min="1806" max="2049" width="11.44140625" style="166"/>
    <col min="2050" max="2050" width="20.33203125" style="166" customWidth="1"/>
    <col min="2051" max="2051" width="31.109375" style="166" customWidth="1"/>
    <col min="2052" max="2052" width="15" style="166" customWidth="1"/>
    <col min="2053" max="2053" width="14.44140625" style="166" customWidth="1"/>
    <col min="2054" max="2054" width="14.6640625" style="166" customWidth="1"/>
    <col min="2055" max="2055" width="18.109375" style="166" bestFit="1" customWidth="1"/>
    <col min="2056" max="2056" width="16.6640625" style="166" customWidth="1"/>
    <col min="2057" max="2057" width="14.109375" style="166" customWidth="1"/>
    <col min="2058" max="2058" width="11.44140625" style="166"/>
    <col min="2059" max="2059" width="18.33203125" style="166" customWidth="1"/>
    <col min="2060" max="2060" width="12.44140625" style="166" customWidth="1"/>
    <col min="2061" max="2061" width="20" style="166" customWidth="1"/>
    <col min="2062" max="2305" width="11.44140625" style="166"/>
    <col min="2306" max="2306" width="20.33203125" style="166" customWidth="1"/>
    <col min="2307" max="2307" width="31.109375" style="166" customWidth="1"/>
    <col min="2308" max="2308" width="15" style="166" customWidth="1"/>
    <col min="2309" max="2309" width="14.44140625" style="166" customWidth="1"/>
    <col min="2310" max="2310" width="14.6640625" style="166" customWidth="1"/>
    <col min="2311" max="2311" width="18.109375" style="166" bestFit="1" customWidth="1"/>
    <col min="2312" max="2312" width="16.6640625" style="166" customWidth="1"/>
    <col min="2313" max="2313" width="14.109375" style="166" customWidth="1"/>
    <col min="2314" max="2314" width="11.44140625" style="166"/>
    <col min="2315" max="2315" width="18.33203125" style="166" customWidth="1"/>
    <col min="2316" max="2316" width="12.44140625" style="166" customWidth="1"/>
    <col min="2317" max="2317" width="20" style="166" customWidth="1"/>
    <col min="2318" max="2561" width="11.44140625" style="166"/>
    <col min="2562" max="2562" width="20.33203125" style="166" customWidth="1"/>
    <col min="2563" max="2563" width="31.109375" style="166" customWidth="1"/>
    <col min="2564" max="2564" width="15" style="166" customWidth="1"/>
    <col min="2565" max="2565" width="14.44140625" style="166" customWidth="1"/>
    <col min="2566" max="2566" width="14.6640625" style="166" customWidth="1"/>
    <col min="2567" max="2567" width="18.109375" style="166" bestFit="1" customWidth="1"/>
    <col min="2568" max="2568" width="16.6640625" style="166" customWidth="1"/>
    <col min="2569" max="2569" width="14.109375" style="166" customWidth="1"/>
    <col min="2570" max="2570" width="11.44140625" style="166"/>
    <col min="2571" max="2571" width="18.33203125" style="166" customWidth="1"/>
    <col min="2572" max="2572" width="12.44140625" style="166" customWidth="1"/>
    <col min="2573" max="2573" width="20" style="166" customWidth="1"/>
    <col min="2574" max="2817" width="11.44140625" style="166"/>
    <col min="2818" max="2818" width="20.33203125" style="166" customWidth="1"/>
    <col min="2819" max="2819" width="31.109375" style="166" customWidth="1"/>
    <col min="2820" max="2820" width="15" style="166" customWidth="1"/>
    <col min="2821" max="2821" width="14.44140625" style="166" customWidth="1"/>
    <col min="2822" max="2822" width="14.6640625" style="166" customWidth="1"/>
    <col min="2823" max="2823" width="18.109375" style="166" bestFit="1" customWidth="1"/>
    <col min="2824" max="2824" width="16.6640625" style="166" customWidth="1"/>
    <col min="2825" max="2825" width="14.109375" style="166" customWidth="1"/>
    <col min="2826" max="2826" width="11.44140625" style="166"/>
    <col min="2827" max="2827" width="18.33203125" style="166" customWidth="1"/>
    <col min="2828" max="2828" width="12.44140625" style="166" customWidth="1"/>
    <col min="2829" max="2829" width="20" style="166" customWidth="1"/>
    <col min="2830" max="3073" width="11.44140625" style="166"/>
    <col min="3074" max="3074" width="20.33203125" style="166" customWidth="1"/>
    <col min="3075" max="3075" width="31.109375" style="166" customWidth="1"/>
    <col min="3076" max="3076" width="15" style="166" customWidth="1"/>
    <col min="3077" max="3077" width="14.44140625" style="166" customWidth="1"/>
    <col min="3078" max="3078" width="14.6640625" style="166" customWidth="1"/>
    <col min="3079" max="3079" width="18.109375" style="166" bestFit="1" customWidth="1"/>
    <col min="3080" max="3080" width="16.6640625" style="166" customWidth="1"/>
    <col min="3081" max="3081" width="14.109375" style="166" customWidth="1"/>
    <col min="3082" max="3082" width="11.44140625" style="166"/>
    <col min="3083" max="3083" width="18.33203125" style="166" customWidth="1"/>
    <col min="3084" max="3084" width="12.44140625" style="166" customWidth="1"/>
    <col min="3085" max="3085" width="20" style="166" customWidth="1"/>
    <col min="3086" max="3329" width="11.44140625" style="166"/>
    <col min="3330" max="3330" width="20.33203125" style="166" customWidth="1"/>
    <col min="3331" max="3331" width="31.109375" style="166" customWidth="1"/>
    <col min="3332" max="3332" width="15" style="166" customWidth="1"/>
    <col min="3333" max="3333" width="14.44140625" style="166" customWidth="1"/>
    <col min="3334" max="3334" width="14.6640625" style="166" customWidth="1"/>
    <col min="3335" max="3335" width="18.109375" style="166" bestFit="1" customWidth="1"/>
    <col min="3336" max="3336" width="16.6640625" style="166" customWidth="1"/>
    <col min="3337" max="3337" width="14.109375" style="166" customWidth="1"/>
    <col min="3338" max="3338" width="11.44140625" style="166"/>
    <col min="3339" max="3339" width="18.33203125" style="166" customWidth="1"/>
    <col min="3340" max="3340" width="12.44140625" style="166" customWidth="1"/>
    <col min="3341" max="3341" width="20" style="166" customWidth="1"/>
    <col min="3342" max="3585" width="11.44140625" style="166"/>
    <col min="3586" max="3586" width="20.33203125" style="166" customWidth="1"/>
    <col min="3587" max="3587" width="31.109375" style="166" customWidth="1"/>
    <col min="3588" max="3588" width="15" style="166" customWidth="1"/>
    <col min="3589" max="3589" width="14.44140625" style="166" customWidth="1"/>
    <col min="3590" max="3590" width="14.6640625" style="166" customWidth="1"/>
    <col min="3591" max="3591" width="18.109375" style="166" bestFit="1" customWidth="1"/>
    <col min="3592" max="3592" width="16.6640625" style="166" customWidth="1"/>
    <col min="3593" max="3593" width="14.109375" style="166" customWidth="1"/>
    <col min="3594" max="3594" width="11.44140625" style="166"/>
    <col min="3595" max="3595" width="18.33203125" style="166" customWidth="1"/>
    <col min="3596" max="3596" width="12.44140625" style="166" customWidth="1"/>
    <col min="3597" max="3597" width="20" style="166" customWidth="1"/>
    <col min="3598" max="3841" width="11.44140625" style="166"/>
    <col min="3842" max="3842" width="20.33203125" style="166" customWidth="1"/>
    <col min="3843" max="3843" width="31.109375" style="166" customWidth="1"/>
    <col min="3844" max="3844" width="15" style="166" customWidth="1"/>
    <col min="3845" max="3845" width="14.44140625" style="166" customWidth="1"/>
    <col min="3846" max="3846" width="14.6640625" style="166" customWidth="1"/>
    <col min="3847" max="3847" width="18.109375" style="166" bestFit="1" customWidth="1"/>
    <col min="3848" max="3848" width="16.6640625" style="166" customWidth="1"/>
    <col min="3849" max="3849" width="14.109375" style="166" customWidth="1"/>
    <col min="3850" max="3850" width="11.44140625" style="166"/>
    <col min="3851" max="3851" width="18.33203125" style="166" customWidth="1"/>
    <col min="3852" max="3852" width="12.44140625" style="166" customWidth="1"/>
    <col min="3853" max="3853" width="20" style="166" customWidth="1"/>
    <col min="3854" max="4097" width="11.44140625" style="166"/>
    <col min="4098" max="4098" width="20.33203125" style="166" customWidth="1"/>
    <col min="4099" max="4099" width="31.109375" style="166" customWidth="1"/>
    <col min="4100" max="4100" width="15" style="166" customWidth="1"/>
    <col min="4101" max="4101" width="14.44140625" style="166" customWidth="1"/>
    <col min="4102" max="4102" width="14.6640625" style="166" customWidth="1"/>
    <col min="4103" max="4103" width="18.109375" style="166" bestFit="1" customWidth="1"/>
    <col min="4104" max="4104" width="16.6640625" style="166" customWidth="1"/>
    <col min="4105" max="4105" width="14.109375" style="166" customWidth="1"/>
    <col min="4106" max="4106" width="11.44140625" style="166"/>
    <col min="4107" max="4107" width="18.33203125" style="166" customWidth="1"/>
    <col min="4108" max="4108" width="12.44140625" style="166" customWidth="1"/>
    <col min="4109" max="4109" width="20" style="166" customWidth="1"/>
    <col min="4110" max="4353" width="11.44140625" style="166"/>
    <col min="4354" max="4354" width="20.33203125" style="166" customWidth="1"/>
    <col min="4355" max="4355" width="31.109375" style="166" customWidth="1"/>
    <col min="4356" max="4356" width="15" style="166" customWidth="1"/>
    <col min="4357" max="4357" width="14.44140625" style="166" customWidth="1"/>
    <col min="4358" max="4358" width="14.6640625" style="166" customWidth="1"/>
    <col min="4359" max="4359" width="18.109375" style="166" bestFit="1" customWidth="1"/>
    <col min="4360" max="4360" width="16.6640625" style="166" customWidth="1"/>
    <col min="4361" max="4361" width="14.109375" style="166" customWidth="1"/>
    <col min="4362" max="4362" width="11.44140625" style="166"/>
    <col min="4363" max="4363" width="18.33203125" style="166" customWidth="1"/>
    <col min="4364" max="4364" width="12.44140625" style="166" customWidth="1"/>
    <col min="4365" max="4365" width="20" style="166" customWidth="1"/>
    <col min="4366" max="4609" width="11.44140625" style="166"/>
    <col min="4610" max="4610" width="20.33203125" style="166" customWidth="1"/>
    <col min="4611" max="4611" width="31.109375" style="166" customWidth="1"/>
    <col min="4612" max="4612" width="15" style="166" customWidth="1"/>
    <col min="4613" max="4613" width="14.44140625" style="166" customWidth="1"/>
    <col min="4614" max="4614" width="14.6640625" style="166" customWidth="1"/>
    <col min="4615" max="4615" width="18.109375" style="166" bestFit="1" customWidth="1"/>
    <col min="4616" max="4616" width="16.6640625" style="166" customWidth="1"/>
    <col min="4617" max="4617" width="14.109375" style="166" customWidth="1"/>
    <col min="4618" max="4618" width="11.44140625" style="166"/>
    <col min="4619" max="4619" width="18.33203125" style="166" customWidth="1"/>
    <col min="4620" max="4620" width="12.44140625" style="166" customWidth="1"/>
    <col min="4621" max="4621" width="20" style="166" customWidth="1"/>
    <col min="4622" max="4865" width="11.44140625" style="166"/>
    <col min="4866" max="4866" width="20.33203125" style="166" customWidth="1"/>
    <col min="4867" max="4867" width="31.109375" style="166" customWidth="1"/>
    <col min="4868" max="4868" width="15" style="166" customWidth="1"/>
    <col min="4869" max="4869" width="14.44140625" style="166" customWidth="1"/>
    <col min="4870" max="4870" width="14.6640625" style="166" customWidth="1"/>
    <col min="4871" max="4871" width="18.109375" style="166" bestFit="1" customWidth="1"/>
    <col min="4872" max="4872" width="16.6640625" style="166" customWidth="1"/>
    <col min="4873" max="4873" width="14.109375" style="166" customWidth="1"/>
    <col min="4874" max="4874" width="11.44140625" style="166"/>
    <col min="4875" max="4875" width="18.33203125" style="166" customWidth="1"/>
    <col min="4876" max="4876" width="12.44140625" style="166" customWidth="1"/>
    <col min="4877" max="4877" width="20" style="166" customWidth="1"/>
    <col min="4878" max="5121" width="11.44140625" style="166"/>
    <col min="5122" max="5122" width="20.33203125" style="166" customWidth="1"/>
    <col min="5123" max="5123" width="31.109375" style="166" customWidth="1"/>
    <col min="5124" max="5124" width="15" style="166" customWidth="1"/>
    <col min="5125" max="5125" width="14.44140625" style="166" customWidth="1"/>
    <col min="5126" max="5126" width="14.6640625" style="166" customWidth="1"/>
    <col min="5127" max="5127" width="18.109375" style="166" bestFit="1" customWidth="1"/>
    <col min="5128" max="5128" width="16.6640625" style="166" customWidth="1"/>
    <col min="5129" max="5129" width="14.109375" style="166" customWidth="1"/>
    <col min="5130" max="5130" width="11.44140625" style="166"/>
    <col min="5131" max="5131" width="18.33203125" style="166" customWidth="1"/>
    <col min="5132" max="5132" width="12.44140625" style="166" customWidth="1"/>
    <col min="5133" max="5133" width="20" style="166" customWidth="1"/>
    <col min="5134" max="5377" width="11.44140625" style="166"/>
    <col min="5378" max="5378" width="20.33203125" style="166" customWidth="1"/>
    <col min="5379" max="5379" width="31.109375" style="166" customWidth="1"/>
    <col min="5380" max="5380" width="15" style="166" customWidth="1"/>
    <col min="5381" max="5381" width="14.44140625" style="166" customWidth="1"/>
    <col min="5382" max="5382" width="14.6640625" style="166" customWidth="1"/>
    <col min="5383" max="5383" width="18.109375" style="166" bestFit="1" customWidth="1"/>
    <col min="5384" max="5384" width="16.6640625" style="166" customWidth="1"/>
    <col min="5385" max="5385" width="14.109375" style="166" customWidth="1"/>
    <col min="5386" max="5386" width="11.44140625" style="166"/>
    <col min="5387" max="5387" width="18.33203125" style="166" customWidth="1"/>
    <col min="5388" max="5388" width="12.44140625" style="166" customWidth="1"/>
    <col min="5389" max="5389" width="20" style="166" customWidth="1"/>
    <col min="5390" max="5633" width="11.44140625" style="166"/>
    <col min="5634" max="5634" width="20.33203125" style="166" customWidth="1"/>
    <col min="5635" max="5635" width="31.109375" style="166" customWidth="1"/>
    <col min="5636" max="5636" width="15" style="166" customWidth="1"/>
    <col min="5637" max="5637" width="14.44140625" style="166" customWidth="1"/>
    <col min="5638" max="5638" width="14.6640625" style="166" customWidth="1"/>
    <col min="5639" max="5639" width="18.109375" style="166" bestFit="1" customWidth="1"/>
    <col min="5640" max="5640" width="16.6640625" style="166" customWidth="1"/>
    <col min="5641" max="5641" width="14.109375" style="166" customWidth="1"/>
    <col min="5642" max="5642" width="11.44140625" style="166"/>
    <col min="5643" max="5643" width="18.33203125" style="166" customWidth="1"/>
    <col min="5644" max="5644" width="12.44140625" style="166" customWidth="1"/>
    <col min="5645" max="5645" width="20" style="166" customWidth="1"/>
    <col min="5646" max="5889" width="11.44140625" style="166"/>
    <col min="5890" max="5890" width="20.33203125" style="166" customWidth="1"/>
    <col min="5891" max="5891" width="31.109375" style="166" customWidth="1"/>
    <col min="5892" max="5892" width="15" style="166" customWidth="1"/>
    <col min="5893" max="5893" width="14.44140625" style="166" customWidth="1"/>
    <col min="5894" max="5894" width="14.6640625" style="166" customWidth="1"/>
    <col min="5895" max="5895" width="18.109375" style="166" bestFit="1" customWidth="1"/>
    <col min="5896" max="5896" width="16.6640625" style="166" customWidth="1"/>
    <col min="5897" max="5897" width="14.109375" style="166" customWidth="1"/>
    <col min="5898" max="5898" width="11.44140625" style="166"/>
    <col min="5899" max="5899" width="18.33203125" style="166" customWidth="1"/>
    <col min="5900" max="5900" width="12.44140625" style="166" customWidth="1"/>
    <col min="5901" max="5901" width="20" style="166" customWidth="1"/>
    <col min="5902" max="6145" width="11.44140625" style="166"/>
    <col min="6146" max="6146" width="20.33203125" style="166" customWidth="1"/>
    <col min="6147" max="6147" width="31.109375" style="166" customWidth="1"/>
    <col min="6148" max="6148" width="15" style="166" customWidth="1"/>
    <col min="6149" max="6149" width="14.44140625" style="166" customWidth="1"/>
    <col min="6150" max="6150" width="14.6640625" style="166" customWidth="1"/>
    <col min="6151" max="6151" width="18.109375" style="166" bestFit="1" customWidth="1"/>
    <col min="6152" max="6152" width="16.6640625" style="166" customWidth="1"/>
    <col min="6153" max="6153" width="14.109375" style="166" customWidth="1"/>
    <col min="6154" max="6154" width="11.44140625" style="166"/>
    <col min="6155" max="6155" width="18.33203125" style="166" customWidth="1"/>
    <col min="6156" max="6156" width="12.44140625" style="166" customWidth="1"/>
    <col min="6157" max="6157" width="20" style="166" customWidth="1"/>
    <col min="6158" max="6401" width="11.44140625" style="166"/>
    <col min="6402" max="6402" width="20.33203125" style="166" customWidth="1"/>
    <col min="6403" max="6403" width="31.109375" style="166" customWidth="1"/>
    <col min="6404" max="6404" width="15" style="166" customWidth="1"/>
    <col min="6405" max="6405" width="14.44140625" style="166" customWidth="1"/>
    <col min="6406" max="6406" width="14.6640625" style="166" customWidth="1"/>
    <col min="6407" max="6407" width="18.109375" style="166" bestFit="1" customWidth="1"/>
    <col min="6408" max="6408" width="16.6640625" style="166" customWidth="1"/>
    <col min="6409" max="6409" width="14.109375" style="166" customWidth="1"/>
    <col min="6410" max="6410" width="11.44140625" style="166"/>
    <col min="6411" max="6411" width="18.33203125" style="166" customWidth="1"/>
    <col min="6412" max="6412" width="12.44140625" style="166" customWidth="1"/>
    <col min="6413" max="6413" width="20" style="166" customWidth="1"/>
    <col min="6414" max="6657" width="11.44140625" style="166"/>
    <col min="6658" max="6658" width="20.33203125" style="166" customWidth="1"/>
    <col min="6659" max="6659" width="31.109375" style="166" customWidth="1"/>
    <col min="6660" max="6660" width="15" style="166" customWidth="1"/>
    <col min="6661" max="6661" width="14.44140625" style="166" customWidth="1"/>
    <col min="6662" max="6662" width="14.6640625" style="166" customWidth="1"/>
    <col min="6663" max="6663" width="18.109375" style="166" bestFit="1" customWidth="1"/>
    <col min="6664" max="6664" width="16.6640625" style="166" customWidth="1"/>
    <col min="6665" max="6665" width="14.109375" style="166" customWidth="1"/>
    <col min="6666" max="6666" width="11.44140625" style="166"/>
    <col min="6667" max="6667" width="18.33203125" style="166" customWidth="1"/>
    <col min="6668" max="6668" width="12.44140625" style="166" customWidth="1"/>
    <col min="6669" max="6669" width="20" style="166" customWidth="1"/>
    <col min="6670" max="6913" width="11.44140625" style="166"/>
    <col min="6914" max="6914" width="20.33203125" style="166" customWidth="1"/>
    <col min="6915" max="6915" width="31.109375" style="166" customWidth="1"/>
    <col min="6916" max="6916" width="15" style="166" customWidth="1"/>
    <col min="6917" max="6917" width="14.44140625" style="166" customWidth="1"/>
    <col min="6918" max="6918" width="14.6640625" style="166" customWidth="1"/>
    <col min="6919" max="6919" width="18.109375" style="166" bestFit="1" customWidth="1"/>
    <col min="6920" max="6920" width="16.6640625" style="166" customWidth="1"/>
    <col min="6921" max="6921" width="14.109375" style="166" customWidth="1"/>
    <col min="6922" max="6922" width="11.44140625" style="166"/>
    <col min="6923" max="6923" width="18.33203125" style="166" customWidth="1"/>
    <col min="6924" max="6924" width="12.44140625" style="166" customWidth="1"/>
    <col min="6925" max="6925" width="20" style="166" customWidth="1"/>
    <col min="6926" max="7169" width="11.44140625" style="166"/>
    <col min="7170" max="7170" width="20.33203125" style="166" customWidth="1"/>
    <col min="7171" max="7171" width="31.109375" style="166" customWidth="1"/>
    <col min="7172" max="7172" width="15" style="166" customWidth="1"/>
    <col min="7173" max="7173" width="14.44140625" style="166" customWidth="1"/>
    <col min="7174" max="7174" width="14.6640625" style="166" customWidth="1"/>
    <col min="7175" max="7175" width="18.109375" style="166" bestFit="1" customWidth="1"/>
    <col min="7176" max="7176" width="16.6640625" style="166" customWidth="1"/>
    <col min="7177" max="7177" width="14.109375" style="166" customWidth="1"/>
    <col min="7178" max="7178" width="11.44140625" style="166"/>
    <col min="7179" max="7179" width="18.33203125" style="166" customWidth="1"/>
    <col min="7180" max="7180" width="12.44140625" style="166" customWidth="1"/>
    <col min="7181" max="7181" width="20" style="166" customWidth="1"/>
    <col min="7182" max="7425" width="11.44140625" style="166"/>
    <col min="7426" max="7426" width="20.33203125" style="166" customWidth="1"/>
    <col min="7427" max="7427" width="31.109375" style="166" customWidth="1"/>
    <col min="7428" max="7428" width="15" style="166" customWidth="1"/>
    <col min="7429" max="7429" width="14.44140625" style="166" customWidth="1"/>
    <col min="7430" max="7430" width="14.6640625" style="166" customWidth="1"/>
    <col min="7431" max="7431" width="18.109375" style="166" bestFit="1" customWidth="1"/>
    <col min="7432" max="7432" width="16.6640625" style="166" customWidth="1"/>
    <col min="7433" max="7433" width="14.109375" style="166" customWidth="1"/>
    <col min="7434" max="7434" width="11.44140625" style="166"/>
    <col min="7435" max="7435" width="18.33203125" style="166" customWidth="1"/>
    <col min="7436" max="7436" width="12.44140625" style="166" customWidth="1"/>
    <col min="7437" max="7437" width="20" style="166" customWidth="1"/>
    <col min="7438" max="7681" width="11.44140625" style="166"/>
    <col min="7682" max="7682" width="20.33203125" style="166" customWidth="1"/>
    <col min="7683" max="7683" width="31.109375" style="166" customWidth="1"/>
    <col min="7684" max="7684" width="15" style="166" customWidth="1"/>
    <col min="7685" max="7685" width="14.44140625" style="166" customWidth="1"/>
    <col min="7686" max="7686" width="14.6640625" style="166" customWidth="1"/>
    <col min="7687" max="7687" width="18.109375" style="166" bestFit="1" customWidth="1"/>
    <col min="7688" max="7688" width="16.6640625" style="166" customWidth="1"/>
    <col min="7689" max="7689" width="14.109375" style="166" customWidth="1"/>
    <col min="7690" max="7690" width="11.44140625" style="166"/>
    <col min="7691" max="7691" width="18.33203125" style="166" customWidth="1"/>
    <col min="7692" max="7692" width="12.44140625" style="166" customWidth="1"/>
    <col min="7693" max="7693" width="20" style="166" customWidth="1"/>
    <col min="7694" max="7937" width="11.44140625" style="166"/>
    <col min="7938" max="7938" width="20.33203125" style="166" customWidth="1"/>
    <col min="7939" max="7939" width="31.109375" style="166" customWidth="1"/>
    <col min="7940" max="7940" width="15" style="166" customWidth="1"/>
    <col min="7941" max="7941" width="14.44140625" style="166" customWidth="1"/>
    <col min="7942" max="7942" width="14.6640625" style="166" customWidth="1"/>
    <col min="7943" max="7943" width="18.109375" style="166" bestFit="1" customWidth="1"/>
    <col min="7944" max="7944" width="16.6640625" style="166" customWidth="1"/>
    <col min="7945" max="7945" width="14.109375" style="166" customWidth="1"/>
    <col min="7946" max="7946" width="11.44140625" style="166"/>
    <col min="7947" max="7947" width="18.33203125" style="166" customWidth="1"/>
    <col min="7948" max="7948" width="12.44140625" style="166" customWidth="1"/>
    <col min="7949" max="7949" width="20" style="166" customWidth="1"/>
    <col min="7950" max="8193" width="11.44140625" style="166"/>
    <col min="8194" max="8194" width="20.33203125" style="166" customWidth="1"/>
    <col min="8195" max="8195" width="31.109375" style="166" customWidth="1"/>
    <col min="8196" max="8196" width="15" style="166" customWidth="1"/>
    <col min="8197" max="8197" width="14.44140625" style="166" customWidth="1"/>
    <col min="8198" max="8198" width="14.6640625" style="166" customWidth="1"/>
    <col min="8199" max="8199" width="18.109375" style="166" bestFit="1" customWidth="1"/>
    <col min="8200" max="8200" width="16.6640625" style="166" customWidth="1"/>
    <col min="8201" max="8201" width="14.109375" style="166" customWidth="1"/>
    <col min="8202" max="8202" width="11.44140625" style="166"/>
    <col min="8203" max="8203" width="18.33203125" style="166" customWidth="1"/>
    <col min="8204" max="8204" width="12.44140625" style="166" customWidth="1"/>
    <col min="8205" max="8205" width="20" style="166" customWidth="1"/>
    <col min="8206" max="8449" width="11.44140625" style="166"/>
    <col min="8450" max="8450" width="20.33203125" style="166" customWidth="1"/>
    <col min="8451" max="8451" width="31.109375" style="166" customWidth="1"/>
    <col min="8452" max="8452" width="15" style="166" customWidth="1"/>
    <col min="8453" max="8453" width="14.44140625" style="166" customWidth="1"/>
    <col min="8454" max="8454" width="14.6640625" style="166" customWidth="1"/>
    <col min="8455" max="8455" width="18.109375" style="166" bestFit="1" customWidth="1"/>
    <col min="8456" max="8456" width="16.6640625" style="166" customWidth="1"/>
    <col min="8457" max="8457" width="14.109375" style="166" customWidth="1"/>
    <col min="8458" max="8458" width="11.44140625" style="166"/>
    <col min="8459" max="8459" width="18.33203125" style="166" customWidth="1"/>
    <col min="8460" max="8460" width="12.44140625" style="166" customWidth="1"/>
    <col min="8461" max="8461" width="20" style="166" customWidth="1"/>
    <col min="8462" max="8705" width="11.44140625" style="166"/>
    <col min="8706" max="8706" width="20.33203125" style="166" customWidth="1"/>
    <col min="8707" max="8707" width="31.109375" style="166" customWidth="1"/>
    <col min="8708" max="8708" width="15" style="166" customWidth="1"/>
    <col min="8709" max="8709" width="14.44140625" style="166" customWidth="1"/>
    <col min="8710" max="8710" width="14.6640625" style="166" customWidth="1"/>
    <col min="8711" max="8711" width="18.109375" style="166" bestFit="1" customWidth="1"/>
    <col min="8712" max="8712" width="16.6640625" style="166" customWidth="1"/>
    <col min="8713" max="8713" width="14.109375" style="166" customWidth="1"/>
    <col min="8714" max="8714" width="11.44140625" style="166"/>
    <col min="8715" max="8715" width="18.33203125" style="166" customWidth="1"/>
    <col min="8716" max="8716" width="12.44140625" style="166" customWidth="1"/>
    <col min="8717" max="8717" width="20" style="166" customWidth="1"/>
    <col min="8718" max="8961" width="11.44140625" style="166"/>
    <col min="8962" max="8962" width="20.33203125" style="166" customWidth="1"/>
    <col min="8963" max="8963" width="31.109375" style="166" customWidth="1"/>
    <col min="8964" max="8964" width="15" style="166" customWidth="1"/>
    <col min="8965" max="8965" width="14.44140625" style="166" customWidth="1"/>
    <col min="8966" max="8966" width="14.6640625" style="166" customWidth="1"/>
    <col min="8967" max="8967" width="18.109375" style="166" bestFit="1" customWidth="1"/>
    <col min="8968" max="8968" width="16.6640625" style="166" customWidth="1"/>
    <col min="8969" max="8969" width="14.109375" style="166" customWidth="1"/>
    <col min="8970" max="8970" width="11.44140625" style="166"/>
    <col min="8971" max="8971" width="18.33203125" style="166" customWidth="1"/>
    <col min="8972" max="8972" width="12.44140625" style="166" customWidth="1"/>
    <col min="8973" max="8973" width="20" style="166" customWidth="1"/>
    <col min="8974" max="9217" width="11.44140625" style="166"/>
    <col min="9218" max="9218" width="20.33203125" style="166" customWidth="1"/>
    <col min="9219" max="9219" width="31.109375" style="166" customWidth="1"/>
    <col min="9220" max="9220" width="15" style="166" customWidth="1"/>
    <col min="9221" max="9221" width="14.44140625" style="166" customWidth="1"/>
    <col min="9222" max="9222" width="14.6640625" style="166" customWidth="1"/>
    <col min="9223" max="9223" width="18.109375" style="166" bestFit="1" customWidth="1"/>
    <col min="9224" max="9224" width="16.6640625" style="166" customWidth="1"/>
    <col min="9225" max="9225" width="14.109375" style="166" customWidth="1"/>
    <col min="9226" max="9226" width="11.44140625" style="166"/>
    <col min="9227" max="9227" width="18.33203125" style="166" customWidth="1"/>
    <col min="9228" max="9228" width="12.44140625" style="166" customWidth="1"/>
    <col min="9229" max="9229" width="20" style="166" customWidth="1"/>
    <col min="9230" max="9473" width="11.44140625" style="166"/>
    <col min="9474" max="9474" width="20.33203125" style="166" customWidth="1"/>
    <col min="9475" max="9475" width="31.109375" style="166" customWidth="1"/>
    <col min="9476" max="9476" width="15" style="166" customWidth="1"/>
    <col min="9477" max="9477" width="14.44140625" style="166" customWidth="1"/>
    <col min="9478" max="9478" width="14.6640625" style="166" customWidth="1"/>
    <col min="9479" max="9479" width="18.109375" style="166" bestFit="1" customWidth="1"/>
    <col min="9480" max="9480" width="16.6640625" style="166" customWidth="1"/>
    <col min="9481" max="9481" width="14.109375" style="166" customWidth="1"/>
    <col min="9482" max="9482" width="11.44140625" style="166"/>
    <col min="9483" max="9483" width="18.33203125" style="166" customWidth="1"/>
    <col min="9484" max="9484" width="12.44140625" style="166" customWidth="1"/>
    <col min="9485" max="9485" width="20" style="166" customWidth="1"/>
    <col min="9486" max="9729" width="11.44140625" style="166"/>
    <col min="9730" max="9730" width="20.33203125" style="166" customWidth="1"/>
    <col min="9731" max="9731" width="31.109375" style="166" customWidth="1"/>
    <col min="9732" max="9732" width="15" style="166" customWidth="1"/>
    <col min="9733" max="9733" width="14.44140625" style="166" customWidth="1"/>
    <col min="9734" max="9734" width="14.6640625" style="166" customWidth="1"/>
    <col min="9735" max="9735" width="18.109375" style="166" bestFit="1" customWidth="1"/>
    <col min="9736" max="9736" width="16.6640625" style="166" customWidth="1"/>
    <col min="9737" max="9737" width="14.109375" style="166" customWidth="1"/>
    <col min="9738" max="9738" width="11.44140625" style="166"/>
    <col min="9739" max="9739" width="18.33203125" style="166" customWidth="1"/>
    <col min="9740" max="9740" width="12.44140625" style="166" customWidth="1"/>
    <col min="9741" max="9741" width="20" style="166" customWidth="1"/>
    <col min="9742" max="9985" width="11.44140625" style="166"/>
    <col min="9986" max="9986" width="20.33203125" style="166" customWidth="1"/>
    <col min="9987" max="9987" width="31.109375" style="166" customWidth="1"/>
    <col min="9988" max="9988" width="15" style="166" customWidth="1"/>
    <col min="9989" max="9989" width="14.44140625" style="166" customWidth="1"/>
    <col min="9990" max="9990" width="14.6640625" style="166" customWidth="1"/>
    <col min="9991" max="9991" width="18.109375" style="166" bestFit="1" customWidth="1"/>
    <col min="9992" max="9992" width="16.6640625" style="166" customWidth="1"/>
    <col min="9993" max="9993" width="14.109375" style="166" customWidth="1"/>
    <col min="9994" max="9994" width="11.44140625" style="166"/>
    <col min="9995" max="9995" width="18.33203125" style="166" customWidth="1"/>
    <col min="9996" max="9996" width="12.44140625" style="166" customWidth="1"/>
    <col min="9997" max="9997" width="20" style="166" customWidth="1"/>
    <col min="9998" max="10241" width="11.44140625" style="166"/>
    <col min="10242" max="10242" width="20.33203125" style="166" customWidth="1"/>
    <col min="10243" max="10243" width="31.109375" style="166" customWidth="1"/>
    <col min="10244" max="10244" width="15" style="166" customWidth="1"/>
    <col min="10245" max="10245" width="14.44140625" style="166" customWidth="1"/>
    <col min="10246" max="10246" width="14.6640625" style="166" customWidth="1"/>
    <col min="10247" max="10247" width="18.109375" style="166" bestFit="1" customWidth="1"/>
    <col min="10248" max="10248" width="16.6640625" style="166" customWidth="1"/>
    <col min="10249" max="10249" width="14.109375" style="166" customWidth="1"/>
    <col min="10250" max="10250" width="11.44140625" style="166"/>
    <col min="10251" max="10251" width="18.33203125" style="166" customWidth="1"/>
    <col min="10252" max="10252" width="12.44140625" style="166" customWidth="1"/>
    <col min="10253" max="10253" width="20" style="166" customWidth="1"/>
    <col min="10254" max="10497" width="11.44140625" style="166"/>
    <col min="10498" max="10498" width="20.33203125" style="166" customWidth="1"/>
    <col min="10499" max="10499" width="31.109375" style="166" customWidth="1"/>
    <col min="10500" max="10500" width="15" style="166" customWidth="1"/>
    <col min="10501" max="10501" width="14.44140625" style="166" customWidth="1"/>
    <col min="10502" max="10502" width="14.6640625" style="166" customWidth="1"/>
    <col min="10503" max="10503" width="18.109375" style="166" bestFit="1" customWidth="1"/>
    <col min="10504" max="10504" width="16.6640625" style="166" customWidth="1"/>
    <col min="10505" max="10505" width="14.109375" style="166" customWidth="1"/>
    <col min="10506" max="10506" width="11.44140625" style="166"/>
    <col min="10507" max="10507" width="18.33203125" style="166" customWidth="1"/>
    <col min="10508" max="10508" width="12.44140625" style="166" customWidth="1"/>
    <col min="10509" max="10509" width="20" style="166" customWidth="1"/>
    <col min="10510" max="10753" width="11.44140625" style="166"/>
    <col min="10754" max="10754" width="20.33203125" style="166" customWidth="1"/>
    <col min="10755" max="10755" width="31.109375" style="166" customWidth="1"/>
    <col min="10756" max="10756" width="15" style="166" customWidth="1"/>
    <col min="10757" max="10757" width="14.44140625" style="166" customWidth="1"/>
    <col min="10758" max="10758" width="14.6640625" style="166" customWidth="1"/>
    <col min="10759" max="10759" width="18.109375" style="166" bestFit="1" customWidth="1"/>
    <col min="10760" max="10760" width="16.6640625" style="166" customWidth="1"/>
    <col min="10761" max="10761" width="14.109375" style="166" customWidth="1"/>
    <col min="10762" max="10762" width="11.44140625" style="166"/>
    <col min="10763" max="10763" width="18.33203125" style="166" customWidth="1"/>
    <col min="10764" max="10764" width="12.44140625" style="166" customWidth="1"/>
    <col min="10765" max="10765" width="20" style="166" customWidth="1"/>
    <col min="10766" max="11009" width="11.44140625" style="166"/>
    <col min="11010" max="11010" width="20.33203125" style="166" customWidth="1"/>
    <col min="11011" max="11011" width="31.109375" style="166" customWidth="1"/>
    <col min="11012" max="11012" width="15" style="166" customWidth="1"/>
    <col min="11013" max="11013" width="14.44140625" style="166" customWidth="1"/>
    <col min="11014" max="11014" width="14.6640625" style="166" customWidth="1"/>
    <col min="11015" max="11015" width="18.109375" style="166" bestFit="1" customWidth="1"/>
    <col min="11016" max="11016" width="16.6640625" style="166" customWidth="1"/>
    <col min="11017" max="11017" width="14.109375" style="166" customWidth="1"/>
    <col min="11018" max="11018" width="11.44140625" style="166"/>
    <col min="11019" max="11019" width="18.33203125" style="166" customWidth="1"/>
    <col min="11020" max="11020" width="12.44140625" style="166" customWidth="1"/>
    <col min="11021" max="11021" width="20" style="166" customWidth="1"/>
    <col min="11022" max="11265" width="11.44140625" style="166"/>
    <col min="11266" max="11266" width="20.33203125" style="166" customWidth="1"/>
    <col min="11267" max="11267" width="31.109375" style="166" customWidth="1"/>
    <col min="11268" max="11268" width="15" style="166" customWidth="1"/>
    <col min="11269" max="11269" width="14.44140625" style="166" customWidth="1"/>
    <col min="11270" max="11270" width="14.6640625" style="166" customWidth="1"/>
    <col min="11271" max="11271" width="18.109375" style="166" bestFit="1" customWidth="1"/>
    <col min="11272" max="11272" width="16.6640625" style="166" customWidth="1"/>
    <col min="11273" max="11273" width="14.109375" style="166" customWidth="1"/>
    <col min="11274" max="11274" width="11.44140625" style="166"/>
    <col min="11275" max="11275" width="18.33203125" style="166" customWidth="1"/>
    <col min="11276" max="11276" width="12.44140625" style="166" customWidth="1"/>
    <col min="11277" max="11277" width="20" style="166" customWidth="1"/>
    <col min="11278" max="11521" width="11.44140625" style="166"/>
    <col min="11522" max="11522" width="20.33203125" style="166" customWidth="1"/>
    <col min="11523" max="11523" width="31.109375" style="166" customWidth="1"/>
    <col min="11524" max="11524" width="15" style="166" customWidth="1"/>
    <col min="11525" max="11525" width="14.44140625" style="166" customWidth="1"/>
    <col min="11526" max="11526" width="14.6640625" style="166" customWidth="1"/>
    <col min="11527" max="11527" width="18.109375" style="166" bestFit="1" customWidth="1"/>
    <col min="11528" max="11528" width="16.6640625" style="166" customWidth="1"/>
    <col min="11529" max="11529" width="14.109375" style="166" customWidth="1"/>
    <col min="11530" max="11530" width="11.44140625" style="166"/>
    <col min="11531" max="11531" width="18.33203125" style="166" customWidth="1"/>
    <col min="11532" max="11532" width="12.44140625" style="166" customWidth="1"/>
    <col min="11533" max="11533" width="20" style="166" customWidth="1"/>
    <col min="11534" max="11777" width="11.44140625" style="166"/>
    <col min="11778" max="11778" width="20.33203125" style="166" customWidth="1"/>
    <col min="11779" max="11779" width="31.109375" style="166" customWidth="1"/>
    <col min="11780" max="11780" width="15" style="166" customWidth="1"/>
    <col min="11781" max="11781" width="14.44140625" style="166" customWidth="1"/>
    <col min="11782" max="11782" width="14.6640625" style="166" customWidth="1"/>
    <col min="11783" max="11783" width="18.109375" style="166" bestFit="1" customWidth="1"/>
    <col min="11784" max="11784" width="16.6640625" style="166" customWidth="1"/>
    <col min="11785" max="11785" width="14.109375" style="166" customWidth="1"/>
    <col min="11786" max="11786" width="11.44140625" style="166"/>
    <col min="11787" max="11787" width="18.33203125" style="166" customWidth="1"/>
    <col min="11788" max="11788" width="12.44140625" style="166" customWidth="1"/>
    <col min="11789" max="11789" width="20" style="166" customWidth="1"/>
    <col min="11790" max="12033" width="11.44140625" style="166"/>
    <col min="12034" max="12034" width="20.33203125" style="166" customWidth="1"/>
    <col min="12035" max="12035" width="31.109375" style="166" customWidth="1"/>
    <col min="12036" max="12036" width="15" style="166" customWidth="1"/>
    <col min="12037" max="12037" width="14.44140625" style="166" customWidth="1"/>
    <col min="12038" max="12038" width="14.6640625" style="166" customWidth="1"/>
    <col min="12039" max="12039" width="18.109375" style="166" bestFit="1" customWidth="1"/>
    <col min="12040" max="12040" width="16.6640625" style="166" customWidth="1"/>
    <col min="12041" max="12041" width="14.109375" style="166" customWidth="1"/>
    <col min="12042" max="12042" width="11.44140625" style="166"/>
    <col min="12043" max="12043" width="18.33203125" style="166" customWidth="1"/>
    <col min="12044" max="12044" width="12.44140625" style="166" customWidth="1"/>
    <col min="12045" max="12045" width="20" style="166" customWidth="1"/>
    <col min="12046" max="12289" width="11.44140625" style="166"/>
    <col min="12290" max="12290" width="20.33203125" style="166" customWidth="1"/>
    <col min="12291" max="12291" width="31.109375" style="166" customWidth="1"/>
    <col min="12292" max="12292" width="15" style="166" customWidth="1"/>
    <col min="12293" max="12293" width="14.44140625" style="166" customWidth="1"/>
    <col min="12294" max="12294" width="14.6640625" style="166" customWidth="1"/>
    <col min="12295" max="12295" width="18.109375" style="166" bestFit="1" customWidth="1"/>
    <col min="12296" max="12296" width="16.6640625" style="166" customWidth="1"/>
    <col min="12297" max="12297" width="14.109375" style="166" customWidth="1"/>
    <col min="12298" max="12298" width="11.44140625" style="166"/>
    <col min="12299" max="12299" width="18.33203125" style="166" customWidth="1"/>
    <col min="12300" max="12300" width="12.44140625" style="166" customWidth="1"/>
    <col min="12301" max="12301" width="20" style="166" customWidth="1"/>
    <col min="12302" max="12545" width="11.44140625" style="166"/>
    <col min="12546" max="12546" width="20.33203125" style="166" customWidth="1"/>
    <col min="12547" max="12547" width="31.109375" style="166" customWidth="1"/>
    <col min="12548" max="12548" width="15" style="166" customWidth="1"/>
    <col min="12549" max="12549" width="14.44140625" style="166" customWidth="1"/>
    <col min="12550" max="12550" width="14.6640625" style="166" customWidth="1"/>
    <col min="12551" max="12551" width="18.109375" style="166" bestFit="1" customWidth="1"/>
    <col min="12552" max="12552" width="16.6640625" style="166" customWidth="1"/>
    <col min="12553" max="12553" width="14.109375" style="166" customWidth="1"/>
    <col min="12554" max="12554" width="11.44140625" style="166"/>
    <col min="12555" max="12555" width="18.33203125" style="166" customWidth="1"/>
    <col min="12556" max="12556" width="12.44140625" style="166" customWidth="1"/>
    <col min="12557" max="12557" width="20" style="166" customWidth="1"/>
    <col min="12558" max="12801" width="11.44140625" style="166"/>
    <col min="12802" max="12802" width="20.33203125" style="166" customWidth="1"/>
    <col min="12803" max="12803" width="31.109375" style="166" customWidth="1"/>
    <col min="12804" max="12804" width="15" style="166" customWidth="1"/>
    <col min="12805" max="12805" width="14.44140625" style="166" customWidth="1"/>
    <col min="12806" max="12806" width="14.6640625" style="166" customWidth="1"/>
    <col min="12807" max="12807" width="18.109375" style="166" bestFit="1" customWidth="1"/>
    <col min="12808" max="12808" width="16.6640625" style="166" customWidth="1"/>
    <col min="12809" max="12809" width="14.109375" style="166" customWidth="1"/>
    <col min="12810" max="12810" width="11.44140625" style="166"/>
    <col min="12811" max="12811" width="18.33203125" style="166" customWidth="1"/>
    <col min="12812" max="12812" width="12.44140625" style="166" customWidth="1"/>
    <col min="12813" max="12813" width="20" style="166" customWidth="1"/>
    <col min="12814" max="13057" width="11.44140625" style="166"/>
    <col min="13058" max="13058" width="20.33203125" style="166" customWidth="1"/>
    <col min="13059" max="13059" width="31.109375" style="166" customWidth="1"/>
    <col min="13060" max="13060" width="15" style="166" customWidth="1"/>
    <col min="13061" max="13061" width="14.44140625" style="166" customWidth="1"/>
    <col min="13062" max="13062" width="14.6640625" style="166" customWidth="1"/>
    <col min="13063" max="13063" width="18.109375" style="166" bestFit="1" customWidth="1"/>
    <col min="13064" max="13064" width="16.6640625" style="166" customWidth="1"/>
    <col min="13065" max="13065" width="14.109375" style="166" customWidth="1"/>
    <col min="13066" max="13066" width="11.44140625" style="166"/>
    <col min="13067" max="13067" width="18.33203125" style="166" customWidth="1"/>
    <col min="13068" max="13068" width="12.44140625" style="166" customWidth="1"/>
    <col min="13069" max="13069" width="20" style="166" customWidth="1"/>
    <col min="13070" max="13313" width="11.44140625" style="166"/>
    <col min="13314" max="13314" width="20.33203125" style="166" customWidth="1"/>
    <col min="13315" max="13315" width="31.109375" style="166" customWidth="1"/>
    <col min="13316" max="13316" width="15" style="166" customWidth="1"/>
    <col min="13317" max="13317" width="14.44140625" style="166" customWidth="1"/>
    <col min="13318" max="13318" width="14.6640625" style="166" customWidth="1"/>
    <col min="13319" max="13319" width="18.109375" style="166" bestFit="1" customWidth="1"/>
    <col min="13320" max="13320" width="16.6640625" style="166" customWidth="1"/>
    <col min="13321" max="13321" width="14.109375" style="166" customWidth="1"/>
    <col min="13322" max="13322" width="11.44140625" style="166"/>
    <col min="13323" max="13323" width="18.33203125" style="166" customWidth="1"/>
    <col min="13324" max="13324" width="12.44140625" style="166" customWidth="1"/>
    <col min="13325" max="13325" width="20" style="166" customWidth="1"/>
    <col min="13326" max="13569" width="11.44140625" style="166"/>
    <col min="13570" max="13570" width="20.33203125" style="166" customWidth="1"/>
    <col min="13571" max="13571" width="31.109375" style="166" customWidth="1"/>
    <col min="13572" max="13572" width="15" style="166" customWidth="1"/>
    <col min="13573" max="13573" width="14.44140625" style="166" customWidth="1"/>
    <col min="13574" max="13574" width="14.6640625" style="166" customWidth="1"/>
    <col min="13575" max="13575" width="18.109375" style="166" bestFit="1" customWidth="1"/>
    <col min="13576" max="13576" width="16.6640625" style="166" customWidth="1"/>
    <col min="13577" max="13577" width="14.109375" style="166" customWidth="1"/>
    <col min="13578" max="13578" width="11.44140625" style="166"/>
    <col min="13579" max="13579" width="18.33203125" style="166" customWidth="1"/>
    <col min="13580" max="13580" width="12.44140625" style="166" customWidth="1"/>
    <col min="13581" max="13581" width="20" style="166" customWidth="1"/>
    <col min="13582" max="13825" width="11.44140625" style="166"/>
    <col min="13826" max="13826" width="20.33203125" style="166" customWidth="1"/>
    <col min="13827" max="13827" width="31.109375" style="166" customWidth="1"/>
    <col min="13828" max="13828" width="15" style="166" customWidth="1"/>
    <col min="13829" max="13829" width="14.44140625" style="166" customWidth="1"/>
    <col min="13830" max="13830" width="14.6640625" style="166" customWidth="1"/>
    <col min="13831" max="13831" width="18.109375" style="166" bestFit="1" customWidth="1"/>
    <col min="13832" max="13832" width="16.6640625" style="166" customWidth="1"/>
    <col min="13833" max="13833" width="14.109375" style="166" customWidth="1"/>
    <col min="13834" max="13834" width="11.44140625" style="166"/>
    <col min="13835" max="13835" width="18.33203125" style="166" customWidth="1"/>
    <col min="13836" max="13836" width="12.44140625" style="166" customWidth="1"/>
    <col min="13837" max="13837" width="20" style="166" customWidth="1"/>
    <col min="13838" max="14081" width="11.44140625" style="166"/>
    <col min="14082" max="14082" width="20.33203125" style="166" customWidth="1"/>
    <col min="14083" max="14083" width="31.109375" style="166" customWidth="1"/>
    <col min="14084" max="14084" width="15" style="166" customWidth="1"/>
    <col min="14085" max="14085" width="14.44140625" style="166" customWidth="1"/>
    <col min="14086" max="14086" width="14.6640625" style="166" customWidth="1"/>
    <col min="14087" max="14087" width="18.109375" style="166" bestFit="1" customWidth="1"/>
    <col min="14088" max="14088" width="16.6640625" style="166" customWidth="1"/>
    <col min="14089" max="14089" width="14.109375" style="166" customWidth="1"/>
    <col min="14090" max="14090" width="11.44140625" style="166"/>
    <col min="14091" max="14091" width="18.33203125" style="166" customWidth="1"/>
    <col min="14092" max="14092" width="12.44140625" style="166" customWidth="1"/>
    <col min="14093" max="14093" width="20" style="166" customWidth="1"/>
    <col min="14094" max="14337" width="11.44140625" style="166"/>
    <col min="14338" max="14338" width="20.33203125" style="166" customWidth="1"/>
    <col min="14339" max="14339" width="31.109375" style="166" customWidth="1"/>
    <col min="14340" max="14340" width="15" style="166" customWidth="1"/>
    <col min="14341" max="14341" width="14.44140625" style="166" customWidth="1"/>
    <col min="14342" max="14342" width="14.6640625" style="166" customWidth="1"/>
    <col min="14343" max="14343" width="18.109375" style="166" bestFit="1" customWidth="1"/>
    <col min="14344" max="14344" width="16.6640625" style="166" customWidth="1"/>
    <col min="14345" max="14345" width="14.109375" style="166" customWidth="1"/>
    <col min="14346" max="14346" width="11.44140625" style="166"/>
    <col min="14347" max="14347" width="18.33203125" style="166" customWidth="1"/>
    <col min="14348" max="14348" width="12.44140625" style="166" customWidth="1"/>
    <col min="14349" max="14349" width="20" style="166" customWidth="1"/>
    <col min="14350" max="14593" width="11.44140625" style="166"/>
    <col min="14594" max="14594" width="20.33203125" style="166" customWidth="1"/>
    <col min="14595" max="14595" width="31.109375" style="166" customWidth="1"/>
    <col min="14596" max="14596" width="15" style="166" customWidth="1"/>
    <col min="14597" max="14597" width="14.44140625" style="166" customWidth="1"/>
    <col min="14598" max="14598" width="14.6640625" style="166" customWidth="1"/>
    <col min="14599" max="14599" width="18.109375" style="166" bestFit="1" customWidth="1"/>
    <col min="14600" max="14600" width="16.6640625" style="166" customWidth="1"/>
    <col min="14601" max="14601" width="14.109375" style="166" customWidth="1"/>
    <col min="14602" max="14602" width="11.44140625" style="166"/>
    <col min="14603" max="14603" width="18.33203125" style="166" customWidth="1"/>
    <col min="14604" max="14604" width="12.44140625" style="166" customWidth="1"/>
    <col min="14605" max="14605" width="20" style="166" customWidth="1"/>
    <col min="14606" max="14849" width="11.44140625" style="166"/>
    <col min="14850" max="14850" width="20.33203125" style="166" customWidth="1"/>
    <col min="14851" max="14851" width="31.109375" style="166" customWidth="1"/>
    <col min="14852" max="14852" width="15" style="166" customWidth="1"/>
    <col min="14853" max="14853" width="14.44140625" style="166" customWidth="1"/>
    <col min="14854" max="14854" width="14.6640625" style="166" customWidth="1"/>
    <col min="14855" max="14855" width="18.109375" style="166" bestFit="1" customWidth="1"/>
    <col min="14856" max="14856" width="16.6640625" style="166" customWidth="1"/>
    <col min="14857" max="14857" width="14.109375" style="166" customWidth="1"/>
    <col min="14858" max="14858" width="11.44140625" style="166"/>
    <col min="14859" max="14859" width="18.33203125" style="166" customWidth="1"/>
    <col min="14860" max="14860" width="12.44140625" style="166" customWidth="1"/>
    <col min="14861" max="14861" width="20" style="166" customWidth="1"/>
    <col min="14862" max="15105" width="11.44140625" style="166"/>
    <col min="15106" max="15106" width="20.33203125" style="166" customWidth="1"/>
    <col min="15107" max="15107" width="31.109375" style="166" customWidth="1"/>
    <col min="15108" max="15108" width="15" style="166" customWidth="1"/>
    <col min="15109" max="15109" width="14.44140625" style="166" customWidth="1"/>
    <col min="15110" max="15110" width="14.6640625" style="166" customWidth="1"/>
    <col min="15111" max="15111" width="18.109375" style="166" bestFit="1" customWidth="1"/>
    <col min="15112" max="15112" width="16.6640625" style="166" customWidth="1"/>
    <col min="15113" max="15113" width="14.109375" style="166" customWidth="1"/>
    <col min="15114" max="15114" width="11.44140625" style="166"/>
    <col min="15115" max="15115" width="18.33203125" style="166" customWidth="1"/>
    <col min="15116" max="15116" width="12.44140625" style="166" customWidth="1"/>
    <col min="15117" max="15117" width="20" style="166" customWidth="1"/>
    <col min="15118" max="15361" width="11.44140625" style="166"/>
    <col min="15362" max="15362" width="20.33203125" style="166" customWidth="1"/>
    <col min="15363" max="15363" width="31.109375" style="166" customWidth="1"/>
    <col min="15364" max="15364" width="15" style="166" customWidth="1"/>
    <col min="15365" max="15365" width="14.44140625" style="166" customWidth="1"/>
    <col min="15366" max="15366" width="14.6640625" style="166" customWidth="1"/>
    <col min="15367" max="15367" width="18.109375" style="166" bestFit="1" customWidth="1"/>
    <col min="15368" max="15368" width="16.6640625" style="166" customWidth="1"/>
    <col min="15369" max="15369" width="14.109375" style="166" customWidth="1"/>
    <col min="15370" max="15370" width="11.44140625" style="166"/>
    <col min="15371" max="15371" width="18.33203125" style="166" customWidth="1"/>
    <col min="15372" max="15372" width="12.44140625" style="166" customWidth="1"/>
    <col min="15373" max="15373" width="20" style="166" customWidth="1"/>
    <col min="15374" max="15617" width="11.44140625" style="166"/>
    <col min="15618" max="15618" width="20.33203125" style="166" customWidth="1"/>
    <col min="15619" max="15619" width="31.109375" style="166" customWidth="1"/>
    <col min="15620" max="15620" width="15" style="166" customWidth="1"/>
    <col min="15621" max="15621" width="14.44140625" style="166" customWidth="1"/>
    <col min="15622" max="15622" width="14.6640625" style="166" customWidth="1"/>
    <col min="15623" max="15623" width="18.109375" style="166" bestFit="1" customWidth="1"/>
    <col min="15624" max="15624" width="16.6640625" style="166" customWidth="1"/>
    <col min="15625" max="15625" width="14.109375" style="166" customWidth="1"/>
    <col min="15626" max="15626" width="11.44140625" style="166"/>
    <col min="15627" max="15627" width="18.33203125" style="166" customWidth="1"/>
    <col min="15628" max="15628" width="12.44140625" style="166" customWidth="1"/>
    <col min="15629" max="15629" width="20" style="166" customWidth="1"/>
    <col min="15630" max="15873" width="11.44140625" style="166"/>
    <col min="15874" max="15874" width="20.33203125" style="166" customWidth="1"/>
    <col min="15875" max="15875" width="31.109375" style="166" customWidth="1"/>
    <col min="15876" max="15876" width="15" style="166" customWidth="1"/>
    <col min="15877" max="15877" width="14.44140625" style="166" customWidth="1"/>
    <col min="15878" max="15878" width="14.6640625" style="166" customWidth="1"/>
    <col min="15879" max="15879" width="18.109375" style="166" bestFit="1" customWidth="1"/>
    <col min="15880" max="15880" width="16.6640625" style="166" customWidth="1"/>
    <col min="15881" max="15881" width="14.109375" style="166" customWidth="1"/>
    <col min="15882" max="15882" width="11.44140625" style="166"/>
    <col min="15883" max="15883" width="18.33203125" style="166" customWidth="1"/>
    <col min="15884" max="15884" width="12.44140625" style="166" customWidth="1"/>
    <col min="15885" max="15885" width="20" style="166" customWidth="1"/>
    <col min="15886" max="16129" width="11.44140625" style="166"/>
    <col min="16130" max="16130" width="20.33203125" style="166" customWidth="1"/>
    <col min="16131" max="16131" width="31.109375" style="166" customWidth="1"/>
    <col min="16132" max="16132" width="15" style="166" customWidth="1"/>
    <col min="16133" max="16133" width="14.44140625" style="166" customWidth="1"/>
    <col min="16134" max="16134" width="14.6640625" style="166" customWidth="1"/>
    <col min="16135" max="16135" width="18.109375" style="166" bestFit="1" customWidth="1"/>
    <col min="16136" max="16136" width="16.6640625" style="166" customWidth="1"/>
    <col min="16137" max="16137" width="14.109375" style="166" customWidth="1"/>
    <col min="16138" max="16138" width="11.44140625" style="166"/>
    <col min="16139" max="16139" width="18.33203125" style="166" customWidth="1"/>
    <col min="16140" max="16140" width="12.44140625" style="166" customWidth="1"/>
    <col min="16141" max="16141" width="20" style="166" customWidth="1"/>
    <col min="16142" max="16384" width="11.44140625" style="166"/>
  </cols>
  <sheetData>
    <row r="1" spans="1:21" ht="19.5" customHeight="1">
      <c r="N1" s="370" t="s">
        <v>192</v>
      </c>
      <c r="O1" s="369" t="s">
        <v>193</v>
      </c>
      <c r="Q1" s="368" t="s">
        <v>192</v>
      </c>
      <c r="R1" s="367" t="s">
        <v>193</v>
      </c>
      <c r="T1" s="366" t="s">
        <v>192</v>
      </c>
      <c r="U1" s="365" t="s">
        <v>193</v>
      </c>
    </row>
    <row r="2" spans="1:21">
      <c r="A2" s="739" t="s">
        <v>16</v>
      </c>
      <c r="B2" s="739"/>
      <c r="C2" s="739"/>
      <c r="D2" s="739"/>
      <c r="E2" s="739"/>
      <c r="F2" s="739"/>
      <c r="G2" s="739"/>
      <c r="H2" s="739"/>
      <c r="N2" s="363" t="s">
        <v>194</v>
      </c>
      <c r="O2" s="362">
        <v>528747584</v>
      </c>
      <c r="Q2" s="358" t="s">
        <v>195</v>
      </c>
      <c r="R2" s="357">
        <v>840268082</v>
      </c>
      <c r="T2" s="361" t="s">
        <v>194</v>
      </c>
      <c r="U2" s="360">
        <v>528747584</v>
      </c>
    </row>
    <row r="3" spans="1:21">
      <c r="A3" s="740" t="s">
        <v>196</v>
      </c>
      <c r="B3" s="740"/>
      <c r="C3" s="740"/>
      <c r="D3" s="740"/>
      <c r="E3" s="740"/>
      <c r="F3" s="740"/>
      <c r="G3" s="740"/>
      <c r="H3" s="740"/>
      <c r="N3" s="363" t="s">
        <v>197</v>
      </c>
      <c r="O3" s="362">
        <v>49655567</v>
      </c>
      <c r="Q3" s="358" t="s">
        <v>198</v>
      </c>
      <c r="R3" s="357">
        <v>812708275</v>
      </c>
      <c r="T3" s="361" t="s">
        <v>197</v>
      </c>
      <c r="U3" s="360">
        <v>49655567</v>
      </c>
    </row>
    <row r="4" spans="1:21" ht="9.75" customHeight="1">
      <c r="A4" s="330"/>
      <c r="H4" s="304"/>
      <c r="I4" s="304"/>
      <c r="N4" s="363" t="s">
        <v>199</v>
      </c>
      <c r="O4" s="362">
        <v>4319606</v>
      </c>
      <c r="Q4" s="358" t="s">
        <v>551</v>
      </c>
      <c r="R4" s="357">
        <v>642308275</v>
      </c>
      <c r="T4" s="361" t="s">
        <v>199</v>
      </c>
      <c r="U4" s="360">
        <v>4319606</v>
      </c>
    </row>
    <row r="5" spans="1:21">
      <c r="A5" s="364" t="s">
        <v>18</v>
      </c>
      <c r="H5" s="304"/>
      <c r="N5" s="363" t="s">
        <v>201</v>
      </c>
      <c r="O5" s="362">
        <v>99595</v>
      </c>
      <c r="Q5" s="358" t="s">
        <v>552</v>
      </c>
      <c r="R5" s="357">
        <v>642308275</v>
      </c>
      <c r="T5" s="361" t="s">
        <v>201</v>
      </c>
      <c r="U5" s="360">
        <v>99595</v>
      </c>
    </row>
    <row r="6" spans="1:21" ht="15" customHeight="1">
      <c r="A6" s="741" t="s">
        <v>553</v>
      </c>
      <c r="B6" s="741"/>
      <c r="C6" s="741"/>
      <c r="D6" s="741"/>
      <c r="E6" s="741"/>
      <c r="F6" s="741"/>
      <c r="G6" s="741"/>
      <c r="H6" s="741"/>
      <c r="N6" s="363" t="s">
        <v>64</v>
      </c>
      <c r="O6" s="362">
        <v>4220011</v>
      </c>
      <c r="Q6" s="358" t="s">
        <v>554</v>
      </c>
      <c r="R6" s="357">
        <v>170400000</v>
      </c>
      <c r="T6" s="361" t="s">
        <v>204</v>
      </c>
      <c r="U6" s="360">
        <v>99595</v>
      </c>
    </row>
    <row r="7" spans="1:21" ht="15" customHeight="1">
      <c r="A7" s="741"/>
      <c r="B7" s="741"/>
      <c r="C7" s="741"/>
      <c r="D7" s="741"/>
      <c r="E7" s="741"/>
      <c r="F7" s="741"/>
      <c r="G7" s="741"/>
      <c r="H7" s="741"/>
      <c r="N7" s="363" t="s">
        <v>215</v>
      </c>
      <c r="O7" s="362">
        <v>45335961</v>
      </c>
      <c r="Q7" s="358" t="s">
        <v>555</v>
      </c>
      <c r="R7" s="357">
        <v>170400000</v>
      </c>
      <c r="T7" s="361" t="s">
        <v>64</v>
      </c>
      <c r="U7" s="360">
        <v>4220011</v>
      </c>
    </row>
    <row r="8" spans="1:21" ht="13.95" customHeight="1">
      <c r="A8" s="354"/>
      <c r="B8" s="354"/>
      <c r="C8" s="354"/>
      <c r="D8" s="354"/>
      <c r="E8" s="354"/>
      <c r="F8" s="354"/>
      <c r="G8" s="354"/>
      <c r="H8" s="354"/>
      <c r="N8" s="363" t="s">
        <v>217</v>
      </c>
      <c r="O8" s="362">
        <v>39418546</v>
      </c>
      <c r="Q8" s="358" t="s">
        <v>451</v>
      </c>
      <c r="R8" s="357">
        <v>27559807</v>
      </c>
      <c r="T8" s="361" t="s">
        <v>556</v>
      </c>
      <c r="U8" s="360">
        <v>4220011</v>
      </c>
    </row>
    <row r="9" spans="1:21" ht="18.45" hidden="1" customHeight="1">
      <c r="A9" s="354"/>
      <c r="B9" s="354"/>
      <c r="C9" s="354"/>
      <c r="D9" s="354"/>
      <c r="E9" s="354"/>
      <c r="F9" s="354"/>
      <c r="G9" s="354"/>
      <c r="H9" s="354"/>
      <c r="N9" s="363" t="s">
        <v>226</v>
      </c>
      <c r="O9" s="362">
        <v>5917415</v>
      </c>
      <c r="Q9" s="358" t="s">
        <v>452</v>
      </c>
      <c r="R9" s="357">
        <v>27559807</v>
      </c>
      <c r="T9" s="361" t="s">
        <v>215</v>
      </c>
      <c r="U9" s="360">
        <v>45335961</v>
      </c>
    </row>
    <row r="10" spans="1:21">
      <c r="A10" s="330" t="s">
        <v>20</v>
      </c>
      <c r="H10" s="304"/>
      <c r="I10" s="304"/>
      <c r="N10" s="363" t="s">
        <v>302</v>
      </c>
      <c r="O10" s="362">
        <v>1253636</v>
      </c>
      <c r="Q10" s="358" t="s">
        <v>230</v>
      </c>
      <c r="R10" s="357">
        <v>952153682</v>
      </c>
      <c r="T10" s="361" t="s">
        <v>557</v>
      </c>
      <c r="U10" s="360">
        <v>525861</v>
      </c>
    </row>
    <row r="11" spans="1:21" ht="13.95" customHeight="1">
      <c r="A11" s="330"/>
      <c r="H11" s="304"/>
      <c r="I11" s="304"/>
      <c r="N11" s="363" t="s">
        <v>558</v>
      </c>
      <c r="O11" s="362">
        <v>40710400</v>
      </c>
      <c r="Q11" s="358" t="s">
        <v>232</v>
      </c>
      <c r="R11" s="357">
        <v>83877596</v>
      </c>
      <c r="T11" s="361" t="s">
        <v>226</v>
      </c>
      <c r="U11" s="360">
        <v>5917415</v>
      </c>
    </row>
    <row r="12" spans="1:21" ht="15" customHeight="1">
      <c r="A12" s="741" t="s">
        <v>747</v>
      </c>
      <c r="B12" s="741"/>
      <c r="C12" s="741"/>
      <c r="D12" s="741"/>
      <c r="E12" s="741"/>
      <c r="F12" s="741"/>
      <c r="G12" s="741"/>
      <c r="H12" s="741"/>
      <c r="I12" s="304"/>
      <c r="N12" s="363" t="s">
        <v>313</v>
      </c>
      <c r="O12" s="362">
        <v>435706715</v>
      </c>
      <c r="Q12" s="358" t="s">
        <v>559</v>
      </c>
      <c r="R12" s="357">
        <v>41807530</v>
      </c>
      <c r="T12" s="361" t="s">
        <v>560</v>
      </c>
      <c r="U12" s="360">
        <v>133250</v>
      </c>
    </row>
    <row r="13" spans="1:21" ht="14.7" customHeight="1">
      <c r="A13" s="741"/>
      <c r="B13" s="741"/>
      <c r="C13" s="741"/>
      <c r="D13" s="741"/>
      <c r="E13" s="741"/>
      <c r="F13" s="741"/>
      <c r="G13" s="741"/>
      <c r="H13" s="741"/>
      <c r="I13" s="304"/>
      <c r="N13" s="363" t="s">
        <v>315</v>
      </c>
      <c r="O13" s="362">
        <v>365882903</v>
      </c>
      <c r="Q13" s="358" t="s">
        <v>561</v>
      </c>
      <c r="R13" s="357">
        <v>41807530</v>
      </c>
      <c r="T13" s="361" t="s">
        <v>229</v>
      </c>
      <c r="U13" s="360">
        <v>5784165</v>
      </c>
    </row>
    <row r="14" spans="1:21" ht="12.75" customHeight="1">
      <c r="A14" s="354"/>
      <c r="B14" s="354"/>
      <c r="C14" s="355"/>
      <c r="D14" s="355"/>
      <c r="E14" s="355"/>
      <c r="F14" s="355"/>
      <c r="G14" s="355"/>
      <c r="H14" s="354"/>
      <c r="I14" s="304"/>
      <c r="N14" s="363" t="s">
        <v>415</v>
      </c>
      <c r="O14" s="362">
        <v>21818182</v>
      </c>
      <c r="Q14" s="358" t="s">
        <v>562</v>
      </c>
      <c r="R14" s="357">
        <v>19514217</v>
      </c>
      <c r="T14" s="361" t="s">
        <v>280</v>
      </c>
      <c r="U14" s="360">
        <v>479092017</v>
      </c>
    </row>
    <row r="15" spans="1:21" ht="12.75" customHeight="1">
      <c r="A15" s="330" t="s">
        <v>219</v>
      </c>
      <c r="B15" s="354"/>
      <c r="C15" s="355"/>
      <c r="D15" s="355"/>
      <c r="E15" s="355"/>
      <c r="F15" s="355"/>
      <c r="G15" s="355"/>
      <c r="H15" s="354"/>
      <c r="I15" s="304"/>
      <c r="N15" s="363" t="s">
        <v>563</v>
      </c>
      <c r="O15" s="362">
        <v>125545847</v>
      </c>
      <c r="Q15" s="358" t="s">
        <v>564</v>
      </c>
      <c r="R15" s="357">
        <v>4947274</v>
      </c>
      <c r="T15" s="361" t="s">
        <v>297</v>
      </c>
      <c r="U15" s="360">
        <v>41964036</v>
      </c>
    </row>
    <row r="16" spans="1:21">
      <c r="I16" s="304"/>
      <c r="N16" s="363" t="s">
        <v>318</v>
      </c>
      <c r="O16" s="362">
        <v>-77540217</v>
      </c>
      <c r="Q16" s="358" t="s">
        <v>565</v>
      </c>
      <c r="R16" s="357">
        <v>1189182</v>
      </c>
      <c r="T16" s="361" t="s">
        <v>302</v>
      </c>
      <c r="U16" s="360">
        <v>1253636</v>
      </c>
    </row>
    <row r="17" spans="1:21" ht="15" customHeight="1">
      <c r="A17" s="741" t="s">
        <v>746</v>
      </c>
      <c r="B17" s="741"/>
      <c r="C17" s="741"/>
      <c r="D17" s="741"/>
      <c r="E17" s="741"/>
      <c r="F17" s="741"/>
      <c r="G17" s="741"/>
      <c r="H17" s="741"/>
      <c r="I17" s="304"/>
      <c r="N17" s="363" t="s">
        <v>566</v>
      </c>
      <c r="O17" s="362">
        <v>1421266</v>
      </c>
      <c r="Q17" s="358" t="s">
        <v>567</v>
      </c>
      <c r="R17" s="357">
        <v>10650488</v>
      </c>
      <c r="T17" s="361" t="s">
        <v>558</v>
      </c>
      <c r="U17" s="360">
        <v>40710400</v>
      </c>
    </row>
    <row r="18" spans="1:21" ht="12.75" customHeight="1">
      <c r="A18" s="741"/>
      <c r="B18" s="741"/>
      <c r="C18" s="741"/>
      <c r="D18" s="741"/>
      <c r="E18" s="741"/>
      <c r="F18" s="741"/>
      <c r="G18" s="741"/>
      <c r="H18" s="741"/>
      <c r="I18" s="304"/>
      <c r="N18" s="363" t="s">
        <v>320</v>
      </c>
      <c r="O18" s="362">
        <v>1776582</v>
      </c>
      <c r="Q18" s="358" t="s">
        <v>568</v>
      </c>
      <c r="R18" s="357">
        <v>2727273</v>
      </c>
      <c r="T18" s="361" t="s">
        <v>313</v>
      </c>
      <c r="U18" s="360">
        <v>435706715</v>
      </c>
    </row>
    <row r="19" spans="1:21" ht="15.45" customHeight="1">
      <c r="A19" s="175"/>
      <c r="B19" s="175"/>
      <c r="C19" s="175"/>
      <c r="D19" s="175"/>
      <c r="E19" s="175"/>
      <c r="F19" s="175"/>
      <c r="G19" s="175"/>
      <c r="H19" s="175"/>
      <c r="I19" s="304"/>
      <c r="N19" s="363" t="s">
        <v>328</v>
      </c>
      <c r="O19" s="362">
        <v>170123976</v>
      </c>
      <c r="Q19" s="358" t="s">
        <v>569</v>
      </c>
      <c r="R19" s="357">
        <v>12800000</v>
      </c>
      <c r="T19" s="361" t="s">
        <v>318</v>
      </c>
      <c r="U19" s="360">
        <v>-77540217</v>
      </c>
    </row>
    <row r="20" spans="1:21">
      <c r="A20" s="324" t="s">
        <v>228</v>
      </c>
      <c r="I20" s="304"/>
      <c r="N20" s="363" t="s">
        <v>330</v>
      </c>
      <c r="O20" s="362">
        <v>9804672</v>
      </c>
      <c r="Q20" s="358" t="s">
        <v>570</v>
      </c>
      <c r="R20" s="357">
        <v>255849</v>
      </c>
      <c r="T20" s="361" t="s">
        <v>566</v>
      </c>
      <c r="U20" s="360">
        <v>1421266</v>
      </c>
    </row>
    <row r="21" spans="1:21">
      <c r="H21" s="304"/>
      <c r="I21" s="304"/>
      <c r="N21" s="363" t="s">
        <v>571</v>
      </c>
      <c r="O21" s="362">
        <v>159002054</v>
      </c>
      <c r="Q21" s="358" t="s">
        <v>572</v>
      </c>
      <c r="R21" s="357">
        <v>4431818</v>
      </c>
      <c r="T21" s="361" t="s">
        <v>320</v>
      </c>
      <c r="U21" s="360">
        <v>1776582</v>
      </c>
    </row>
    <row r="22" spans="1:21" ht="15" customHeight="1">
      <c r="A22" s="741" t="s">
        <v>233</v>
      </c>
      <c r="B22" s="741"/>
      <c r="C22" s="741"/>
      <c r="D22" s="741"/>
      <c r="E22" s="741"/>
      <c r="F22" s="741"/>
      <c r="G22" s="741"/>
      <c r="H22" s="741"/>
      <c r="I22" s="304"/>
      <c r="N22" s="363" t="s">
        <v>573</v>
      </c>
      <c r="O22" s="362">
        <v>1317250</v>
      </c>
      <c r="Q22" s="358" t="s">
        <v>574</v>
      </c>
      <c r="R22" s="357">
        <v>4431818</v>
      </c>
      <c r="T22" s="361" t="s">
        <v>318</v>
      </c>
      <c r="U22" s="360">
        <v>-355316</v>
      </c>
    </row>
    <row r="23" spans="1:21" ht="15" customHeight="1">
      <c r="A23" s="741"/>
      <c r="B23" s="741"/>
      <c r="C23" s="741"/>
      <c r="D23" s="741"/>
      <c r="E23" s="741"/>
      <c r="F23" s="741"/>
      <c r="G23" s="741"/>
      <c r="H23" s="741"/>
      <c r="I23" s="304"/>
      <c r="N23" s="363" t="s">
        <v>344</v>
      </c>
      <c r="O23" s="362">
        <v>76923</v>
      </c>
      <c r="Q23" s="358" t="s">
        <v>259</v>
      </c>
      <c r="R23" s="357">
        <v>790283315</v>
      </c>
      <c r="T23" s="361" t="s">
        <v>324</v>
      </c>
      <c r="U23" s="360">
        <v>181388114</v>
      </c>
    </row>
    <row r="24" spans="1:21">
      <c r="A24" s="324" t="s">
        <v>238</v>
      </c>
      <c r="H24" s="304"/>
      <c r="I24" s="304"/>
      <c r="N24" s="363" t="s">
        <v>575</v>
      </c>
      <c r="O24" s="362">
        <v>76923</v>
      </c>
      <c r="Q24" s="358" t="s">
        <v>262</v>
      </c>
      <c r="R24" s="357">
        <v>488510250</v>
      </c>
      <c r="T24" s="361" t="s">
        <v>326</v>
      </c>
      <c r="U24" s="360">
        <v>181388114</v>
      </c>
    </row>
    <row r="25" spans="1:21">
      <c r="A25" s="166" t="s">
        <v>22</v>
      </c>
      <c r="H25" s="304"/>
      <c r="I25" s="304"/>
      <c r="N25" s="363" t="s">
        <v>349</v>
      </c>
      <c r="O25" s="362">
        <v>11187215</v>
      </c>
      <c r="Q25" s="358" t="s">
        <v>264</v>
      </c>
      <c r="R25" s="357">
        <v>387349748</v>
      </c>
      <c r="T25" s="361" t="s">
        <v>328</v>
      </c>
      <c r="U25" s="360">
        <v>170123976</v>
      </c>
    </row>
    <row r="26" spans="1:21" ht="15" customHeight="1">
      <c r="A26" s="741" t="s">
        <v>243</v>
      </c>
      <c r="B26" s="741"/>
      <c r="C26" s="741"/>
      <c r="D26" s="741"/>
      <c r="E26" s="741"/>
      <c r="F26" s="741"/>
      <c r="G26" s="741"/>
      <c r="H26" s="741"/>
      <c r="I26" s="304"/>
      <c r="N26" s="363" t="s">
        <v>355</v>
      </c>
      <c r="O26" s="362">
        <v>11187215</v>
      </c>
      <c r="Q26" s="358" t="s">
        <v>267</v>
      </c>
      <c r="R26" s="357">
        <v>64335787</v>
      </c>
      <c r="T26" s="361" t="s">
        <v>330</v>
      </c>
      <c r="U26" s="360">
        <v>9804672</v>
      </c>
    </row>
    <row r="27" spans="1:21" ht="15" customHeight="1">
      <c r="A27" s="741"/>
      <c r="B27" s="741"/>
      <c r="C27" s="741"/>
      <c r="D27" s="741"/>
      <c r="E27" s="741"/>
      <c r="F27" s="741"/>
      <c r="G27" s="741"/>
      <c r="H27" s="741"/>
      <c r="I27" s="304"/>
      <c r="N27" s="363" t="s">
        <v>368</v>
      </c>
      <c r="O27" s="362">
        <v>347359469.50999999</v>
      </c>
      <c r="Q27" s="358" t="s">
        <v>269</v>
      </c>
      <c r="R27" s="357">
        <v>2088409</v>
      </c>
      <c r="T27" s="361" t="s">
        <v>571</v>
      </c>
      <c r="U27" s="360">
        <v>159002054</v>
      </c>
    </row>
    <row r="28" spans="1:21">
      <c r="A28" s="741"/>
      <c r="B28" s="741"/>
      <c r="C28" s="741"/>
      <c r="D28" s="741"/>
      <c r="E28" s="741"/>
      <c r="F28" s="741"/>
      <c r="G28" s="741"/>
      <c r="H28" s="741"/>
      <c r="I28" s="304"/>
      <c r="N28" s="363" t="s">
        <v>370</v>
      </c>
      <c r="O28" s="362">
        <v>500000000</v>
      </c>
      <c r="Q28" s="358" t="s">
        <v>271</v>
      </c>
      <c r="R28" s="357">
        <v>32172202</v>
      </c>
      <c r="T28" s="361" t="s">
        <v>573</v>
      </c>
      <c r="U28" s="360">
        <v>1317250</v>
      </c>
    </row>
    <row r="29" spans="1:21">
      <c r="A29" s="324" t="s">
        <v>250</v>
      </c>
      <c r="H29" s="304"/>
      <c r="I29" s="304"/>
      <c r="N29" s="363" t="s">
        <v>371</v>
      </c>
      <c r="O29" s="362">
        <v>500000000</v>
      </c>
      <c r="Q29" s="358" t="s">
        <v>282</v>
      </c>
      <c r="R29" s="357">
        <v>301773065</v>
      </c>
      <c r="T29" s="361" t="s">
        <v>575</v>
      </c>
      <c r="U29" s="360">
        <v>76923</v>
      </c>
    </row>
    <row r="30" spans="1:21">
      <c r="H30" s="304"/>
      <c r="I30" s="304"/>
      <c r="N30" s="363" t="s">
        <v>373</v>
      </c>
      <c r="O30" s="362">
        <v>-152640530.49000001</v>
      </c>
      <c r="Q30" s="358" t="s">
        <v>458</v>
      </c>
      <c r="R30" s="357">
        <v>94273638</v>
      </c>
      <c r="T30" s="361" t="s">
        <v>576</v>
      </c>
      <c r="U30" s="360">
        <v>76923</v>
      </c>
    </row>
    <row r="31" spans="1:21" ht="15" customHeight="1">
      <c r="A31" s="741" t="s">
        <v>255</v>
      </c>
      <c r="B31" s="741"/>
      <c r="C31" s="741"/>
      <c r="D31" s="741"/>
      <c r="E31" s="741"/>
      <c r="F31" s="741"/>
      <c r="G31" s="741"/>
      <c r="H31" s="741"/>
      <c r="I31" s="304"/>
      <c r="N31" s="363" t="s">
        <v>577</v>
      </c>
      <c r="O31" s="362">
        <v>-40754930</v>
      </c>
      <c r="Q31" s="358" t="s">
        <v>578</v>
      </c>
      <c r="R31" s="357">
        <v>165273365</v>
      </c>
      <c r="T31" s="361" t="s">
        <v>349</v>
      </c>
      <c r="U31" s="360">
        <v>11187215</v>
      </c>
    </row>
    <row r="32" spans="1:21" ht="20.25" customHeight="1">
      <c r="A32" s="741"/>
      <c r="B32" s="741"/>
      <c r="C32" s="741"/>
      <c r="D32" s="741"/>
      <c r="E32" s="741"/>
      <c r="F32" s="741"/>
      <c r="G32" s="741"/>
      <c r="H32" s="741"/>
      <c r="I32" s="304"/>
      <c r="N32" s="363" t="s">
        <v>579</v>
      </c>
      <c r="O32" s="362">
        <v>-40754930</v>
      </c>
      <c r="Q32" s="358" t="s">
        <v>580</v>
      </c>
      <c r="R32" s="357">
        <v>1027273</v>
      </c>
      <c r="T32" s="361" t="s">
        <v>355</v>
      </c>
      <c r="U32" s="360">
        <v>11187215</v>
      </c>
    </row>
    <row r="33" spans="1:21">
      <c r="A33" s="324" t="s">
        <v>260</v>
      </c>
      <c r="H33" s="304"/>
      <c r="I33" s="304"/>
      <c r="N33" s="363" t="s">
        <v>374</v>
      </c>
      <c r="O33" s="362">
        <v>-111885600.48999999</v>
      </c>
      <c r="Q33" s="358" t="s">
        <v>291</v>
      </c>
      <c r="R33" s="357">
        <v>3464368</v>
      </c>
      <c r="T33" s="361" t="s">
        <v>370</v>
      </c>
      <c r="U33" s="360">
        <v>500000000</v>
      </c>
    </row>
    <row r="34" spans="1:21">
      <c r="H34" s="304"/>
      <c r="I34" s="304"/>
      <c r="Q34" s="358" t="s">
        <v>581</v>
      </c>
      <c r="R34" s="357">
        <v>1122747</v>
      </c>
      <c r="T34" s="361" t="s">
        <v>145</v>
      </c>
      <c r="U34" s="360">
        <v>500000000</v>
      </c>
    </row>
    <row r="35" spans="1:21" ht="15.75" customHeight="1">
      <c r="A35" s="742" t="s">
        <v>265</v>
      </c>
      <c r="B35" s="742"/>
      <c r="C35" s="742"/>
      <c r="D35" s="742"/>
      <c r="E35" s="742"/>
      <c r="F35" s="742"/>
      <c r="G35" s="742"/>
      <c r="H35" s="742"/>
      <c r="I35" s="304"/>
      <c r="Q35" s="358" t="s">
        <v>303</v>
      </c>
      <c r="R35" s="357">
        <v>338508</v>
      </c>
      <c r="T35" s="361" t="s">
        <v>371</v>
      </c>
      <c r="U35" s="360">
        <v>500000000</v>
      </c>
    </row>
    <row r="36" spans="1:21">
      <c r="A36" s="742"/>
      <c r="B36" s="742"/>
      <c r="C36" s="742"/>
      <c r="D36" s="742"/>
      <c r="E36" s="742"/>
      <c r="F36" s="742"/>
      <c r="G36" s="742"/>
      <c r="H36" s="742"/>
      <c r="I36" s="304"/>
      <c r="Q36" s="358" t="s">
        <v>306</v>
      </c>
      <c r="R36" s="357">
        <v>159512</v>
      </c>
      <c r="T36" s="361" t="s">
        <v>373</v>
      </c>
      <c r="U36" s="360">
        <v>-152640530.49000001</v>
      </c>
    </row>
    <row r="37" spans="1:21">
      <c r="A37" s="304"/>
      <c r="H37" s="304"/>
      <c r="I37" s="304"/>
      <c r="Q37" s="358" t="s">
        <v>582</v>
      </c>
      <c r="R37" s="357">
        <v>4300000</v>
      </c>
      <c r="T37" s="361" t="s">
        <v>577</v>
      </c>
      <c r="U37" s="360">
        <v>-40754930</v>
      </c>
    </row>
    <row r="38" spans="1:21">
      <c r="A38" s="324" t="s">
        <v>272</v>
      </c>
      <c r="H38" s="304"/>
      <c r="I38" s="304"/>
      <c r="Q38" s="358" t="s">
        <v>583</v>
      </c>
      <c r="R38" s="357">
        <v>1607408</v>
      </c>
      <c r="T38" s="361" t="s">
        <v>579</v>
      </c>
      <c r="U38" s="360">
        <v>-40754930</v>
      </c>
    </row>
    <row r="39" spans="1:21">
      <c r="H39" s="304"/>
      <c r="I39" s="304"/>
      <c r="Q39" s="358" t="s">
        <v>310</v>
      </c>
      <c r="R39" s="357">
        <v>915455</v>
      </c>
      <c r="T39" s="361" t="s">
        <v>374</v>
      </c>
      <c r="U39" s="360">
        <v>-111885600.48999999</v>
      </c>
    </row>
    <row r="40" spans="1:21" ht="12.75" customHeight="1">
      <c r="A40" s="742" t="s">
        <v>470</v>
      </c>
      <c r="B40" s="742"/>
      <c r="C40" s="742"/>
      <c r="D40" s="742"/>
      <c r="E40" s="742"/>
      <c r="F40" s="742"/>
      <c r="G40" s="359"/>
      <c r="H40" s="176"/>
      <c r="I40" s="304"/>
      <c r="Q40" s="358" t="s">
        <v>312</v>
      </c>
      <c r="R40" s="357">
        <v>91429</v>
      </c>
      <c r="T40" s="361" t="s">
        <v>374</v>
      </c>
      <c r="U40" s="360">
        <v>-111885600.48999999</v>
      </c>
    </row>
    <row r="41" spans="1:21">
      <c r="A41" s="743"/>
      <c r="B41" s="743"/>
      <c r="C41" s="743"/>
      <c r="D41" s="743"/>
      <c r="E41" s="743"/>
      <c r="F41" s="743"/>
      <c r="G41" s="743"/>
      <c r="H41" s="743"/>
      <c r="I41" s="304"/>
      <c r="Q41" s="358" t="s">
        <v>314</v>
      </c>
      <c r="R41" s="357">
        <v>8519945</v>
      </c>
    </row>
    <row r="42" spans="1:21">
      <c r="A42" s="180" t="s">
        <v>24</v>
      </c>
      <c r="I42" s="304"/>
      <c r="Q42" s="358" t="s">
        <v>325</v>
      </c>
      <c r="R42" s="357">
        <v>1320711</v>
      </c>
    </row>
    <row r="43" spans="1:21">
      <c r="A43" s="304"/>
      <c r="H43" s="304"/>
      <c r="I43" s="304"/>
      <c r="Q43" s="358" t="s">
        <v>462</v>
      </c>
      <c r="R43" s="357">
        <v>459364</v>
      </c>
    </row>
    <row r="44" spans="1:21" ht="19.5" customHeight="1">
      <c r="A44" s="741" t="s">
        <v>285</v>
      </c>
      <c r="B44" s="741"/>
      <c r="C44" s="741"/>
      <c r="D44" s="741"/>
      <c r="E44" s="741"/>
      <c r="F44" s="741"/>
      <c r="G44" s="741"/>
      <c r="H44" s="741"/>
      <c r="I44" s="304"/>
      <c r="Q44" s="358" t="s">
        <v>329</v>
      </c>
      <c r="R44" s="357">
        <v>572072</v>
      </c>
    </row>
    <row r="45" spans="1:21">
      <c r="I45" s="325"/>
      <c r="Q45" s="358" t="s">
        <v>331</v>
      </c>
      <c r="R45" s="357">
        <v>113684</v>
      </c>
    </row>
    <row r="46" spans="1:21" ht="12.75" customHeight="1">
      <c r="A46" s="330" t="s">
        <v>25</v>
      </c>
      <c r="I46" s="304"/>
      <c r="Q46" s="358" t="s">
        <v>333</v>
      </c>
      <c r="R46" s="357">
        <v>113684</v>
      </c>
    </row>
    <row r="47" spans="1:21">
      <c r="H47" s="304"/>
      <c r="I47" s="304"/>
      <c r="Q47" s="358" t="s">
        <v>331</v>
      </c>
      <c r="R47" s="357">
        <v>113684</v>
      </c>
    </row>
    <row r="48" spans="1:21">
      <c r="A48" s="742" t="s">
        <v>294</v>
      </c>
      <c r="B48" s="742"/>
      <c r="C48" s="742"/>
      <c r="D48" s="742"/>
      <c r="E48" s="742"/>
      <c r="F48" s="742"/>
      <c r="G48" s="742"/>
      <c r="H48" s="176"/>
      <c r="I48" s="304"/>
      <c r="Q48" s="358" t="s">
        <v>338</v>
      </c>
      <c r="R48" s="357">
        <v>-16445</v>
      </c>
    </row>
    <row r="49" spans="1:21" ht="13.5" customHeight="1">
      <c r="A49" s="176"/>
      <c r="B49" s="176"/>
      <c r="C49" s="359"/>
      <c r="D49" s="359"/>
      <c r="E49" s="359"/>
      <c r="F49" s="359"/>
      <c r="G49" s="359"/>
      <c r="H49" s="176"/>
      <c r="I49" s="304"/>
      <c r="Q49" s="358" t="s">
        <v>338</v>
      </c>
      <c r="R49" s="357">
        <v>-16445</v>
      </c>
    </row>
    <row r="50" spans="1:21" ht="13.5" customHeight="1">
      <c r="A50" s="330" t="s">
        <v>299</v>
      </c>
      <c r="B50" s="352"/>
      <c r="C50" s="353"/>
      <c r="D50" s="353"/>
      <c r="E50" s="353"/>
      <c r="F50" s="353"/>
      <c r="G50" s="353"/>
      <c r="H50" s="352"/>
      <c r="I50" s="304"/>
      <c r="Q50" s="358" t="s">
        <v>341</v>
      </c>
      <c r="R50" s="357">
        <v>-16445</v>
      </c>
    </row>
    <row r="51" spans="1:21" ht="13.5" customHeight="1">
      <c r="A51" s="352"/>
      <c r="B51" s="352"/>
      <c r="C51" s="353"/>
      <c r="D51" s="353"/>
      <c r="E51" s="353"/>
      <c r="F51" s="353"/>
      <c r="G51" s="353"/>
      <c r="H51" s="352"/>
      <c r="I51" s="304"/>
      <c r="Q51" s="358" t="s">
        <v>345</v>
      </c>
      <c r="R51" s="357">
        <v>77895533</v>
      </c>
    </row>
    <row r="52" spans="1:21" ht="13.5" customHeight="1">
      <c r="A52" s="178" t="s">
        <v>304</v>
      </c>
      <c r="B52" s="352"/>
      <c r="C52" s="353"/>
      <c r="D52" s="353"/>
      <c r="E52" s="353"/>
      <c r="F52" s="353"/>
      <c r="G52" s="353"/>
      <c r="H52" s="352"/>
      <c r="I52" s="304"/>
      <c r="Q52" s="358" t="s">
        <v>345</v>
      </c>
      <c r="R52" s="357">
        <v>77895533</v>
      </c>
    </row>
    <row r="53" spans="1:21" ht="13.5" customHeight="1">
      <c r="A53" s="178"/>
      <c r="B53" s="352"/>
      <c r="C53" s="353"/>
      <c r="D53" s="353"/>
      <c r="E53" s="353"/>
      <c r="F53" s="353"/>
      <c r="G53" s="353"/>
      <c r="H53" s="352"/>
      <c r="I53" s="304"/>
      <c r="Q53" s="358" t="s">
        <v>350</v>
      </c>
      <c r="R53" s="357">
        <v>77895533</v>
      </c>
    </row>
    <row r="54" spans="1:21">
      <c r="A54" s="177"/>
      <c r="B54" s="354"/>
      <c r="C54" s="355"/>
      <c r="D54" s="355"/>
      <c r="E54" s="355"/>
      <c r="F54" s="355"/>
      <c r="G54" s="355"/>
      <c r="H54" s="354"/>
      <c r="I54" s="304"/>
    </row>
    <row r="55" spans="1:21">
      <c r="B55" s="744"/>
      <c r="C55" s="745"/>
      <c r="D55" s="239" t="s">
        <v>29</v>
      </c>
      <c r="E55" s="239" t="s">
        <v>30</v>
      </c>
      <c r="G55" s="355"/>
      <c r="H55" s="354"/>
      <c r="I55" s="304"/>
    </row>
    <row r="56" spans="1:21">
      <c r="B56" s="744" t="s">
        <v>31</v>
      </c>
      <c r="C56" s="745"/>
      <c r="D56" s="356">
        <v>7166.48</v>
      </c>
      <c r="E56" s="356">
        <v>7322.9</v>
      </c>
      <c r="G56" s="355"/>
      <c r="H56" s="354"/>
      <c r="I56" s="304"/>
    </row>
    <row r="57" spans="1:21">
      <c r="B57" s="744" t="s">
        <v>32</v>
      </c>
      <c r="C57" s="745"/>
      <c r="D57" s="356">
        <v>7169.7</v>
      </c>
      <c r="E57" s="356">
        <v>7339.62</v>
      </c>
      <c r="G57" s="355"/>
      <c r="H57" s="354"/>
      <c r="I57" s="304"/>
    </row>
    <row r="58" spans="1:21" ht="13.5" customHeight="1">
      <c r="A58" s="354"/>
      <c r="B58" s="354"/>
      <c r="C58" s="355"/>
      <c r="D58" s="355"/>
      <c r="E58" s="355"/>
      <c r="F58" s="355"/>
      <c r="G58" s="355"/>
      <c r="H58" s="354"/>
      <c r="I58" s="304"/>
    </row>
    <row r="59" spans="1:21" ht="13.5" customHeight="1">
      <c r="A59" s="178" t="s">
        <v>317</v>
      </c>
      <c r="B59" s="354"/>
      <c r="C59" s="355"/>
      <c r="D59" s="355"/>
      <c r="E59" s="355"/>
      <c r="F59" s="355"/>
      <c r="G59" s="355"/>
      <c r="H59" s="354"/>
      <c r="I59" s="304"/>
    </row>
    <row r="60" spans="1:21" ht="13.5" customHeight="1">
      <c r="A60" s="177"/>
      <c r="B60" s="352"/>
      <c r="C60" s="353"/>
      <c r="D60" s="353"/>
      <c r="E60" s="353"/>
      <c r="F60" s="353"/>
      <c r="G60" s="353"/>
      <c r="H60" s="352"/>
      <c r="I60" s="304"/>
    </row>
    <row r="61" spans="1:21" ht="13.5" customHeight="1">
      <c r="A61" s="178"/>
      <c r="B61" s="739" t="s">
        <v>34</v>
      </c>
      <c r="C61" s="739"/>
      <c r="D61" s="739"/>
      <c r="E61" s="739"/>
      <c r="F61" s="739"/>
      <c r="G61" s="353"/>
      <c r="H61" s="352"/>
      <c r="I61" s="304"/>
    </row>
    <row r="62" spans="1:21" s="291" customFormat="1" ht="24">
      <c r="A62" s="351"/>
      <c r="B62" s="292" t="s">
        <v>35</v>
      </c>
      <c r="C62" s="239" t="s">
        <v>36</v>
      </c>
      <c r="D62" s="239" t="s">
        <v>37</v>
      </c>
      <c r="E62" s="239" t="s">
        <v>38</v>
      </c>
      <c r="F62" s="239" t="s">
        <v>323</v>
      </c>
      <c r="G62" s="331"/>
      <c r="H62" s="350"/>
      <c r="I62" s="175"/>
      <c r="N62" s="349"/>
      <c r="O62" s="349"/>
      <c r="Q62" s="348"/>
      <c r="R62" s="348"/>
      <c r="T62" s="347"/>
      <c r="U62" s="347"/>
    </row>
    <row r="63" spans="1:21" ht="13.5" customHeight="1">
      <c r="A63" s="330"/>
      <c r="B63" s="335" t="s">
        <v>42</v>
      </c>
      <c r="C63" s="344"/>
      <c r="D63" s="334"/>
      <c r="E63" s="334"/>
      <c r="F63" s="334"/>
      <c r="G63" s="333"/>
      <c r="H63" s="332"/>
      <c r="I63" s="304"/>
    </row>
    <row r="64" spans="1:21" ht="13.5" customHeight="1">
      <c r="A64" s="330"/>
      <c r="B64" s="335" t="s">
        <v>43</v>
      </c>
      <c r="C64" s="339" t="s">
        <v>44</v>
      </c>
      <c r="D64" s="338">
        <f>+F64/E64</f>
        <v>17864.990064857506</v>
      </c>
      <c r="E64" s="337">
        <f>+D56</f>
        <v>7166.48</v>
      </c>
      <c r="F64" s="343">
        <f>+F65+F66+F67+F68</f>
        <v>128029094</v>
      </c>
      <c r="G64" s="342"/>
      <c r="H64" s="341"/>
      <c r="I64" s="304"/>
    </row>
    <row r="65" spans="1:9" ht="13.5" customHeight="1">
      <c r="A65" s="330"/>
      <c r="B65" s="340" t="str">
        <f>+'[12]Balance 2023'!B10</f>
        <v>Banco Itau M/E</v>
      </c>
      <c r="C65" s="339" t="s">
        <v>44</v>
      </c>
      <c r="D65" s="338">
        <f>+F65/E65</f>
        <v>96.239995088244171</v>
      </c>
      <c r="E65" s="337">
        <f>+E64</f>
        <v>7166.48</v>
      </c>
      <c r="F65" s="343">
        <f>+'[12]Balance 2023'!C10</f>
        <v>689702</v>
      </c>
      <c r="G65" s="342"/>
      <c r="H65" s="341"/>
      <c r="I65" s="304"/>
    </row>
    <row r="66" spans="1:9" ht="13.5" customHeight="1">
      <c r="A66" s="330"/>
      <c r="B66" s="340" t="str">
        <f>+'[12]Balance 2023'!B12</f>
        <v>Banco Itaú M/E - Caja de Ahorro</v>
      </c>
      <c r="C66" s="339" t="s">
        <v>44</v>
      </c>
      <c r="D66" s="338">
        <f>+F66/E66</f>
        <v>83.750041861555474</v>
      </c>
      <c r="E66" s="337">
        <f>+E65</f>
        <v>7166.48</v>
      </c>
      <c r="F66" s="343">
        <f>+'[12]Balance 2023'!C12</f>
        <v>600193</v>
      </c>
      <c r="G66" s="342"/>
      <c r="H66" s="341"/>
      <c r="I66" s="304"/>
    </row>
    <row r="67" spans="1:9" ht="13.5" customHeight="1">
      <c r="A67" s="330"/>
      <c r="B67" s="340" t="str">
        <f>+'[12]Balance 2023'!B17</f>
        <v>Clientes Locales M/E</v>
      </c>
      <c r="C67" s="339" t="s">
        <v>44</v>
      </c>
      <c r="D67" s="338">
        <f>+F67/E67</f>
        <v>16764.999972092297</v>
      </c>
      <c r="E67" s="337">
        <f>+E66</f>
        <v>7166.48</v>
      </c>
      <c r="F67" s="343">
        <f>+'[12]Balance 2023'!C17</f>
        <v>120146037</v>
      </c>
      <c r="G67" s="342"/>
      <c r="H67" s="341"/>
      <c r="I67" s="304"/>
    </row>
    <row r="68" spans="1:9" ht="13.5" customHeight="1">
      <c r="A68" s="330"/>
      <c r="B68" s="340" t="str">
        <f>+'[12]Balance 2023'!B21</f>
        <v xml:space="preserve">Cuentas a Cobrar a Empresas y Personas Relacionadas - M/E </v>
      </c>
      <c r="C68" s="339" t="s">
        <v>44</v>
      </c>
      <c r="D68" s="166"/>
      <c r="E68" s="337">
        <f>+E67</f>
        <v>7166.48</v>
      </c>
      <c r="F68" s="343">
        <f>+'[12]Balance 2023'!C21</f>
        <v>6593162</v>
      </c>
      <c r="G68" s="342"/>
      <c r="H68" s="341"/>
      <c r="I68" s="304"/>
    </row>
    <row r="69" spans="1:9" ht="13.5" customHeight="1">
      <c r="A69" s="330"/>
      <c r="B69" s="335"/>
      <c r="C69" s="339"/>
      <c r="D69" s="338"/>
      <c r="E69" s="337"/>
      <c r="F69" s="343"/>
      <c r="G69" s="342"/>
      <c r="H69" s="341"/>
      <c r="I69" s="304"/>
    </row>
    <row r="70" spans="1:9" ht="28.5" customHeight="1">
      <c r="A70" s="330"/>
      <c r="B70" s="346" t="s">
        <v>45</v>
      </c>
      <c r="C70" s="339" t="s">
        <v>44</v>
      </c>
      <c r="D70" s="338">
        <v>0</v>
      </c>
      <c r="E70" s="337">
        <f>+D56</f>
        <v>7166.48</v>
      </c>
      <c r="F70" s="343">
        <f>+D70*E70</f>
        <v>0</v>
      </c>
      <c r="G70" s="342"/>
      <c r="H70" s="341"/>
      <c r="I70" s="304"/>
    </row>
    <row r="71" spans="1:9" ht="13.5" customHeight="1">
      <c r="A71" s="330"/>
      <c r="B71" s="335" t="s">
        <v>46</v>
      </c>
      <c r="C71" s="344"/>
      <c r="D71" s="343"/>
      <c r="E71" s="345"/>
      <c r="F71" s="343"/>
      <c r="G71" s="342"/>
      <c r="H71" s="332"/>
      <c r="I71" s="304"/>
    </row>
    <row r="72" spans="1:9" ht="13.5" customHeight="1">
      <c r="A72" s="330"/>
      <c r="B72" s="335" t="s">
        <v>48</v>
      </c>
      <c r="C72" s="344"/>
      <c r="D72" s="334"/>
      <c r="E72" s="336"/>
      <c r="F72" s="334"/>
      <c r="G72" s="333"/>
      <c r="H72" s="332"/>
      <c r="I72" s="304"/>
    </row>
    <row r="73" spans="1:9" ht="13.5" customHeight="1">
      <c r="A73" s="330"/>
      <c r="B73" s="335" t="s">
        <v>47</v>
      </c>
      <c r="C73" s="339" t="s">
        <v>44</v>
      </c>
      <c r="D73" s="338">
        <f>+F73/E73</f>
        <v>43769.999860524149</v>
      </c>
      <c r="E73" s="337">
        <f>+D57</f>
        <v>7169.7</v>
      </c>
      <c r="F73" s="343">
        <f>+F74</f>
        <v>313817768</v>
      </c>
      <c r="G73" s="342"/>
      <c r="H73" s="341"/>
      <c r="I73" s="304"/>
    </row>
    <row r="74" spans="1:9" ht="13.5" customHeight="1">
      <c r="A74" s="330"/>
      <c r="B74" s="340" t="str">
        <f>+'[12]Balance 2023'!B42</f>
        <v>Proveedores Locales M/E</v>
      </c>
      <c r="C74" s="339" t="s">
        <v>44</v>
      </c>
      <c r="D74" s="338">
        <f>+F74/E74</f>
        <v>43769.999860524149</v>
      </c>
      <c r="E74" s="337">
        <f>+E73</f>
        <v>7169.7</v>
      </c>
      <c r="F74" s="334">
        <f>+'[12]Balance 2023'!C42</f>
        <v>313817768</v>
      </c>
      <c r="G74" s="333"/>
      <c r="H74" s="332"/>
      <c r="I74" s="304"/>
    </row>
    <row r="75" spans="1:9" ht="13.5" customHeight="1">
      <c r="A75" s="330"/>
      <c r="B75" s="335" t="s">
        <v>49</v>
      </c>
      <c r="C75" s="334"/>
      <c r="D75" s="334"/>
      <c r="E75" s="336"/>
      <c r="F75" s="334"/>
      <c r="G75" s="333"/>
      <c r="H75" s="332"/>
      <c r="I75" s="304"/>
    </row>
    <row r="76" spans="1:9" ht="13.5" customHeight="1">
      <c r="A76" s="330"/>
      <c r="B76" s="335" t="s">
        <v>48</v>
      </c>
      <c r="C76" s="334"/>
      <c r="D76" s="334"/>
      <c r="E76" s="334"/>
      <c r="F76" s="334"/>
      <c r="G76" s="333"/>
      <c r="H76" s="332"/>
      <c r="I76" s="304"/>
    </row>
    <row r="77" spans="1:9" ht="13.5" customHeight="1">
      <c r="A77" s="330"/>
      <c r="B77" s="238"/>
      <c r="C77" s="326"/>
      <c r="D77" s="326"/>
      <c r="E77" s="326"/>
      <c r="F77" s="326"/>
      <c r="G77" s="326"/>
      <c r="H77" s="325"/>
      <c r="I77" s="304"/>
    </row>
    <row r="78" spans="1:9" ht="13.5" customHeight="1">
      <c r="A78" s="178" t="s">
        <v>50</v>
      </c>
      <c r="B78" s="238"/>
      <c r="C78" s="326"/>
      <c r="D78" s="326"/>
      <c r="E78" s="326"/>
      <c r="F78" s="326"/>
      <c r="G78" s="326"/>
      <c r="H78" s="325"/>
      <c r="I78" s="304"/>
    </row>
    <row r="79" spans="1:9" ht="13.5" customHeight="1">
      <c r="A79" s="177"/>
      <c r="B79" s="238"/>
      <c r="C79" s="326"/>
      <c r="D79" s="326"/>
      <c r="E79" s="326"/>
      <c r="F79" s="326"/>
      <c r="G79" s="326"/>
      <c r="H79" s="325"/>
      <c r="I79" s="304"/>
    </row>
    <row r="80" spans="1:9" ht="24">
      <c r="A80" s="330"/>
      <c r="B80" s="292" t="s">
        <v>51</v>
      </c>
      <c r="C80" s="239" t="s">
        <v>52</v>
      </c>
      <c r="D80" s="239" t="s">
        <v>348</v>
      </c>
      <c r="E80" s="331"/>
      <c r="F80" s="331"/>
      <c r="G80" s="326"/>
      <c r="H80" s="325"/>
      <c r="I80" s="304"/>
    </row>
    <row r="81" spans="1:9" ht="24">
      <c r="A81" s="330"/>
      <c r="B81" s="290" t="s">
        <v>351</v>
      </c>
      <c r="C81" s="329">
        <f>+D56</f>
        <v>7166.48</v>
      </c>
      <c r="D81" s="328">
        <f>-'[12]EERR 2023'!C57</f>
        <v>1725977</v>
      </c>
      <c r="E81" s="327"/>
      <c r="F81" s="327"/>
      <c r="G81" s="326"/>
      <c r="H81" s="325"/>
      <c r="I81" s="304"/>
    </row>
    <row r="82" spans="1:9" ht="24">
      <c r="A82" s="330"/>
      <c r="B82" s="290" t="s">
        <v>354</v>
      </c>
      <c r="C82" s="329">
        <f>+C81</f>
        <v>7166.48</v>
      </c>
      <c r="D82" s="328">
        <v>0</v>
      </c>
      <c r="E82" s="327"/>
      <c r="F82" s="327"/>
      <c r="G82" s="326"/>
      <c r="H82" s="325"/>
      <c r="I82" s="304"/>
    </row>
    <row r="83" spans="1:9" ht="24">
      <c r="A83" s="330"/>
      <c r="B83" s="290" t="s">
        <v>357</v>
      </c>
      <c r="C83" s="329">
        <f>+D57</f>
        <v>7169.7</v>
      </c>
      <c r="D83" s="328">
        <v>0</v>
      </c>
      <c r="E83" s="327"/>
      <c r="F83" s="327"/>
      <c r="G83" s="326"/>
      <c r="H83" s="325"/>
      <c r="I83" s="304"/>
    </row>
    <row r="84" spans="1:9" ht="24">
      <c r="A84" s="330"/>
      <c r="B84" s="290" t="s">
        <v>360</v>
      </c>
      <c r="C84" s="329">
        <f>+C83</f>
        <v>7169.7</v>
      </c>
      <c r="D84" s="328">
        <v>0</v>
      </c>
      <c r="E84" s="327"/>
      <c r="F84" s="327"/>
      <c r="G84" s="326"/>
      <c r="H84" s="325"/>
      <c r="I84" s="304"/>
    </row>
    <row r="85" spans="1:9">
      <c r="A85" s="304"/>
      <c r="H85" s="304"/>
      <c r="I85" s="304"/>
    </row>
    <row r="86" spans="1:9">
      <c r="A86" s="324" t="s">
        <v>365</v>
      </c>
      <c r="H86" s="304"/>
      <c r="I86" s="304"/>
    </row>
    <row r="87" spans="1:9">
      <c r="A87" s="304"/>
      <c r="H87" s="304"/>
      <c r="I87" s="304"/>
    </row>
    <row r="88" spans="1:9">
      <c r="A88" s="178" t="s">
        <v>59</v>
      </c>
      <c r="H88" s="304"/>
      <c r="I88" s="304"/>
    </row>
    <row r="89" spans="1:9">
      <c r="A89" s="304"/>
      <c r="H89" s="304"/>
      <c r="I89" s="304"/>
    </row>
    <row r="90" spans="1:9" ht="15" customHeight="1">
      <c r="A90" s="741" t="s">
        <v>60</v>
      </c>
      <c r="B90" s="741"/>
      <c r="C90" s="741"/>
      <c r="D90" s="741"/>
      <c r="E90" s="741"/>
      <c r="F90" s="741"/>
      <c r="G90" s="741"/>
      <c r="H90" s="741"/>
      <c r="I90" s="304"/>
    </row>
    <row r="91" spans="1:9">
      <c r="A91" s="304"/>
      <c r="H91" s="304"/>
      <c r="I91" s="304"/>
    </row>
    <row r="92" spans="1:9" ht="23.25" customHeight="1">
      <c r="A92" s="304"/>
      <c r="B92" s="746" t="s">
        <v>61</v>
      </c>
      <c r="C92" s="747"/>
      <c r="D92" s="747"/>
      <c r="E92" s="748"/>
      <c r="G92" s="311"/>
      <c r="H92" s="304"/>
    </row>
    <row r="93" spans="1:9" ht="43.5" customHeight="1">
      <c r="A93" s="304"/>
      <c r="B93" s="749" t="s">
        <v>61</v>
      </c>
      <c r="C93" s="750"/>
      <c r="D93" s="783">
        <v>45016</v>
      </c>
      <c r="E93" s="750"/>
      <c r="G93" s="311"/>
      <c r="H93" s="304"/>
    </row>
    <row r="94" spans="1:9">
      <c r="A94" s="304"/>
      <c r="B94" s="753" t="s">
        <v>63</v>
      </c>
      <c r="C94" s="754"/>
      <c r="D94" s="784">
        <f>+'[12]Balance 2023'!C6</f>
        <v>776100</v>
      </c>
      <c r="E94" s="785"/>
      <c r="G94" s="311"/>
      <c r="H94" s="304"/>
    </row>
    <row r="95" spans="1:9">
      <c r="A95" s="304"/>
      <c r="B95" s="755" t="s">
        <v>64</v>
      </c>
      <c r="C95" s="756"/>
      <c r="D95" s="784">
        <f>+D105</f>
        <v>25063826</v>
      </c>
      <c r="E95" s="785"/>
      <c r="G95" s="311"/>
      <c r="H95" s="304"/>
    </row>
    <row r="96" spans="1:9">
      <c r="A96" s="304"/>
      <c r="B96" s="757" t="s">
        <v>65</v>
      </c>
      <c r="C96" s="758"/>
      <c r="D96" s="784">
        <v>0</v>
      </c>
      <c r="E96" s="785"/>
      <c r="G96" s="311"/>
      <c r="H96" s="304"/>
    </row>
    <row r="97" spans="1:9">
      <c r="A97" s="304"/>
      <c r="B97" s="749" t="s">
        <v>66</v>
      </c>
      <c r="C97" s="750"/>
      <c r="D97" s="782">
        <f>SUM(D94:D96)</f>
        <v>25839926</v>
      </c>
      <c r="E97" s="760"/>
      <c r="G97" s="311"/>
      <c r="H97" s="304"/>
    </row>
    <row r="98" spans="1:9">
      <c r="A98" s="304"/>
      <c r="B98" s="317"/>
      <c r="C98" s="316"/>
      <c r="D98" s="224"/>
      <c r="E98" s="316"/>
      <c r="G98" s="311"/>
      <c r="H98" s="304"/>
    </row>
    <row r="99" spans="1:9" ht="33.75" customHeight="1">
      <c r="A99" s="304"/>
      <c r="B99" s="749" t="s">
        <v>67</v>
      </c>
      <c r="C99" s="750"/>
      <c r="D99" s="783">
        <f>+D93</f>
        <v>45016</v>
      </c>
      <c r="E99" s="750"/>
      <c r="G99" s="311"/>
      <c r="H99" s="304"/>
    </row>
    <row r="100" spans="1:9">
      <c r="A100" s="304"/>
      <c r="B100" s="753" t="s">
        <v>375</v>
      </c>
      <c r="C100" s="754"/>
      <c r="D100" s="788">
        <f>+'[12]Balance 2023'!C10</f>
        <v>689702</v>
      </c>
      <c r="E100" s="789"/>
      <c r="G100" s="311"/>
      <c r="H100" s="304"/>
    </row>
    <row r="101" spans="1:9">
      <c r="A101" s="304"/>
      <c r="B101" s="321" t="s">
        <v>584</v>
      </c>
      <c r="C101" s="320"/>
      <c r="D101" s="323"/>
      <c r="E101" s="322">
        <f>+'[12]Balance 2023'!C11</f>
        <v>4887381</v>
      </c>
      <c r="G101" s="311"/>
      <c r="H101" s="304"/>
    </row>
    <row r="102" spans="1:9">
      <c r="A102" s="304"/>
      <c r="B102" s="321" t="s">
        <v>376</v>
      </c>
      <c r="C102" s="320"/>
      <c r="D102" s="784">
        <f>+'[12]Balance 2023'!C9</f>
        <v>17874418</v>
      </c>
      <c r="E102" s="785"/>
      <c r="H102" s="304"/>
    </row>
    <row r="103" spans="1:9">
      <c r="A103" s="304"/>
      <c r="B103" s="755" t="s">
        <v>585</v>
      </c>
      <c r="C103" s="756"/>
      <c r="D103" s="313"/>
      <c r="E103" s="312">
        <f>+'[12]Balance 2023'!C12</f>
        <v>600193</v>
      </c>
      <c r="H103" s="304"/>
    </row>
    <row r="104" spans="1:9">
      <c r="A104" s="304"/>
      <c r="B104" s="319" t="s">
        <v>586</v>
      </c>
      <c r="C104" s="318"/>
      <c r="D104" s="313"/>
      <c r="E104" s="312">
        <f>+'[12]Balance 2023'!C13</f>
        <v>1012132</v>
      </c>
      <c r="H104" s="304"/>
    </row>
    <row r="105" spans="1:9">
      <c r="A105" s="304"/>
      <c r="B105" s="777" t="s">
        <v>66</v>
      </c>
      <c r="C105" s="779"/>
      <c r="D105" s="782">
        <f>SUM(D100:E104)</f>
        <v>25063826</v>
      </c>
      <c r="E105" s="760"/>
      <c r="G105" s="311"/>
      <c r="H105" s="304"/>
    </row>
    <row r="106" spans="1:9">
      <c r="A106" s="304"/>
      <c r="B106" s="317"/>
      <c r="C106" s="316"/>
      <c r="D106" s="224"/>
      <c r="E106" s="316"/>
      <c r="G106" s="311"/>
      <c r="H106" s="304"/>
    </row>
    <row r="107" spans="1:9" ht="30" customHeight="1">
      <c r="A107" s="304"/>
      <c r="B107" s="749" t="s">
        <v>65</v>
      </c>
      <c r="C107" s="750"/>
      <c r="D107" s="783">
        <f>+D99</f>
        <v>45016</v>
      </c>
      <c r="E107" s="750"/>
      <c r="G107" s="311"/>
      <c r="H107" s="304"/>
    </row>
    <row r="108" spans="1:9">
      <c r="A108" s="304"/>
      <c r="B108" s="315" t="s">
        <v>68</v>
      </c>
      <c r="C108" s="314"/>
      <c r="D108" s="784">
        <v>0</v>
      </c>
      <c r="E108" s="785"/>
      <c r="G108" s="311"/>
      <c r="H108" s="304"/>
    </row>
    <row r="109" spans="1:9">
      <c r="A109" s="304"/>
      <c r="B109" s="749" t="s">
        <v>66</v>
      </c>
      <c r="C109" s="750"/>
      <c r="D109" s="786">
        <f>+D108</f>
        <v>0</v>
      </c>
      <c r="E109" s="787"/>
      <c r="G109" s="311"/>
      <c r="H109" s="304"/>
    </row>
    <row r="110" spans="1:9">
      <c r="A110" s="304"/>
      <c r="H110" s="304"/>
      <c r="I110" s="304"/>
    </row>
    <row r="111" spans="1:9">
      <c r="A111" s="178" t="s">
        <v>69</v>
      </c>
      <c r="H111" s="304"/>
      <c r="I111" s="304"/>
    </row>
    <row r="112" spans="1:9">
      <c r="A112" s="304"/>
      <c r="H112" s="304"/>
      <c r="I112" s="304"/>
    </row>
    <row r="113" spans="1:17" ht="14.25" customHeight="1">
      <c r="A113" s="741" t="s">
        <v>379</v>
      </c>
      <c r="B113" s="741"/>
      <c r="C113" s="741"/>
      <c r="D113" s="741"/>
      <c r="E113" s="741"/>
      <c r="F113" s="741"/>
      <c r="G113" s="741"/>
      <c r="H113" s="741"/>
      <c r="I113" s="304"/>
    </row>
    <row r="114" spans="1:17" ht="13.5" customHeight="1">
      <c r="A114" s="175"/>
      <c r="B114" s="175"/>
      <c r="C114" s="280"/>
      <c r="D114" s="280"/>
      <c r="E114" s="280"/>
      <c r="F114" s="280"/>
      <c r="G114" s="280"/>
      <c r="H114" s="175"/>
      <c r="I114" s="304"/>
    </row>
    <row r="115" spans="1:17">
      <c r="A115" s="178" t="s">
        <v>745</v>
      </c>
    </row>
    <row r="116" spans="1:17">
      <c r="A116" s="304"/>
    </row>
    <row r="117" spans="1:17">
      <c r="B117" s="763" t="s">
        <v>71</v>
      </c>
      <c r="C117" s="763"/>
      <c r="D117" s="763"/>
      <c r="E117" s="306">
        <f>+D107</f>
        <v>45016</v>
      </c>
      <c r="F117" s="257" t="s">
        <v>72</v>
      </c>
      <c r="G117" s="257" t="s">
        <v>73</v>
      </c>
      <c r="J117" s="177"/>
    </row>
    <row r="118" spans="1:17">
      <c r="B118" s="273" t="s">
        <v>383</v>
      </c>
      <c r="C118" s="273"/>
      <c r="D118" s="273"/>
      <c r="E118" s="255">
        <v>0</v>
      </c>
      <c r="F118" s="255"/>
      <c r="G118" s="255"/>
      <c r="K118" s="764"/>
      <c r="L118" s="764"/>
      <c r="M118" s="764"/>
      <c r="N118" s="764"/>
      <c r="O118" s="764"/>
      <c r="P118" s="764"/>
    </row>
    <row r="119" spans="1:17">
      <c r="B119" s="273" t="s">
        <v>384</v>
      </c>
      <c r="C119" s="273"/>
      <c r="D119" s="273"/>
      <c r="E119" s="255">
        <v>0</v>
      </c>
      <c r="F119" s="255"/>
      <c r="G119" s="255"/>
      <c r="K119" s="308"/>
      <c r="L119" s="308"/>
      <c r="M119" s="308"/>
      <c r="N119" s="309"/>
      <c r="O119" s="309"/>
      <c r="P119" s="308"/>
      <c r="Q119" s="307"/>
    </row>
    <row r="120" spans="1:17">
      <c r="B120" s="273" t="s">
        <v>385</v>
      </c>
      <c r="C120" s="273"/>
      <c r="D120" s="273"/>
      <c r="E120" s="255">
        <v>0</v>
      </c>
      <c r="F120" s="255"/>
      <c r="G120" s="255"/>
    </row>
    <row r="121" spans="1:17">
      <c r="B121" s="273" t="s">
        <v>386</v>
      </c>
      <c r="C121" s="273"/>
      <c r="D121" s="273"/>
      <c r="E121" s="255">
        <v>0</v>
      </c>
      <c r="F121" s="255"/>
      <c r="G121" s="255"/>
    </row>
    <row r="122" spans="1:17">
      <c r="B122" s="273" t="s">
        <v>479</v>
      </c>
      <c r="C122" s="273"/>
      <c r="D122" s="273"/>
      <c r="E122" s="255">
        <v>0</v>
      </c>
      <c r="F122" s="255"/>
      <c r="G122" s="255"/>
    </row>
    <row r="123" spans="1:17">
      <c r="B123" s="273" t="s">
        <v>390</v>
      </c>
      <c r="C123" s="273"/>
      <c r="D123" s="273"/>
      <c r="E123" s="255">
        <v>0</v>
      </c>
      <c r="F123" s="255"/>
      <c r="G123" s="255"/>
    </row>
    <row r="124" spans="1:17">
      <c r="B124" s="763" t="s">
        <v>74</v>
      </c>
      <c r="C124" s="763"/>
      <c r="D124" s="763"/>
      <c r="E124" s="258">
        <f>SUM(E118:E123)</f>
        <v>0</v>
      </c>
      <c r="F124" s="258">
        <f>SUM(F118:F123)</f>
        <v>0</v>
      </c>
      <c r="G124" s="258">
        <f>SUM(G118:G123)</f>
        <v>0</v>
      </c>
    </row>
    <row r="125" spans="1:17">
      <c r="B125" s="276"/>
      <c r="C125" s="263"/>
      <c r="D125" s="263"/>
      <c r="E125" s="263"/>
      <c r="F125" s="263"/>
      <c r="G125" s="263"/>
    </row>
    <row r="126" spans="1:17">
      <c r="A126" s="178" t="s">
        <v>744</v>
      </c>
    </row>
    <row r="127" spans="1:17">
      <c r="A127" s="304"/>
    </row>
    <row r="128" spans="1:17">
      <c r="B128" s="763" t="s">
        <v>71</v>
      </c>
      <c r="C128" s="763"/>
      <c r="D128" s="763"/>
      <c r="E128" s="306">
        <f>+E117</f>
        <v>45016</v>
      </c>
      <c r="F128" s="257" t="s">
        <v>72</v>
      </c>
      <c r="G128" s="257" t="s">
        <v>73</v>
      </c>
    </row>
    <row r="129" spans="1:8">
      <c r="B129" s="273" t="s">
        <v>389</v>
      </c>
      <c r="C129" s="273"/>
      <c r="D129" s="273"/>
      <c r="E129" s="255">
        <v>0</v>
      </c>
      <c r="F129" s="255"/>
      <c r="G129" s="255"/>
    </row>
    <row r="130" spans="1:8">
      <c r="B130" s="273" t="s">
        <v>389</v>
      </c>
      <c r="C130" s="273"/>
      <c r="D130" s="273"/>
      <c r="E130" s="255">
        <v>0</v>
      </c>
      <c r="F130" s="255"/>
      <c r="G130" s="255"/>
    </row>
    <row r="131" spans="1:8">
      <c r="B131" s="273" t="s">
        <v>389</v>
      </c>
      <c r="C131" s="273"/>
      <c r="D131" s="273"/>
      <c r="E131" s="255">
        <v>0</v>
      </c>
      <c r="F131" s="255"/>
      <c r="G131" s="255"/>
    </row>
    <row r="132" spans="1:8">
      <c r="B132" s="273" t="s">
        <v>390</v>
      </c>
      <c r="C132" s="273"/>
      <c r="D132" s="273"/>
      <c r="E132" s="255">
        <v>0</v>
      </c>
      <c r="F132" s="255"/>
      <c r="G132" s="255"/>
    </row>
    <row r="133" spans="1:8">
      <c r="B133" s="763" t="s">
        <v>391</v>
      </c>
      <c r="C133" s="763"/>
      <c r="D133" s="763"/>
      <c r="E133" s="258">
        <f>SUM(E129:E132)</f>
        <v>0</v>
      </c>
      <c r="F133" s="258">
        <f>SUM(F129:F132)</f>
        <v>0</v>
      </c>
      <c r="G133" s="258">
        <f>SUM(G129:G132)</f>
        <v>0</v>
      </c>
    </row>
    <row r="134" spans="1:8">
      <c r="B134" s="276"/>
      <c r="C134" s="263"/>
      <c r="D134" s="263"/>
      <c r="E134" s="263"/>
      <c r="F134" s="263"/>
      <c r="G134" s="263"/>
    </row>
    <row r="135" spans="1:8">
      <c r="A135" s="178" t="s">
        <v>743</v>
      </c>
    </row>
    <row r="136" spans="1:8">
      <c r="A136" s="304"/>
    </row>
    <row r="137" spans="1:8">
      <c r="B137" s="763" t="s">
        <v>71</v>
      </c>
      <c r="C137" s="763"/>
      <c r="D137" s="763"/>
      <c r="E137" s="306">
        <f>+E128</f>
        <v>45016</v>
      </c>
      <c r="F137" s="257" t="s">
        <v>72</v>
      </c>
      <c r="G137" s="257" t="s">
        <v>73</v>
      </c>
    </row>
    <row r="138" spans="1:8">
      <c r="B138" s="273" t="s">
        <v>587</v>
      </c>
      <c r="C138" s="273"/>
      <c r="D138" s="273"/>
      <c r="E138" s="255">
        <v>0</v>
      </c>
      <c r="F138" s="255"/>
      <c r="G138" s="255">
        <f>+E138</f>
        <v>0</v>
      </c>
    </row>
    <row r="139" spans="1:8">
      <c r="B139" s="273" t="s">
        <v>393</v>
      </c>
      <c r="C139" s="273"/>
      <c r="D139" s="273"/>
      <c r="E139" s="255">
        <v>0</v>
      </c>
      <c r="F139" s="255"/>
      <c r="G139" s="255">
        <v>0</v>
      </c>
    </row>
    <row r="140" spans="1:8">
      <c r="B140" s="763" t="s">
        <v>74</v>
      </c>
      <c r="C140" s="763"/>
      <c r="D140" s="763"/>
      <c r="E140" s="258">
        <f>SUM(E138:E139)</f>
        <v>0</v>
      </c>
      <c r="F140" s="258">
        <f>SUM(F138:F139)</f>
        <v>0</v>
      </c>
      <c r="G140" s="258">
        <f>SUM(G138:G139)</f>
        <v>0</v>
      </c>
      <c r="H140" s="304"/>
    </row>
    <row r="141" spans="1:8">
      <c r="A141" s="304"/>
      <c r="H141" s="304"/>
    </row>
    <row r="142" spans="1:8" ht="13.95" customHeight="1">
      <c r="A142" s="178" t="s">
        <v>485</v>
      </c>
      <c r="B142" s="178"/>
      <c r="C142" s="178"/>
      <c r="D142" s="178"/>
      <c r="E142" s="178"/>
      <c r="F142" s="178"/>
      <c r="G142" s="178"/>
      <c r="H142" s="178"/>
    </row>
    <row r="143" spans="1:8">
      <c r="A143" s="304"/>
      <c r="H143" s="304"/>
    </row>
    <row r="144" spans="1:8">
      <c r="A144" s="304"/>
      <c r="B144" s="767" t="s">
        <v>77</v>
      </c>
      <c r="C144" s="767"/>
      <c r="D144" s="767"/>
      <c r="E144" s="767"/>
      <c r="F144" s="257" t="s">
        <v>72</v>
      </c>
      <c r="G144" s="257" t="s">
        <v>73</v>
      </c>
      <c r="H144" s="304"/>
    </row>
    <row r="145" spans="1:9">
      <c r="A145" s="304"/>
      <c r="B145" s="776" t="s">
        <v>397</v>
      </c>
      <c r="C145" s="776"/>
      <c r="D145" s="776"/>
      <c r="E145" s="776"/>
      <c r="F145" s="305">
        <f>+'[12]Balance 2023'!C16</f>
        <v>126890040</v>
      </c>
      <c r="G145" s="266">
        <v>0</v>
      </c>
      <c r="H145" s="304"/>
    </row>
    <row r="146" spans="1:9">
      <c r="A146" s="304"/>
      <c r="B146" s="776" t="s">
        <v>398</v>
      </c>
      <c r="C146" s="776"/>
      <c r="D146" s="776"/>
      <c r="E146" s="776">
        <v>0</v>
      </c>
      <c r="F146" s="305">
        <f>+'[12]Balance 2023'!C17</f>
        <v>120146037</v>
      </c>
      <c r="G146" s="266">
        <v>0</v>
      </c>
      <c r="H146" s="304"/>
    </row>
    <row r="147" spans="1:9">
      <c r="A147" s="304"/>
      <c r="B147" s="776" t="s">
        <v>486</v>
      </c>
      <c r="C147" s="776"/>
      <c r="D147" s="776"/>
      <c r="E147" s="776"/>
      <c r="F147" s="305">
        <f>+'[12]Balance 2023'!C20</f>
        <v>950000</v>
      </c>
      <c r="G147" s="266">
        <v>0</v>
      </c>
      <c r="H147" s="304"/>
    </row>
    <row r="148" spans="1:9">
      <c r="A148" s="304"/>
      <c r="B148" s="776" t="s">
        <v>588</v>
      </c>
      <c r="C148" s="776"/>
      <c r="D148" s="776"/>
      <c r="E148" s="776"/>
      <c r="F148" s="305">
        <f>+'[12]Balance 2023'!C21</f>
        <v>6593162</v>
      </c>
      <c r="G148" s="266"/>
      <c r="H148" s="304"/>
    </row>
    <row r="149" spans="1:9">
      <c r="A149" s="304"/>
      <c r="B149" s="776" t="s">
        <v>79</v>
      </c>
      <c r="C149" s="776"/>
      <c r="D149" s="776"/>
      <c r="E149" s="776"/>
      <c r="F149" s="305">
        <f>+'[12]Balance 2023'!C23</f>
        <v>1209266</v>
      </c>
      <c r="G149" s="266">
        <v>0</v>
      </c>
      <c r="H149" s="304"/>
    </row>
    <row r="150" spans="1:9">
      <c r="A150" s="304"/>
      <c r="B150" s="776" t="s">
        <v>487</v>
      </c>
      <c r="C150" s="776"/>
      <c r="D150" s="776"/>
      <c r="E150" s="776"/>
      <c r="F150" s="305">
        <v>0</v>
      </c>
      <c r="G150" s="266">
        <v>0</v>
      </c>
      <c r="H150" s="304"/>
    </row>
    <row r="151" spans="1:9">
      <c r="A151" s="304"/>
      <c r="B151" s="776" t="s">
        <v>488</v>
      </c>
      <c r="C151" s="776"/>
      <c r="D151" s="776"/>
      <c r="E151" s="776"/>
      <c r="F151" s="305">
        <v>0</v>
      </c>
      <c r="G151" s="266">
        <v>0</v>
      </c>
      <c r="H151" s="304"/>
    </row>
    <row r="152" spans="1:9">
      <c r="A152" s="304"/>
      <c r="B152" s="776" t="s">
        <v>589</v>
      </c>
      <c r="C152" s="776"/>
      <c r="D152" s="776"/>
      <c r="E152" s="776"/>
      <c r="F152" s="305">
        <f>+'[12]Balance 2023'!C18</f>
        <v>756726</v>
      </c>
      <c r="G152" s="266">
        <v>0</v>
      </c>
      <c r="H152" s="304"/>
    </row>
    <row r="153" spans="1:9">
      <c r="A153" s="304"/>
      <c r="B153" s="776" t="s">
        <v>490</v>
      </c>
      <c r="C153" s="776"/>
      <c r="D153" s="776"/>
      <c r="E153" s="776"/>
      <c r="F153" s="305">
        <v>0</v>
      </c>
      <c r="G153" s="266">
        <v>0</v>
      </c>
      <c r="H153" s="304"/>
    </row>
    <row r="154" spans="1:9">
      <c r="A154" s="304"/>
      <c r="B154" s="776" t="s">
        <v>491</v>
      </c>
      <c r="C154" s="776"/>
      <c r="D154" s="776"/>
      <c r="E154" s="776"/>
      <c r="F154" s="305">
        <v>0</v>
      </c>
      <c r="G154" s="266">
        <v>0</v>
      </c>
      <c r="H154" s="304"/>
    </row>
    <row r="155" spans="1:9">
      <c r="A155" s="304"/>
      <c r="B155" s="776" t="s">
        <v>405</v>
      </c>
      <c r="C155" s="776"/>
      <c r="D155" s="776"/>
      <c r="E155" s="776"/>
      <c r="F155" s="305">
        <v>0</v>
      </c>
      <c r="G155" s="266">
        <v>0</v>
      </c>
      <c r="H155" s="304"/>
    </row>
    <row r="156" spans="1:9">
      <c r="A156" s="304"/>
      <c r="B156" s="776"/>
      <c r="C156" s="776"/>
      <c r="D156" s="776"/>
      <c r="E156" s="776"/>
      <c r="F156" s="305"/>
      <c r="G156" s="266">
        <v>0</v>
      </c>
      <c r="H156" s="304"/>
    </row>
    <row r="157" spans="1:9">
      <c r="A157" s="304"/>
      <c r="B157" s="777" t="s">
        <v>66</v>
      </c>
      <c r="C157" s="778"/>
      <c r="D157" s="778"/>
      <c r="E157" s="779"/>
      <c r="F157" s="264">
        <f>SUM(F145:F155)</f>
        <v>256545231</v>
      </c>
      <c r="G157" s="264">
        <f>SUM(G145:G155)</f>
        <v>0</v>
      </c>
      <c r="H157" s="304"/>
    </row>
    <row r="158" spans="1:9">
      <c r="B158" s="276"/>
      <c r="C158" s="263"/>
      <c r="D158" s="263"/>
      <c r="E158" s="263"/>
      <c r="F158" s="263"/>
      <c r="G158" s="263"/>
      <c r="I158" s="293">
        <f>+G164+D164</f>
        <v>13198081</v>
      </c>
    </row>
    <row r="159" spans="1:9">
      <c r="A159" s="178" t="s">
        <v>80</v>
      </c>
    </row>
    <row r="161" spans="1:21">
      <c r="B161" s="767" t="s">
        <v>62</v>
      </c>
      <c r="C161" s="769" t="s">
        <v>81</v>
      </c>
      <c r="D161" s="769"/>
      <c r="E161" s="769"/>
      <c r="F161" s="769"/>
      <c r="G161" s="769"/>
      <c r="H161" s="769" t="s">
        <v>82</v>
      </c>
      <c r="I161" s="769"/>
      <c r="J161" s="769"/>
      <c r="K161" s="769"/>
      <c r="L161" s="769" t="s">
        <v>406</v>
      </c>
      <c r="M161" s="301"/>
    </row>
    <row r="162" spans="1:21" ht="24">
      <c r="B162" s="775"/>
      <c r="C162" s="302" t="s">
        <v>83</v>
      </c>
      <c r="D162" s="303" t="s">
        <v>84</v>
      </c>
      <c r="E162" s="302" t="s">
        <v>85</v>
      </c>
      <c r="F162" s="302" t="s">
        <v>86</v>
      </c>
      <c r="G162" s="302" t="s">
        <v>87</v>
      </c>
      <c r="H162" s="302" t="s">
        <v>84</v>
      </c>
      <c r="I162" s="302" t="s">
        <v>85</v>
      </c>
      <c r="J162" s="302" t="s">
        <v>590</v>
      </c>
      <c r="K162" s="302" t="s">
        <v>91</v>
      </c>
      <c r="L162" s="781"/>
      <c r="M162" s="301"/>
    </row>
    <row r="163" spans="1:21">
      <c r="B163" s="300" t="s">
        <v>407</v>
      </c>
      <c r="C163" s="299">
        <v>0</v>
      </c>
      <c r="D163" s="299">
        <v>0</v>
      </c>
      <c r="E163" s="299"/>
      <c r="F163" s="299"/>
      <c r="G163" s="299">
        <f>+C163+D163-E163+F163</f>
        <v>0</v>
      </c>
      <c r="H163" s="298"/>
      <c r="I163" s="298">
        <v>0</v>
      </c>
      <c r="J163" s="298">
        <v>0</v>
      </c>
      <c r="K163" s="298">
        <f t="shared" ref="K163:K169" si="0">+G163-J163</f>
        <v>0</v>
      </c>
      <c r="L163" s="298">
        <f>+G163-K163</f>
        <v>0</v>
      </c>
      <c r="M163" s="297"/>
    </row>
    <row r="164" spans="1:21">
      <c r="B164" s="300" t="s">
        <v>408</v>
      </c>
      <c r="C164" s="299">
        <v>7688991</v>
      </c>
      <c r="D164" s="299">
        <f>+G164-C164</f>
        <v>2754545</v>
      </c>
      <c r="E164" s="299">
        <v>0</v>
      </c>
      <c r="F164" s="299">
        <v>0</v>
      </c>
      <c r="G164" s="299">
        <v>10443536</v>
      </c>
      <c r="H164" s="298">
        <v>0</v>
      </c>
      <c r="I164" s="298">
        <v>0</v>
      </c>
      <c r="J164" s="298">
        <v>0</v>
      </c>
      <c r="K164" s="298">
        <f t="shared" si="0"/>
        <v>10443536</v>
      </c>
      <c r="L164" s="298">
        <v>1253636</v>
      </c>
      <c r="M164" s="297"/>
    </row>
    <row r="165" spans="1:21">
      <c r="B165" s="300" t="s">
        <v>493</v>
      </c>
      <c r="C165" s="299">
        <v>0</v>
      </c>
      <c r="D165" s="299">
        <v>0</v>
      </c>
      <c r="E165" s="299">
        <v>0</v>
      </c>
      <c r="F165" s="299">
        <v>0</v>
      </c>
      <c r="G165" s="299">
        <v>0</v>
      </c>
      <c r="H165" s="298">
        <v>0</v>
      </c>
      <c r="I165" s="298">
        <v>0</v>
      </c>
      <c r="J165" s="298">
        <v>0</v>
      </c>
      <c r="K165" s="298">
        <f t="shared" si="0"/>
        <v>0</v>
      </c>
      <c r="L165" s="298">
        <f>+G165-K165</f>
        <v>0</v>
      </c>
      <c r="M165" s="297"/>
    </row>
    <row r="166" spans="1:21">
      <c r="B166" s="300" t="s">
        <v>305</v>
      </c>
      <c r="C166" s="299">
        <v>37944106</v>
      </c>
      <c r="D166" s="299">
        <f>+G166-C166</f>
        <v>0</v>
      </c>
      <c r="E166" s="299">
        <v>0</v>
      </c>
      <c r="F166" s="299">
        <v>0</v>
      </c>
      <c r="G166" s="299">
        <v>37944106</v>
      </c>
      <c r="H166" s="298">
        <v>0</v>
      </c>
      <c r="I166" s="298">
        <v>0</v>
      </c>
      <c r="J166" s="298">
        <v>0</v>
      </c>
      <c r="K166" s="298">
        <f t="shared" si="0"/>
        <v>37944106</v>
      </c>
      <c r="L166" s="298">
        <v>40710400</v>
      </c>
      <c r="M166" s="297"/>
    </row>
    <row r="167" spans="1:21">
      <c r="B167" s="300" t="s">
        <v>591</v>
      </c>
      <c r="C167" s="299">
        <v>0</v>
      </c>
      <c r="D167" s="299">
        <v>0</v>
      </c>
      <c r="E167" s="299">
        <v>0</v>
      </c>
      <c r="F167" s="299">
        <v>0</v>
      </c>
      <c r="G167" s="299">
        <v>0</v>
      </c>
      <c r="H167" s="298">
        <v>0</v>
      </c>
      <c r="I167" s="298">
        <v>0</v>
      </c>
      <c r="J167" s="298">
        <v>0</v>
      </c>
      <c r="K167" s="298">
        <f t="shared" si="0"/>
        <v>0</v>
      </c>
      <c r="L167" s="298">
        <f>+G167-K167</f>
        <v>0</v>
      </c>
      <c r="M167" s="297"/>
    </row>
    <row r="168" spans="1:21">
      <c r="B168" s="300" t="s">
        <v>495</v>
      </c>
      <c r="C168" s="299">
        <v>0</v>
      </c>
      <c r="D168" s="299">
        <v>0</v>
      </c>
      <c r="E168" s="299">
        <v>0</v>
      </c>
      <c r="F168" s="299">
        <v>0</v>
      </c>
      <c r="G168" s="299">
        <v>0</v>
      </c>
      <c r="H168" s="298">
        <v>0</v>
      </c>
      <c r="I168" s="298">
        <v>0</v>
      </c>
      <c r="J168" s="298">
        <v>0</v>
      </c>
      <c r="K168" s="298">
        <f t="shared" si="0"/>
        <v>0</v>
      </c>
      <c r="L168" s="298">
        <f>+G168-K168</f>
        <v>0</v>
      </c>
      <c r="M168" s="297"/>
      <c r="N168" s="166"/>
      <c r="O168" s="166"/>
      <c r="Q168" s="166"/>
      <c r="R168" s="166"/>
      <c r="T168" s="166"/>
      <c r="U168" s="166"/>
    </row>
    <row r="169" spans="1:21">
      <c r="B169" s="300" t="s">
        <v>592</v>
      </c>
      <c r="C169" s="299">
        <v>1968182</v>
      </c>
      <c r="D169" s="299">
        <v>0</v>
      </c>
      <c r="E169" s="299"/>
      <c r="F169" s="299"/>
      <c r="G169" s="299">
        <v>1968182</v>
      </c>
      <c r="H169" s="298"/>
      <c r="I169" s="298"/>
      <c r="J169" s="298"/>
      <c r="K169" s="298">
        <f t="shared" si="0"/>
        <v>1968182</v>
      </c>
      <c r="L169" s="298">
        <f>+G169-K169</f>
        <v>0</v>
      </c>
      <c r="M169" s="297"/>
      <c r="N169" s="166"/>
      <c r="O169" s="166"/>
      <c r="Q169" s="166"/>
      <c r="R169" s="166"/>
      <c r="T169" s="166"/>
      <c r="U169" s="166"/>
    </row>
    <row r="170" spans="1:21">
      <c r="B170" s="296" t="s">
        <v>66</v>
      </c>
      <c r="C170" s="295">
        <v>47601279</v>
      </c>
      <c r="D170" s="295">
        <f t="shared" ref="D170:L170" si="1">SUM(D163:D169)</f>
        <v>2754545</v>
      </c>
      <c r="E170" s="295">
        <f t="shared" si="1"/>
        <v>0</v>
      </c>
      <c r="F170" s="295">
        <f t="shared" si="1"/>
        <v>0</v>
      </c>
      <c r="G170" s="295">
        <f t="shared" si="1"/>
        <v>50355824</v>
      </c>
      <c r="H170" s="295">
        <f t="shared" si="1"/>
        <v>0</v>
      </c>
      <c r="I170" s="295">
        <f t="shared" si="1"/>
        <v>0</v>
      </c>
      <c r="J170" s="295">
        <f t="shared" si="1"/>
        <v>0</v>
      </c>
      <c r="K170" s="295">
        <f t="shared" si="1"/>
        <v>50355824</v>
      </c>
      <c r="L170" s="295">
        <f t="shared" si="1"/>
        <v>41964036</v>
      </c>
      <c r="M170" s="294"/>
      <c r="N170" s="166"/>
      <c r="O170" s="166"/>
      <c r="Q170" s="166"/>
      <c r="R170" s="166"/>
      <c r="T170" s="166"/>
      <c r="U170" s="166"/>
    </row>
    <row r="171" spans="1:21">
      <c r="C171" s="183"/>
      <c r="D171" s="183"/>
      <c r="E171" s="183"/>
      <c r="F171" s="183"/>
      <c r="G171" s="183"/>
      <c r="K171" s="293"/>
      <c r="L171" s="183">
        <v>0</v>
      </c>
      <c r="M171" s="183"/>
      <c r="N171" s="166"/>
      <c r="O171" s="166"/>
      <c r="Q171" s="166"/>
      <c r="R171" s="166"/>
      <c r="T171" s="166"/>
      <c r="U171" s="166"/>
    </row>
    <row r="172" spans="1:21">
      <c r="A172" s="178" t="s">
        <v>97</v>
      </c>
      <c r="C172" s="183"/>
      <c r="D172" s="183"/>
      <c r="E172" s="183"/>
      <c r="F172" s="183"/>
      <c r="G172" s="183"/>
      <c r="L172" s="293"/>
      <c r="M172" s="293"/>
      <c r="N172" s="166"/>
      <c r="O172" s="166"/>
      <c r="Q172" s="166"/>
      <c r="R172" s="166"/>
      <c r="T172" s="166"/>
      <c r="U172" s="166"/>
    </row>
    <row r="174" spans="1:21" s="170" customFormat="1">
      <c r="A174" s="291"/>
      <c r="B174" s="292" t="s">
        <v>98</v>
      </c>
      <c r="C174" s="239" t="s">
        <v>99</v>
      </c>
      <c r="D174" s="239" t="s">
        <v>100</v>
      </c>
      <c r="E174" s="239" t="s">
        <v>101</v>
      </c>
      <c r="F174" s="239" t="s">
        <v>102</v>
      </c>
      <c r="H174" s="166"/>
      <c r="I174" s="166"/>
      <c r="J174" s="166"/>
      <c r="K174" s="166"/>
      <c r="L174" s="166"/>
      <c r="M174" s="166"/>
      <c r="N174" s="169"/>
      <c r="O174" s="169"/>
      <c r="P174" s="166"/>
      <c r="Q174" s="168"/>
      <c r="R174" s="173"/>
      <c r="T174" s="172"/>
      <c r="U174" s="172"/>
    </row>
    <row r="175" spans="1:21" s="170" customFormat="1">
      <c r="A175" s="291"/>
      <c r="B175" s="290" t="s">
        <v>315</v>
      </c>
      <c r="C175" s="289">
        <v>365882903</v>
      </c>
      <c r="D175" s="289">
        <f>+F175-C175</f>
        <v>0</v>
      </c>
      <c r="E175" s="289">
        <v>0</v>
      </c>
      <c r="F175" s="288">
        <v>365882903</v>
      </c>
      <c r="H175" s="166"/>
      <c r="I175" s="166"/>
      <c r="J175" s="166"/>
      <c r="K175" s="166"/>
      <c r="L175" s="166"/>
      <c r="M175" s="166"/>
      <c r="N175" s="169"/>
      <c r="O175" s="169"/>
      <c r="P175" s="166"/>
      <c r="Q175" s="168"/>
      <c r="R175" s="173"/>
      <c r="T175" s="172"/>
      <c r="U175" s="172"/>
    </row>
    <row r="176" spans="1:21" s="170" customFormat="1">
      <c r="A176" s="291"/>
      <c r="B176" s="290" t="s">
        <v>415</v>
      </c>
      <c r="C176" s="289">
        <v>21818182</v>
      </c>
      <c r="D176" s="289">
        <f>+F176-C176</f>
        <v>0</v>
      </c>
      <c r="E176" s="289">
        <v>0</v>
      </c>
      <c r="F176" s="288">
        <v>21818182</v>
      </c>
      <c r="H176" s="166"/>
      <c r="I176" s="166"/>
      <c r="J176" s="166"/>
      <c r="K176" s="166"/>
      <c r="L176" s="166"/>
      <c r="M176" s="166"/>
      <c r="N176" s="169"/>
      <c r="O176" s="169"/>
      <c r="P176" s="166"/>
      <c r="Q176" s="168"/>
      <c r="R176" s="173"/>
      <c r="T176" s="172"/>
      <c r="U176" s="172"/>
    </row>
    <row r="177" spans="1:21" s="170" customFormat="1">
      <c r="A177" s="291"/>
      <c r="B177" s="290" t="s">
        <v>593</v>
      </c>
      <c r="C177" s="289">
        <v>125545847</v>
      </c>
      <c r="D177" s="289">
        <v>0</v>
      </c>
      <c r="E177" s="289">
        <v>0</v>
      </c>
      <c r="F177" s="288">
        <v>125545847</v>
      </c>
      <c r="H177" s="166"/>
      <c r="I177" s="166"/>
      <c r="J177" s="166"/>
      <c r="K177" s="166"/>
      <c r="L177" s="166"/>
      <c r="M177" s="166"/>
      <c r="N177" s="169"/>
      <c r="O177" s="169"/>
      <c r="P177" s="166"/>
      <c r="Q177" s="168"/>
      <c r="R177" s="173"/>
      <c r="T177" s="172"/>
      <c r="U177" s="172"/>
    </row>
    <row r="178" spans="1:21" s="170" customFormat="1">
      <c r="A178" s="291"/>
      <c r="B178" s="290" t="s">
        <v>594</v>
      </c>
      <c r="C178" s="289">
        <v>-180189603</v>
      </c>
      <c r="D178" s="289">
        <v>0</v>
      </c>
      <c r="E178" s="289">
        <v>-154527257</v>
      </c>
      <c r="F178" s="288">
        <v>-205851950</v>
      </c>
      <c r="H178" s="166"/>
      <c r="I178" s="166"/>
      <c r="J178" s="166"/>
      <c r="K178" s="166"/>
      <c r="L178" s="166"/>
      <c r="M178" s="166"/>
      <c r="N178" s="169"/>
      <c r="O178" s="169"/>
      <c r="P178" s="166"/>
      <c r="Q178" s="168"/>
      <c r="R178" s="173"/>
      <c r="T178" s="172"/>
      <c r="U178" s="172"/>
    </row>
    <row r="179" spans="1:21" s="170" customFormat="1">
      <c r="A179" s="166"/>
      <c r="B179" s="241" t="s">
        <v>105</v>
      </c>
      <c r="C179" s="286">
        <v>333057329</v>
      </c>
      <c r="D179" s="286">
        <f>SUM(D175:D178)</f>
        <v>0</v>
      </c>
      <c r="E179" s="286">
        <f>SUM(E175:E178)</f>
        <v>-154527257</v>
      </c>
      <c r="F179" s="286">
        <f>SUM(F175:F178)</f>
        <v>307394982</v>
      </c>
      <c r="H179" s="166"/>
      <c r="I179" s="166"/>
      <c r="J179" s="166"/>
      <c r="K179" s="166"/>
      <c r="L179" s="166"/>
      <c r="M179" s="166"/>
      <c r="N179" s="169"/>
      <c r="O179" s="169"/>
      <c r="P179" s="166"/>
      <c r="Q179" s="168"/>
      <c r="R179" s="173"/>
      <c r="T179" s="172"/>
      <c r="U179" s="172"/>
    </row>
    <row r="180" spans="1:21" s="170" customFormat="1" hidden="1">
      <c r="A180" s="166"/>
      <c r="B180" s="287" t="s">
        <v>416</v>
      </c>
      <c r="C180" s="286">
        <v>28353133</v>
      </c>
      <c r="D180" s="286">
        <v>0</v>
      </c>
      <c r="E180" s="286">
        <v>12631374</v>
      </c>
      <c r="F180" s="286">
        <f>+C180-E180</f>
        <v>15721759</v>
      </c>
      <c r="H180" s="166"/>
      <c r="I180" s="166"/>
      <c r="J180" s="166"/>
      <c r="K180" s="166"/>
      <c r="L180" s="166"/>
      <c r="M180" s="166"/>
      <c r="N180" s="169"/>
      <c r="O180" s="169"/>
      <c r="P180" s="166"/>
      <c r="Q180" s="168"/>
      <c r="R180" s="173"/>
      <c r="T180" s="172"/>
      <c r="U180" s="172"/>
    </row>
    <row r="181" spans="1:21" s="170" customFormat="1">
      <c r="A181" s="166"/>
      <c r="B181" s="166"/>
      <c r="C181" s="285"/>
      <c r="D181" s="285"/>
      <c r="E181" s="285"/>
      <c r="F181" s="285"/>
      <c r="H181" s="166"/>
      <c r="I181" s="166"/>
      <c r="J181" s="166"/>
      <c r="K181" s="166"/>
      <c r="L181" s="166"/>
      <c r="M181" s="166"/>
      <c r="N181" s="169"/>
      <c r="O181" s="169"/>
      <c r="P181" s="166"/>
      <c r="Q181" s="168"/>
      <c r="R181" s="173"/>
      <c r="T181" s="172"/>
      <c r="U181" s="172"/>
    </row>
    <row r="182" spans="1:21" s="170" customFormat="1">
      <c r="A182" s="178" t="s">
        <v>106</v>
      </c>
      <c r="B182" s="166"/>
      <c r="H182" s="166"/>
      <c r="I182" s="166"/>
      <c r="J182" s="166"/>
      <c r="K182" s="166"/>
      <c r="L182" s="166"/>
      <c r="M182" s="166"/>
      <c r="N182" s="169"/>
      <c r="O182" s="169"/>
      <c r="P182" s="166"/>
      <c r="Q182" s="168"/>
      <c r="R182" s="173"/>
      <c r="T182" s="172"/>
      <c r="U182" s="172"/>
    </row>
    <row r="185" spans="1:21" s="170" customFormat="1" ht="15" customHeight="1">
      <c r="A185" s="166"/>
      <c r="B185" s="749" t="s">
        <v>108</v>
      </c>
      <c r="C185" s="750"/>
      <c r="D185" s="258" t="s">
        <v>72</v>
      </c>
      <c r="E185" s="284" t="s">
        <v>73</v>
      </c>
      <c r="H185" s="166"/>
      <c r="I185" s="166"/>
      <c r="J185" s="166"/>
      <c r="K185" s="166"/>
      <c r="L185" s="166"/>
      <c r="M185" s="166"/>
      <c r="N185" s="169"/>
      <c r="O185" s="169"/>
      <c r="P185" s="166"/>
      <c r="Q185" s="168"/>
      <c r="R185" s="173"/>
      <c r="T185" s="172"/>
      <c r="U185" s="172"/>
    </row>
    <row r="186" spans="1:21" s="170" customFormat="1">
      <c r="A186" s="166"/>
      <c r="B186" s="761" t="s">
        <v>320</v>
      </c>
      <c r="C186" s="762"/>
      <c r="D186" s="266">
        <f>+'[12]Balance 2023'!C36</f>
        <v>11400447</v>
      </c>
      <c r="E186" s="266"/>
      <c r="H186" s="166"/>
      <c r="I186" s="166"/>
      <c r="J186" s="166"/>
      <c r="K186" s="166"/>
      <c r="L186" s="166"/>
      <c r="M186" s="166"/>
      <c r="N186" s="169"/>
      <c r="O186" s="169"/>
      <c r="P186" s="166"/>
      <c r="Q186" s="168"/>
      <c r="R186" s="173"/>
      <c r="T186" s="172"/>
      <c r="U186" s="172"/>
    </row>
    <row r="187" spans="1:21" s="170" customFormat="1">
      <c r="A187" s="166"/>
      <c r="B187" s="761" t="s">
        <v>417</v>
      </c>
      <c r="C187" s="762"/>
      <c r="D187" s="266">
        <v>0</v>
      </c>
      <c r="E187" s="266"/>
      <c r="H187" s="166"/>
      <c r="I187" s="166"/>
      <c r="J187" s="166"/>
      <c r="K187" s="166"/>
      <c r="L187" s="166"/>
      <c r="M187" s="166"/>
      <c r="N187" s="169"/>
      <c r="O187" s="169"/>
      <c r="P187" s="166"/>
      <c r="Q187" s="168"/>
      <c r="R187" s="173"/>
      <c r="T187" s="172"/>
      <c r="U187" s="172"/>
    </row>
    <row r="188" spans="1:21" s="170" customFormat="1">
      <c r="A188" s="166"/>
      <c r="B188" s="761" t="s">
        <v>418</v>
      </c>
      <c r="C188" s="762"/>
      <c r="D188" s="266">
        <v>0</v>
      </c>
      <c r="E188" s="266"/>
      <c r="H188" s="166"/>
      <c r="I188" s="166"/>
      <c r="J188" s="166"/>
      <c r="K188" s="166"/>
      <c r="L188" s="166"/>
      <c r="M188" s="166"/>
      <c r="N188" s="169"/>
      <c r="O188" s="169"/>
      <c r="P188" s="166"/>
      <c r="Q188" s="168"/>
      <c r="R188" s="173"/>
      <c r="T188" s="172"/>
      <c r="U188" s="172"/>
    </row>
    <row r="189" spans="1:21" s="170" customFormat="1">
      <c r="A189" s="166"/>
      <c r="B189" s="761" t="s">
        <v>419</v>
      </c>
      <c r="C189" s="762"/>
      <c r="D189" s="266">
        <f>-'[12]Balance 2023'!C37</f>
        <v>-3205427</v>
      </c>
      <c r="E189" s="266"/>
      <c r="H189" s="166"/>
      <c r="I189" s="166"/>
      <c r="J189" s="166"/>
      <c r="K189" s="166"/>
      <c r="L189" s="166"/>
      <c r="M189" s="166"/>
      <c r="N189" s="169"/>
      <c r="O189" s="169"/>
      <c r="P189" s="166"/>
      <c r="Q189" s="168"/>
      <c r="R189" s="173"/>
      <c r="T189" s="172"/>
      <c r="U189" s="172"/>
    </row>
    <row r="190" spans="1:21" s="170" customFormat="1">
      <c r="A190" s="166"/>
      <c r="B190" s="749" t="s">
        <v>66</v>
      </c>
      <c r="C190" s="750"/>
      <c r="D190" s="283">
        <f>SUM(D186:E189)</f>
        <v>8195020</v>
      </c>
      <c r="E190" s="282"/>
      <c r="H190" s="166"/>
      <c r="I190" s="166"/>
      <c r="J190" s="166"/>
      <c r="K190" s="166"/>
      <c r="L190" s="166"/>
      <c r="M190" s="166"/>
      <c r="N190" s="169"/>
      <c r="O190" s="169"/>
      <c r="P190" s="166"/>
      <c r="Q190" s="168"/>
      <c r="R190" s="173"/>
      <c r="T190" s="172"/>
      <c r="U190" s="172"/>
    </row>
    <row r="191" spans="1:21" s="170" customFormat="1">
      <c r="A191" s="166"/>
      <c r="B191" s="276"/>
      <c r="C191" s="263"/>
      <c r="D191" s="263"/>
      <c r="E191" s="263"/>
      <c r="H191" s="166"/>
      <c r="I191" s="166"/>
      <c r="J191" s="166"/>
      <c r="K191" s="166"/>
      <c r="L191" s="166"/>
      <c r="M191" s="166"/>
      <c r="N191" s="169"/>
      <c r="O191" s="169"/>
      <c r="P191" s="166"/>
      <c r="Q191" s="168"/>
      <c r="R191" s="173"/>
      <c r="T191" s="172"/>
      <c r="U191" s="172"/>
    </row>
    <row r="192" spans="1:21" s="170" customFormat="1">
      <c r="A192" s="178" t="s">
        <v>112</v>
      </c>
      <c r="B192" s="175"/>
      <c r="C192" s="280"/>
      <c r="D192" s="280"/>
      <c r="E192" s="280"/>
      <c r="F192" s="280"/>
      <c r="H192" s="166"/>
      <c r="I192" s="166"/>
      <c r="J192" s="166"/>
      <c r="K192" s="166"/>
      <c r="L192" s="166"/>
      <c r="M192" s="166"/>
      <c r="N192" s="169"/>
      <c r="O192" s="169"/>
      <c r="P192" s="166"/>
      <c r="Q192" s="168"/>
      <c r="R192" s="173"/>
      <c r="T192" s="172"/>
      <c r="U192" s="172"/>
    </row>
    <row r="193" spans="1:21" s="170" customFormat="1" ht="15" customHeight="1">
      <c r="A193" s="741" t="s">
        <v>113</v>
      </c>
      <c r="B193" s="741"/>
      <c r="C193" s="741"/>
      <c r="D193" s="741"/>
      <c r="E193" s="741"/>
      <c r="F193" s="741"/>
      <c r="H193" s="166"/>
      <c r="I193" s="166"/>
      <c r="J193" s="166"/>
      <c r="K193" s="166"/>
      <c r="L193" s="166"/>
      <c r="M193" s="166"/>
      <c r="N193" s="169"/>
      <c r="O193" s="169"/>
      <c r="P193" s="166"/>
      <c r="Q193" s="168"/>
      <c r="R193" s="173"/>
      <c r="T193" s="172"/>
      <c r="U193" s="172"/>
    </row>
    <row r="194" spans="1:21" s="170" customFormat="1">
      <c r="A194" s="276"/>
      <c r="B194" s="276"/>
      <c r="C194" s="263"/>
      <c r="D194" s="263"/>
      <c r="E194" s="263"/>
      <c r="H194" s="166"/>
      <c r="I194" s="166"/>
      <c r="J194" s="166"/>
      <c r="K194" s="166"/>
      <c r="L194" s="166"/>
      <c r="M194" s="166"/>
      <c r="N194" s="169"/>
      <c r="O194" s="169"/>
      <c r="P194" s="166"/>
      <c r="Q194" s="168"/>
      <c r="R194" s="173"/>
      <c r="T194" s="172"/>
      <c r="U194" s="172"/>
    </row>
    <row r="195" spans="1:21" s="170" customFormat="1">
      <c r="A195" s="178" t="s">
        <v>114</v>
      </c>
      <c r="B195" s="175"/>
      <c r="C195" s="280"/>
      <c r="D195" s="280"/>
      <c r="E195" s="280"/>
      <c r="F195" s="280"/>
      <c r="H195" s="166"/>
      <c r="I195" s="166"/>
      <c r="J195" s="166"/>
      <c r="K195" s="166"/>
      <c r="L195" s="166"/>
      <c r="M195" s="166"/>
      <c r="N195" s="169"/>
      <c r="O195" s="169"/>
      <c r="P195" s="166"/>
      <c r="Q195" s="168"/>
      <c r="R195" s="173"/>
      <c r="T195" s="172"/>
      <c r="U195" s="172"/>
    </row>
    <row r="196" spans="1:21" s="170" customFormat="1">
      <c r="A196" s="177"/>
      <c r="B196" s="276"/>
      <c r="C196" s="263"/>
      <c r="D196" s="263"/>
      <c r="E196" s="263"/>
      <c r="H196" s="166"/>
      <c r="I196" s="166"/>
      <c r="J196" s="166"/>
      <c r="K196" s="166"/>
      <c r="L196" s="166"/>
      <c r="M196" s="166"/>
      <c r="N196" s="169"/>
      <c r="O196" s="169"/>
      <c r="P196" s="166"/>
      <c r="Q196" s="168"/>
      <c r="R196" s="173"/>
      <c r="T196" s="172"/>
      <c r="U196" s="172"/>
    </row>
    <row r="197" spans="1:21" s="170" customFormat="1" ht="15" customHeight="1">
      <c r="A197" s="276"/>
      <c r="B197" s="259" t="s">
        <v>115</v>
      </c>
      <c r="C197" s="258" t="s">
        <v>72</v>
      </c>
      <c r="D197" s="281" t="s">
        <v>73</v>
      </c>
      <c r="E197" s="263"/>
      <c r="H197" s="166"/>
      <c r="I197" s="166"/>
      <c r="J197" s="166"/>
      <c r="K197" s="166"/>
      <c r="L197" s="166"/>
      <c r="M197" s="166"/>
      <c r="N197" s="169"/>
      <c r="O197" s="169"/>
      <c r="P197" s="166"/>
      <c r="Q197" s="168"/>
      <c r="R197" s="173"/>
      <c r="T197" s="172"/>
      <c r="U197" s="172"/>
    </row>
    <row r="198" spans="1:21" s="170" customFormat="1">
      <c r="A198" s="276"/>
      <c r="B198" s="272"/>
      <c r="C198" s="255">
        <v>0</v>
      </c>
      <c r="D198" s="255">
        <v>0</v>
      </c>
      <c r="E198" s="263"/>
      <c r="H198" s="166"/>
      <c r="I198" s="166"/>
      <c r="J198" s="166"/>
      <c r="K198" s="166"/>
      <c r="L198" s="166"/>
      <c r="M198" s="166"/>
      <c r="N198" s="169"/>
      <c r="O198" s="169"/>
      <c r="P198" s="166"/>
      <c r="Q198" s="168"/>
      <c r="R198" s="173"/>
      <c r="T198" s="172"/>
      <c r="U198" s="172"/>
    </row>
    <row r="199" spans="1:21" s="170" customFormat="1">
      <c r="A199" s="276"/>
      <c r="B199" s="272"/>
      <c r="C199" s="255">
        <v>0</v>
      </c>
      <c r="D199" s="255">
        <v>0</v>
      </c>
      <c r="E199" s="263"/>
      <c r="H199" s="166"/>
      <c r="I199" s="166"/>
      <c r="J199" s="166"/>
      <c r="K199" s="166"/>
      <c r="L199" s="166"/>
      <c r="M199" s="166"/>
      <c r="N199" s="169"/>
      <c r="O199" s="169"/>
      <c r="P199" s="166"/>
      <c r="Q199" s="168"/>
      <c r="R199" s="173"/>
      <c r="T199" s="172"/>
      <c r="U199" s="172"/>
    </row>
    <row r="200" spans="1:21" s="170" customFormat="1">
      <c r="A200" s="276"/>
      <c r="B200" s="272"/>
      <c r="C200" s="255">
        <v>0</v>
      </c>
      <c r="D200" s="255">
        <v>0</v>
      </c>
      <c r="E200" s="263"/>
      <c r="H200" s="166"/>
      <c r="I200" s="166"/>
      <c r="J200" s="166"/>
      <c r="K200" s="166"/>
      <c r="L200" s="166"/>
      <c r="M200" s="166"/>
      <c r="N200" s="169"/>
      <c r="O200" s="169"/>
      <c r="P200" s="166"/>
      <c r="Q200" s="168"/>
      <c r="R200" s="173"/>
      <c r="T200" s="172"/>
      <c r="U200" s="172"/>
    </row>
    <row r="201" spans="1:21" s="170" customFormat="1">
      <c r="A201" s="276"/>
      <c r="B201" s="272"/>
      <c r="C201" s="255">
        <v>0</v>
      </c>
      <c r="D201" s="255">
        <v>0</v>
      </c>
      <c r="E201" s="263"/>
      <c r="H201" s="166"/>
      <c r="I201" s="166"/>
      <c r="J201" s="166"/>
      <c r="K201" s="166"/>
      <c r="L201" s="166"/>
      <c r="M201" s="166"/>
      <c r="N201" s="169"/>
      <c r="O201" s="169"/>
      <c r="P201" s="166"/>
      <c r="Q201" s="168"/>
      <c r="R201" s="173"/>
      <c r="T201" s="172"/>
      <c r="U201" s="172"/>
    </row>
    <row r="202" spans="1:21" s="193" customFormat="1">
      <c r="A202" s="276"/>
      <c r="B202" s="259" t="s">
        <v>105</v>
      </c>
      <c r="C202" s="258">
        <f>SUM(C198:C201)</f>
        <v>0</v>
      </c>
      <c r="D202" s="258">
        <f>SUM(D198:D201)</f>
        <v>0</v>
      </c>
      <c r="E202" s="263"/>
      <c r="H202" s="180"/>
      <c r="I202" s="180"/>
      <c r="J202" s="180"/>
      <c r="K202" s="180"/>
      <c r="L202" s="180"/>
      <c r="M202" s="180"/>
      <c r="N202" s="197"/>
      <c r="O202" s="197"/>
      <c r="P202" s="180"/>
      <c r="Q202" s="196"/>
      <c r="R202" s="195"/>
      <c r="T202" s="194"/>
      <c r="U202" s="194"/>
    </row>
    <row r="203" spans="1:21" s="170" customFormat="1">
      <c r="A203" s="276"/>
      <c r="B203" s="276"/>
      <c r="C203" s="263"/>
      <c r="D203" s="263"/>
      <c r="E203" s="263"/>
      <c r="H203" s="166"/>
      <c r="I203" s="166"/>
      <c r="J203" s="166"/>
      <c r="K203" s="166"/>
      <c r="L203" s="166"/>
      <c r="M203" s="166"/>
      <c r="N203" s="169"/>
      <c r="O203" s="169"/>
      <c r="P203" s="166"/>
      <c r="Q203" s="168"/>
      <c r="R203" s="173"/>
      <c r="T203" s="172"/>
      <c r="U203" s="172"/>
    </row>
    <row r="204" spans="1:21" s="170" customFormat="1">
      <c r="A204" s="178" t="s">
        <v>118</v>
      </c>
      <c r="B204" s="175"/>
      <c r="C204" s="280"/>
      <c r="D204" s="280"/>
      <c r="E204" s="280"/>
      <c r="F204" s="280"/>
      <c r="H204" s="166"/>
      <c r="I204" s="166"/>
      <c r="J204" s="166"/>
      <c r="K204" s="166"/>
      <c r="L204" s="166"/>
      <c r="M204" s="166"/>
      <c r="N204" s="169"/>
      <c r="O204" s="169"/>
      <c r="P204" s="166"/>
      <c r="Q204" s="168"/>
      <c r="R204" s="173"/>
      <c r="T204" s="172"/>
      <c r="U204" s="172"/>
    </row>
    <row r="205" spans="1:21" s="170" customFormat="1">
      <c r="A205" s="177"/>
      <c r="B205" s="276"/>
      <c r="C205" s="263"/>
      <c r="D205" s="263"/>
      <c r="E205" s="263"/>
      <c r="H205" s="166"/>
      <c r="I205" s="166"/>
      <c r="J205" s="166"/>
      <c r="K205" s="166"/>
      <c r="L205" s="166"/>
      <c r="M205" s="166"/>
      <c r="N205" s="169"/>
      <c r="O205" s="169"/>
      <c r="P205" s="166"/>
      <c r="Q205" s="168"/>
      <c r="R205" s="173"/>
      <c r="T205" s="172"/>
      <c r="U205" s="172"/>
    </row>
    <row r="206" spans="1:21" s="170" customFormat="1">
      <c r="A206" s="276"/>
      <c r="B206" s="245" t="s">
        <v>119</v>
      </c>
      <c r="C206" s="270" t="s">
        <v>500</v>
      </c>
      <c r="D206" s="269" t="s">
        <v>501</v>
      </c>
      <c r="E206" s="263"/>
      <c r="H206" s="166"/>
      <c r="I206" s="166"/>
      <c r="J206" s="166"/>
      <c r="K206" s="166"/>
      <c r="L206" s="166"/>
      <c r="M206" s="166"/>
      <c r="N206" s="169"/>
      <c r="O206" s="169"/>
      <c r="P206" s="166"/>
      <c r="Q206" s="168"/>
      <c r="R206" s="173"/>
      <c r="T206" s="172"/>
      <c r="U206" s="172"/>
    </row>
    <row r="207" spans="1:21" s="170" customFormat="1">
      <c r="A207" s="276"/>
      <c r="B207" s="746" t="s">
        <v>120</v>
      </c>
      <c r="C207" s="747"/>
      <c r="D207" s="748"/>
      <c r="E207" s="263"/>
      <c r="H207" s="166"/>
      <c r="I207" s="166"/>
      <c r="J207" s="166"/>
      <c r="K207" s="166"/>
      <c r="L207" s="166"/>
      <c r="M207" s="166"/>
      <c r="N207" s="169"/>
      <c r="O207" s="169"/>
      <c r="P207" s="166"/>
      <c r="Q207" s="168"/>
      <c r="R207" s="173"/>
      <c r="T207" s="172"/>
      <c r="U207" s="172"/>
    </row>
    <row r="208" spans="1:21" s="170" customFormat="1">
      <c r="A208" s="276"/>
      <c r="B208" s="777"/>
      <c r="C208" s="778"/>
      <c r="D208" s="779"/>
      <c r="E208" s="263"/>
      <c r="H208" s="166"/>
      <c r="I208" s="166"/>
      <c r="J208" s="166"/>
      <c r="K208" s="166"/>
      <c r="L208" s="166"/>
      <c r="M208" s="166"/>
      <c r="N208" s="169"/>
      <c r="O208" s="169"/>
      <c r="P208" s="166"/>
      <c r="Q208" s="168"/>
      <c r="R208" s="173"/>
      <c r="T208" s="172"/>
      <c r="U208" s="172"/>
    </row>
    <row r="209" spans="1:21" s="170" customFormat="1">
      <c r="A209" s="276"/>
      <c r="B209" s="275" t="s">
        <v>105</v>
      </c>
      <c r="C209" s="258"/>
      <c r="D209" s="258"/>
      <c r="E209" s="263"/>
      <c r="H209" s="166"/>
      <c r="I209" s="166"/>
      <c r="J209" s="166"/>
      <c r="K209" s="166"/>
      <c r="L209" s="166"/>
      <c r="M209" s="166"/>
      <c r="N209" s="169"/>
      <c r="O209" s="169"/>
      <c r="P209" s="166"/>
      <c r="Q209" s="168"/>
      <c r="R209" s="173"/>
      <c r="T209" s="172"/>
      <c r="U209" s="172"/>
    </row>
    <row r="210" spans="1:21" s="170" customFormat="1">
      <c r="A210" s="166"/>
      <c r="B210" s="275" t="s">
        <v>117</v>
      </c>
      <c r="C210" s="258"/>
      <c r="D210" s="258"/>
      <c r="H210" s="166"/>
      <c r="I210" s="166"/>
      <c r="J210" s="166"/>
      <c r="K210" s="166"/>
      <c r="L210" s="166"/>
      <c r="M210" s="166"/>
      <c r="N210" s="169"/>
      <c r="O210" s="169"/>
      <c r="P210" s="166"/>
      <c r="Q210" s="168"/>
      <c r="R210" s="173"/>
      <c r="T210" s="172"/>
      <c r="U210" s="172"/>
    </row>
    <row r="211" spans="1:21" s="170" customFormat="1">
      <c r="A211" s="166"/>
      <c r="B211" s="246"/>
      <c r="C211" s="263"/>
      <c r="D211" s="263"/>
      <c r="H211" s="166"/>
      <c r="I211" s="166"/>
      <c r="J211" s="166"/>
      <c r="K211" s="166"/>
      <c r="L211" s="166"/>
      <c r="M211" s="166"/>
      <c r="N211" s="169"/>
      <c r="O211" s="169"/>
      <c r="P211" s="166"/>
      <c r="Q211" s="168"/>
      <c r="R211" s="173"/>
      <c r="T211" s="172"/>
      <c r="U211" s="172"/>
    </row>
    <row r="212" spans="1:21" s="170" customFormat="1">
      <c r="A212" s="178" t="s">
        <v>121</v>
      </c>
      <c r="B212" s="166"/>
      <c r="H212" s="166"/>
      <c r="I212" s="166"/>
      <c r="J212" s="166"/>
      <c r="K212" s="166"/>
      <c r="L212" s="166"/>
      <c r="M212" s="166"/>
      <c r="N212" s="169"/>
      <c r="O212" s="169"/>
      <c r="P212" s="166"/>
      <c r="Q212" s="168"/>
      <c r="R212" s="173"/>
      <c r="T212" s="172"/>
      <c r="U212" s="172"/>
    </row>
    <row r="214" spans="1:21" s="170" customFormat="1" ht="30.75" customHeight="1">
      <c r="A214" s="166"/>
      <c r="B214" s="749" t="s">
        <v>122</v>
      </c>
      <c r="C214" s="750"/>
      <c r="D214" s="270" t="s">
        <v>500</v>
      </c>
      <c r="E214" s="269" t="s">
        <v>501</v>
      </c>
      <c r="H214" s="166"/>
      <c r="I214" s="166"/>
      <c r="J214" s="166"/>
      <c r="K214" s="166"/>
      <c r="L214" s="166"/>
      <c r="M214" s="166"/>
      <c r="N214" s="169"/>
      <c r="O214" s="169"/>
      <c r="P214" s="166"/>
      <c r="Q214" s="168"/>
      <c r="R214" s="173"/>
      <c r="T214" s="172"/>
      <c r="U214" s="172"/>
    </row>
    <row r="215" spans="1:21" s="170" customFormat="1">
      <c r="A215" s="166"/>
      <c r="B215" s="273" t="s">
        <v>429</v>
      </c>
      <c r="C215" s="273"/>
      <c r="D215" s="274">
        <f>+'[12]Balance 2023'!C41</f>
        <v>44983015</v>
      </c>
      <c r="E215" s="274"/>
      <c r="H215" s="166"/>
      <c r="I215" s="166"/>
      <c r="J215" s="166"/>
      <c r="K215" s="166"/>
      <c r="L215" s="166"/>
      <c r="M215" s="166"/>
      <c r="N215" s="169"/>
      <c r="O215" s="169"/>
      <c r="P215" s="166"/>
      <c r="Q215" s="168"/>
      <c r="R215" s="173"/>
      <c r="T215" s="172"/>
      <c r="U215" s="172"/>
    </row>
    <row r="216" spans="1:21" s="170" customFormat="1">
      <c r="A216" s="166"/>
      <c r="B216" s="272" t="s">
        <v>430</v>
      </c>
      <c r="C216" s="273"/>
      <c r="D216" s="266">
        <f>+'[12]Balance 2023'!C42</f>
        <v>313817768</v>
      </c>
      <c r="E216" s="266"/>
      <c r="H216" s="166"/>
      <c r="I216" s="166"/>
      <c r="J216" s="166"/>
      <c r="K216" s="166"/>
      <c r="L216" s="166"/>
      <c r="M216" s="166"/>
      <c r="N216" s="169"/>
      <c r="O216" s="169"/>
      <c r="P216" s="166"/>
      <c r="Q216" s="168"/>
      <c r="R216" s="173"/>
      <c r="T216" s="172"/>
      <c r="U216" s="172"/>
    </row>
    <row r="217" spans="1:21" s="170" customFormat="1">
      <c r="A217" s="166"/>
      <c r="B217" s="272" t="s">
        <v>595</v>
      </c>
      <c r="C217" s="273"/>
      <c r="D217" s="266">
        <f>+'[12]Balance 2023'!C46</f>
        <v>1838356</v>
      </c>
      <c r="E217" s="266"/>
      <c r="H217" s="166"/>
      <c r="I217" s="166"/>
      <c r="J217" s="166"/>
      <c r="K217" s="166"/>
      <c r="L217" s="166"/>
      <c r="M217" s="166"/>
      <c r="N217" s="169"/>
      <c r="O217" s="169"/>
      <c r="P217" s="166"/>
      <c r="Q217" s="168"/>
      <c r="R217" s="173"/>
      <c r="T217" s="172"/>
      <c r="U217" s="172"/>
    </row>
    <row r="218" spans="1:21" s="170" customFormat="1">
      <c r="A218" s="166"/>
      <c r="B218" s="273" t="s">
        <v>596</v>
      </c>
      <c r="C218" s="273"/>
      <c r="D218" s="251">
        <v>0</v>
      </c>
      <c r="E218" s="251">
        <v>0</v>
      </c>
      <c r="H218" s="166"/>
      <c r="I218" s="166"/>
      <c r="J218" s="166"/>
      <c r="K218" s="166"/>
      <c r="L218" s="166"/>
      <c r="M218" s="166"/>
      <c r="N218" s="169"/>
      <c r="O218" s="169"/>
      <c r="P218" s="166"/>
      <c r="Q218" s="168"/>
      <c r="R218" s="173"/>
      <c r="T218" s="172"/>
      <c r="U218" s="172"/>
    </row>
    <row r="219" spans="1:21" s="170" customFormat="1">
      <c r="A219" s="166"/>
      <c r="B219" s="272" t="s">
        <v>597</v>
      </c>
      <c r="C219" s="271"/>
      <c r="D219" s="251">
        <f>+'[12]Balance 2023'!C43</f>
        <v>411654937</v>
      </c>
      <c r="E219" s="251">
        <v>0</v>
      </c>
      <c r="H219" s="166"/>
      <c r="I219" s="166"/>
      <c r="J219" s="166"/>
      <c r="K219" s="166"/>
      <c r="L219" s="166"/>
      <c r="M219" s="166"/>
      <c r="N219" s="169"/>
      <c r="O219" s="169"/>
      <c r="P219" s="166"/>
      <c r="Q219" s="168"/>
      <c r="R219" s="173"/>
      <c r="T219" s="172"/>
      <c r="U219" s="172"/>
    </row>
    <row r="220" spans="1:21" s="170" customFormat="1">
      <c r="A220" s="166"/>
      <c r="B220" s="749" t="s">
        <v>66</v>
      </c>
      <c r="C220" s="750"/>
      <c r="D220" s="264">
        <f>SUM(D215:D219)</f>
        <v>772294076</v>
      </c>
      <c r="E220" s="264">
        <f>SUM(E215:E219)</f>
        <v>0</v>
      </c>
      <c r="H220" s="166"/>
      <c r="I220" s="166"/>
      <c r="J220" s="166"/>
      <c r="K220" s="166"/>
      <c r="L220" s="166"/>
      <c r="M220" s="166"/>
      <c r="N220" s="169"/>
      <c r="O220" s="169"/>
      <c r="P220" s="166"/>
      <c r="Q220" s="168"/>
      <c r="R220" s="173"/>
      <c r="T220" s="172"/>
      <c r="U220" s="172"/>
    </row>
    <row r="222" spans="1:21" s="170" customFormat="1">
      <c r="A222" s="178" t="s">
        <v>123</v>
      </c>
      <c r="B222" s="166"/>
      <c r="G222" s="170" t="str">
        <f>PROPER(B222)</f>
        <v/>
      </c>
      <c r="H222" s="166"/>
      <c r="I222" s="166"/>
      <c r="J222" s="166"/>
      <c r="K222" s="166"/>
      <c r="L222" s="166"/>
      <c r="M222" s="166"/>
      <c r="N222" s="169"/>
      <c r="O222" s="169"/>
      <c r="P222" s="166"/>
      <c r="Q222" s="168"/>
      <c r="R222" s="173"/>
      <c r="T222" s="172"/>
      <c r="U222" s="172"/>
    </row>
    <row r="223" spans="1:21">
      <c r="G223" s="170" t="str">
        <f>PROPER(B223)</f>
        <v/>
      </c>
    </row>
    <row r="224" spans="1:21" s="170" customFormat="1" ht="30.75" customHeight="1">
      <c r="A224" s="166"/>
      <c r="B224" s="749" t="s">
        <v>124</v>
      </c>
      <c r="C224" s="750"/>
      <c r="D224" s="270" t="s">
        <v>500</v>
      </c>
      <c r="E224" s="269" t="s">
        <v>501</v>
      </c>
      <c r="H224" s="166"/>
      <c r="I224" s="166"/>
      <c r="J224" s="166"/>
      <c r="K224" s="166"/>
      <c r="L224" s="166"/>
      <c r="M224" s="166"/>
      <c r="N224" s="169"/>
      <c r="O224" s="169"/>
      <c r="P224" s="166"/>
      <c r="Q224" s="168"/>
      <c r="R224" s="173"/>
      <c r="T224" s="172"/>
      <c r="U224" s="172"/>
    </row>
    <row r="225" spans="1:8">
      <c r="B225" s="761" t="s">
        <v>505</v>
      </c>
      <c r="C225" s="762"/>
      <c r="D225" s="266">
        <f>'[12]Balance 2023'!C50</f>
        <v>15807315</v>
      </c>
      <c r="E225" s="266"/>
    </row>
    <row r="226" spans="1:8">
      <c r="B226" s="761" t="s">
        <v>598</v>
      </c>
      <c r="C226" s="762"/>
      <c r="D226" s="266">
        <f>+'[12]Balance 2023'!C49</f>
        <v>208047</v>
      </c>
      <c r="E226" s="266"/>
    </row>
    <row r="227" spans="1:8">
      <c r="B227" s="268" t="s">
        <v>599</v>
      </c>
      <c r="C227" s="267"/>
      <c r="D227" s="266">
        <v>0</v>
      </c>
      <c r="E227" s="266"/>
    </row>
    <row r="228" spans="1:8">
      <c r="B228" s="761" t="s">
        <v>506</v>
      </c>
      <c r="C228" s="762"/>
      <c r="D228" s="266">
        <f>+'[12]Balance 2023'!C52</f>
        <v>13037223</v>
      </c>
      <c r="E228" s="266"/>
    </row>
    <row r="229" spans="1:8">
      <c r="B229" s="749" t="s">
        <v>66</v>
      </c>
      <c r="C229" s="750"/>
      <c r="D229" s="264">
        <f>SUM(D225:D228)</f>
        <v>29052585</v>
      </c>
      <c r="E229" s="264">
        <f>SUM(E225:E228)</f>
        <v>0</v>
      </c>
    </row>
    <row r="231" spans="1:8">
      <c r="A231" s="178" t="s">
        <v>126</v>
      </c>
    </row>
    <row r="233" spans="1:8">
      <c r="B233" s="245" t="s">
        <v>98</v>
      </c>
      <c r="C233" s="245" t="s">
        <v>131</v>
      </c>
      <c r="D233" s="257" t="s">
        <v>437</v>
      </c>
      <c r="E233" s="258" t="s">
        <v>438</v>
      </c>
      <c r="H233" s="170"/>
    </row>
    <row r="234" spans="1:8">
      <c r="B234" s="254" t="s">
        <v>600</v>
      </c>
      <c r="C234" s="261" t="s">
        <v>601</v>
      </c>
      <c r="D234" s="260">
        <v>142396484</v>
      </c>
      <c r="E234" s="260">
        <v>0</v>
      </c>
      <c r="G234" s="170" t="str">
        <f>PROPER(A234)</f>
        <v/>
      </c>
      <c r="H234" s="170"/>
    </row>
    <row r="235" spans="1:8" ht="24">
      <c r="B235" s="254" t="s">
        <v>602</v>
      </c>
      <c r="C235" s="261" t="s">
        <v>603</v>
      </c>
      <c r="D235" s="260">
        <v>3530200</v>
      </c>
      <c r="E235" s="260">
        <v>0</v>
      </c>
      <c r="H235" s="170"/>
    </row>
    <row r="236" spans="1:8">
      <c r="B236" s="254" t="s">
        <v>604</v>
      </c>
      <c r="C236" s="261" t="s">
        <v>605</v>
      </c>
      <c r="D236" s="260">
        <v>53400000</v>
      </c>
      <c r="E236" s="260">
        <v>0</v>
      </c>
      <c r="H236" s="170"/>
    </row>
    <row r="237" spans="1:8" ht="24">
      <c r="B237" s="254" t="s">
        <v>606</v>
      </c>
      <c r="C237" s="261" t="s">
        <v>607</v>
      </c>
      <c r="D237" s="260">
        <v>148548253</v>
      </c>
      <c r="E237" s="260">
        <v>0</v>
      </c>
      <c r="H237" s="170"/>
    </row>
    <row r="238" spans="1:8">
      <c r="B238" s="254" t="s">
        <v>608</v>
      </c>
      <c r="C238" s="261" t="s">
        <v>605</v>
      </c>
      <c r="D238" s="260">
        <v>49210000</v>
      </c>
      <c r="E238" s="260">
        <v>0</v>
      </c>
      <c r="H238" s="170"/>
    </row>
    <row r="239" spans="1:8">
      <c r="B239" s="254" t="str">
        <f>+[13]PROVEEDORES!$G$30</f>
        <v>Metis SA</v>
      </c>
      <c r="C239" s="261" t="s">
        <v>605</v>
      </c>
      <c r="D239" s="260">
        <v>14570000</v>
      </c>
      <c r="E239" s="260">
        <v>0</v>
      </c>
      <c r="H239" s="170"/>
    </row>
    <row r="240" spans="1:8">
      <c r="B240" s="254"/>
      <c r="C240" s="261"/>
      <c r="D240" s="260"/>
      <c r="E240" s="260"/>
      <c r="H240" s="170"/>
    </row>
    <row r="241" spans="1:21">
      <c r="B241" s="254"/>
      <c r="C241" s="261"/>
      <c r="D241" s="260"/>
      <c r="E241" s="260"/>
      <c r="H241" s="170"/>
    </row>
    <row r="242" spans="1:21" s="170" customFormat="1">
      <c r="A242" s="166"/>
      <c r="B242" s="259" t="s">
        <v>105</v>
      </c>
      <c r="C242" s="259"/>
      <c r="D242" s="264">
        <f>SUM(D234:D241)</f>
        <v>411654937</v>
      </c>
      <c r="E242" s="264">
        <f>SUM(E234:E241)</f>
        <v>0</v>
      </c>
      <c r="I242" s="166"/>
      <c r="J242" s="166"/>
      <c r="K242" s="166"/>
      <c r="L242" s="166"/>
      <c r="M242" s="166"/>
      <c r="N242" s="169"/>
      <c r="O242" s="169"/>
      <c r="P242" s="166"/>
      <c r="Q242" s="168"/>
      <c r="R242" s="168"/>
      <c r="T242" s="172"/>
      <c r="U242" s="172"/>
    </row>
    <row r="243" spans="1:21" s="170" customFormat="1">
      <c r="A243" s="178"/>
      <c r="B243" s="246"/>
      <c r="C243" s="263"/>
      <c r="D243" s="263"/>
      <c r="H243" s="166"/>
      <c r="I243" s="166"/>
      <c r="J243" s="166"/>
      <c r="K243" s="166"/>
      <c r="L243" s="166"/>
      <c r="M243" s="166"/>
      <c r="N243" s="169"/>
      <c r="O243" s="169"/>
      <c r="P243" s="166"/>
      <c r="Q243" s="168"/>
      <c r="R243" s="173"/>
      <c r="T243" s="172"/>
      <c r="U243" s="172"/>
    </row>
    <row r="244" spans="1:21" s="170" customFormat="1">
      <c r="A244" s="178" t="s">
        <v>128</v>
      </c>
      <c r="B244" s="246"/>
      <c r="C244" s="263"/>
      <c r="D244" s="263"/>
      <c r="H244" s="166"/>
      <c r="I244" s="166"/>
      <c r="J244" s="166"/>
      <c r="K244" s="166"/>
      <c r="L244" s="166"/>
      <c r="M244" s="166"/>
      <c r="N244" s="169"/>
      <c r="O244" s="169"/>
      <c r="P244" s="166"/>
      <c r="Q244" s="168"/>
      <c r="R244" s="173"/>
      <c r="T244" s="172"/>
      <c r="U244" s="172"/>
    </row>
    <row r="245" spans="1:21" s="170" customFormat="1">
      <c r="A245" s="780" t="s">
        <v>420</v>
      </c>
      <c r="B245" s="780"/>
      <c r="C245" s="780"/>
      <c r="D245" s="780"/>
      <c r="E245" s="780"/>
      <c r="H245" s="166"/>
      <c r="I245" s="166"/>
      <c r="J245" s="166"/>
      <c r="K245" s="166"/>
      <c r="L245" s="166"/>
      <c r="M245" s="166"/>
      <c r="N245" s="169"/>
      <c r="O245" s="169"/>
      <c r="P245" s="166"/>
      <c r="Q245" s="168"/>
      <c r="R245" s="173"/>
      <c r="T245" s="172"/>
      <c r="U245" s="172"/>
    </row>
    <row r="246" spans="1:21" s="170" customFormat="1">
      <c r="A246" s="178"/>
      <c r="B246" s="246"/>
      <c r="C246" s="263"/>
      <c r="D246" s="263"/>
      <c r="H246" s="166"/>
      <c r="I246" s="166"/>
      <c r="J246" s="166"/>
      <c r="K246" s="166"/>
      <c r="L246" s="166"/>
      <c r="M246" s="166"/>
      <c r="N246" s="169"/>
      <c r="O246" s="169"/>
      <c r="P246" s="166"/>
      <c r="Q246" s="168"/>
      <c r="R246" s="173"/>
      <c r="T246" s="172"/>
      <c r="U246" s="172"/>
    </row>
    <row r="247" spans="1:21" s="170" customFormat="1">
      <c r="A247" s="178" t="s">
        <v>129</v>
      </c>
      <c r="B247" s="246"/>
      <c r="H247" s="166"/>
      <c r="I247" s="166"/>
      <c r="J247" s="166"/>
      <c r="K247" s="166"/>
      <c r="L247" s="166"/>
      <c r="M247" s="166"/>
      <c r="N247" s="169"/>
      <c r="O247" s="169"/>
      <c r="P247" s="166"/>
      <c r="Q247" s="168"/>
      <c r="R247" s="173"/>
      <c r="T247" s="172"/>
      <c r="U247" s="172"/>
    </row>
    <row r="248" spans="1:21" s="170" customFormat="1">
      <c r="A248" s="262"/>
      <c r="B248" s="166"/>
      <c r="H248" s="166"/>
      <c r="I248" s="166"/>
      <c r="J248" s="166"/>
      <c r="K248" s="166"/>
      <c r="L248" s="166"/>
      <c r="M248" s="166"/>
      <c r="N248" s="169"/>
      <c r="O248" s="169"/>
      <c r="P248" s="166"/>
      <c r="Q248" s="168"/>
      <c r="R248" s="173"/>
      <c r="T248" s="172"/>
      <c r="U248" s="172"/>
    </row>
    <row r="249" spans="1:21" s="170" customFormat="1">
      <c r="A249" s="166"/>
      <c r="B249" s="245" t="s">
        <v>445</v>
      </c>
      <c r="C249" s="257" t="s">
        <v>131</v>
      </c>
      <c r="D249" s="257" t="s">
        <v>437</v>
      </c>
      <c r="E249" s="257" t="s">
        <v>438</v>
      </c>
      <c r="H249" s="166"/>
      <c r="I249" s="166"/>
      <c r="J249" s="166"/>
      <c r="K249" s="166"/>
      <c r="L249" s="166"/>
      <c r="M249" s="166"/>
      <c r="N249" s="169"/>
      <c r="O249" s="169"/>
      <c r="P249" s="166"/>
      <c r="Q249" s="168"/>
      <c r="R249" s="173"/>
      <c r="T249" s="172"/>
      <c r="U249" s="172"/>
    </row>
    <row r="250" spans="1:21" s="170" customFormat="1">
      <c r="A250" s="166"/>
      <c r="B250" s="254" t="s">
        <v>600</v>
      </c>
      <c r="C250" s="261" t="s">
        <v>515</v>
      </c>
      <c r="D250" s="260">
        <f t="shared" ref="D250:D255" si="2">+D234</f>
        <v>142396484</v>
      </c>
      <c r="E250" s="260">
        <v>0</v>
      </c>
      <c r="H250" s="166"/>
      <c r="I250" s="166"/>
      <c r="J250" s="166"/>
      <c r="K250" s="166"/>
      <c r="L250" s="166"/>
      <c r="M250" s="166"/>
      <c r="N250" s="169"/>
      <c r="O250" s="169"/>
      <c r="P250" s="166"/>
      <c r="Q250" s="168"/>
      <c r="R250" s="173"/>
      <c r="T250" s="172"/>
      <c r="U250" s="172"/>
    </row>
    <row r="251" spans="1:21" s="170" customFormat="1">
      <c r="A251" s="166"/>
      <c r="B251" s="254" t="s">
        <v>602</v>
      </c>
      <c r="C251" s="261" t="s">
        <v>515</v>
      </c>
      <c r="D251" s="260">
        <f t="shared" si="2"/>
        <v>3530200</v>
      </c>
      <c r="E251" s="260">
        <v>0</v>
      </c>
      <c r="H251" s="166"/>
      <c r="I251" s="166"/>
      <c r="J251" s="166"/>
      <c r="K251" s="166"/>
      <c r="L251" s="166"/>
      <c r="M251" s="166"/>
      <c r="N251" s="169"/>
      <c r="O251" s="169"/>
      <c r="P251" s="166"/>
      <c r="Q251" s="168"/>
      <c r="R251" s="173"/>
      <c r="T251" s="172"/>
      <c r="U251" s="172"/>
    </row>
    <row r="252" spans="1:21" s="170" customFormat="1">
      <c r="A252" s="166"/>
      <c r="B252" s="254" t="s">
        <v>604</v>
      </c>
      <c r="C252" s="261" t="s">
        <v>515</v>
      </c>
      <c r="D252" s="260">
        <f t="shared" si="2"/>
        <v>53400000</v>
      </c>
      <c r="E252" s="260">
        <v>0</v>
      </c>
      <c r="H252" s="166"/>
      <c r="I252" s="166"/>
      <c r="J252" s="166"/>
      <c r="K252" s="166"/>
      <c r="L252" s="166"/>
      <c r="M252" s="166"/>
      <c r="N252" s="169"/>
      <c r="O252" s="169"/>
      <c r="P252" s="166"/>
      <c r="Q252" s="168"/>
      <c r="R252" s="173"/>
      <c r="T252" s="172"/>
      <c r="U252" s="172"/>
    </row>
    <row r="253" spans="1:21" s="170" customFormat="1">
      <c r="A253" s="166"/>
      <c r="B253" s="254" t="s">
        <v>606</v>
      </c>
      <c r="C253" s="261" t="s">
        <v>515</v>
      </c>
      <c r="D253" s="260">
        <f t="shared" si="2"/>
        <v>148548253</v>
      </c>
      <c r="E253" s="260">
        <v>0</v>
      </c>
      <c r="H253" s="166"/>
      <c r="I253" s="166"/>
      <c r="J253" s="166"/>
      <c r="K253" s="166"/>
      <c r="L253" s="166"/>
      <c r="M253" s="166"/>
      <c r="N253" s="169"/>
      <c r="O253" s="169"/>
      <c r="P253" s="166"/>
      <c r="Q253" s="168"/>
      <c r="R253" s="173"/>
      <c r="T253" s="172"/>
      <c r="U253" s="172"/>
    </row>
    <row r="254" spans="1:21" s="170" customFormat="1">
      <c r="A254" s="166"/>
      <c r="B254" s="254" t="s">
        <v>608</v>
      </c>
      <c r="C254" s="261" t="s">
        <v>515</v>
      </c>
      <c r="D254" s="260">
        <f t="shared" si="2"/>
        <v>49210000</v>
      </c>
      <c r="E254" s="260">
        <v>0</v>
      </c>
      <c r="H254" s="166"/>
      <c r="I254" s="166"/>
      <c r="J254" s="166"/>
      <c r="K254" s="166"/>
      <c r="L254" s="166"/>
      <c r="M254" s="166"/>
      <c r="N254" s="169"/>
      <c r="O254" s="169"/>
      <c r="P254" s="166"/>
      <c r="Q254" s="168"/>
      <c r="R254" s="173"/>
      <c r="T254" s="172"/>
      <c r="U254" s="172"/>
    </row>
    <row r="255" spans="1:21" s="170" customFormat="1">
      <c r="A255" s="166"/>
      <c r="B255" s="254" t="str">
        <f>+[13]PROVEEDORES!$G$30</f>
        <v>Metis SA</v>
      </c>
      <c r="C255" s="261" t="s">
        <v>515</v>
      </c>
      <c r="D255" s="260">
        <f t="shared" si="2"/>
        <v>14570000</v>
      </c>
      <c r="E255" s="260">
        <v>0</v>
      </c>
      <c r="H255" s="166"/>
      <c r="I255" s="166"/>
      <c r="J255" s="166"/>
      <c r="K255" s="166"/>
      <c r="L255" s="166"/>
      <c r="M255" s="166"/>
      <c r="N255" s="169"/>
      <c r="O255" s="169"/>
      <c r="P255" s="166"/>
      <c r="Q255" s="168"/>
      <c r="R255" s="173"/>
      <c r="T255" s="172"/>
      <c r="U255" s="172"/>
    </row>
    <row r="256" spans="1:21" s="170" customFormat="1">
      <c r="A256" s="166"/>
      <c r="B256" s="254" t="str">
        <f>+B263</f>
        <v xml:space="preserve">Mayra Antonella Roux  </v>
      </c>
      <c r="C256" s="261" t="s">
        <v>515</v>
      </c>
      <c r="D256" s="260">
        <v>1500000</v>
      </c>
      <c r="E256" s="260"/>
      <c r="H256" s="166"/>
      <c r="I256" s="166"/>
      <c r="J256" s="166"/>
      <c r="K256" s="166"/>
      <c r="L256" s="166"/>
      <c r="M256" s="166"/>
      <c r="N256" s="169"/>
      <c r="O256" s="169"/>
      <c r="P256" s="166"/>
      <c r="Q256" s="168"/>
      <c r="R256" s="173"/>
      <c r="T256" s="172"/>
      <c r="U256" s="172"/>
    </row>
    <row r="257" spans="1:21" s="170" customFormat="1">
      <c r="A257" s="166"/>
      <c r="B257" s="254" t="s">
        <v>600</v>
      </c>
      <c r="C257" s="261" t="s">
        <v>508</v>
      </c>
      <c r="D257" s="260">
        <v>0</v>
      </c>
      <c r="E257" s="260">
        <v>0</v>
      </c>
      <c r="H257" s="166"/>
      <c r="I257" s="166"/>
      <c r="J257" s="166"/>
      <c r="K257" s="166"/>
      <c r="L257" s="166"/>
      <c r="M257" s="166"/>
      <c r="N257" s="169"/>
      <c r="O257" s="169"/>
      <c r="P257" s="166"/>
      <c r="Q257" s="168"/>
      <c r="R257" s="173"/>
      <c r="T257" s="172"/>
      <c r="U257" s="172"/>
    </row>
    <row r="258" spans="1:21" s="170" customFormat="1">
      <c r="A258" s="166"/>
      <c r="B258" s="254" t="s">
        <v>602</v>
      </c>
      <c r="C258" s="261" t="s">
        <v>508</v>
      </c>
      <c r="D258" s="260">
        <v>0</v>
      </c>
      <c r="E258" s="260">
        <v>0</v>
      </c>
      <c r="H258" s="166"/>
      <c r="I258" s="166"/>
      <c r="J258" s="166"/>
      <c r="K258" s="166"/>
      <c r="L258" s="166"/>
      <c r="M258" s="166"/>
      <c r="N258" s="169"/>
      <c r="O258" s="169"/>
      <c r="P258" s="166"/>
      <c r="Q258" s="168"/>
      <c r="R258" s="173"/>
      <c r="T258" s="172"/>
      <c r="U258" s="172"/>
    </row>
    <row r="259" spans="1:21" s="170" customFormat="1">
      <c r="A259" s="166"/>
      <c r="B259" s="254" t="s">
        <v>604</v>
      </c>
      <c r="C259" s="261" t="s">
        <v>508</v>
      </c>
      <c r="D259" s="260">
        <v>950000</v>
      </c>
      <c r="E259" s="260">
        <v>0</v>
      </c>
      <c r="H259" s="166"/>
      <c r="I259" s="166"/>
      <c r="J259" s="166"/>
      <c r="K259" s="166"/>
      <c r="L259" s="166"/>
      <c r="M259" s="166"/>
      <c r="N259" s="169"/>
      <c r="O259" s="169"/>
      <c r="P259" s="166"/>
      <c r="Q259" s="168"/>
      <c r="R259" s="173"/>
      <c r="T259" s="172"/>
      <c r="U259" s="172"/>
    </row>
    <row r="260" spans="1:21" s="170" customFormat="1">
      <c r="A260" s="166"/>
      <c r="B260" s="254" t="s">
        <v>606</v>
      </c>
      <c r="C260" s="261" t="s">
        <v>508</v>
      </c>
      <c r="D260" s="260">
        <v>0</v>
      </c>
      <c r="E260" s="260">
        <v>920</v>
      </c>
      <c r="H260" s="166"/>
      <c r="I260" s="166"/>
      <c r="J260" s="166"/>
      <c r="K260" s="166"/>
      <c r="L260" s="166"/>
      <c r="M260" s="166"/>
      <c r="N260" s="169"/>
      <c r="O260" s="169"/>
      <c r="P260" s="166"/>
      <c r="Q260" s="168"/>
      <c r="R260" s="173"/>
      <c r="T260" s="172"/>
      <c r="U260" s="172"/>
    </row>
    <row r="261" spans="1:21" s="170" customFormat="1">
      <c r="A261" s="166"/>
      <c r="B261" s="254" t="s">
        <v>608</v>
      </c>
      <c r="C261" s="261" t="s">
        <v>508</v>
      </c>
      <c r="D261" s="260">
        <v>0</v>
      </c>
      <c r="E261" s="260">
        <v>0</v>
      </c>
      <c r="H261" s="166"/>
      <c r="I261" s="166"/>
      <c r="J261" s="166"/>
      <c r="K261" s="166"/>
      <c r="L261" s="166"/>
      <c r="M261" s="166"/>
      <c r="N261" s="169"/>
      <c r="O261" s="169"/>
      <c r="P261" s="166"/>
      <c r="Q261" s="168"/>
      <c r="R261" s="173"/>
      <c r="T261" s="172"/>
      <c r="U261" s="172"/>
    </row>
    <row r="262" spans="1:21" s="170" customFormat="1">
      <c r="A262" s="166"/>
      <c r="B262" s="254" t="str">
        <f>+[13]PROVEEDORES!$G$30</f>
        <v>Metis SA</v>
      </c>
      <c r="C262" s="261" t="s">
        <v>508</v>
      </c>
      <c r="D262" s="260">
        <v>0</v>
      </c>
      <c r="E262" s="260">
        <v>0</v>
      </c>
      <c r="H262" s="166"/>
      <c r="I262" s="166"/>
      <c r="J262" s="166"/>
      <c r="K262" s="166"/>
      <c r="L262" s="166"/>
      <c r="M262" s="166"/>
      <c r="N262" s="169"/>
      <c r="O262" s="169"/>
      <c r="P262" s="166"/>
      <c r="Q262" s="168"/>
      <c r="R262" s="173"/>
      <c r="T262" s="172"/>
      <c r="U262" s="172"/>
    </row>
    <row r="263" spans="1:21" s="170" customFormat="1">
      <c r="A263" s="166"/>
      <c r="B263" s="254" t="s">
        <v>742</v>
      </c>
      <c r="C263" s="261" t="s">
        <v>508</v>
      </c>
      <c r="D263" s="260">
        <v>4500000</v>
      </c>
      <c r="E263" s="260"/>
      <c r="H263" s="166"/>
      <c r="I263" s="166"/>
      <c r="J263" s="166"/>
      <c r="K263" s="166"/>
      <c r="L263" s="166"/>
      <c r="M263" s="166"/>
      <c r="N263" s="169"/>
      <c r="O263" s="169"/>
      <c r="P263" s="166"/>
      <c r="Q263" s="168"/>
      <c r="R263" s="173"/>
      <c r="T263" s="172"/>
      <c r="U263" s="172"/>
    </row>
    <row r="264" spans="1:21" s="170" customFormat="1">
      <c r="A264" s="166"/>
      <c r="B264" s="254" t="s">
        <v>609</v>
      </c>
      <c r="C264" s="261" t="s">
        <v>508</v>
      </c>
      <c r="D264" s="260">
        <v>0</v>
      </c>
      <c r="E264" s="260">
        <v>0</v>
      </c>
      <c r="H264" s="166"/>
      <c r="I264" s="166"/>
      <c r="J264" s="166"/>
      <c r="K264" s="166"/>
      <c r="L264" s="166"/>
      <c r="M264" s="166"/>
      <c r="N264" s="169"/>
      <c r="O264" s="169"/>
      <c r="P264" s="166"/>
      <c r="Q264" s="168"/>
      <c r="R264" s="173"/>
      <c r="T264" s="172"/>
      <c r="U264" s="172"/>
    </row>
    <row r="265" spans="1:21" s="170" customFormat="1">
      <c r="A265" s="166"/>
      <c r="B265" s="254" t="s">
        <v>517</v>
      </c>
      <c r="C265" s="261" t="s">
        <v>508</v>
      </c>
      <c r="D265" s="260">
        <v>1755000</v>
      </c>
      <c r="E265" s="260">
        <v>0</v>
      </c>
      <c r="H265" s="166"/>
      <c r="I265" s="166"/>
      <c r="J265" s="166"/>
      <c r="K265" s="166"/>
      <c r="L265" s="166"/>
      <c r="M265" s="166"/>
      <c r="N265" s="169"/>
      <c r="O265" s="169"/>
      <c r="P265" s="166"/>
      <c r="Q265" s="168"/>
      <c r="R265" s="173"/>
      <c r="T265" s="172"/>
      <c r="U265" s="172"/>
    </row>
    <row r="266" spans="1:21" s="170" customFormat="1">
      <c r="A266" s="166"/>
      <c r="B266" s="254" t="s">
        <v>610</v>
      </c>
      <c r="C266" s="261" t="s">
        <v>508</v>
      </c>
      <c r="D266" s="260">
        <v>0</v>
      </c>
      <c r="E266" s="260">
        <v>0</v>
      </c>
      <c r="H266" s="166"/>
      <c r="I266" s="166"/>
      <c r="J266" s="166"/>
      <c r="K266" s="166"/>
      <c r="L266" s="166"/>
      <c r="M266" s="166"/>
      <c r="N266" s="169"/>
      <c r="O266" s="169"/>
      <c r="P266" s="166"/>
      <c r="Q266" s="168"/>
      <c r="R266" s="173"/>
      <c r="T266" s="172"/>
      <c r="U266" s="172"/>
    </row>
    <row r="267" spans="1:21" s="170" customFormat="1">
      <c r="A267" s="166"/>
      <c r="B267" s="254"/>
      <c r="C267" s="261"/>
      <c r="D267" s="260"/>
      <c r="E267" s="260"/>
      <c r="H267" s="166"/>
      <c r="I267" s="166"/>
      <c r="J267" s="166"/>
      <c r="K267" s="166"/>
      <c r="L267" s="166"/>
      <c r="M267" s="166"/>
      <c r="N267" s="169"/>
      <c r="O267" s="169"/>
      <c r="P267" s="166"/>
      <c r="Q267" s="168"/>
      <c r="R267" s="173"/>
      <c r="T267" s="172"/>
      <c r="U267" s="172"/>
    </row>
    <row r="268" spans="1:21" s="170" customFormat="1">
      <c r="A268" s="166"/>
      <c r="B268" s="259" t="s">
        <v>66</v>
      </c>
      <c r="C268" s="258"/>
      <c r="D268" s="258">
        <f>SUM(D250:D267)</f>
        <v>420359937</v>
      </c>
      <c r="E268" s="258">
        <f>SUM(E250:E267)</f>
        <v>920</v>
      </c>
      <c r="H268" s="166"/>
      <c r="I268" s="166"/>
      <c r="J268" s="166"/>
      <c r="K268" s="166"/>
      <c r="L268" s="166"/>
      <c r="M268" s="166"/>
      <c r="N268" s="169"/>
      <c r="O268" s="169"/>
      <c r="P268" s="166"/>
      <c r="Q268" s="168"/>
      <c r="R268" s="173"/>
      <c r="T268" s="172"/>
      <c r="U268" s="172"/>
    </row>
    <row r="270" spans="1:21" s="170" customFormat="1">
      <c r="A270" s="178" t="s">
        <v>136</v>
      </c>
      <c r="B270" s="246"/>
      <c r="H270" s="166"/>
      <c r="I270" s="166"/>
      <c r="J270" s="166"/>
      <c r="K270" s="166"/>
      <c r="L270" s="166"/>
      <c r="M270" s="166"/>
      <c r="N270" s="169"/>
      <c r="O270" s="169"/>
      <c r="P270" s="166"/>
      <c r="Q270" s="168"/>
      <c r="R270" s="173"/>
      <c r="T270" s="172"/>
      <c r="U270" s="172"/>
    </row>
    <row r="272" spans="1:21" ht="24">
      <c r="B272" s="245" t="s">
        <v>130</v>
      </c>
      <c r="C272" s="257" t="s">
        <v>137</v>
      </c>
      <c r="D272" s="257" t="s">
        <v>138</v>
      </c>
      <c r="E272" s="257" t="s">
        <v>139</v>
      </c>
      <c r="F272" s="256"/>
    </row>
    <row r="273" spans="1:21">
      <c r="B273" s="254" t="s">
        <v>611</v>
      </c>
      <c r="C273" s="253">
        <v>29864252.73</v>
      </c>
      <c r="D273" s="255"/>
      <c r="E273" s="251">
        <f t="shared" ref="E273:E279" si="3">+C273-D273</f>
        <v>29864252.73</v>
      </c>
      <c r="F273" s="250"/>
    </row>
    <row r="274" spans="1:21">
      <c r="B274" s="254" t="s">
        <v>741</v>
      </c>
      <c r="C274" s="253"/>
      <c r="D274" s="251">
        <v>8727272.7300000004</v>
      </c>
      <c r="E274" s="251">
        <f t="shared" si="3"/>
        <v>-8727272.7300000004</v>
      </c>
      <c r="F274" s="250"/>
    </row>
    <row r="275" spans="1:21">
      <c r="B275" s="254" t="str">
        <f>+B251</f>
        <v>Cafetto SA</v>
      </c>
      <c r="C275" s="253">
        <v>13942834.550000001</v>
      </c>
      <c r="D275" s="251">
        <v>10200999.99</v>
      </c>
      <c r="E275" s="251">
        <f t="shared" si="3"/>
        <v>3741834.5600000005</v>
      </c>
      <c r="F275" s="250"/>
    </row>
    <row r="276" spans="1:21">
      <c r="B276" s="254" t="str">
        <f>+B259</f>
        <v xml:space="preserve">Edge SA </v>
      </c>
      <c r="C276" s="253"/>
      <c r="D276" s="251">
        <v>15545454.529999997</v>
      </c>
      <c r="E276" s="251">
        <f t="shared" si="3"/>
        <v>-15545454.529999997</v>
      </c>
      <c r="F276" s="250"/>
    </row>
    <row r="277" spans="1:21">
      <c r="B277" s="254" t="str">
        <f>+B261</f>
        <v>Inpositiva SA</v>
      </c>
      <c r="C277" s="253"/>
      <c r="D277" s="251">
        <v>10909090.92</v>
      </c>
      <c r="E277" s="251">
        <f t="shared" si="3"/>
        <v>-10909090.92</v>
      </c>
      <c r="F277" s="250"/>
    </row>
    <row r="278" spans="1:21">
      <c r="B278" s="252" t="s">
        <v>612</v>
      </c>
      <c r="C278" s="251">
        <v>4090909.09</v>
      </c>
      <c r="D278" s="251">
        <v>1363636.36</v>
      </c>
      <c r="E278" s="251">
        <f t="shared" si="3"/>
        <v>2727272.7299999995</v>
      </c>
      <c r="F278" s="250"/>
    </row>
    <row r="279" spans="1:21">
      <c r="B279" s="252" t="s">
        <v>613</v>
      </c>
      <c r="C279" s="251"/>
      <c r="D279" s="251">
        <v>0</v>
      </c>
      <c r="E279" s="251">
        <f t="shared" si="3"/>
        <v>0</v>
      </c>
      <c r="F279" s="250"/>
    </row>
    <row r="280" spans="1:21">
      <c r="B280" s="249" t="s">
        <v>66</v>
      </c>
      <c r="C280" s="248">
        <f>SUM(C273:C279)</f>
        <v>47897996.370000005</v>
      </c>
      <c r="D280" s="248">
        <f>SUM(D273:D279)</f>
        <v>46746454.530000001</v>
      </c>
      <c r="E280" s="248">
        <f>SUM(E273:E279)</f>
        <v>1151541.8400000045</v>
      </c>
      <c r="F280" s="247"/>
    </row>
    <row r="282" spans="1:21">
      <c r="A282" s="178" t="s">
        <v>141</v>
      </c>
      <c r="B282" s="246"/>
    </row>
    <row r="283" spans="1:21">
      <c r="A283" s="177"/>
      <c r="B283" s="246"/>
      <c r="L283" s="169"/>
      <c r="M283" s="169"/>
      <c r="N283" s="166"/>
      <c r="O283" s="168"/>
      <c r="P283" s="168"/>
      <c r="Q283" s="166"/>
      <c r="R283" s="167"/>
      <c r="S283" s="167"/>
      <c r="T283" s="166"/>
      <c r="U283" s="166"/>
    </row>
    <row r="284" spans="1:21" ht="24">
      <c r="B284" s="245" t="s">
        <v>98</v>
      </c>
      <c r="C284" s="239" t="s">
        <v>142</v>
      </c>
      <c r="D284" s="239" t="s">
        <v>143</v>
      </c>
      <c r="E284" s="239" t="s">
        <v>144</v>
      </c>
      <c r="F284" s="239" t="s">
        <v>87</v>
      </c>
      <c r="L284" s="169"/>
      <c r="M284" s="169"/>
      <c r="N284" s="166"/>
      <c r="O284" s="168"/>
      <c r="P284" s="168"/>
      <c r="Q284" s="166"/>
      <c r="R284" s="167"/>
      <c r="S284" s="167"/>
      <c r="T284" s="166"/>
      <c r="U284" s="166"/>
    </row>
    <row r="285" spans="1:21">
      <c r="B285" s="235" t="s">
        <v>145</v>
      </c>
      <c r="C285" s="244">
        <v>500000000</v>
      </c>
      <c r="D285" s="244">
        <f>+E286</f>
        <v>200000000</v>
      </c>
      <c r="E285" s="244">
        <v>0</v>
      </c>
      <c r="F285" s="244">
        <f>C285+D285-E285</f>
        <v>700000000</v>
      </c>
      <c r="L285" s="169"/>
      <c r="M285" s="169"/>
      <c r="N285" s="166"/>
      <c r="O285" s="168"/>
      <c r="P285" s="168"/>
      <c r="Q285" s="166"/>
      <c r="R285" s="167"/>
      <c r="S285" s="167"/>
      <c r="T285" s="166"/>
      <c r="U285" s="166"/>
    </row>
    <row r="286" spans="1:21">
      <c r="A286" s="178"/>
      <c r="B286" s="235" t="s">
        <v>146</v>
      </c>
      <c r="C286" s="244">
        <v>200000000</v>
      </c>
      <c r="D286" s="244">
        <v>0</v>
      </c>
      <c r="E286" s="244">
        <f>C286</f>
        <v>200000000</v>
      </c>
      <c r="F286" s="244">
        <f>C286+D286-E286</f>
        <v>0</v>
      </c>
      <c r="L286" s="169"/>
      <c r="M286" s="169"/>
      <c r="N286" s="166"/>
      <c r="O286" s="168"/>
      <c r="P286" s="168"/>
      <c r="Q286" s="166"/>
      <c r="R286" s="167"/>
      <c r="S286" s="167"/>
      <c r="T286" s="166"/>
      <c r="U286" s="166"/>
    </row>
    <row r="287" spans="1:21">
      <c r="B287" s="235" t="s">
        <v>147</v>
      </c>
      <c r="C287" s="244">
        <v>0</v>
      </c>
      <c r="D287" s="244">
        <v>0</v>
      </c>
      <c r="E287" s="244">
        <v>0</v>
      </c>
      <c r="F287" s="244">
        <f>C287+D287-E287</f>
        <v>0</v>
      </c>
      <c r="L287" s="169"/>
      <c r="M287" s="169"/>
      <c r="N287" s="166"/>
      <c r="O287" s="168"/>
      <c r="P287" s="168"/>
      <c r="Q287" s="166"/>
      <c r="R287" s="167"/>
      <c r="S287" s="167"/>
      <c r="T287" s="166"/>
      <c r="U287" s="166"/>
    </row>
    <row r="288" spans="1:21">
      <c r="B288" s="235" t="s">
        <v>148</v>
      </c>
      <c r="C288" s="244">
        <v>-152640530</v>
      </c>
      <c r="D288" s="244">
        <f>C289</f>
        <v>-810490109.05999994</v>
      </c>
      <c r="E288" s="244">
        <v>0</v>
      </c>
      <c r="F288" s="244">
        <f>C288+D288-E288</f>
        <v>-963130639.05999994</v>
      </c>
      <c r="L288" s="169"/>
      <c r="M288" s="169"/>
      <c r="N288" s="166"/>
      <c r="O288" s="168"/>
      <c r="P288" s="168"/>
      <c r="Q288" s="166"/>
      <c r="R288" s="167"/>
      <c r="S288" s="167"/>
      <c r="T288" s="166"/>
      <c r="U288" s="166"/>
    </row>
    <row r="289" spans="1:21">
      <c r="B289" s="235" t="s">
        <v>149</v>
      </c>
      <c r="C289" s="244">
        <v>-810490109.05999994</v>
      </c>
      <c r="D289" s="244">
        <f>'[12]Balance 2023'!C66</f>
        <v>103796961.83</v>
      </c>
      <c r="E289" s="244">
        <f>D288</f>
        <v>-810490109.05999994</v>
      </c>
      <c r="F289" s="244">
        <f>C289+D289-E289</f>
        <v>103796961.83000004</v>
      </c>
      <c r="L289" s="169"/>
      <c r="M289" s="169"/>
      <c r="N289" s="166"/>
      <c r="O289" s="168"/>
      <c r="P289" s="168"/>
      <c r="Q289" s="166"/>
      <c r="R289" s="167"/>
      <c r="S289" s="167"/>
      <c r="T289" s="166"/>
      <c r="U289" s="166"/>
    </row>
    <row r="290" spans="1:21">
      <c r="B290" s="243" t="s">
        <v>66</v>
      </c>
      <c r="C290" s="242">
        <f>SUM(C285:C289)</f>
        <v>-263130639.05999994</v>
      </c>
      <c r="D290" s="242">
        <f>SUM(D285:D289)</f>
        <v>-506693147.22999996</v>
      </c>
      <c r="E290" s="242">
        <f>SUM(E285:E289)</f>
        <v>-610490109.05999994</v>
      </c>
      <c r="F290" s="242">
        <f>SUM(F285:F289)</f>
        <v>-159333677.2299999</v>
      </c>
      <c r="L290" s="169"/>
      <c r="M290" s="169"/>
      <c r="N290" s="166"/>
      <c r="O290" s="168"/>
      <c r="P290" s="168"/>
      <c r="Q290" s="166"/>
      <c r="R290" s="167"/>
      <c r="S290" s="167"/>
      <c r="T290" s="166"/>
      <c r="U290" s="166"/>
    </row>
    <row r="291" spans="1:21">
      <c r="L291" s="169"/>
      <c r="M291" s="169"/>
      <c r="N291" s="166"/>
      <c r="O291" s="168"/>
      <c r="P291" s="168"/>
      <c r="Q291" s="166"/>
      <c r="R291" s="167"/>
      <c r="S291" s="167"/>
      <c r="T291" s="166"/>
      <c r="U291" s="166"/>
    </row>
    <row r="292" spans="1:21">
      <c r="A292" s="178" t="s">
        <v>150</v>
      </c>
      <c r="L292" s="169"/>
      <c r="M292" s="169"/>
      <c r="N292" s="166"/>
      <c r="O292" s="168"/>
      <c r="P292" s="168"/>
      <c r="Q292" s="166"/>
      <c r="R292" s="167"/>
      <c r="S292" s="167"/>
      <c r="T292" s="166"/>
      <c r="U292" s="166"/>
    </row>
    <row r="293" spans="1:21">
      <c r="A293" s="177"/>
    </row>
    <row r="294" spans="1:21" ht="24">
      <c r="B294" s="241" t="s">
        <v>62</v>
      </c>
      <c r="C294" s="239" t="s">
        <v>142</v>
      </c>
      <c r="D294" s="240" t="s">
        <v>143</v>
      </c>
      <c r="E294" s="240" t="s">
        <v>144</v>
      </c>
      <c r="F294" s="239" t="s">
        <v>151</v>
      </c>
      <c r="G294" s="239" t="s">
        <v>152</v>
      </c>
      <c r="H294" s="238"/>
    </row>
    <row r="295" spans="1:21">
      <c r="B295" s="237" t="s">
        <v>153</v>
      </c>
      <c r="C295" s="236"/>
      <c r="D295" s="236">
        <v>0</v>
      </c>
      <c r="E295" s="236"/>
      <c r="F295" s="236">
        <f>+C295+D295-E295</f>
        <v>0</v>
      </c>
      <c r="G295" s="236"/>
    </row>
    <row r="296" spans="1:21">
      <c r="B296" s="235"/>
      <c r="C296" s="236"/>
      <c r="D296" s="236"/>
      <c r="E296" s="236"/>
      <c r="F296" s="236">
        <f>+C296+D296-E296</f>
        <v>0</v>
      </c>
      <c r="G296" s="236"/>
    </row>
    <row r="297" spans="1:21">
      <c r="B297" s="235"/>
      <c r="C297" s="236"/>
      <c r="D297" s="236"/>
      <c r="E297" s="236"/>
      <c r="F297" s="236">
        <f>+C297+D297-E297</f>
        <v>0</v>
      </c>
      <c r="G297" s="236"/>
    </row>
    <row r="298" spans="1:21">
      <c r="B298" s="237" t="s">
        <v>155</v>
      </c>
      <c r="C298" s="236"/>
      <c r="D298" s="236">
        <f>+'[12]Balance 2023'!C52</f>
        <v>13037223</v>
      </c>
      <c r="E298" s="236"/>
      <c r="F298" s="236">
        <f>+D298</f>
        <v>13037223</v>
      </c>
      <c r="G298" s="236"/>
    </row>
    <row r="299" spans="1:21">
      <c r="B299" s="235"/>
      <c r="C299" s="236"/>
      <c r="D299" s="236"/>
      <c r="E299" s="236"/>
      <c r="F299" s="236">
        <f>+C299+D299-E299</f>
        <v>0</v>
      </c>
      <c r="G299" s="236"/>
    </row>
    <row r="300" spans="1:21">
      <c r="B300" s="235"/>
      <c r="C300" s="236"/>
      <c r="D300" s="236"/>
      <c r="E300" s="236"/>
      <c r="F300" s="236">
        <f>+C300+D300-E300</f>
        <v>0</v>
      </c>
      <c r="G300" s="236"/>
    </row>
    <row r="301" spans="1:21">
      <c r="B301" s="235" t="s">
        <v>154</v>
      </c>
      <c r="C301" s="234">
        <f>SUM(C295:C299)</f>
        <v>0</v>
      </c>
      <c r="D301" s="234">
        <f>SUM(D295:D299)</f>
        <v>13037223</v>
      </c>
      <c r="E301" s="234">
        <f>SUM(E295:E299)</f>
        <v>0</v>
      </c>
      <c r="F301" s="234">
        <f>SUM(F295:F299)</f>
        <v>13037223</v>
      </c>
      <c r="G301" s="234">
        <f>SUM(G295:G299)</f>
        <v>0</v>
      </c>
    </row>
    <row r="303" spans="1:21">
      <c r="A303" s="178" t="s">
        <v>156</v>
      </c>
    </row>
    <row r="304" spans="1:21">
      <c r="A304" s="178"/>
    </row>
    <row r="305" spans="1:21" ht="12.6" thickBot="1">
      <c r="A305" s="178"/>
      <c r="B305" s="233" t="s">
        <v>195</v>
      </c>
      <c r="C305" s="232" t="s">
        <v>500</v>
      </c>
      <c r="D305" s="227"/>
      <c r="F305" s="181"/>
      <c r="G305" s="166"/>
      <c r="M305" s="169"/>
      <c r="O305" s="166"/>
      <c r="P305" s="168"/>
      <c r="R305" s="166"/>
      <c r="S305" s="167"/>
      <c r="U305" s="166"/>
    </row>
    <row r="306" spans="1:21" ht="14.4">
      <c r="A306" s="178"/>
      <c r="B306" s="231" t="s">
        <v>195</v>
      </c>
      <c r="C306" s="230">
        <v>441038181</v>
      </c>
      <c r="D306" s="227"/>
      <c r="F306" s="166"/>
      <c r="G306" s="166"/>
      <c r="M306" s="169"/>
      <c r="O306" s="166"/>
      <c r="P306" s="168"/>
      <c r="R306" s="166"/>
      <c r="S306" s="167"/>
      <c r="U306" s="166"/>
    </row>
    <row r="307" spans="1:21" ht="14.4">
      <c r="A307" s="178"/>
      <c r="B307" s="231" t="s">
        <v>198</v>
      </c>
      <c r="C307" s="230">
        <v>441036004</v>
      </c>
      <c r="D307" s="227"/>
      <c r="E307" s="166"/>
      <c r="F307" s="166"/>
      <c r="G307" s="166"/>
      <c r="M307" s="169"/>
      <c r="O307" s="166"/>
      <c r="P307" s="168"/>
      <c r="R307" s="166"/>
      <c r="S307" s="167"/>
      <c r="U307" s="166"/>
    </row>
    <row r="308" spans="1:21" ht="14.4">
      <c r="A308" s="178"/>
      <c r="B308" s="231" t="s">
        <v>551</v>
      </c>
      <c r="C308" s="230">
        <v>138829712</v>
      </c>
      <c r="D308" s="227"/>
      <c r="E308" s="166"/>
      <c r="F308" s="166"/>
      <c r="G308" s="166"/>
      <c r="M308" s="169"/>
      <c r="O308" s="166"/>
      <c r="P308" s="168"/>
      <c r="R308" s="166"/>
      <c r="S308" s="167"/>
      <c r="U308" s="166"/>
    </row>
    <row r="309" spans="1:21" ht="14.4">
      <c r="A309" s="178"/>
      <c r="B309" s="231" t="s">
        <v>552</v>
      </c>
      <c r="C309" s="230">
        <v>138829712</v>
      </c>
      <c r="D309" s="227"/>
      <c r="E309" s="166"/>
      <c r="F309" s="166"/>
      <c r="G309" s="166"/>
      <c r="M309" s="169"/>
      <c r="O309" s="166"/>
      <c r="P309" s="168"/>
      <c r="R309" s="166"/>
      <c r="S309" s="167"/>
      <c r="U309" s="166"/>
    </row>
    <row r="310" spans="1:21" ht="14.4">
      <c r="A310" s="178"/>
      <c r="B310" s="231" t="s">
        <v>554</v>
      </c>
      <c r="C310" s="230">
        <v>302206292</v>
      </c>
      <c r="D310" s="227"/>
      <c r="E310" s="166"/>
      <c r="F310" s="166"/>
      <c r="G310" s="166"/>
      <c r="M310" s="169"/>
      <c r="O310" s="166"/>
      <c r="P310" s="168"/>
      <c r="R310" s="166"/>
      <c r="S310" s="167"/>
      <c r="U310" s="166"/>
    </row>
    <row r="311" spans="1:21" ht="14.4">
      <c r="A311" s="207"/>
      <c r="B311" s="231" t="s">
        <v>555</v>
      </c>
      <c r="C311" s="230">
        <v>302206292</v>
      </c>
      <c r="D311" s="227"/>
      <c r="E311" s="166"/>
      <c r="F311" s="166"/>
      <c r="G311" s="166"/>
      <c r="M311" s="169"/>
      <c r="O311" s="166"/>
      <c r="P311" s="168"/>
      <c r="R311" s="166"/>
      <c r="S311" s="167"/>
      <c r="U311" s="166"/>
    </row>
    <row r="312" spans="1:21" ht="14.4">
      <c r="A312" s="178"/>
      <c r="B312" s="231" t="s">
        <v>451</v>
      </c>
      <c r="C312" s="230">
        <v>2177</v>
      </c>
      <c r="D312" s="227"/>
      <c r="E312" s="166"/>
      <c r="F312" s="166"/>
      <c r="G312" s="166"/>
      <c r="M312" s="169"/>
      <c r="O312" s="166"/>
      <c r="P312" s="168"/>
      <c r="R312" s="166"/>
      <c r="S312" s="167"/>
      <c r="U312" s="166"/>
    </row>
    <row r="313" spans="1:21" ht="14.4">
      <c r="A313" s="178"/>
      <c r="B313" s="231" t="s">
        <v>452</v>
      </c>
      <c r="C313" s="230">
        <v>2177</v>
      </c>
      <c r="D313" s="227"/>
      <c r="E313" s="166"/>
      <c r="F313" s="166"/>
      <c r="G313" s="166"/>
      <c r="M313" s="169"/>
      <c r="O313" s="166"/>
      <c r="P313" s="168"/>
      <c r="R313" s="166"/>
      <c r="S313" s="167"/>
      <c r="U313" s="166"/>
    </row>
    <row r="314" spans="1:21" ht="14.4">
      <c r="A314" s="207"/>
      <c r="B314" s="229" t="s">
        <v>614</v>
      </c>
      <c r="C314" s="228">
        <v>2177</v>
      </c>
      <c r="F314" s="166"/>
      <c r="G314" s="166"/>
      <c r="M314" s="169"/>
      <c r="O314" s="166"/>
      <c r="P314" s="168"/>
      <c r="R314" s="166"/>
      <c r="S314" s="167"/>
      <c r="U314" s="166"/>
    </row>
    <row r="315" spans="1:21">
      <c r="A315" s="178"/>
      <c r="B315" s="227"/>
      <c r="C315" s="226"/>
    </row>
    <row r="316" spans="1:21">
      <c r="A316" s="178"/>
      <c r="B316" s="227"/>
      <c r="C316" s="226"/>
    </row>
    <row r="317" spans="1:21" s="170" customFormat="1">
      <c r="A317" s="166"/>
      <c r="B317" s="225"/>
      <c r="C317" s="224"/>
      <c r="D317" s="224"/>
      <c r="E317" s="224"/>
      <c r="H317" s="166"/>
      <c r="I317" s="166"/>
      <c r="J317" s="166"/>
      <c r="K317" s="166"/>
      <c r="L317" s="166"/>
      <c r="M317" s="166"/>
      <c r="N317" s="169"/>
      <c r="O317" s="169"/>
      <c r="P317" s="166"/>
      <c r="Q317" s="168"/>
      <c r="R317" s="173"/>
      <c r="T317" s="172"/>
      <c r="U317" s="172"/>
    </row>
    <row r="318" spans="1:21" s="170" customFormat="1">
      <c r="A318" s="178" t="s">
        <v>165</v>
      </c>
      <c r="B318" s="166"/>
      <c r="H318" s="166"/>
      <c r="I318" s="166"/>
      <c r="J318" s="166"/>
      <c r="K318" s="166"/>
      <c r="L318" s="166"/>
      <c r="M318" s="166"/>
      <c r="N318" s="169"/>
      <c r="O318" s="169"/>
      <c r="P318" s="166"/>
      <c r="Q318" s="168"/>
      <c r="R318" s="173"/>
      <c r="T318" s="172"/>
      <c r="U318" s="172"/>
    </row>
    <row r="319" spans="1:21" s="170" customFormat="1">
      <c r="A319" s="178"/>
      <c r="B319" s="166"/>
      <c r="H319" s="166"/>
      <c r="I319" s="166"/>
      <c r="J319" s="166"/>
      <c r="K319" s="166"/>
      <c r="L319" s="166"/>
      <c r="M319" s="166"/>
      <c r="N319" s="169"/>
      <c r="O319" s="169"/>
      <c r="P319" s="166"/>
      <c r="Q319" s="168"/>
      <c r="R319" s="173"/>
      <c r="T319" s="172"/>
      <c r="U319" s="172"/>
    </row>
    <row r="320" spans="1:21" s="170" customFormat="1" ht="15" thickBot="1">
      <c r="A320" s="178"/>
      <c r="B320" s="223" t="s">
        <v>230</v>
      </c>
      <c r="C320" s="222" t="s">
        <v>740</v>
      </c>
      <c r="D320" s="181"/>
      <c r="E320" s="191"/>
      <c r="F320" s="185"/>
      <c r="G320" s="166"/>
      <c r="H320" s="166"/>
      <c r="I320" s="166"/>
      <c r="J320" s="166"/>
      <c r="K320" s="166"/>
      <c r="L320" s="169"/>
      <c r="M320" s="169"/>
      <c r="N320" s="166"/>
      <c r="O320" s="168"/>
      <c r="P320" s="173"/>
      <c r="R320" s="172"/>
      <c r="S320" s="172"/>
    </row>
    <row r="321" spans="1:19" s="170" customFormat="1" ht="14.4">
      <c r="A321" s="178"/>
      <c r="B321" s="191" t="s">
        <v>230</v>
      </c>
      <c r="C321" s="190">
        <v>337241219</v>
      </c>
      <c r="D321" s="181"/>
      <c r="E321" s="191"/>
      <c r="F321" s="185"/>
      <c r="G321" s="166"/>
      <c r="H321" s="166"/>
      <c r="I321" s="166"/>
      <c r="J321" s="166"/>
      <c r="K321" s="166"/>
      <c r="L321" s="169"/>
      <c r="M321" s="169"/>
      <c r="N321" s="166"/>
      <c r="O321" s="168"/>
      <c r="P321" s="173"/>
      <c r="R321" s="172"/>
      <c r="S321" s="172"/>
    </row>
    <row r="322" spans="1:19" s="193" customFormat="1" ht="14.4">
      <c r="A322" s="178"/>
      <c r="B322" s="191" t="s">
        <v>232</v>
      </c>
      <c r="C322" s="190">
        <v>71704136</v>
      </c>
      <c r="D322" s="198"/>
      <c r="E322" s="191"/>
      <c r="F322" s="185"/>
      <c r="G322" s="180"/>
      <c r="H322" s="180"/>
      <c r="I322" s="180"/>
      <c r="J322" s="180"/>
      <c r="K322" s="180"/>
      <c r="L322" s="197"/>
      <c r="M322" s="197"/>
      <c r="N322" s="180"/>
      <c r="O322" s="196"/>
      <c r="P322" s="195"/>
      <c r="R322" s="194"/>
      <c r="S322" s="194"/>
    </row>
    <row r="323" spans="1:19" s="214" customFormat="1" ht="14.4">
      <c r="A323" s="221"/>
      <c r="B323" s="191" t="s">
        <v>559</v>
      </c>
      <c r="C323" s="190">
        <v>21645229</v>
      </c>
      <c r="D323" s="220"/>
      <c r="E323"/>
      <c r="F323" s="189"/>
      <c r="G323" s="218"/>
      <c r="H323" s="218"/>
      <c r="I323" s="218"/>
      <c r="J323" s="218"/>
      <c r="K323" s="218"/>
      <c r="L323" s="219"/>
      <c r="M323" s="219"/>
      <c r="N323" s="218"/>
      <c r="O323" s="217"/>
      <c r="P323" s="216"/>
      <c r="R323" s="215"/>
      <c r="S323" s="215"/>
    </row>
    <row r="324" spans="1:19" s="170" customFormat="1" ht="14.4">
      <c r="A324" s="178"/>
      <c r="B324" t="s">
        <v>561</v>
      </c>
      <c r="C324" s="192">
        <v>21645229</v>
      </c>
      <c r="D324" s="181"/>
      <c r="E324" s="191"/>
      <c r="F324" s="185"/>
      <c r="G324" s="166"/>
      <c r="H324" s="166"/>
      <c r="I324" s="166"/>
      <c r="J324" s="166"/>
      <c r="K324" s="166"/>
      <c r="L324" s="169"/>
      <c r="M324" s="169"/>
      <c r="N324" s="166"/>
      <c r="O324" s="168"/>
      <c r="P324" s="173"/>
      <c r="R324" s="172"/>
      <c r="S324" s="172"/>
    </row>
    <row r="325" spans="1:19" s="208" customFormat="1" ht="14.4">
      <c r="A325" s="206"/>
      <c r="B325" s="191" t="s">
        <v>562</v>
      </c>
      <c r="C325" s="190">
        <v>16520726</v>
      </c>
      <c r="D325" s="205"/>
      <c r="E325"/>
      <c r="F325" s="189"/>
      <c r="G325" s="212"/>
      <c r="H325" s="212"/>
      <c r="I325" s="212"/>
      <c r="J325" s="212"/>
      <c r="K325" s="212"/>
      <c r="L325" s="213"/>
      <c r="M325" s="213"/>
      <c r="N325" s="212"/>
      <c r="O325" s="211"/>
      <c r="P325" s="210"/>
      <c r="R325" s="209"/>
      <c r="S325" s="209"/>
    </row>
    <row r="326" spans="1:19" s="170" customFormat="1" ht="14.4">
      <c r="A326" s="178"/>
      <c r="B326" t="s">
        <v>615</v>
      </c>
      <c r="C326" s="192">
        <v>7090909</v>
      </c>
      <c r="D326" s="181"/>
      <c r="E326"/>
      <c r="F326" s="189"/>
      <c r="G326" s="166"/>
      <c r="H326" s="166"/>
      <c r="I326" s="166"/>
      <c r="J326" s="166"/>
      <c r="K326" s="166"/>
      <c r="L326" s="169"/>
      <c r="M326" s="169"/>
      <c r="N326" s="166"/>
      <c r="O326" s="168"/>
      <c r="P326" s="173"/>
      <c r="R326" s="172"/>
      <c r="S326" s="172"/>
    </row>
    <row r="327" spans="1:19" s="170" customFormat="1" ht="14.4">
      <c r="A327" s="207"/>
      <c r="B327" t="s">
        <v>564</v>
      </c>
      <c r="C327" s="192">
        <v>91364</v>
      </c>
      <c r="D327" s="181"/>
      <c r="E327"/>
      <c r="F327" s="189"/>
      <c r="G327" s="166"/>
      <c r="H327" s="166"/>
      <c r="I327" s="166"/>
      <c r="J327" s="166"/>
      <c r="K327" s="166"/>
      <c r="L327" s="169"/>
      <c r="M327" s="169"/>
      <c r="N327" s="166"/>
      <c r="O327" s="168"/>
      <c r="P327" s="173"/>
      <c r="R327" s="172"/>
      <c r="S327" s="172"/>
    </row>
    <row r="328" spans="1:19" s="170" customFormat="1" ht="14.4">
      <c r="A328" s="178"/>
      <c r="B328" t="s">
        <v>565</v>
      </c>
      <c r="C328" s="192">
        <v>8224817</v>
      </c>
      <c r="D328" s="181"/>
      <c r="E328"/>
      <c r="F328" s="189"/>
      <c r="G328" s="166"/>
      <c r="H328" s="166"/>
      <c r="I328" s="166"/>
      <c r="J328" s="166"/>
      <c r="K328" s="166"/>
      <c r="L328" s="169"/>
      <c r="M328" s="169"/>
      <c r="N328" s="166"/>
      <c r="O328" s="168"/>
      <c r="P328" s="173"/>
      <c r="R328" s="172"/>
      <c r="S328" s="172"/>
    </row>
    <row r="329" spans="1:19" s="170" customFormat="1" ht="14.4">
      <c r="A329" s="178"/>
      <c r="B329" t="s">
        <v>567</v>
      </c>
      <c r="C329" s="192">
        <v>1050000</v>
      </c>
      <c r="D329" s="181"/>
      <c r="E329"/>
      <c r="F329" s="189"/>
      <c r="G329" s="166"/>
      <c r="H329" s="166"/>
      <c r="I329" s="166"/>
      <c r="J329" s="166"/>
      <c r="K329" s="166"/>
      <c r="L329" s="169"/>
      <c r="M329" s="169"/>
      <c r="N329" s="166"/>
      <c r="O329" s="168"/>
      <c r="P329" s="173"/>
      <c r="R329" s="172"/>
      <c r="S329" s="172"/>
    </row>
    <row r="330" spans="1:19" s="170" customFormat="1" ht="14.4">
      <c r="A330" s="178"/>
      <c r="B330" t="s">
        <v>616</v>
      </c>
      <c r="C330" s="192">
        <v>63636</v>
      </c>
      <c r="D330" s="181"/>
      <c r="E330" s="191"/>
      <c r="F330" s="185"/>
      <c r="G330" s="166"/>
      <c r="H330" s="166"/>
      <c r="I330" s="166"/>
      <c r="J330" s="166"/>
      <c r="K330" s="166"/>
      <c r="L330" s="169"/>
      <c r="M330" s="169"/>
      <c r="N330" s="166"/>
      <c r="O330" s="168"/>
      <c r="P330" s="173"/>
      <c r="R330" s="172"/>
      <c r="S330" s="172"/>
    </row>
    <row r="331" spans="1:19" s="170" customFormat="1" ht="14.4">
      <c r="A331" s="178"/>
      <c r="B331" s="191" t="s">
        <v>617</v>
      </c>
      <c r="C331" s="190">
        <v>27538182</v>
      </c>
      <c r="D331" s="181"/>
      <c r="E331"/>
      <c r="F331" s="189"/>
      <c r="G331" s="166"/>
      <c r="H331" s="166"/>
      <c r="I331" s="166"/>
      <c r="J331" s="166"/>
      <c r="K331" s="166"/>
      <c r="L331" s="169"/>
      <c r="M331" s="169"/>
      <c r="N331" s="166"/>
      <c r="O331" s="168"/>
      <c r="P331" s="173"/>
      <c r="R331" s="172"/>
      <c r="S331" s="172"/>
    </row>
    <row r="332" spans="1:19" s="170" customFormat="1" ht="14.4">
      <c r="A332" s="178"/>
      <c r="B332" t="s">
        <v>618</v>
      </c>
      <c r="C332" s="192">
        <v>3136363</v>
      </c>
      <c r="D332" s="181"/>
      <c r="E332"/>
      <c r="F332" s="189"/>
      <c r="G332" s="166"/>
      <c r="H332" s="166"/>
      <c r="I332" s="166"/>
      <c r="J332" s="166"/>
      <c r="K332" s="166"/>
      <c r="L332" s="169"/>
      <c r="M332" s="169"/>
      <c r="N332" s="166"/>
      <c r="O332" s="168"/>
      <c r="P332" s="173"/>
      <c r="R332" s="172"/>
      <c r="S332" s="172"/>
    </row>
    <row r="333" spans="1:19" s="170" customFormat="1" ht="14.4">
      <c r="A333" s="178"/>
      <c r="B333" t="s">
        <v>619</v>
      </c>
      <c r="C333" s="192">
        <v>13701819</v>
      </c>
      <c r="D333" s="181"/>
      <c r="E333"/>
      <c r="F333" s="189"/>
      <c r="G333" s="166"/>
      <c r="H333" s="166"/>
      <c r="I333" s="166"/>
      <c r="J333" s="166"/>
      <c r="K333" s="166"/>
      <c r="L333" s="169"/>
      <c r="M333" s="169"/>
      <c r="N333" s="166"/>
      <c r="O333" s="168"/>
      <c r="P333" s="173"/>
      <c r="R333" s="172"/>
      <c r="S333" s="172"/>
    </row>
    <row r="334" spans="1:19" s="170" customFormat="1" ht="14.4">
      <c r="A334" s="178"/>
      <c r="B334" t="s">
        <v>569</v>
      </c>
      <c r="C334" s="192">
        <v>10700000</v>
      </c>
      <c r="D334" s="181"/>
      <c r="E334" s="191"/>
      <c r="F334" s="185"/>
      <c r="G334" s="166"/>
      <c r="H334" s="166"/>
      <c r="I334" s="166"/>
      <c r="J334" s="166"/>
      <c r="K334" s="166"/>
      <c r="L334" s="169"/>
      <c r="M334" s="169"/>
      <c r="N334" s="166"/>
      <c r="O334" s="168"/>
      <c r="P334" s="173"/>
      <c r="R334" s="172"/>
      <c r="S334" s="172"/>
    </row>
    <row r="335" spans="1:19" s="170" customFormat="1" ht="14.4">
      <c r="A335" s="178"/>
      <c r="B335" s="191" t="s">
        <v>572</v>
      </c>
      <c r="C335" s="190">
        <v>5999999</v>
      </c>
      <c r="D335" s="181"/>
      <c r="E335"/>
      <c r="F335" s="189"/>
      <c r="G335" s="166"/>
      <c r="H335" s="166"/>
      <c r="I335" s="166"/>
      <c r="J335" s="166"/>
      <c r="K335" s="166"/>
      <c r="L335" s="169"/>
      <c r="M335" s="169"/>
      <c r="N335" s="166"/>
      <c r="O335" s="168"/>
      <c r="P335" s="173"/>
      <c r="R335" s="172"/>
      <c r="S335" s="172"/>
    </row>
    <row r="336" spans="1:19" s="170" customFormat="1" ht="14.4">
      <c r="A336" s="178"/>
      <c r="B336" t="s">
        <v>574</v>
      </c>
      <c r="C336" s="192">
        <v>2363636</v>
      </c>
      <c r="D336" s="181"/>
      <c r="E336"/>
      <c r="F336" s="189"/>
      <c r="G336" s="166"/>
      <c r="H336" s="166"/>
      <c r="I336" s="166"/>
      <c r="J336" s="166"/>
      <c r="K336" s="166"/>
      <c r="L336" s="169"/>
      <c r="M336" s="169"/>
      <c r="N336" s="166"/>
      <c r="O336" s="168"/>
      <c r="P336" s="173"/>
      <c r="R336" s="172"/>
      <c r="S336" s="172"/>
    </row>
    <row r="337" spans="1:19" s="170" customFormat="1" ht="14.4">
      <c r="A337" s="178"/>
      <c r="B337" t="s">
        <v>620</v>
      </c>
      <c r="C337" s="192">
        <v>3636363</v>
      </c>
      <c r="D337" s="181"/>
      <c r="E337" s="191"/>
      <c r="F337" s="185"/>
      <c r="G337" s="166"/>
      <c r="H337" s="166"/>
      <c r="I337" s="166"/>
      <c r="J337" s="166"/>
      <c r="K337" s="166"/>
      <c r="L337" s="169"/>
      <c r="M337" s="169"/>
      <c r="N337" s="166"/>
      <c r="O337" s="168"/>
      <c r="P337" s="173"/>
      <c r="R337" s="172"/>
      <c r="S337" s="172"/>
    </row>
    <row r="338" spans="1:19" s="199" customFormat="1" ht="14.4">
      <c r="A338" s="206"/>
      <c r="B338" s="191" t="s">
        <v>259</v>
      </c>
      <c r="C338" s="190">
        <v>239225116</v>
      </c>
      <c r="D338" s="205"/>
      <c r="E338"/>
      <c r="F338" s="189"/>
      <c r="G338" s="203"/>
      <c r="H338" s="203"/>
      <c r="I338" s="203"/>
      <c r="J338" s="203"/>
      <c r="K338" s="203"/>
      <c r="L338" s="204"/>
      <c r="M338" s="204"/>
      <c r="N338" s="203"/>
      <c r="O338" s="202"/>
      <c r="P338" s="201"/>
      <c r="R338" s="200"/>
      <c r="S338" s="200"/>
    </row>
    <row r="339" spans="1:19" s="170" customFormat="1" ht="14.4">
      <c r="A339" s="178"/>
      <c r="B339" t="s">
        <v>262</v>
      </c>
      <c r="C339" s="192">
        <v>178686669</v>
      </c>
      <c r="D339" s="181"/>
      <c r="E339"/>
      <c r="F339" s="189"/>
      <c r="G339" s="166"/>
      <c r="H339" s="166"/>
      <c r="I339" s="166"/>
      <c r="J339" s="166"/>
      <c r="K339" s="166"/>
      <c r="L339" s="169"/>
      <c r="M339" s="169"/>
      <c r="N339" s="166"/>
      <c r="O339" s="168"/>
      <c r="P339" s="173"/>
      <c r="R339" s="172"/>
      <c r="S339" s="172"/>
    </row>
    <row r="340" spans="1:19" s="170" customFormat="1" ht="14.4">
      <c r="A340" s="178"/>
      <c r="B340" t="s">
        <v>264</v>
      </c>
      <c r="C340" s="192">
        <v>153379116</v>
      </c>
      <c r="D340" s="181"/>
      <c r="E340"/>
      <c r="F340" s="189"/>
      <c r="G340" s="166"/>
      <c r="H340" s="166"/>
      <c r="I340" s="166"/>
      <c r="J340" s="166"/>
      <c r="K340" s="166"/>
      <c r="L340" s="169"/>
      <c r="M340" s="169"/>
      <c r="N340" s="166"/>
      <c r="O340" s="168"/>
      <c r="P340" s="173"/>
      <c r="R340" s="172"/>
      <c r="S340" s="172"/>
    </row>
    <row r="341" spans="1:19" s="170" customFormat="1" ht="14.4">
      <c r="A341" s="178"/>
      <c r="B341" t="s">
        <v>267</v>
      </c>
      <c r="C341" s="192">
        <v>25307553</v>
      </c>
      <c r="D341" s="181"/>
      <c r="E341"/>
      <c r="F341" s="189"/>
      <c r="G341" s="166"/>
      <c r="H341" s="166"/>
      <c r="I341" s="166"/>
      <c r="J341" s="166"/>
      <c r="K341" s="166"/>
      <c r="L341" s="169"/>
      <c r="M341" s="169"/>
      <c r="N341" s="166"/>
      <c r="O341" s="168"/>
      <c r="P341" s="173"/>
      <c r="R341" s="172"/>
      <c r="S341" s="172"/>
    </row>
    <row r="342" spans="1:19" s="170" customFormat="1" ht="14.4">
      <c r="A342" s="178"/>
      <c r="B342" t="s">
        <v>282</v>
      </c>
      <c r="C342" s="192">
        <v>60538447</v>
      </c>
      <c r="D342" s="181"/>
      <c r="E342"/>
      <c r="F342" s="189"/>
      <c r="G342" s="166"/>
      <c r="H342" s="166"/>
      <c r="I342" s="166"/>
      <c r="J342" s="166"/>
      <c r="K342" s="166"/>
      <c r="L342" s="169"/>
      <c r="M342" s="169"/>
      <c r="N342" s="166"/>
      <c r="O342" s="168"/>
      <c r="P342" s="173"/>
      <c r="R342" s="172"/>
      <c r="S342" s="172"/>
    </row>
    <row r="343" spans="1:19" s="199" customFormat="1" ht="14.4">
      <c r="A343" s="206"/>
      <c r="B343" t="s">
        <v>621</v>
      </c>
      <c r="C343" s="192">
        <v>590909</v>
      </c>
      <c r="D343" s="205"/>
      <c r="E343"/>
      <c r="F343" s="189"/>
      <c r="G343" s="203"/>
      <c r="H343" s="203"/>
      <c r="I343" s="203"/>
      <c r="J343" s="203"/>
      <c r="K343" s="203"/>
      <c r="L343" s="204"/>
      <c r="M343" s="204"/>
      <c r="N343" s="203"/>
      <c r="O343" s="202"/>
      <c r="P343" s="201"/>
      <c r="R343" s="200"/>
      <c r="S343" s="200"/>
    </row>
    <row r="344" spans="1:19" s="170" customFormat="1" ht="14.4">
      <c r="A344" s="178"/>
      <c r="B344" t="s">
        <v>578</v>
      </c>
      <c r="C344" s="192">
        <v>34788158</v>
      </c>
      <c r="D344" s="181"/>
      <c r="E344"/>
      <c r="F344" s="189"/>
      <c r="G344" s="166"/>
      <c r="H344" s="166"/>
      <c r="I344" s="166"/>
      <c r="J344" s="166"/>
      <c r="K344" s="166"/>
      <c r="L344" s="169"/>
      <c r="M344" s="169"/>
      <c r="N344" s="166"/>
      <c r="O344" s="168"/>
      <c r="P344" s="173"/>
      <c r="R344" s="172"/>
      <c r="S344" s="172"/>
    </row>
    <row r="345" spans="1:19" s="170" customFormat="1" ht="14.4">
      <c r="A345" s="178"/>
      <c r="B345" t="s">
        <v>622</v>
      </c>
      <c r="C345" s="192">
        <v>8727273</v>
      </c>
      <c r="D345" s="181"/>
      <c r="E345"/>
      <c r="F345" s="189"/>
      <c r="G345" s="166"/>
      <c r="H345" s="166"/>
      <c r="I345" s="166"/>
      <c r="J345" s="166"/>
      <c r="K345" s="166"/>
      <c r="L345" s="169"/>
      <c r="M345" s="169"/>
      <c r="N345" s="166"/>
      <c r="O345" s="168"/>
      <c r="P345" s="173"/>
      <c r="R345" s="172"/>
      <c r="S345" s="172"/>
    </row>
    <row r="346" spans="1:19" s="170" customFormat="1" ht="14.4">
      <c r="A346" s="178"/>
      <c r="B346" t="s">
        <v>291</v>
      </c>
      <c r="C346" s="192">
        <v>2552727</v>
      </c>
      <c r="D346" s="181"/>
      <c r="E346"/>
      <c r="F346" s="189"/>
      <c r="G346" s="166"/>
      <c r="H346" s="166"/>
      <c r="I346" s="166"/>
      <c r="J346" s="166"/>
      <c r="K346" s="166"/>
      <c r="L346" s="169"/>
      <c r="M346" s="169"/>
      <c r="N346" s="166"/>
      <c r="O346" s="168"/>
      <c r="P346" s="173"/>
      <c r="R346" s="172"/>
      <c r="S346" s="172"/>
    </row>
    <row r="347" spans="1:19" s="170" customFormat="1" ht="14.4">
      <c r="A347" s="178"/>
      <c r="B347" t="s">
        <v>293</v>
      </c>
      <c r="C347" s="192">
        <v>220020</v>
      </c>
      <c r="D347" s="181"/>
      <c r="E347"/>
      <c r="F347" s="189"/>
      <c r="G347" s="166"/>
      <c r="H347" s="166"/>
      <c r="I347" s="166"/>
      <c r="J347" s="166"/>
      <c r="K347" s="166"/>
      <c r="L347" s="169"/>
      <c r="M347" s="169"/>
      <c r="N347" s="166"/>
      <c r="O347" s="168"/>
      <c r="P347" s="173"/>
      <c r="R347" s="172"/>
      <c r="S347" s="172"/>
    </row>
    <row r="348" spans="1:19" s="170" customFormat="1" ht="14.4">
      <c r="A348" s="178"/>
      <c r="B348" t="s">
        <v>296</v>
      </c>
      <c r="C348" s="192">
        <v>818182</v>
      </c>
      <c r="D348" s="181"/>
      <c r="E348"/>
      <c r="F348" s="189"/>
      <c r="G348" s="166"/>
      <c r="H348" s="166"/>
      <c r="I348" s="166"/>
      <c r="J348" s="166"/>
      <c r="K348" s="166"/>
      <c r="L348" s="169"/>
      <c r="M348" s="169"/>
      <c r="N348" s="166"/>
      <c r="O348" s="168"/>
      <c r="P348" s="173"/>
      <c r="R348" s="172"/>
      <c r="S348" s="172"/>
    </row>
    <row r="349" spans="1:19" s="170" customFormat="1" ht="14.4">
      <c r="A349" s="178"/>
      <c r="B349" t="s">
        <v>301</v>
      </c>
      <c r="C349" s="192">
        <v>321608</v>
      </c>
      <c r="D349" s="181"/>
      <c r="E349"/>
      <c r="F349" s="189"/>
      <c r="G349" s="166"/>
      <c r="H349" s="166"/>
      <c r="I349" s="166"/>
      <c r="J349" s="166"/>
      <c r="K349" s="166"/>
      <c r="L349" s="169"/>
      <c r="M349" s="169"/>
      <c r="N349" s="166"/>
      <c r="O349" s="168"/>
      <c r="P349" s="173"/>
      <c r="R349" s="172"/>
      <c r="S349" s="172"/>
    </row>
    <row r="350" spans="1:19" s="170" customFormat="1" ht="14.4">
      <c r="A350" s="178"/>
      <c r="B350" t="s">
        <v>581</v>
      </c>
      <c r="C350" s="192">
        <v>33234</v>
      </c>
      <c r="D350" s="181"/>
      <c r="E350"/>
      <c r="F350" s="189"/>
      <c r="G350" s="166"/>
      <c r="H350" s="166"/>
      <c r="I350" s="166"/>
      <c r="J350" s="166"/>
      <c r="K350" s="166"/>
      <c r="L350" s="169"/>
      <c r="M350" s="169"/>
      <c r="N350" s="166"/>
      <c r="O350" s="168"/>
      <c r="P350" s="173"/>
      <c r="R350" s="172"/>
      <c r="S350" s="172"/>
    </row>
    <row r="351" spans="1:19" s="170" customFormat="1" ht="14.4">
      <c r="A351" s="178"/>
      <c r="B351" t="s">
        <v>303</v>
      </c>
      <c r="C351" s="192">
        <v>1063600</v>
      </c>
      <c r="D351" s="181"/>
      <c r="E351"/>
      <c r="F351" s="189"/>
      <c r="G351" s="166"/>
      <c r="H351" s="166"/>
      <c r="I351" s="166"/>
      <c r="J351" s="166"/>
      <c r="K351" s="166"/>
      <c r="L351" s="169"/>
      <c r="M351" s="169"/>
      <c r="N351" s="166"/>
      <c r="O351" s="168"/>
      <c r="P351" s="173"/>
      <c r="R351" s="172"/>
      <c r="S351" s="172"/>
    </row>
    <row r="352" spans="1:19" s="170" customFormat="1" ht="14.4">
      <c r="A352" s="178"/>
      <c r="B352" t="s">
        <v>306</v>
      </c>
      <c r="C352" s="192">
        <v>287867</v>
      </c>
      <c r="D352" s="181"/>
      <c r="E352"/>
      <c r="F352" s="189"/>
      <c r="G352" s="166"/>
      <c r="H352" s="166"/>
      <c r="I352" s="166"/>
      <c r="J352" s="166"/>
      <c r="K352" s="166"/>
      <c r="L352" s="169"/>
      <c r="M352" s="169"/>
      <c r="N352" s="166"/>
      <c r="O352" s="168"/>
      <c r="P352" s="173"/>
      <c r="R352" s="172"/>
      <c r="S352" s="172"/>
    </row>
    <row r="353" spans="1:19" s="170" customFormat="1" ht="14.4">
      <c r="A353" s="178"/>
      <c r="B353" t="s">
        <v>542</v>
      </c>
      <c r="C353" s="192">
        <v>1825382</v>
      </c>
      <c r="D353" s="181"/>
      <c r="E353"/>
      <c r="F353" s="189"/>
      <c r="G353" s="166"/>
      <c r="H353" s="166"/>
      <c r="I353" s="166"/>
      <c r="J353" s="166"/>
      <c r="K353" s="166"/>
      <c r="L353" s="169"/>
      <c r="M353" s="169"/>
      <c r="N353" s="166"/>
      <c r="O353" s="168"/>
      <c r="P353" s="173"/>
      <c r="R353" s="172"/>
      <c r="S353" s="172"/>
    </row>
    <row r="354" spans="1:19" s="193" customFormat="1" ht="14.4">
      <c r="A354" s="178"/>
      <c r="B354" t="s">
        <v>623</v>
      </c>
      <c r="C354" s="192">
        <v>1363636</v>
      </c>
      <c r="D354" s="198"/>
      <c r="E354"/>
      <c r="F354" s="189"/>
      <c r="G354" s="180"/>
      <c r="H354" s="180"/>
      <c r="I354" s="180"/>
      <c r="J354" s="180"/>
      <c r="K354" s="180"/>
      <c r="L354" s="197"/>
      <c r="M354" s="197"/>
      <c r="N354" s="180"/>
      <c r="O354" s="196"/>
      <c r="P354" s="195"/>
      <c r="R354" s="194"/>
      <c r="S354" s="194"/>
    </row>
    <row r="355" spans="1:19" s="170" customFormat="1" ht="14.4">
      <c r="A355" s="178"/>
      <c r="B355" t="s">
        <v>312</v>
      </c>
      <c r="C355" s="192">
        <v>1965461</v>
      </c>
      <c r="D355" s="181"/>
      <c r="E355"/>
      <c r="F355" s="189"/>
      <c r="G355" s="166"/>
      <c r="H355" s="166"/>
      <c r="I355" s="166"/>
      <c r="J355" s="166"/>
      <c r="K355" s="166"/>
      <c r="L355" s="169"/>
      <c r="M355" s="169"/>
      <c r="N355" s="166"/>
      <c r="O355" s="168"/>
      <c r="P355" s="173"/>
      <c r="R355" s="172"/>
      <c r="S355" s="172"/>
    </row>
    <row r="356" spans="1:19" s="170" customFormat="1" ht="14.4">
      <c r="A356" s="178"/>
      <c r="B356" t="s">
        <v>314</v>
      </c>
      <c r="C356" s="192">
        <v>2470000</v>
      </c>
      <c r="D356" s="181"/>
      <c r="E356"/>
      <c r="F356" s="189"/>
      <c r="G356" s="166"/>
      <c r="H356" s="166"/>
      <c r="I356" s="166"/>
      <c r="J356" s="166"/>
      <c r="K356" s="166"/>
      <c r="L356" s="169"/>
      <c r="M356" s="169"/>
      <c r="N356" s="166"/>
      <c r="O356" s="168"/>
      <c r="P356" s="173"/>
      <c r="R356" s="172"/>
      <c r="S356" s="172"/>
    </row>
    <row r="357" spans="1:19" s="170" customFormat="1" ht="14.4">
      <c r="A357" s="178"/>
      <c r="B357" t="s">
        <v>325</v>
      </c>
      <c r="C357" s="192">
        <v>465454</v>
      </c>
      <c r="D357" s="181"/>
      <c r="E357"/>
      <c r="F357" s="189"/>
      <c r="G357" s="166"/>
      <c r="H357" s="166"/>
      <c r="I357" s="166"/>
      <c r="J357" s="166"/>
      <c r="K357" s="166"/>
      <c r="L357" s="169"/>
      <c r="M357" s="169"/>
      <c r="N357" s="166"/>
      <c r="O357" s="168"/>
      <c r="P357" s="173"/>
      <c r="R357" s="172"/>
      <c r="S357" s="172"/>
    </row>
    <row r="358" spans="1:19" s="170" customFormat="1" ht="14.4">
      <c r="A358" s="178"/>
      <c r="B358" t="s">
        <v>319</v>
      </c>
      <c r="C358" s="192">
        <v>232727</v>
      </c>
      <c r="D358" s="181"/>
      <c r="E358"/>
      <c r="F358" s="189"/>
      <c r="G358" s="166"/>
      <c r="H358" s="166"/>
      <c r="I358" s="166"/>
      <c r="J358" s="166"/>
      <c r="K358" s="166"/>
      <c r="L358" s="169"/>
      <c r="M358" s="169"/>
      <c r="N358" s="166"/>
      <c r="O358" s="168"/>
      <c r="P358" s="173"/>
      <c r="R358" s="172"/>
      <c r="S358" s="172"/>
    </row>
    <row r="359" spans="1:19" s="170" customFormat="1" ht="14.4">
      <c r="A359" s="178"/>
      <c r="B359" t="s">
        <v>657</v>
      </c>
      <c r="C359" s="192">
        <v>2782568</v>
      </c>
      <c r="D359" s="181"/>
      <c r="E359"/>
      <c r="F359" s="189"/>
      <c r="G359" s="166"/>
      <c r="H359" s="166"/>
      <c r="I359" s="166"/>
      <c r="J359" s="166"/>
      <c r="K359" s="166"/>
      <c r="L359" s="169"/>
      <c r="M359" s="169"/>
      <c r="N359" s="166"/>
      <c r="O359" s="168"/>
      <c r="P359" s="173"/>
      <c r="R359" s="172"/>
      <c r="S359" s="172"/>
    </row>
    <row r="360" spans="1:19" s="170" customFormat="1" ht="14.4">
      <c r="A360" s="178"/>
      <c r="B360" t="s">
        <v>329</v>
      </c>
      <c r="C360" s="192">
        <v>29641</v>
      </c>
      <c r="D360" s="181"/>
      <c r="E360" s="191"/>
      <c r="F360" s="185"/>
      <c r="G360" s="166"/>
      <c r="H360" s="166"/>
      <c r="I360" s="166"/>
      <c r="J360" s="166"/>
      <c r="K360" s="166"/>
      <c r="L360" s="169"/>
      <c r="M360" s="169"/>
      <c r="N360" s="166"/>
      <c r="O360" s="168"/>
      <c r="P360" s="173"/>
      <c r="R360" s="172"/>
      <c r="S360" s="172"/>
    </row>
    <row r="361" spans="1:19" s="170" customFormat="1" ht="14.4">
      <c r="A361" s="178"/>
      <c r="B361" s="191" t="s">
        <v>331</v>
      </c>
      <c r="C361" s="190">
        <v>1805575</v>
      </c>
      <c r="D361" s="181"/>
      <c r="E361" s="191"/>
      <c r="F361" s="185"/>
      <c r="G361" s="166"/>
      <c r="H361" s="166"/>
      <c r="I361" s="166"/>
      <c r="J361" s="166"/>
      <c r="K361" s="166"/>
      <c r="L361" s="169"/>
      <c r="M361" s="169"/>
      <c r="N361" s="166"/>
      <c r="O361" s="168"/>
      <c r="P361" s="173"/>
      <c r="R361" s="172"/>
      <c r="S361" s="172"/>
    </row>
    <row r="362" spans="1:19" s="170" customFormat="1" ht="14.4">
      <c r="A362" s="178"/>
      <c r="B362" s="191" t="s">
        <v>333</v>
      </c>
      <c r="C362" s="190">
        <v>1805575</v>
      </c>
      <c r="D362" s="181"/>
      <c r="E362"/>
      <c r="F362" s="189"/>
      <c r="G362" s="166"/>
      <c r="H362" s="166"/>
      <c r="I362" s="166"/>
      <c r="J362" s="166"/>
      <c r="K362" s="166"/>
      <c r="L362" s="169"/>
      <c r="M362" s="169"/>
      <c r="N362" s="166"/>
      <c r="O362" s="168"/>
      <c r="P362" s="173"/>
      <c r="R362" s="172"/>
      <c r="S362" s="172"/>
    </row>
    <row r="363" spans="1:19" s="170" customFormat="1" ht="14.4">
      <c r="A363" s="178"/>
      <c r="B363" t="s">
        <v>331</v>
      </c>
      <c r="C363" s="192">
        <v>1805575</v>
      </c>
      <c r="D363" s="181"/>
      <c r="E363" s="191"/>
      <c r="F363" s="185"/>
      <c r="G363" s="166"/>
      <c r="H363" s="166"/>
      <c r="I363" s="166"/>
      <c r="J363" s="166"/>
      <c r="K363" s="166"/>
      <c r="L363" s="169"/>
      <c r="M363" s="169"/>
      <c r="N363" s="166"/>
      <c r="O363" s="168"/>
      <c r="P363" s="173"/>
      <c r="R363" s="172"/>
      <c r="S363" s="172"/>
    </row>
    <row r="364" spans="1:19" s="170" customFormat="1" ht="14.4">
      <c r="A364" s="178"/>
      <c r="B364" s="191" t="s">
        <v>338</v>
      </c>
      <c r="C364" s="190">
        <v>-1725977</v>
      </c>
      <c r="D364" s="181"/>
      <c r="E364" s="191"/>
      <c r="F364" s="185"/>
      <c r="G364" s="166"/>
      <c r="H364" s="166"/>
      <c r="I364" s="166"/>
      <c r="J364" s="166"/>
      <c r="K364" s="166"/>
      <c r="L364" s="169"/>
      <c r="M364" s="169"/>
      <c r="N364" s="166"/>
      <c r="O364" s="168"/>
      <c r="P364" s="173"/>
      <c r="R364" s="172"/>
      <c r="S364" s="172"/>
    </row>
    <row r="365" spans="1:19" s="170" customFormat="1" ht="14.4">
      <c r="A365" s="178"/>
      <c r="B365" s="191" t="s">
        <v>338</v>
      </c>
      <c r="C365" s="190">
        <v>-1725977</v>
      </c>
      <c r="D365" s="181"/>
      <c r="E365"/>
      <c r="F365" s="189"/>
      <c r="G365" s="166"/>
      <c r="H365" s="166"/>
      <c r="I365" s="166"/>
      <c r="J365" s="166"/>
      <c r="K365" s="166"/>
      <c r="L365" s="169"/>
      <c r="M365" s="169"/>
      <c r="N365" s="166"/>
      <c r="O365" s="168"/>
      <c r="P365" s="173"/>
      <c r="R365" s="172"/>
      <c r="S365" s="172"/>
    </row>
    <row r="366" spans="1:19" s="170" customFormat="1" ht="14.4">
      <c r="A366" s="178"/>
      <c r="B366" t="s">
        <v>341</v>
      </c>
      <c r="C366" s="192">
        <v>-1725977</v>
      </c>
      <c r="D366" s="181"/>
      <c r="E366"/>
      <c r="F366" s="189"/>
      <c r="G366" s="166"/>
      <c r="H366" s="166"/>
      <c r="I366" s="166"/>
      <c r="J366" s="166"/>
      <c r="K366" s="166"/>
      <c r="L366" s="169"/>
      <c r="M366" s="169"/>
      <c r="N366" s="166"/>
      <c r="O366" s="168"/>
      <c r="P366" s="173"/>
      <c r="R366" s="172"/>
      <c r="S366" s="172"/>
    </row>
    <row r="367" spans="1:19" s="170" customFormat="1" ht="14.4">
      <c r="A367" s="178"/>
      <c r="B367" t="s">
        <v>345</v>
      </c>
      <c r="C367" s="192">
        <v>26232369</v>
      </c>
      <c r="D367" s="181"/>
      <c r="E367" s="191"/>
      <c r="F367" s="185"/>
      <c r="G367" s="166"/>
      <c r="H367" s="166"/>
      <c r="I367" s="166"/>
      <c r="J367" s="166"/>
      <c r="K367" s="166"/>
      <c r="L367" s="169"/>
      <c r="M367" s="169"/>
      <c r="N367" s="166"/>
      <c r="O367" s="168"/>
      <c r="P367" s="173"/>
      <c r="R367" s="172"/>
      <c r="S367" s="172"/>
    </row>
    <row r="368" spans="1:19" s="170" customFormat="1" ht="14.4">
      <c r="A368" s="178"/>
      <c r="B368" s="191" t="s">
        <v>345</v>
      </c>
      <c r="C368" s="190">
        <v>26232369</v>
      </c>
      <c r="D368" s="181"/>
      <c r="E368" s="191"/>
      <c r="F368" s="185"/>
      <c r="G368" s="166"/>
      <c r="H368" s="166"/>
      <c r="I368" s="166"/>
      <c r="J368" s="166"/>
      <c r="K368" s="166"/>
      <c r="L368" s="169"/>
      <c r="M368" s="169"/>
      <c r="N368" s="166"/>
      <c r="O368" s="168"/>
      <c r="P368" s="173"/>
      <c r="R368" s="172"/>
      <c r="S368" s="172"/>
    </row>
    <row r="369" spans="1:21" s="170" customFormat="1" ht="14.4">
      <c r="A369" s="178"/>
      <c r="B369" s="191" t="s">
        <v>350</v>
      </c>
      <c r="C369" s="190">
        <v>26232369</v>
      </c>
      <c r="D369" s="181"/>
      <c r="E369"/>
      <c r="F369" s="189"/>
      <c r="G369" s="166"/>
      <c r="H369" s="166"/>
      <c r="I369" s="166"/>
      <c r="J369" s="166"/>
      <c r="K369" s="166"/>
      <c r="L369" s="169"/>
      <c r="M369" s="169"/>
      <c r="N369" s="166"/>
      <c r="O369" s="168"/>
      <c r="P369" s="173"/>
      <c r="R369" s="172"/>
      <c r="S369" s="172"/>
    </row>
    <row r="370" spans="1:21" s="170" customFormat="1" ht="14.4">
      <c r="A370" s="178"/>
      <c r="B370" s="188" t="s">
        <v>624</v>
      </c>
      <c r="C370" s="187">
        <f>+C306-C321</f>
        <v>103796962</v>
      </c>
      <c r="D370" s="181"/>
      <c r="E370" s="186"/>
      <c r="F370" s="185"/>
      <c r="G370" s="166"/>
      <c r="H370" s="166"/>
      <c r="I370" s="166"/>
      <c r="J370" s="166"/>
      <c r="K370" s="166"/>
      <c r="L370" s="169"/>
      <c r="M370" s="169"/>
      <c r="N370" s="166"/>
      <c r="O370" s="168"/>
      <c r="P370" s="173"/>
      <c r="R370" s="172"/>
      <c r="S370" s="172"/>
    </row>
    <row r="371" spans="1:21" s="170" customFormat="1">
      <c r="A371" s="178"/>
      <c r="B371" s="184"/>
      <c r="C371" s="184"/>
      <c r="D371" s="181"/>
      <c r="E371" s="183"/>
      <c r="F371" s="166"/>
      <c r="G371" s="166"/>
      <c r="H371" s="166"/>
      <c r="I371" s="166"/>
      <c r="J371" s="166"/>
      <c r="K371" s="166"/>
      <c r="L371" s="169"/>
      <c r="M371" s="169"/>
      <c r="N371" s="166"/>
      <c r="O371" s="168"/>
      <c r="P371" s="173"/>
      <c r="R371" s="172"/>
      <c r="S371" s="172"/>
    </row>
    <row r="372" spans="1:21" s="170" customFormat="1">
      <c r="A372" s="178"/>
      <c r="B372" s="180"/>
      <c r="C372" s="182"/>
      <c r="D372" s="181"/>
      <c r="F372" s="166"/>
      <c r="G372" s="166"/>
      <c r="H372" s="166"/>
      <c r="I372" s="166"/>
      <c r="J372" s="166"/>
      <c r="K372" s="166"/>
      <c r="L372" s="169"/>
      <c r="M372" s="169"/>
      <c r="N372" s="166"/>
      <c r="O372" s="168"/>
      <c r="P372" s="173"/>
      <c r="R372" s="172"/>
      <c r="S372" s="172"/>
    </row>
    <row r="373" spans="1:21" s="170" customFormat="1">
      <c r="A373" s="178"/>
      <c r="B373" s="180"/>
      <c r="C373" s="179"/>
      <c r="H373" s="166"/>
      <c r="I373" s="166"/>
      <c r="J373" s="166"/>
      <c r="K373" s="166"/>
      <c r="L373" s="166"/>
      <c r="M373" s="166"/>
      <c r="N373" s="169"/>
      <c r="O373" s="169"/>
      <c r="P373" s="166"/>
      <c r="Q373" s="168"/>
      <c r="R373" s="173"/>
      <c r="T373" s="172"/>
      <c r="U373" s="172"/>
    </row>
    <row r="374" spans="1:21" s="170" customFormat="1">
      <c r="A374" s="178" t="s">
        <v>188</v>
      </c>
      <c r="B374" s="166"/>
      <c r="H374" s="166"/>
      <c r="I374" s="166"/>
      <c r="J374" s="166"/>
      <c r="K374" s="166"/>
      <c r="L374" s="166"/>
      <c r="M374" s="166"/>
      <c r="N374" s="169"/>
      <c r="O374" s="169"/>
      <c r="P374" s="166"/>
      <c r="Q374" s="168"/>
      <c r="R374" s="173"/>
      <c r="T374" s="172"/>
      <c r="U374" s="172"/>
    </row>
    <row r="375" spans="1:21" s="170" customFormat="1">
      <c r="B375" s="166"/>
      <c r="H375" s="166"/>
      <c r="I375" s="166"/>
      <c r="J375" s="166"/>
      <c r="K375" s="166"/>
      <c r="L375" s="166"/>
      <c r="M375" s="166"/>
      <c r="N375" s="169"/>
      <c r="O375" s="169"/>
      <c r="P375" s="166"/>
      <c r="Q375" s="168"/>
      <c r="R375" s="173"/>
      <c r="T375" s="172"/>
      <c r="U375" s="172"/>
    </row>
    <row r="376" spans="1:21" s="170" customFormat="1">
      <c r="A376" s="178" t="s">
        <v>739</v>
      </c>
      <c r="B376" s="166" t="s">
        <v>549</v>
      </c>
      <c r="H376" s="166"/>
      <c r="I376" s="166"/>
      <c r="J376" s="166"/>
      <c r="K376" s="166"/>
      <c r="L376" s="166"/>
      <c r="M376" s="166"/>
      <c r="N376" s="169"/>
      <c r="O376" s="169"/>
      <c r="P376" s="166"/>
      <c r="Q376" s="168"/>
      <c r="R376" s="173"/>
      <c r="T376" s="172"/>
      <c r="U376" s="172"/>
    </row>
    <row r="377" spans="1:21" s="170" customFormat="1">
      <c r="A377" s="178"/>
      <c r="B377" s="166"/>
      <c r="H377" s="166"/>
      <c r="I377" s="166"/>
      <c r="J377" s="166"/>
      <c r="K377" s="166"/>
      <c r="L377" s="166"/>
      <c r="M377" s="166"/>
      <c r="N377" s="169"/>
      <c r="O377" s="169"/>
      <c r="P377" s="166"/>
      <c r="Q377" s="168"/>
      <c r="R377" s="173"/>
      <c r="T377" s="172"/>
      <c r="U377" s="172"/>
    </row>
    <row r="378" spans="1:21" s="170" customFormat="1">
      <c r="A378" s="178"/>
      <c r="B378" s="166"/>
      <c r="H378" s="166"/>
      <c r="I378" s="166"/>
      <c r="J378" s="166"/>
      <c r="K378" s="166"/>
      <c r="L378" s="166"/>
      <c r="M378" s="166"/>
      <c r="N378" s="169"/>
      <c r="O378" s="169"/>
      <c r="P378" s="166"/>
      <c r="Q378" s="168"/>
      <c r="R378" s="173"/>
      <c r="T378" s="172"/>
      <c r="U378" s="172"/>
    </row>
    <row r="379" spans="1:21" s="170" customFormat="1">
      <c r="A379" s="178" t="s">
        <v>738</v>
      </c>
      <c r="B379" s="166" t="s">
        <v>549</v>
      </c>
      <c r="H379" s="166"/>
      <c r="I379" s="166"/>
      <c r="J379" s="166"/>
      <c r="K379" s="166"/>
      <c r="L379" s="166"/>
      <c r="M379" s="166"/>
      <c r="N379" s="169"/>
      <c r="O379" s="169"/>
      <c r="P379" s="166"/>
      <c r="Q379" s="168"/>
      <c r="R379" s="173"/>
      <c r="T379" s="172"/>
      <c r="U379" s="172"/>
    </row>
    <row r="380" spans="1:21" s="170" customFormat="1">
      <c r="A380" s="178"/>
      <c r="B380" s="166"/>
      <c r="H380" s="166"/>
      <c r="I380" s="166"/>
      <c r="J380" s="166"/>
      <c r="K380" s="166"/>
      <c r="L380" s="166"/>
      <c r="M380" s="166"/>
      <c r="N380" s="169"/>
      <c r="O380" s="169"/>
      <c r="P380" s="166"/>
      <c r="Q380" s="168"/>
      <c r="R380" s="173"/>
      <c r="T380" s="172"/>
      <c r="U380" s="172"/>
    </row>
    <row r="381" spans="1:21" s="170" customFormat="1">
      <c r="A381" s="178"/>
      <c r="B381" s="166"/>
      <c r="H381" s="166"/>
      <c r="I381" s="166"/>
      <c r="J381" s="166"/>
      <c r="K381" s="166"/>
      <c r="L381" s="166"/>
      <c r="M381" s="166"/>
      <c r="N381" s="169"/>
      <c r="O381" s="169"/>
      <c r="P381" s="166"/>
      <c r="Q381" s="168"/>
      <c r="R381" s="173"/>
      <c r="T381" s="172"/>
      <c r="U381" s="172"/>
    </row>
    <row r="382" spans="1:21" s="170" customFormat="1">
      <c r="A382" s="178" t="s">
        <v>191</v>
      </c>
      <c r="B382" s="741" t="s">
        <v>468</v>
      </c>
      <c r="C382" s="741"/>
      <c r="H382" s="166"/>
      <c r="I382" s="166"/>
      <c r="J382" s="166"/>
      <c r="K382" s="166"/>
      <c r="L382" s="166"/>
      <c r="M382" s="166"/>
      <c r="N382" s="169"/>
      <c r="O382" s="169"/>
      <c r="P382" s="166"/>
      <c r="Q382" s="168"/>
      <c r="R382" s="173"/>
      <c r="T382" s="172"/>
      <c r="U382" s="172"/>
    </row>
    <row r="383" spans="1:21" s="170" customFormat="1" ht="42.45" customHeight="1">
      <c r="A383" s="178"/>
      <c r="B383" s="166"/>
      <c r="H383" s="166"/>
      <c r="I383" s="166"/>
      <c r="J383" s="166"/>
      <c r="K383" s="166"/>
      <c r="L383" s="166"/>
      <c r="M383" s="166"/>
      <c r="N383" s="169"/>
      <c r="O383" s="169"/>
      <c r="P383" s="166"/>
      <c r="Q383" s="168"/>
      <c r="R383" s="173"/>
      <c r="T383" s="172"/>
      <c r="U383" s="172"/>
    </row>
    <row r="384" spans="1:21" s="170" customFormat="1">
      <c r="A384" s="178"/>
      <c r="B384" s="166"/>
      <c r="H384" s="166"/>
      <c r="I384" s="166"/>
      <c r="J384" s="166"/>
      <c r="K384" s="166"/>
      <c r="L384" s="166"/>
      <c r="M384" s="166"/>
      <c r="N384" s="169"/>
      <c r="O384" s="169"/>
      <c r="P384" s="166"/>
      <c r="Q384" s="168"/>
      <c r="R384" s="173"/>
      <c r="T384" s="172"/>
      <c r="U384" s="172"/>
    </row>
    <row r="385" spans="1:21" s="170" customFormat="1">
      <c r="A385" s="178"/>
      <c r="B385" s="741"/>
      <c r="C385" s="741"/>
      <c r="H385" s="166"/>
      <c r="I385" s="166"/>
      <c r="J385" s="166"/>
      <c r="K385" s="166"/>
      <c r="L385" s="166"/>
      <c r="M385" s="166"/>
      <c r="N385" s="169"/>
      <c r="O385" s="169"/>
      <c r="P385" s="166"/>
      <c r="Q385" s="168"/>
      <c r="R385" s="173"/>
      <c r="T385" s="172"/>
      <c r="U385" s="172"/>
    </row>
    <row r="386" spans="1:21" s="170" customFormat="1">
      <c r="A386" s="178"/>
      <c r="B386" s="175"/>
      <c r="C386" s="175"/>
      <c r="H386" s="166"/>
      <c r="I386" s="166"/>
      <c r="J386" s="166"/>
      <c r="K386" s="166"/>
      <c r="L386" s="166"/>
      <c r="M386" s="166"/>
      <c r="N386" s="169"/>
      <c r="O386" s="169"/>
      <c r="P386" s="166"/>
      <c r="Q386" s="168"/>
      <c r="R386" s="173"/>
      <c r="T386" s="172"/>
      <c r="U386" s="172"/>
    </row>
    <row r="387" spans="1:21" s="170" customFormat="1">
      <c r="A387" s="178"/>
      <c r="B387" s="175"/>
      <c r="C387" s="175"/>
      <c r="H387" s="166"/>
      <c r="I387" s="166"/>
      <c r="J387" s="166"/>
      <c r="K387" s="166"/>
      <c r="L387" s="166"/>
      <c r="M387" s="166"/>
      <c r="N387" s="169"/>
      <c r="O387" s="169"/>
      <c r="P387" s="166"/>
      <c r="Q387" s="168"/>
      <c r="R387" s="173"/>
      <c r="T387" s="172"/>
      <c r="U387" s="172"/>
    </row>
    <row r="388" spans="1:21" s="170" customFormat="1">
      <c r="A388" s="178"/>
      <c r="B388" s="175"/>
      <c r="C388" s="175"/>
      <c r="H388" s="166"/>
      <c r="I388" s="166"/>
      <c r="J388" s="166"/>
      <c r="K388" s="166"/>
      <c r="L388" s="166"/>
      <c r="M388" s="166"/>
      <c r="N388" s="169"/>
      <c r="O388" s="169"/>
      <c r="P388" s="166"/>
      <c r="Q388" s="168"/>
      <c r="R388" s="173"/>
      <c r="T388" s="172"/>
      <c r="U388" s="172"/>
    </row>
    <row r="389" spans="1:21" s="170" customFormat="1">
      <c r="A389" s="178"/>
      <c r="B389" s="174"/>
      <c r="C389" s="171"/>
      <c r="H389" s="166"/>
      <c r="I389" s="166"/>
      <c r="J389" s="166"/>
      <c r="K389" s="166"/>
      <c r="L389" s="166"/>
      <c r="M389" s="166"/>
      <c r="N389" s="169"/>
      <c r="O389" s="169"/>
      <c r="P389" s="166"/>
      <c r="Q389" s="168"/>
      <c r="R389" s="173"/>
      <c r="T389" s="172"/>
      <c r="U389" s="172"/>
    </row>
    <row r="390" spans="1:21" s="170" customFormat="1">
      <c r="A390" s="178"/>
      <c r="B390" s="174"/>
      <c r="C390" s="171"/>
      <c r="H390" s="166"/>
      <c r="I390" s="166"/>
      <c r="J390" s="166"/>
      <c r="K390" s="166"/>
      <c r="L390" s="166"/>
      <c r="M390" s="166"/>
      <c r="N390" s="169"/>
      <c r="O390" s="169"/>
      <c r="P390" s="166"/>
      <c r="Q390" s="168"/>
      <c r="R390" s="173"/>
      <c r="T390" s="172"/>
      <c r="U390" s="172"/>
    </row>
    <row r="391" spans="1:21" s="170" customFormat="1">
      <c r="A391" s="178"/>
      <c r="B391" s="174"/>
      <c r="C391" s="171"/>
      <c r="H391" s="166"/>
      <c r="I391" s="166"/>
      <c r="J391" s="166"/>
      <c r="K391" s="166"/>
      <c r="L391" s="166"/>
      <c r="M391" s="166"/>
      <c r="N391" s="169"/>
      <c r="O391" s="169"/>
      <c r="P391" s="166"/>
      <c r="Q391" s="168"/>
      <c r="R391" s="173"/>
      <c r="T391" s="172"/>
      <c r="U391" s="172"/>
    </row>
    <row r="392" spans="1:21">
      <c r="B392" s="174"/>
      <c r="C392" s="171"/>
    </row>
    <row r="393" spans="1:21" s="170" customFormat="1">
      <c r="B393" s="174"/>
      <c r="C393" s="171"/>
      <c r="H393" s="166"/>
      <c r="I393" s="166"/>
      <c r="J393" s="166"/>
      <c r="K393" s="166"/>
      <c r="L393" s="166"/>
      <c r="M393" s="166"/>
      <c r="N393" s="169"/>
      <c r="O393" s="169"/>
      <c r="P393" s="166"/>
      <c r="Q393" s="168"/>
      <c r="R393" s="173"/>
      <c r="T393" s="172"/>
      <c r="U393" s="172"/>
    </row>
    <row r="394" spans="1:21">
      <c r="B394" s="174"/>
      <c r="C394" s="171"/>
    </row>
    <row r="395" spans="1:21" s="170" customFormat="1">
      <c r="B395" s="174"/>
      <c r="C395" s="171"/>
      <c r="H395" s="166"/>
      <c r="I395" s="166"/>
      <c r="J395" s="166"/>
      <c r="K395" s="166"/>
      <c r="L395" s="166"/>
      <c r="M395" s="166"/>
      <c r="N395" s="169"/>
      <c r="O395" s="169"/>
      <c r="P395" s="166"/>
      <c r="Q395" s="168"/>
      <c r="R395" s="173"/>
      <c r="T395" s="172"/>
      <c r="U395" s="172"/>
    </row>
    <row r="396" spans="1:21" s="170" customFormat="1">
      <c r="A396" s="177"/>
      <c r="B396" s="174"/>
      <c r="C396" s="171"/>
      <c r="H396" s="166"/>
      <c r="I396" s="166"/>
      <c r="J396" s="166"/>
      <c r="K396" s="166"/>
      <c r="L396" s="166"/>
      <c r="M396" s="166"/>
      <c r="N396" s="169"/>
      <c r="O396" s="169"/>
      <c r="P396" s="166"/>
      <c r="Q396" s="168"/>
      <c r="R396" s="173"/>
      <c r="T396" s="172"/>
      <c r="U396" s="172"/>
    </row>
    <row r="397" spans="1:21" s="170" customFormat="1">
      <c r="A397" s="166"/>
      <c r="B397" s="174"/>
      <c r="C397" s="171"/>
      <c r="H397" s="166"/>
      <c r="I397" s="166"/>
      <c r="J397" s="166"/>
      <c r="K397" s="166"/>
      <c r="L397" s="166"/>
      <c r="M397" s="166"/>
      <c r="N397" s="169"/>
      <c r="O397" s="169"/>
      <c r="P397" s="166"/>
      <c r="Q397" s="168"/>
      <c r="R397" s="173"/>
      <c r="T397" s="172"/>
      <c r="U397" s="172"/>
    </row>
    <row r="398" spans="1:21" s="170" customFormat="1">
      <c r="B398" s="174"/>
      <c r="C398" s="171"/>
      <c r="H398" s="166"/>
      <c r="I398" s="166"/>
      <c r="J398" s="166"/>
      <c r="K398" s="166"/>
      <c r="L398" s="166"/>
      <c r="M398" s="166"/>
      <c r="N398" s="169"/>
      <c r="O398" s="169"/>
      <c r="P398" s="166"/>
      <c r="Q398" s="168"/>
      <c r="R398" s="173"/>
      <c r="T398" s="172"/>
      <c r="U398" s="172"/>
    </row>
    <row r="399" spans="1:21" s="170" customFormat="1">
      <c r="A399" s="177"/>
      <c r="B399" s="174"/>
      <c r="C399" s="171"/>
      <c r="H399" s="166"/>
      <c r="I399" s="166"/>
      <c r="J399" s="166"/>
      <c r="K399" s="166"/>
      <c r="L399" s="166"/>
      <c r="M399" s="166"/>
      <c r="N399" s="169"/>
      <c r="O399" s="169"/>
      <c r="P399" s="166"/>
      <c r="Q399" s="168"/>
      <c r="R399" s="173"/>
      <c r="T399" s="172"/>
      <c r="U399" s="172"/>
    </row>
    <row r="400" spans="1:21">
      <c r="B400" s="174"/>
      <c r="C400" s="171"/>
    </row>
    <row r="401" spans="1:21" s="170" customFormat="1">
      <c r="B401" s="174"/>
      <c r="C401" s="171"/>
      <c r="H401" s="166"/>
      <c r="I401" s="166"/>
      <c r="J401" s="166"/>
      <c r="K401" s="166"/>
      <c r="L401" s="166"/>
      <c r="M401" s="166"/>
      <c r="N401" s="169"/>
      <c r="O401" s="169"/>
      <c r="P401" s="166"/>
      <c r="Q401" s="168"/>
      <c r="R401" s="173"/>
      <c r="T401" s="172"/>
      <c r="U401" s="172"/>
    </row>
    <row r="402" spans="1:21" ht="41.7" customHeight="1">
      <c r="B402" s="174"/>
      <c r="C402" s="171"/>
    </row>
    <row r="403" spans="1:21" s="170" customFormat="1" ht="12.75" customHeight="1">
      <c r="A403" s="176"/>
      <c r="B403" s="174"/>
      <c r="C403" s="171"/>
      <c r="E403" s="175"/>
      <c r="H403" s="166"/>
      <c r="I403" s="166"/>
      <c r="J403" s="166"/>
      <c r="K403" s="166"/>
      <c r="L403" s="166"/>
      <c r="M403" s="166"/>
      <c r="N403" s="169"/>
      <c r="O403" s="169"/>
      <c r="P403" s="166"/>
      <c r="Q403" s="168"/>
      <c r="R403" s="173"/>
      <c r="T403" s="172"/>
      <c r="U403" s="172"/>
    </row>
    <row r="404" spans="1:21" s="170" customFormat="1" ht="12.75" customHeight="1">
      <c r="A404" s="174"/>
      <c r="B404" s="174"/>
      <c r="C404" s="171"/>
      <c r="E404" s="175"/>
      <c r="H404" s="166"/>
      <c r="I404" s="166"/>
      <c r="J404" s="166"/>
      <c r="K404" s="166"/>
      <c r="L404" s="166"/>
      <c r="M404" s="166"/>
      <c r="N404" s="169"/>
      <c r="O404" s="169"/>
      <c r="P404" s="166"/>
      <c r="Q404" s="168"/>
      <c r="R404" s="173"/>
      <c r="T404" s="172"/>
      <c r="U404" s="172"/>
    </row>
    <row r="405" spans="1:21" s="170" customFormat="1" ht="12.75" customHeight="1">
      <c r="A405" s="174"/>
      <c r="B405" s="174"/>
      <c r="C405" s="171"/>
      <c r="E405" s="175"/>
      <c r="F405" s="175"/>
      <c r="H405" s="166"/>
      <c r="I405" s="166"/>
      <c r="J405" s="166"/>
      <c r="K405" s="166"/>
      <c r="L405" s="166"/>
      <c r="M405" s="166"/>
      <c r="N405" s="169"/>
      <c r="O405" s="169"/>
      <c r="P405" s="166"/>
      <c r="Q405" s="168"/>
      <c r="R405" s="173"/>
      <c r="T405" s="172"/>
      <c r="U405" s="172"/>
    </row>
    <row r="406" spans="1:21" s="170" customFormat="1">
      <c r="A406" s="174"/>
      <c r="B406" s="174"/>
      <c r="C406" s="171"/>
      <c r="D406" s="175"/>
      <c r="E406" s="175"/>
      <c r="F406" s="175"/>
      <c r="H406" s="166"/>
      <c r="I406" s="166"/>
      <c r="J406" s="166"/>
      <c r="K406" s="166"/>
      <c r="L406" s="166"/>
      <c r="M406" s="166"/>
      <c r="N406" s="169"/>
      <c r="O406" s="169"/>
      <c r="P406" s="166"/>
      <c r="Q406" s="168"/>
      <c r="R406" s="173"/>
      <c r="T406" s="172"/>
      <c r="U406" s="172"/>
    </row>
    <row r="407" spans="1:21" s="170" customFormat="1">
      <c r="A407" s="174"/>
      <c r="B407" s="174"/>
      <c r="C407" s="171"/>
      <c r="D407" s="175"/>
      <c r="E407" s="171"/>
      <c r="F407" s="175"/>
      <c r="H407" s="166"/>
      <c r="I407" s="166"/>
      <c r="J407" s="166"/>
      <c r="K407" s="166"/>
      <c r="L407" s="166"/>
      <c r="M407" s="166"/>
      <c r="N407" s="169"/>
      <c r="O407" s="169"/>
      <c r="P407" s="166"/>
      <c r="Q407" s="168"/>
      <c r="R407" s="173"/>
      <c r="T407" s="172"/>
      <c r="U407" s="172"/>
    </row>
    <row r="408" spans="1:21" s="170" customFormat="1">
      <c r="A408" s="174"/>
      <c r="B408" s="174"/>
      <c r="C408" s="171"/>
      <c r="D408" s="175"/>
      <c r="E408" s="171"/>
      <c r="F408" s="175"/>
      <c r="H408" s="166"/>
      <c r="I408" s="166"/>
      <c r="J408" s="166"/>
      <c r="K408" s="166"/>
      <c r="L408" s="166"/>
      <c r="M408" s="166"/>
      <c r="N408" s="169"/>
      <c r="O408" s="169"/>
      <c r="P408" s="166"/>
      <c r="Q408" s="168"/>
      <c r="R408" s="173"/>
      <c r="T408" s="172"/>
      <c r="U408" s="172"/>
    </row>
    <row r="409" spans="1:21" s="170" customFormat="1">
      <c r="A409" s="174"/>
      <c r="B409" s="174"/>
      <c r="C409" s="171"/>
      <c r="D409" s="175"/>
      <c r="E409" s="171"/>
      <c r="F409" s="171"/>
      <c r="H409" s="166"/>
      <c r="I409" s="166"/>
      <c r="J409" s="166"/>
      <c r="K409" s="166"/>
      <c r="L409" s="166"/>
      <c r="M409" s="166"/>
      <c r="N409" s="169"/>
      <c r="O409" s="169"/>
      <c r="P409" s="166"/>
      <c r="Q409" s="168"/>
      <c r="R409" s="173"/>
      <c r="T409" s="172"/>
      <c r="U409" s="172"/>
    </row>
    <row r="410" spans="1:21" s="170" customFormat="1">
      <c r="A410" s="174"/>
      <c r="B410" s="174"/>
      <c r="C410" s="171"/>
      <c r="D410" s="171"/>
      <c r="E410" s="171"/>
      <c r="F410" s="171"/>
      <c r="H410" s="166"/>
      <c r="I410" s="166"/>
      <c r="J410" s="166"/>
      <c r="K410" s="166"/>
      <c r="L410" s="166"/>
      <c r="M410" s="166"/>
      <c r="N410" s="169"/>
      <c r="O410" s="169"/>
      <c r="P410" s="166"/>
      <c r="Q410" s="168"/>
      <c r="R410" s="173"/>
      <c r="T410" s="172"/>
      <c r="U410" s="172"/>
    </row>
    <row r="411" spans="1:21" s="170" customFormat="1">
      <c r="A411" s="174"/>
      <c r="B411" s="174"/>
      <c r="C411" s="171"/>
      <c r="D411" s="171"/>
      <c r="E411" s="171"/>
      <c r="F411" s="171"/>
      <c r="H411" s="166"/>
      <c r="I411" s="166"/>
      <c r="J411" s="166"/>
      <c r="K411" s="166"/>
      <c r="L411" s="166"/>
      <c r="M411" s="166"/>
      <c r="N411" s="169"/>
      <c r="O411" s="169"/>
      <c r="P411" s="166"/>
      <c r="Q411" s="168"/>
      <c r="R411" s="173"/>
      <c r="T411" s="172"/>
      <c r="U411" s="172"/>
    </row>
    <row r="412" spans="1:21" s="170" customFormat="1">
      <c r="A412" s="174"/>
      <c r="B412" s="174"/>
      <c r="C412" s="171"/>
      <c r="D412" s="171"/>
      <c r="E412" s="171"/>
      <c r="F412" s="171"/>
      <c r="H412" s="166"/>
      <c r="I412" s="166"/>
      <c r="J412" s="166"/>
      <c r="K412" s="166"/>
      <c r="L412" s="166"/>
      <c r="M412" s="166"/>
      <c r="N412" s="169"/>
      <c r="O412" s="169"/>
      <c r="P412" s="166"/>
      <c r="Q412" s="168"/>
      <c r="R412" s="173"/>
      <c r="T412" s="172"/>
      <c r="U412" s="172"/>
    </row>
    <row r="413" spans="1:21" s="170" customFormat="1">
      <c r="A413" s="174"/>
      <c r="B413" s="174"/>
      <c r="C413" s="171"/>
      <c r="D413" s="171"/>
      <c r="E413" s="171"/>
      <c r="F413" s="171"/>
      <c r="H413" s="166"/>
      <c r="I413" s="166"/>
      <c r="J413" s="166"/>
      <c r="K413" s="166"/>
      <c r="L413" s="166"/>
      <c r="M413" s="166"/>
      <c r="N413" s="169"/>
      <c r="O413" s="169"/>
      <c r="P413" s="166"/>
      <c r="Q413" s="168"/>
      <c r="R413" s="173"/>
      <c r="T413" s="172"/>
      <c r="U413" s="172"/>
    </row>
    <row r="414" spans="1:21" s="170" customFormat="1">
      <c r="A414" s="174"/>
      <c r="B414" s="174"/>
      <c r="C414" s="171"/>
      <c r="D414" s="171"/>
      <c r="E414" s="171"/>
      <c r="F414" s="171"/>
      <c r="H414" s="166"/>
      <c r="I414" s="166"/>
      <c r="J414" s="166"/>
      <c r="K414" s="166"/>
      <c r="L414" s="166"/>
      <c r="M414" s="166"/>
      <c r="N414" s="169"/>
      <c r="O414" s="169"/>
      <c r="P414" s="166"/>
      <c r="Q414" s="168"/>
      <c r="R414" s="173"/>
      <c r="T414" s="172"/>
      <c r="U414" s="172"/>
    </row>
    <row r="415" spans="1:21" s="170" customFormat="1">
      <c r="A415" s="174"/>
      <c r="B415" s="174"/>
      <c r="C415" s="171"/>
      <c r="D415" s="171"/>
      <c r="E415" s="171"/>
      <c r="F415" s="171"/>
      <c r="H415" s="166"/>
      <c r="I415" s="166"/>
      <c r="J415" s="166"/>
      <c r="K415" s="166"/>
      <c r="L415" s="166"/>
      <c r="M415" s="166"/>
      <c r="N415" s="169"/>
      <c r="O415" s="169"/>
      <c r="P415" s="166"/>
      <c r="Q415" s="168"/>
      <c r="R415" s="173"/>
      <c r="T415" s="172"/>
      <c r="U415" s="172"/>
    </row>
    <row r="416" spans="1:21" s="170" customFormat="1">
      <c r="A416" s="174"/>
      <c r="B416" s="174"/>
      <c r="C416" s="171"/>
      <c r="D416" s="171"/>
      <c r="E416" s="171"/>
      <c r="F416" s="171"/>
      <c r="H416" s="166"/>
      <c r="I416" s="166"/>
      <c r="J416" s="166"/>
      <c r="K416" s="166"/>
      <c r="L416" s="166"/>
      <c r="M416" s="166"/>
      <c r="N416" s="169"/>
      <c r="O416" s="169"/>
      <c r="P416" s="166"/>
      <c r="Q416" s="168"/>
      <c r="R416" s="173"/>
      <c r="T416" s="172"/>
      <c r="U416" s="172"/>
    </row>
    <row r="417" spans="1:21" s="170" customFormat="1">
      <c r="A417" s="174"/>
      <c r="B417" s="174"/>
      <c r="C417" s="171"/>
      <c r="D417" s="171"/>
      <c r="E417" s="171"/>
      <c r="F417" s="171"/>
      <c r="H417" s="166"/>
      <c r="I417" s="166"/>
      <c r="J417" s="166"/>
      <c r="K417" s="166"/>
      <c r="L417" s="166"/>
      <c r="M417" s="166"/>
      <c r="N417" s="169"/>
      <c r="O417" s="169"/>
      <c r="P417" s="166"/>
      <c r="Q417" s="168"/>
      <c r="R417" s="173"/>
      <c r="T417" s="172"/>
      <c r="U417" s="172"/>
    </row>
    <row r="418" spans="1:21" s="170" customFormat="1">
      <c r="A418" s="174"/>
      <c r="B418" s="174"/>
      <c r="C418" s="171"/>
      <c r="D418" s="171"/>
      <c r="E418" s="171"/>
      <c r="F418" s="171"/>
      <c r="H418" s="166"/>
      <c r="I418" s="166"/>
      <c r="J418" s="166"/>
      <c r="K418" s="166"/>
      <c r="L418" s="166"/>
      <c r="M418" s="166"/>
      <c r="N418" s="169"/>
      <c r="O418" s="169"/>
      <c r="P418" s="166"/>
      <c r="Q418" s="168"/>
      <c r="R418" s="173"/>
      <c r="T418" s="172"/>
      <c r="U418" s="172"/>
    </row>
    <row r="419" spans="1:21" s="170" customFormat="1">
      <c r="A419" s="174"/>
      <c r="B419" s="174"/>
      <c r="C419" s="171"/>
      <c r="D419" s="171"/>
      <c r="E419" s="171"/>
      <c r="F419" s="171"/>
      <c r="H419" s="166"/>
      <c r="I419" s="166"/>
      <c r="J419" s="166"/>
      <c r="K419" s="166"/>
      <c r="L419" s="166"/>
      <c r="M419" s="166"/>
      <c r="N419" s="169"/>
      <c r="O419" s="169"/>
      <c r="P419" s="166"/>
      <c r="Q419" s="168"/>
      <c r="R419" s="173"/>
      <c r="T419" s="172"/>
      <c r="U419" s="172"/>
    </row>
    <row r="420" spans="1:21" s="170" customFormat="1">
      <c r="A420" s="174"/>
      <c r="B420" s="174"/>
      <c r="C420" s="171"/>
      <c r="D420" s="171"/>
      <c r="E420" s="171"/>
      <c r="F420" s="171"/>
      <c r="H420" s="166"/>
      <c r="I420" s="166"/>
      <c r="J420" s="166"/>
      <c r="K420" s="166"/>
      <c r="L420" s="166"/>
      <c r="M420" s="166"/>
      <c r="N420" s="169"/>
      <c r="O420" s="169"/>
      <c r="P420" s="166"/>
      <c r="Q420" s="168"/>
      <c r="R420" s="173"/>
      <c r="T420" s="172"/>
      <c r="U420" s="172"/>
    </row>
    <row r="421" spans="1:21" s="170" customFormat="1">
      <c r="A421" s="174"/>
      <c r="B421" s="174"/>
      <c r="C421" s="171"/>
      <c r="D421" s="171"/>
      <c r="E421" s="171"/>
      <c r="F421" s="171"/>
      <c r="H421" s="166"/>
      <c r="I421" s="166"/>
      <c r="J421" s="166"/>
      <c r="K421" s="166"/>
      <c r="L421" s="166"/>
      <c r="M421" s="166"/>
      <c r="N421" s="169"/>
      <c r="O421" s="169"/>
      <c r="P421" s="166"/>
      <c r="Q421" s="168"/>
      <c r="R421" s="173"/>
      <c r="T421" s="172"/>
      <c r="U421" s="172"/>
    </row>
    <row r="422" spans="1:21" s="170" customFormat="1">
      <c r="A422" s="174"/>
      <c r="B422" s="166"/>
      <c r="D422" s="171"/>
      <c r="E422" s="171"/>
      <c r="F422" s="171"/>
      <c r="H422" s="166"/>
      <c r="I422" s="166"/>
      <c r="J422" s="166"/>
      <c r="K422" s="166"/>
      <c r="L422" s="166"/>
      <c r="M422" s="166"/>
      <c r="N422" s="169"/>
      <c r="O422" s="169"/>
      <c r="P422" s="166"/>
      <c r="Q422" s="168"/>
      <c r="R422" s="173"/>
      <c r="T422" s="172"/>
      <c r="U422" s="172"/>
    </row>
    <row r="423" spans="1:21" s="170" customFormat="1">
      <c r="A423" s="174"/>
      <c r="B423" s="166"/>
      <c r="D423" s="171"/>
      <c r="E423" s="171"/>
      <c r="F423" s="171"/>
      <c r="H423" s="166"/>
      <c r="I423" s="166"/>
      <c r="J423" s="166"/>
      <c r="K423" s="166"/>
      <c r="L423" s="166"/>
      <c r="M423" s="166"/>
      <c r="N423" s="169"/>
      <c r="O423" s="169"/>
      <c r="P423" s="166"/>
      <c r="Q423" s="168"/>
      <c r="R423" s="173"/>
      <c r="T423" s="172"/>
      <c r="U423" s="172"/>
    </row>
    <row r="424" spans="1:21" s="170" customFormat="1">
      <c r="A424" s="174"/>
      <c r="B424" s="166"/>
      <c r="D424" s="171"/>
      <c r="E424" s="171"/>
      <c r="F424" s="171"/>
      <c r="H424" s="166"/>
      <c r="I424" s="166"/>
      <c r="J424" s="166"/>
      <c r="K424" s="166"/>
      <c r="L424" s="166"/>
      <c r="M424" s="166"/>
      <c r="N424" s="169"/>
      <c r="O424" s="169"/>
      <c r="P424" s="166"/>
      <c r="Q424" s="168"/>
      <c r="R424" s="173"/>
      <c r="T424" s="172"/>
      <c r="U424" s="172"/>
    </row>
    <row r="425" spans="1:21" s="170" customFormat="1">
      <c r="A425" s="174"/>
      <c r="B425" s="166"/>
      <c r="D425" s="171"/>
      <c r="E425" s="171"/>
      <c r="F425" s="171"/>
      <c r="H425" s="166"/>
      <c r="I425" s="166"/>
      <c r="J425" s="166"/>
      <c r="K425" s="166"/>
      <c r="L425" s="166"/>
      <c r="M425" s="166"/>
      <c r="N425" s="169"/>
      <c r="O425" s="169"/>
      <c r="P425" s="166"/>
      <c r="Q425" s="168"/>
      <c r="R425" s="173"/>
      <c r="T425" s="172"/>
      <c r="U425" s="172"/>
    </row>
    <row r="426" spans="1:21" s="170" customFormat="1">
      <c r="A426" s="174"/>
      <c r="B426" s="166"/>
      <c r="D426" s="171"/>
      <c r="E426" s="171"/>
      <c r="F426" s="171"/>
      <c r="H426" s="166"/>
      <c r="I426" s="166"/>
      <c r="J426" s="166"/>
      <c r="K426" s="166"/>
      <c r="L426" s="166"/>
      <c r="M426" s="166"/>
      <c r="N426" s="169"/>
      <c r="O426" s="169"/>
      <c r="P426" s="166"/>
      <c r="Q426" s="168"/>
      <c r="R426" s="173"/>
      <c r="T426" s="172"/>
      <c r="U426" s="172"/>
    </row>
    <row r="427" spans="1:21" s="170" customFormat="1">
      <c r="A427" s="174"/>
      <c r="B427" s="166"/>
      <c r="D427" s="171"/>
      <c r="E427" s="171"/>
      <c r="F427" s="171"/>
      <c r="H427" s="166"/>
      <c r="I427" s="166"/>
      <c r="J427" s="166"/>
      <c r="K427" s="166"/>
      <c r="L427" s="166"/>
      <c r="M427" s="166"/>
      <c r="N427" s="169"/>
      <c r="O427" s="169"/>
      <c r="P427" s="166"/>
      <c r="Q427" s="168"/>
      <c r="R427" s="173"/>
      <c r="T427" s="172"/>
      <c r="U427" s="172"/>
    </row>
    <row r="428" spans="1:21" s="170" customFormat="1">
      <c r="A428" s="174"/>
      <c r="B428" s="166"/>
      <c r="D428" s="171"/>
      <c r="E428" s="171"/>
      <c r="F428" s="171"/>
      <c r="H428" s="166"/>
      <c r="I428" s="166"/>
      <c r="J428" s="166"/>
      <c r="K428" s="166"/>
      <c r="L428" s="166"/>
      <c r="M428" s="166"/>
      <c r="N428" s="169"/>
      <c r="O428" s="169"/>
      <c r="P428" s="166"/>
      <c r="Q428" s="168"/>
      <c r="R428" s="173"/>
      <c r="T428" s="172"/>
      <c r="U428" s="172"/>
    </row>
    <row r="429" spans="1:21" s="170" customFormat="1">
      <c r="A429" s="174"/>
      <c r="B429" s="166"/>
      <c r="D429" s="171"/>
      <c r="E429" s="171"/>
      <c r="F429" s="171"/>
      <c r="H429" s="166"/>
      <c r="I429" s="166"/>
      <c r="J429" s="166"/>
      <c r="K429" s="166"/>
      <c r="L429" s="166"/>
      <c r="M429" s="166"/>
      <c r="N429" s="169"/>
      <c r="O429" s="169"/>
      <c r="P429" s="166"/>
      <c r="Q429" s="168"/>
      <c r="R429" s="173"/>
      <c r="T429" s="172"/>
      <c r="U429" s="172"/>
    </row>
    <row r="430" spans="1:21" s="170" customFormat="1">
      <c r="A430" s="174"/>
      <c r="B430" s="166"/>
      <c r="D430" s="171"/>
      <c r="E430" s="171"/>
      <c r="F430" s="171"/>
      <c r="H430" s="166"/>
      <c r="I430" s="166"/>
      <c r="J430" s="166"/>
      <c r="K430" s="166"/>
      <c r="L430" s="166"/>
      <c r="M430" s="166"/>
      <c r="N430" s="169"/>
      <c r="O430" s="169"/>
      <c r="P430" s="166"/>
      <c r="Q430" s="168"/>
      <c r="R430" s="173"/>
      <c r="T430" s="172"/>
      <c r="U430" s="172"/>
    </row>
    <row r="431" spans="1:21" s="170" customFormat="1">
      <c r="A431" s="174"/>
      <c r="B431" s="166"/>
      <c r="D431" s="171"/>
      <c r="E431" s="171"/>
      <c r="F431" s="171"/>
      <c r="H431" s="166"/>
      <c r="I431" s="166"/>
      <c r="J431" s="166"/>
      <c r="K431" s="166"/>
      <c r="L431" s="166"/>
      <c r="M431" s="166"/>
      <c r="N431" s="169"/>
      <c r="O431" s="169"/>
      <c r="P431" s="166"/>
      <c r="Q431" s="168"/>
      <c r="R431" s="173"/>
      <c r="T431" s="172"/>
      <c r="U431" s="172"/>
    </row>
    <row r="432" spans="1:21" s="170" customFormat="1">
      <c r="A432" s="174"/>
      <c r="B432" s="166"/>
      <c r="D432" s="171"/>
      <c r="E432" s="171"/>
      <c r="F432" s="171"/>
      <c r="H432" s="166"/>
      <c r="I432" s="166"/>
      <c r="J432" s="166"/>
      <c r="K432" s="166"/>
      <c r="L432" s="166"/>
      <c r="M432" s="166"/>
      <c r="N432" s="169"/>
      <c r="O432" s="169"/>
      <c r="P432" s="166"/>
      <c r="Q432" s="168"/>
      <c r="R432" s="173"/>
      <c r="T432" s="172"/>
      <c r="U432" s="172"/>
    </row>
    <row r="433" spans="1:21" s="170" customFormat="1">
      <c r="A433" s="174"/>
      <c r="B433" s="166"/>
      <c r="D433" s="171"/>
      <c r="E433" s="171"/>
      <c r="F433" s="171"/>
      <c r="H433" s="166"/>
      <c r="I433" s="166"/>
      <c r="J433" s="166"/>
      <c r="K433" s="166"/>
      <c r="L433" s="166"/>
      <c r="M433" s="166"/>
      <c r="N433" s="169"/>
      <c r="O433" s="169"/>
      <c r="P433" s="166"/>
      <c r="Q433" s="168"/>
      <c r="R433" s="173"/>
      <c r="T433" s="172"/>
      <c r="U433" s="172"/>
    </row>
    <row r="434" spans="1:21" s="170" customFormat="1">
      <c r="A434" s="174"/>
      <c r="B434" s="166"/>
      <c r="D434" s="171"/>
      <c r="E434" s="171"/>
      <c r="F434" s="171"/>
      <c r="H434" s="166"/>
      <c r="I434" s="166"/>
      <c r="J434" s="166"/>
      <c r="K434" s="166"/>
      <c r="L434" s="166"/>
      <c r="M434" s="166"/>
      <c r="N434" s="169"/>
      <c r="O434" s="169"/>
      <c r="P434" s="166"/>
      <c r="Q434" s="168"/>
      <c r="R434" s="173"/>
      <c r="T434" s="172"/>
      <c r="U434" s="172"/>
    </row>
    <row r="435" spans="1:21" s="170" customFormat="1">
      <c r="A435" s="174"/>
      <c r="B435" s="166"/>
      <c r="D435" s="171"/>
      <c r="E435" s="171"/>
      <c r="F435" s="171"/>
      <c r="H435" s="166"/>
      <c r="I435" s="166"/>
      <c r="J435" s="166"/>
      <c r="K435" s="166"/>
      <c r="L435" s="166"/>
      <c r="M435" s="166"/>
      <c r="N435" s="169"/>
      <c r="O435" s="169"/>
      <c r="P435" s="166"/>
      <c r="Q435" s="168"/>
      <c r="R435" s="173"/>
      <c r="T435" s="172"/>
      <c r="U435" s="172"/>
    </row>
    <row r="436" spans="1:21" s="170" customFormat="1">
      <c r="A436" s="174"/>
      <c r="B436" s="166"/>
      <c r="D436" s="171"/>
      <c r="E436" s="171"/>
      <c r="F436" s="171"/>
      <c r="H436" s="166"/>
      <c r="I436" s="166"/>
      <c r="J436" s="166"/>
      <c r="K436" s="166"/>
      <c r="L436" s="166"/>
      <c r="M436" s="166"/>
      <c r="N436" s="169"/>
      <c r="O436" s="169"/>
      <c r="P436" s="166"/>
      <c r="Q436" s="168"/>
      <c r="R436" s="173"/>
      <c r="T436" s="172"/>
      <c r="U436" s="172"/>
    </row>
    <row r="437" spans="1:21" s="170" customFormat="1">
      <c r="A437" s="174"/>
      <c r="B437" s="166"/>
      <c r="D437" s="171"/>
      <c r="E437" s="171"/>
      <c r="F437" s="171"/>
      <c r="H437" s="166"/>
      <c r="I437" s="166"/>
      <c r="J437" s="166"/>
      <c r="K437" s="166"/>
      <c r="L437" s="166"/>
      <c r="M437" s="166"/>
      <c r="N437" s="169"/>
      <c r="O437" s="169"/>
      <c r="P437" s="166"/>
      <c r="Q437" s="168"/>
      <c r="R437" s="173"/>
      <c r="T437" s="172"/>
      <c r="U437" s="172"/>
    </row>
    <row r="438" spans="1:21" s="170" customFormat="1">
      <c r="A438" s="174"/>
      <c r="B438" s="166"/>
      <c r="D438" s="171"/>
      <c r="E438" s="171"/>
      <c r="F438" s="171"/>
      <c r="H438" s="166"/>
      <c r="I438" s="166"/>
      <c r="J438" s="166"/>
      <c r="K438" s="166"/>
      <c r="L438" s="166"/>
      <c r="M438" s="166"/>
      <c r="N438" s="169"/>
      <c r="O438" s="169"/>
      <c r="P438" s="166"/>
      <c r="Q438" s="168"/>
      <c r="R438" s="173"/>
      <c r="T438" s="172"/>
      <c r="U438" s="172"/>
    </row>
    <row r="439" spans="1:21" s="170" customFormat="1">
      <c r="A439" s="174"/>
      <c r="B439" s="166"/>
      <c r="D439" s="171"/>
      <c r="E439" s="171"/>
      <c r="F439" s="171"/>
      <c r="H439" s="166"/>
      <c r="I439" s="166"/>
      <c r="J439" s="166"/>
      <c r="K439" s="166"/>
      <c r="L439" s="166"/>
      <c r="M439" s="166"/>
      <c r="N439" s="169"/>
      <c r="O439" s="169"/>
      <c r="P439" s="166"/>
      <c r="Q439" s="168"/>
      <c r="R439" s="173"/>
      <c r="T439" s="172"/>
      <c r="U439" s="172"/>
    </row>
    <row r="440" spans="1:21" s="170" customFormat="1">
      <c r="A440" s="166"/>
      <c r="B440" s="166"/>
      <c r="D440" s="171"/>
      <c r="F440" s="171"/>
      <c r="H440" s="166"/>
      <c r="I440" s="166"/>
      <c r="J440" s="166"/>
      <c r="K440" s="166"/>
      <c r="L440" s="166"/>
      <c r="M440" s="166"/>
      <c r="N440" s="169"/>
      <c r="O440" s="169"/>
      <c r="P440" s="166"/>
      <c r="Q440" s="168"/>
      <c r="R440" s="168"/>
      <c r="S440" s="166"/>
      <c r="T440" s="167"/>
      <c r="U440" s="167"/>
    </row>
    <row r="441" spans="1:21" s="170" customFormat="1">
      <c r="A441" s="166"/>
      <c r="B441" s="166"/>
      <c r="D441" s="171"/>
      <c r="F441" s="171"/>
      <c r="H441" s="166"/>
      <c r="I441" s="166"/>
      <c r="J441" s="166"/>
      <c r="K441" s="166"/>
      <c r="L441" s="166"/>
      <c r="M441" s="166"/>
      <c r="N441" s="169"/>
      <c r="O441" s="169"/>
      <c r="P441" s="166"/>
      <c r="Q441" s="168"/>
      <c r="R441" s="168"/>
      <c r="S441" s="166"/>
      <c r="T441" s="167"/>
      <c r="U441" s="167"/>
    </row>
    <row r="442" spans="1:21" s="170" customFormat="1">
      <c r="A442" s="166"/>
      <c r="B442" s="166"/>
      <c r="D442" s="171"/>
      <c r="H442" s="166"/>
      <c r="I442" s="166"/>
      <c r="J442" s="166"/>
      <c r="K442" s="166"/>
      <c r="L442" s="166"/>
      <c r="M442" s="166"/>
      <c r="N442" s="169"/>
      <c r="O442" s="169"/>
      <c r="P442" s="166"/>
      <c r="Q442" s="168"/>
      <c r="R442" s="168"/>
      <c r="S442" s="166"/>
      <c r="T442" s="167"/>
      <c r="U442" s="167"/>
    </row>
  </sheetData>
  <mergeCells count="86">
    <mergeCell ref="A22:H23"/>
    <mergeCell ref="B57:C57"/>
    <mergeCell ref="B61:F61"/>
    <mergeCell ref="A41:H41"/>
    <mergeCell ref="A44:H44"/>
    <mergeCell ref="A48:G48"/>
    <mergeCell ref="B55:C55"/>
    <mergeCell ref="B56:C56"/>
    <mergeCell ref="A26:H28"/>
    <mergeCell ref="A31:H32"/>
    <mergeCell ref="A35:H36"/>
    <mergeCell ref="A40:F40"/>
    <mergeCell ref="A2:H2"/>
    <mergeCell ref="A3:H3"/>
    <mergeCell ref="A12:H13"/>
    <mergeCell ref="A6:H7"/>
    <mergeCell ref="A17:H18"/>
    <mergeCell ref="A90:H90"/>
    <mergeCell ref="B93:C93"/>
    <mergeCell ref="D93:E93"/>
    <mergeCell ref="B92:E92"/>
    <mergeCell ref="B94:C94"/>
    <mergeCell ref="D94:E94"/>
    <mergeCell ref="B95:C95"/>
    <mergeCell ref="D95:E95"/>
    <mergeCell ref="B96:C96"/>
    <mergeCell ref="D96:E96"/>
    <mergeCell ref="B97:C97"/>
    <mergeCell ref="D97:E97"/>
    <mergeCell ref="B99:C99"/>
    <mergeCell ref="D99:E99"/>
    <mergeCell ref="B100:C100"/>
    <mergeCell ref="D100:E100"/>
    <mergeCell ref="D102:E102"/>
    <mergeCell ref="K118:P118"/>
    <mergeCell ref="B109:C109"/>
    <mergeCell ref="D109:E109"/>
    <mergeCell ref="A113:H113"/>
    <mergeCell ref="B117:D117"/>
    <mergeCell ref="D105:E105"/>
    <mergeCell ref="B107:C107"/>
    <mergeCell ref="D107:E107"/>
    <mergeCell ref="D108:E108"/>
    <mergeCell ref="B103:C103"/>
    <mergeCell ref="B105:C105"/>
    <mergeCell ref="L161:L162"/>
    <mergeCell ref="H161:K161"/>
    <mergeCell ref="B124:D124"/>
    <mergeCell ref="B128:D128"/>
    <mergeCell ref="B154:E154"/>
    <mergeCell ref="B137:D137"/>
    <mergeCell ref="B150:E150"/>
    <mergeCell ref="B151:E151"/>
    <mergeCell ref="B152:E152"/>
    <mergeCell ref="B153:E153"/>
    <mergeCell ref="B133:D133"/>
    <mergeCell ref="B148:E148"/>
    <mergeCell ref="B140:D140"/>
    <mergeCell ref="B144:E144"/>
    <mergeCell ref="B145:E145"/>
    <mergeCell ref="B146:E146"/>
    <mergeCell ref="B385:C385"/>
    <mergeCell ref="B207:D208"/>
    <mergeCell ref="B214:C214"/>
    <mergeCell ref="B220:C220"/>
    <mergeCell ref="B224:C224"/>
    <mergeCell ref="B229:C229"/>
    <mergeCell ref="B382:C382"/>
    <mergeCell ref="A245:E245"/>
    <mergeCell ref="B225:C225"/>
    <mergeCell ref="B226:C226"/>
    <mergeCell ref="B228:C228"/>
    <mergeCell ref="B161:B162"/>
    <mergeCell ref="C161:G161"/>
    <mergeCell ref="B186:C186"/>
    <mergeCell ref="B147:E147"/>
    <mergeCell ref="B149:E149"/>
    <mergeCell ref="B155:E155"/>
    <mergeCell ref="B156:E156"/>
    <mergeCell ref="B157:E157"/>
    <mergeCell ref="B185:C185"/>
    <mergeCell ref="B189:C189"/>
    <mergeCell ref="B190:C190"/>
    <mergeCell ref="A193:F193"/>
    <mergeCell ref="B187:C187"/>
    <mergeCell ref="B188:C188"/>
  </mergeCells>
  <pageMargins left="0.25" right="0.25" top="0.75" bottom="0.75" header="0.3" footer="0.3"/>
  <pageSetup paperSize="9" scale="38" fitToHeight="3" orientation="portrait" r:id="rId1"/>
  <legacy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616FB-583E-6549-9AB8-44A0CC95AD93}">
  <sheetPr>
    <tabColor rgb="FF00B0F0"/>
    <pageSetUpPr fitToPage="1"/>
  </sheetPr>
  <dimension ref="A1:M454"/>
  <sheetViews>
    <sheetView showGridLines="0" topLeftCell="A397" zoomScale="110" zoomScaleNormal="110" zoomScalePageLayoutView="85" workbookViewId="0">
      <selection activeCell="A39" sqref="A39:H39"/>
    </sheetView>
  </sheetViews>
  <sheetFormatPr baseColWidth="10" defaultColWidth="11.44140625" defaultRowHeight="12"/>
  <cols>
    <col min="1" max="1" width="43" style="452" customWidth="1"/>
    <col min="2" max="2" width="45.33203125" style="452" customWidth="1"/>
    <col min="3" max="3" width="22.33203125" style="453" customWidth="1"/>
    <col min="4" max="4" width="19.33203125" style="170" customWidth="1"/>
    <col min="5" max="5" width="25.44140625" style="170" bestFit="1" customWidth="1"/>
    <col min="6" max="6" width="18.109375" style="170" customWidth="1"/>
    <col min="7" max="7" width="22.6640625" style="170" bestFit="1" customWidth="1"/>
    <col min="8" max="8" width="17.44140625" style="452" bestFit="1" customWidth="1"/>
    <col min="9" max="9" width="12.33203125" style="452" bestFit="1" customWidth="1"/>
    <col min="10" max="10" width="18.33203125" style="452" customWidth="1"/>
    <col min="11" max="11" width="14.33203125" style="452" bestFit="1" customWidth="1"/>
    <col min="12" max="12" width="20" style="452" customWidth="1"/>
    <col min="13" max="13" width="13.44140625" style="452" bestFit="1" customWidth="1"/>
    <col min="14" max="249" width="11.44140625" style="452"/>
    <col min="250" max="250" width="20.33203125" style="452" customWidth="1"/>
    <col min="251" max="251" width="31.109375" style="452" customWidth="1"/>
    <col min="252" max="252" width="15" style="452" customWidth="1"/>
    <col min="253" max="253" width="14.44140625" style="452" customWidth="1"/>
    <col min="254" max="254" width="14.77734375" style="452" customWidth="1"/>
    <col min="255" max="255" width="18.109375" style="452" bestFit="1" customWidth="1"/>
    <col min="256" max="256" width="16.77734375" style="452" customWidth="1"/>
    <col min="257" max="257" width="14.109375" style="452" customWidth="1"/>
    <col min="258" max="258" width="11.44140625" style="452"/>
    <col min="259" max="259" width="18.33203125" style="452" customWidth="1"/>
    <col min="260" max="260" width="12.44140625" style="452" customWidth="1"/>
    <col min="261" max="261" width="20" style="452" customWidth="1"/>
    <col min="262" max="505" width="11.44140625" style="452"/>
    <col min="506" max="506" width="20.33203125" style="452" customWidth="1"/>
    <col min="507" max="507" width="31.109375" style="452" customWidth="1"/>
    <col min="508" max="508" width="15" style="452" customWidth="1"/>
    <col min="509" max="509" width="14.44140625" style="452" customWidth="1"/>
    <col min="510" max="510" width="14.77734375" style="452" customWidth="1"/>
    <col min="511" max="511" width="18.109375" style="452" bestFit="1" customWidth="1"/>
    <col min="512" max="512" width="16.77734375" style="452" customWidth="1"/>
    <col min="513" max="513" width="14.109375" style="452" customWidth="1"/>
    <col min="514" max="514" width="11.44140625" style="452"/>
    <col min="515" max="515" width="18.33203125" style="452" customWidth="1"/>
    <col min="516" max="516" width="12.44140625" style="452" customWidth="1"/>
    <col min="517" max="517" width="20" style="452" customWidth="1"/>
    <col min="518" max="761" width="11.44140625" style="452"/>
    <col min="762" max="762" width="20.33203125" style="452" customWidth="1"/>
    <col min="763" max="763" width="31.109375" style="452" customWidth="1"/>
    <col min="764" max="764" width="15" style="452" customWidth="1"/>
    <col min="765" max="765" width="14.44140625" style="452" customWidth="1"/>
    <col min="766" max="766" width="14.77734375" style="452" customWidth="1"/>
    <col min="767" max="767" width="18.109375" style="452" bestFit="1" customWidth="1"/>
    <col min="768" max="768" width="16.77734375" style="452" customWidth="1"/>
    <col min="769" max="769" width="14.109375" style="452" customWidth="1"/>
    <col min="770" max="770" width="11.44140625" style="452"/>
    <col min="771" max="771" width="18.33203125" style="452" customWidth="1"/>
    <col min="772" max="772" width="12.44140625" style="452" customWidth="1"/>
    <col min="773" max="773" width="20" style="452" customWidth="1"/>
    <col min="774" max="1017" width="11.44140625" style="452"/>
    <col min="1018" max="1018" width="20.33203125" style="452" customWidth="1"/>
    <col min="1019" max="1019" width="31.109375" style="452" customWidth="1"/>
    <col min="1020" max="1020" width="15" style="452" customWidth="1"/>
    <col min="1021" max="1021" width="14.44140625" style="452" customWidth="1"/>
    <col min="1022" max="1022" width="14.77734375" style="452" customWidth="1"/>
    <col min="1023" max="1023" width="18.109375" style="452" bestFit="1" customWidth="1"/>
    <col min="1024" max="1024" width="16.77734375" style="452" customWidth="1"/>
    <col min="1025" max="1025" width="14.109375" style="452" customWidth="1"/>
    <col min="1026" max="1026" width="11.44140625" style="452"/>
    <col min="1027" max="1027" width="18.33203125" style="452" customWidth="1"/>
    <col min="1028" max="1028" width="12.44140625" style="452" customWidth="1"/>
    <col min="1029" max="1029" width="20" style="452" customWidth="1"/>
    <col min="1030" max="1273" width="11.44140625" style="452"/>
    <col min="1274" max="1274" width="20.33203125" style="452" customWidth="1"/>
    <col min="1275" max="1275" width="31.109375" style="452" customWidth="1"/>
    <col min="1276" max="1276" width="15" style="452" customWidth="1"/>
    <col min="1277" max="1277" width="14.44140625" style="452" customWidth="1"/>
    <col min="1278" max="1278" width="14.77734375" style="452" customWidth="1"/>
    <col min="1279" max="1279" width="18.109375" style="452" bestFit="1" customWidth="1"/>
    <col min="1280" max="1280" width="16.77734375" style="452" customWidth="1"/>
    <col min="1281" max="1281" width="14.109375" style="452" customWidth="1"/>
    <col min="1282" max="1282" width="11.44140625" style="452"/>
    <col min="1283" max="1283" width="18.33203125" style="452" customWidth="1"/>
    <col min="1284" max="1284" width="12.44140625" style="452" customWidth="1"/>
    <col min="1285" max="1285" width="20" style="452" customWidth="1"/>
    <col min="1286" max="1529" width="11.44140625" style="452"/>
    <col min="1530" max="1530" width="20.33203125" style="452" customWidth="1"/>
    <col min="1531" max="1531" width="31.109375" style="452" customWidth="1"/>
    <col min="1532" max="1532" width="15" style="452" customWidth="1"/>
    <col min="1533" max="1533" width="14.44140625" style="452" customWidth="1"/>
    <col min="1534" max="1534" width="14.77734375" style="452" customWidth="1"/>
    <col min="1535" max="1535" width="18.109375" style="452" bestFit="1" customWidth="1"/>
    <col min="1536" max="1536" width="16.77734375" style="452" customWidth="1"/>
    <col min="1537" max="1537" width="14.109375" style="452" customWidth="1"/>
    <col min="1538" max="1538" width="11.44140625" style="452"/>
    <col min="1539" max="1539" width="18.33203125" style="452" customWidth="1"/>
    <col min="1540" max="1540" width="12.44140625" style="452" customWidth="1"/>
    <col min="1541" max="1541" width="20" style="452" customWidth="1"/>
    <col min="1542" max="1785" width="11.44140625" style="452"/>
    <col min="1786" max="1786" width="20.33203125" style="452" customWidth="1"/>
    <col min="1787" max="1787" width="31.109375" style="452" customWidth="1"/>
    <col min="1788" max="1788" width="15" style="452" customWidth="1"/>
    <col min="1789" max="1789" width="14.44140625" style="452" customWidth="1"/>
    <col min="1790" max="1790" width="14.77734375" style="452" customWidth="1"/>
    <col min="1791" max="1791" width="18.109375" style="452" bestFit="1" customWidth="1"/>
    <col min="1792" max="1792" width="16.77734375" style="452" customWidth="1"/>
    <col min="1793" max="1793" width="14.109375" style="452" customWidth="1"/>
    <col min="1794" max="1794" width="11.44140625" style="452"/>
    <col min="1795" max="1795" width="18.33203125" style="452" customWidth="1"/>
    <col min="1796" max="1796" width="12.44140625" style="452" customWidth="1"/>
    <col min="1797" max="1797" width="20" style="452" customWidth="1"/>
    <col min="1798" max="2041" width="11.44140625" style="452"/>
    <col min="2042" max="2042" width="20.33203125" style="452" customWidth="1"/>
    <col min="2043" max="2043" width="31.109375" style="452" customWidth="1"/>
    <col min="2044" max="2044" width="15" style="452" customWidth="1"/>
    <col min="2045" max="2045" width="14.44140625" style="452" customWidth="1"/>
    <col min="2046" max="2046" width="14.77734375" style="452" customWidth="1"/>
    <col min="2047" max="2047" width="18.109375" style="452" bestFit="1" customWidth="1"/>
    <col min="2048" max="2048" width="16.77734375" style="452" customWidth="1"/>
    <col min="2049" max="2049" width="14.109375" style="452" customWidth="1"/>
    <col min="2050" max="2050" width="11.44140625" style="452"/>
    <col min="2051" max="2051" width="18.33203125" style="452" customWidth="1"/>
    <col min="2052" max="2052" width="12.44140625" style="452" customWidth="1"/>
    <col min="2053" max="2053" width="20" style="452" customWidth="1"/>
    <col min="2054" max="2297" width="11.44140625" style="452"/>
    <col min="2298" max="2298" width="20.33203125" style="452" customWidth="1"/>
    <col min="2299" max="2299" width="31.109375" style="452" customWidth="1"/>
    <col min="2300" max="2300" width="15" style="452" customWidth="1"/>
    <col min="2301" max="2301" width="14.44140625" style="452" customWidth="1"/>
    <col min="2302" max="2302" width="14.77734375" style="452" customWidth="1"/>
    <col min="2303" max="2303" width="18.109375" style="452" bestFit="1" customWidth="1"/>
    <col min="2304" max="2304" width="16.77734375" style="452" customWidth="1"/>
    <col min="2305" max="2305" width="14.109375" style="452" customWidth="1"/>
    <col min="2306" max="2306" width="11.44140625" style="452"/>
    <col min="2307" max="2307" width="18.33203125" style="452" customWidth="1"/>
    <col min="2308" max="2308" width="12.44140625" style="452" customWidth="1"/>
    <col min="2309" max="2309" width="20" style="452" customWidth="1"/>
    <col min="2310" max="2553" width="11.44140625" style="452"/>
    <col min="2554" max="2554" width="20.33203125" style="452" customWidth="1"/>
    <col min="2555" max="2555" width="31.109375" style="452" customWidth="1"/>
    <col min="2556" max="2556" width="15" style="452" customWidth="1"/>
    <col min="2557" max="2557" width="14.44140625" style="452" customWidth="1"/>
    <col min="2558" max="2558" width="14.77734375" style="452" customWidth="1"/>
    <col min="2559" max="2559" width="18.109375" style="452" bestFit="1" customWidth="1"/>
    <col min="2560" max="2560" width="16.77734375" style="452" customWidth="1"/>
    <col min="2561" max="2561" width="14.109375" style="452" customWidth="1"/>
    <col min="2562" max="2562" width="11.44140625" style="452"/>
    <col min="2563" max="2563" width="18.33203125" style="452" customWidth="1"/>
    <col min="2564" max="2564" width="12.44140625" style="452" customWidth="1"/>
    <col min="2565" max="2565" width="20" style="452" customWidth="1"/>
    <col min="2566" max="2809" width="11.44140625" style="452"/>
    <col min="2810" max="2810" width="20.33203125" style="452" customWidth="1"/>
    <col min="2811" max="2811" width="31.109375" style="452" customWidth="1"/>
    <col min="2812" max="2812" width="15" style="452" customWidth="1"/>
    <col min="2813" max="2813" width="14.44140625" style="452" customWidth="1"/>
    <col min="2814" max="2814" width="14.77734375" style="452" customWidth="1"/>
    <col min="2815" max="2815" width="18.109375" style="452" bestFit="1" customWidth="1"/>
    <col min="2816" max="2816" width="16.77734375" style="452" customWidth="1"/>
    <col min="2817" max="2817" width="14.109375" style="452" customWidth="1"/>
    <col min="2818" max="2818" width="11.44140625" style="452"/>
    <col min="2819" max="2819" width="18.33203125" style="452" customWidth="1"/>
    <col min="2820" max="2820" width="12.44140625" style="452" customWidth="1"/>
    <col min="2821" max="2821" width="20" style="452" customWidth="1"/>
    <col min="2822" max="3065" width="11.44140625" style="452"/>
    <col min="3066" max="3066" width="20.33203125" style="452" customWidth="1"/>
    <col min="3067" max="3067" width="31.109375" style="452" customWidth="1"/>
    <col min="3068" max="3068" width="15" style="452" customWidth="1"/>
    <col min="3069" max="3069" width="14.44140625" style="452" customWidth="1"/>
    <col min="3070" max="3070" width="14.77734375" style="452" customWidth="1"/>
    <col min="3071" max="3071" width="18.109375" style="452" bestFit="1" customWidth="1"/>
    <col min="3072" max="3072" width="16.77734375" style="452" customWidth="1"/>
    <col min="3073" max="3073" width="14.109375" style="452" customWidth="1"/>
    <col min="3074" max="3074" width="11.44140625" style="452"/>
    <col min="3075" max="3075" width="18.33203125" style="452" customWidth="1"/>
    <col min="3076" max="3076" width="12.44140625" style="452" customWidth="1"/>
    <col min="3077" max="3077" width="20" style="452" customWidth="1"/>
    <col min="3078" max="3321" width="11.44140625" style="452"/>
    <col min="3322" max="3322" width="20.33203125" style="452" customWidth="1"/>
    <col min="3323" max="3323" width="31.109375" style="452" customWidth="1"/>
    <col min="3324" max="3324" width="15" style="452" customWidth="1"/>
    <col min="3325" max="3325" width="14.44140625" style="452" customWidth="1"/>
    <col min="3326" max="3326" width="14.77734375" style="452" customWidth="1"/>
    <col min="3327" max="3327" width="18.109375" style="452" bestFit="1" customWidth="1"/>
    <col min="3328" max="3328" width="16.77734375" style="452" customWidth="1"/>
    <col min="3329" max="3329" width="14.109375" style="452" customWidth="1"/>
    <col min="3330" max="3330" width="11.44140625" style="452"/>
    <col min="3331" max="3331" width="18.33203125" style="452" customWidth="1"/>
    <col min="3332" max="3332" width="12.44140625" style="452" customWidth="1"/>
    <col min="3333" max="3333" width="20" style="452" customWidth="1"/>
    <col min="3334" max="3577" width="11.44140625" style="452"/>
    <col min="3578" max="3578" width="20.33203125" style="452" customWidth="1"/>
    <col min="3579" max="3579" width="31.109375" style="452" customWidth="1"/>
    <col min="3580" max="3580" width="15" style="452" customWidth="1"/>
    <col min="3581" max="3581" width="14.44140625" style="452" customWidth="1"/>
    <col min="3582" max="3582" width="14.77734375" style="452" customWidth="1"/>
    <col min="3583" max="3583" width="18.109375" style="452" bestFit="1" customWidth="1"/>
    <col min="3584" max="3584" width="16.77734375" style="452" customWidth="1"/>
    <col min="3585" max="3585" width="14.109375" style="452" customWidth="1"/>
    <col min="3586" max="3586" width="11.44140625" style="452"/>
    <col min="3587" max="3587" width="18.33203125" style="452" customWidth="1"/>
    <col min="3588" max="3588" width="12.44140625" style="452" customWidth="1"/>
    <col min="3589" max="3589" width="20" style="452" customWidth="1"/>
    <col min="3590" max="3833" width="11.44140625" style="452"/>
    <col min="3834" max="3834" width="20.33203125" style="452" customWidth="1"/>
    <col min="3835" max="3835" width="31.109375" style="452" customWidth="1"/>
    <col min="3836" max="3836" width="15" style="452" customWidth="1"/>
    <col min="3837" max="3837" width="14.44140625" style="452" customWidth="1"/>
    <col min="3838" max="3838" width="14.77734375" style="452" customWidth="1"/>
    <col min="3839" max="3839" width="18.109375" style="452" bestFit="1" customWidth="1"/>
    <col min="3840" max="3840" width="16.77734375" style="452" customWidth="1"/>
    <col min="3841" max="3841" width="14.109375" style="452" customWidth="1"/>
    <col min="3842" max="3842" width="11.44140625" style="452"/>
    <col min="3843" max="3843" width="18.33203125" style="452" customWidth="1"/>
    <col min="3844" max="3844" width="12.44140625" style="452" customWidth="1"/>
    <col min="3845" max="3845" width="20" style="452" customWidth="1"/>
    <col min="3846" max="4089" width="11.44140625" style="452"/>
    <col min="4090" max="4090" width="20.33203125" style="452" customWidth="1"/>
    <col min="4091" max="4091" width="31.109375" style="452" customWidth="1"/>
    <col min="4092" max="4092" width="15" style="452" customWidth="1"/>
    <col min="4093" max="4093" width="14.44140625" style="452" customWidth="1"/>
    <col min="4094" max="4094" width="14.77734375" style="452" customWidth="1"/>
    <col min="4095" max="4095" width="18.109375" style="452" bestFit="1" customWidth="1"/>
    <col min="4096" max="4096" width="16.77734375" style="452" customWidth="1"/>
    <col min="4097" max="4097" width="14.109375" style="452" customWidth="1"/>
    <col min="4098" max="4098" width="11.44140625" style="452"/>
    <col min="4099" max="4099" width="18.33203125" style="452" customWidth="1"/>
    <col min="4100" max="4100" width="12.44140625" style="452" customWidth="1"/>
    <col min="4101" max="4101" width="20" style="452" customWidth="1"/>
    <col min="4102" max="4345" width="11.44140625" style="452"/>
    <col min="4346" max="4346" width="20.33203125" style="452" customWidth="1"/>
    <col min="4347" max="4347" width="31.109375" style="452" customWidth="1"/>
    <col min="4348" max="4348" width="15" style="452" customWidth="1"/>
    <col min="4349" max="4349" width="14.44140625" style="452" customWidth="1"/>
    <col min="4350" max="4350" width="14.77734375" style="452" customWidth="1"/>
    <col min="4351" max="4351" width="18.109375" style="452" bestFit="1" customWidth="1"/>
    <col min="4352" max="4352" width="16.77734375" style="452" customWidth="1"/>
    <col min="4353" max="4353" width="14.109375" style="452" customWidth="1"/>
    <col min="4354" max="4354" width="11.44140625" style="452"/>
    <col min="4355" max="4355" width="18.33203125" style="452" customWidth="1"/>
    <col min="4356" max="4356" width="12.44140625" style="452" customWidth="1"/>
    <col min="4357" max="4357" width="20" style="452" customWidth="1"/>
    <col min="4358" max="4601" width="11.44140625" style="452"/>
    <col min="4602" max="4602" width="20.33203125" style="452" customWidth="1"/>
    <col min="4603" max="4603" width="31.109375" style="452" customWidth="1"/>
    <col min="4604" max="4604" width="15" style="452" customWidth="1"/>
    <col min="4605" max="4605" width="14.44140625" style="452" customWidth="1"/>
    <col min="4606" max="4606" width="14.77734375" style="452" customWidth="1"/>
    <col min="4607" max="4607" width="18.109375" style="452" bestFit="1" customWidth="1"/>
    <col min="4608" max="4608" width="16.77734375" style="452" customWidth="1"/>
    <col min="4609" max="4609" width="14.109375" style="452" customWidth="1"/>
    <col min="4610" max="4610" width="11.44140625" style="452"/>
    <col min="4611" max="4611" width="18.33203125" style="452" customWidth="1"/>
    <col min="4612" max="4612" width="12.44140625" style="452" customWidth="1"/>
    <col min="4613" max="4613" width="20" style="452" customWidth="1"/>
    <col min="4614" max="4857" width="11.44140625" style="452"/>
    <col min="4858" max="4858" width="20.33203125" style="452" customWidth="1"/>
    <col min="4859" max="4859" width="31.109375" style="452" customWidth="1"/>
    <col min="4860" max="4860" width="15" style="452" customWidth="1"/>
    <col min="4861" max="4861" width="14.44140625" style="452" customWidth="1"/>
    <col min="4862" max="4862" width="14.77734375" style="452" customWidth="1"/>
    <col min="4863" max="4863" width="18.109375" style="452" bestFit="1" customWidth="1"/>
    <col min="4864" max="4864" width="16.77734375" style="452" customWidth="1"/>
    <col min="4865" max="4865" width="14.109375" style="452" customWidth="1"/>
    <col min="4866" max="4866" width="11.44140625" style="452"/>
    <col min="4867" max="4867" width="18.33203125" style="452" customWidth="1"/>
    <col min="4868" max="4868" width="12.44140625" style="452" customWidth="1"/>
    <col min="4869" max="4869" width="20" style="452" customWidth="1"/>
    <col min="4870" max="5113" width="11.44140625" style="452"/>
    <col min="5114" max="5114" width="20.33203125" style="452" customWidth="1"/>
    <col min="5115" max="5115" width="31.109375" style="452" customWidth="1"/>
    <col min="5116" max="5116" width="15" style="452" customWidth="1"/>
    <col min="5117" max="5117" width="14.44140625" style="452" customWidth="1"/>
    <col min="5118" max="5118" width="14.77734375" style="452" customWidth="1"/>
    <col min="5119" max="5119" width="18.109375" style="452" bestFit="1" customWidth="1"/>
    <col min="5120" max="5120" width="16.77734375" style="452" customWidth="1"/>
    <col min="5121" max="5121" width="14.109375" style="452" customWidth="1"/>
    <col min="5122" max="5122" width="11.44140625" style="452"/>
    <col min="5123" max="5123" width="18.33203125" style="452" customWidth="1"/>
    <col min="5124" max="5124" width="12.44140625" style="452" customWidth="1"/>
    <col min="5125" max="5125" width="20" style="452" customWidth="1"/>
    <col min="5126" max="5369" width="11.44140625" style="452"/>
    <col min="5370" max="5370" width="20.33203125" style="452" customWidth="1"/>
    <col min="5371" max="5371" width="31.109375" style="452" customWidth="1"/>
    <col min="5372" max="5372" width="15" style="452" customWidth="1"/>
    <col min="5373" max="5373" width="14.44140625" style="452" customWidth="1"/>
    <col min="5374" max="5374" width="14.77734375" style="452" customWidth="1"/>
    <col min="5375" max="5375" width="18.109375" style="452" bestFit="1" customWidth="1"/>
    <col min="5376" max="5376" width="16.77734375" style="452" customWidth="1"/>
    <col min="5377" max="5377" width="14.109375" style="452" customWidth="1"/>
    <col min="5378" max="5378" width="11.44140625" style="452"/>
    <col min="5379" max="5379" width="18.33203125" style="452" customWidth="1"/>
    <col min="5380" max="5380" width="12.44140625" style="452" customWidth="1"/>
    <col min="5381" max="5381" width="20" style="452" customWidth="1"/>
    <col min="5382" max="5625" width="11.44140625" style="452"/>
    <col min="5626" max="5626" width="20.33203125" style="452" customWidth="1"/>
    <col min="5627" max="5627" width="31.109375" style="452" customWidth="1"/>
    <col min="5628" max="5628" width="15" style="452" customWidth="1"/>
    <col min="5629" max="5629" width="14.44140625" style="452" customWidth="1"/>
    <col min="5630" max="5630" width="14.77734375" style="452" customWidth="1"/>
    <col min="5631" max="5631" width="18.109375" style="452" bestFit="1" customWidth="1"/>
    <col min="5632" max="5632" width="16.77734375" style="452" customWidth="1"/>
    <col min="5633" max="5633" width="14.109375" style="452" customWidth="1"/>
    <col min="5634" max="5634" width="11.44140625" style="452"/>
    <col min="5635" max="5635" width="18.33203125" style="452" customWidth="1"/>
    <col min="5636" max="5636" width="12.44140625" style="452" customWidth="1"/>
    <col min="5637" max="5637" width="20" style="452" customWidth="1"/>
    <col min="5638" max="5881" width="11.44140625" style="452"/>
    <col min="5882" max="5882" width="20.33203125" style="452" customWidth="1"/>
    <col min="5883" max="5883" width="31.109375" style="452" customWidth="1"/>
    <col min="5884" max="5884" width="15" style="452" customWidth="1"/>
    <col min="5885" max="5885" width="14.44140625" style="452" customWidth="1"/>
    <col min="5886" max="5886" width="14.77734375" style="452" customWidth="1"/>
    <col min="5887" max="5887" width="18.109375" style="452" bestFit="1" customWidth="1"/>
    <col min="5888" max="5888" width="16.77734375" style="452" customWidth="1"/>
    <col min="5889" max="5889" width="14.109375" style="452" customWidth="1"/>
    <col min="5890" max="5890" width="11.44140625" style="452"/>
    <col min="5891" max="5891" width="18.33203125" style="452" customWidth="1"/>
    <col min="5892" max="5892" width="12.44140625" style="452" customWidth="1"/>
    <col min="5893" max="5893" width="20" style="452" customWidth="1"/>
    <col min="5894" max="6137" width="11.44140625" style="452"/>
    <col min="6138" max="6138" width="20.33203125" style="452" customWidth="1"/>
    <col min="6139" max="6139" width="31.109375" style="452" customWidth="1"/>
    <col min="6140" max="6140" width="15" style="452" customWidth="1"/>
    <col min="6141" max="6141" width="14.44140625" style="452" customWidth="1"/>
    <col min="6142" max="6142" width="14.77734375" style="452" customWidth="1"/>
    <col min="6143" max="6143" width="18.109375" style="452" bestFit="1" customWidth="1"/>
    <col min="6144" max="6144" width="16.77734375" style="452" customWidth="1"/>
    <col min="6145" max="6145" width="14.109375" style="452" customWidth="1"/>
    <col min="6146" max="6146" width="11.44140625" style="452"/>
    <col min="6147" max="6147" width="18.33203125" style="452" customWidth="1"/>
    <col min="6148" max="6148" width="12.44140625" style="452" customWidth="1"/>
    <col min="6149" max="6149" width="20" style="452" customWidth="1"/>
    <col min="6150" max="6393" width="11.44140625" style="452"/>
    <col min="6394" max="6394" width="20.33203125" style="452" customWidth="1"/>
    <col min="6395" max="6395" width="31.109375" style="452" customWidth="1"/>
    <col min="6396" max="6396" width="15" style="452" customWidth="1"/>
    <col min="6397" max="6397" width="14.44140625" style="452" customWidth="1"/>
    <col min="6398" max="6398" width="14.77734375" style="452" customWidth="1"/>
    <col min="6399" max="6399" width="18.109375" style="452" bestFit="1" customWidth="1"/>
    <col min="6400" max="6400" width="16.77734375" style="452" customWidth="1"/>
    <col min="6401" max="6401" width="14.109375" style="452" customWidth="1"/>
    <col min="6402" max="6402" width="11.44140625" style="452"/>
    <col min="6403" max="6403" width="18.33203125" style="452" customWidth="1"/>
    <col min="6404" max="6404" width="12.44140625" style="452" customWidth="1"/>
    <col min="6405" max="6405" width="20" style="452" customWidth="1"/>
    <col min="6406" max="6649" width="11.44140625" style="452"/>
    <col min="6650" max="6650" width="20.33203125" style="452" customWidth="1"/>
    <col min="6651" max="6651" width="31.109375" style="452" customWidth="1"/>
    <col min="6652" max="6652" width="15" style="452" customWidth="1"/>
    <col min="6653" max="6653" width="14.44140625" style="452" customWidth="1"/>
    <col min="6654" max="6654" width="14.77734375" style="452" customWidth="1"/>
    <col min="6655" max="6655" width="18.109375" style="452" bestFit="1" customWidth="1"/>
    <col min="6656" max="6656" width="16.77734375" style="452" customWidth="1"/>
    <col min="6657" max="6657" width="14.109375" style="452" customWidth="1"/>
    <col min="6658" max="6658" width="11.44140625" style="452"/>
    <col min="6659" max="6659" width="18.33203125" style="452" customWidth="1"/>
    <col min="6660" max="6660" width="12.44140625" style="452" customWidth="1"/>
    <col min="6661" max="6661" width="20" style="452" customWidth="1"/>
    <col min="6662" max="6905" width="11.44140625" style="452"/>
    <col min="6906" max="6906" width="20.33203125" style="452" customWidth="1"/>
    <col min="6907" max="6907" width="31.109375" style="452" customWidth="1"/>
    <col min="6908" max="6908" width="15" style="452" customWidth="1"/>
    <col min="6909" max="6909" width="14.44140625" style="452" customWidth="1"/>
    <col min="6910" max="6910" width="14.77734375" style="452" customWidth="1"/>
    <col min="6911" max="6911" width="18.109375" style="452" bestFit="1" customWidth="1"/>
    <col min="6912" max="6912" width="16.77734375" style="452" customWidth="1"/>
    <col min="6913" max="6913" width="14.109375" style="452" customWidth="1"/>
    <col min="6914" max="6914" width="11.44140625" style="452"/>
    <col min="6915" max="6915" width="18.33203125" style="452" customWidth="1"/>
    <col min="6916" max="6916" width="12.44140625" style="452" customWidth="1"/>
    <col min="6917" max="6917" width="20" style="452" customWidth="1"/>
    <col min="6918" max="7161" width="11.44140625" style="452"/>
    <col min="7162" max="7162" width="20.33203125" style="452" customWidth="1"/>
    <col min="7163" max="7163" width="31.109375" style="452" customWidth="1"/>
    <col min="7164" max="7164" width="15" style="452" customWidth="1"/>
    <col min="7165" max="7165" width="14.44140625" style="452" customWidth="1"/>
    <col min="7166" max="7166" width="14.77734375" style="452" customWidth="1"/>
    <col min="7167" max="7167" width="18.109375" style="452" bestFit="1" customWidth="1"/>
    <col min="7168" max="7168" width="16.77734375" style="452" customWidth="1"/>
    <col min="7169" max="7169" width="14.109375" style="452" customWidth="1"/>
    <col min="7170" max="7170" width="11.44140625" style="452"/>
    <col min="7171" max="7171" width="18.33203125" style="452" customWidth="1"/>
    <col min="7172" max="7172" width="12.44140625" style="452" customWidth="1"/>
    <col min="7173" max="7173" width="20" style="452" customWidth="1"/>
    <col min="7174" max="7417" width="11.44140625" style="452"/>
    <col min="7418" max="7418" width="20.33203125" style="452" customWidth="1"/>
    <col min="7419" max="7419" width="31.109375" style="452" customWidth="1"/>
    <col min="7420" max="7420" width="15" style="452" customWidth="1"/>
    <col min="7421" max="7421" width="14.44140625" style="452" customWidth="1"/>
    <col min="7422" max="7422" width="14.77734375" style="452" customWidth="1"/>
    <col min="7423" max="7423" width="18.109375" style="452" bestFit="1" customWidth="1"/>
    <col min="7424" max="7424" width="16.77734375" style="452" customWidth="1"/>
    <col min="7425" max="7425" width="14.109375" style="452" customWidth="1"/>
    <col min="7426" max="7426" width="11.44140625" style="452"/>
    <col min="7427" max="7427" width="18.33203125" style="452" customWidth="1"/>
    <col min="7428" max="7428" width="12.44140625" style="452" customWidth="1"/>
    <col min="7429" max="7429" width="20" style="452" customWidth="1"/>
    <col min="7430" max="7673" width="11.44140625" style="452"/>
    <col min="7674" max="7674" width="20.33203125" style="452" customWidth="1"/>
    <col min="7675" max="7675" width="31.109375" style="452" customWidth="1"/>
    <col min="7676" max="7676" width="15" style="452" customWidth="1"/>
    <col min="7677" max="7677" width="14.44140625" style="452" customWidth="1"/>
    <col min="7678" max="7678" width="14.77734375" style="452" customWidth="1"/>
    <col min="7679" max="7679" width="18.109375" style="452" bestFit="1" customWidth="1"/>
    <col min="7680" max="7680" width="16.77734375" style="452" customWidth="1"/>
    <col min="7681" max="7681" width="14.109375" style="452" customWidth="1"/>
    <col min="7682" max="7682" width="11.44140625" style="452"/>
    <col min="7683" max="7683" width="18.33203125" style="452" customWidth="1"/>
    <col min="7684" max="7684" width="12.44140625" style="452" customWidth="1"/>
    <col min="7685" max="7685" width="20" style="452" customWidth="1"/>
    <col min="7686" max="7929" width="11.44140625" style="452"/>
    <col min="7930" max="7930" width="20.33203125" style="452" customWidth="1"/>
    <col min="7931" max="7931" width="31.109375" style="452" customWidth="1"/>
    <col min="7932" max="7932" width="15" style="452" customWidth="1"/>
    <col min="7933" max="7933" width="14.44140625" style="452" customWidth="1"/>
    <col min="7934" max="7934" width="14.77734375" style="452" customWidth="1"/>
    <col min="7935" max="7935" width="18.109375" style="452" bestFit="1" customWidth="1"/>
    <col min="7936" max="7936" width="16.77734375" style="452" customWidth="1"/>
    <col min="7937" max="7937" width="14.109375" style="452" customWidth="1"/>
    <col min="7938" max="7938" width="11.44140625" style="452"/>
    <col min="7939" max="7939" width="18.33203125" style="452" customWidth="1"/>
    <col min="7940" max="7940" width="12.44140625" style="452" customWidth="1"/>
    <col min="7941" max="7941" width="20" style="452" customWidth="1"/>
    <col min="7942" max="8185" width="11.44140625" style="452"/>
    <col min="8186" max="8186" width="20.33203125" style="452" customWidth="1"/>
    <col min="8187" max="8187" width="31.109375" style="452" customWidth="1"/>
    <col min="8188" max="8188" width="15" style="452" customWidth="1"/>
    <col min="8189" max="8189" width="14.44140625" style="452" customWidth="1"/>
    <col min="8190" max="8190" width="14.77734375" style="452" customWidth="1"/>
    <col min="8191" max="8191" width="18.109375" style="452" bestFit="1" customWidth="1"/>
    <col min="8192" max="8192" width="16.77734375" style="452" customWidth="1"/>
    <col min="8193" max="8193" width="14.109375" style="452" customWidth="1"/>
    <col min="8194" max="8194" width="11.44140625" style="452"/>
    <col min="8195" max="8195" width="18.33203125" style="452" customWidth="1"/>
    <col min="8196" max="8196" width="12.44140625" style="452" customWidth="1"/>
    <col min="8197" max="8197" width="20" style="452" customWidth="1"/>
    <col min="8198" max="8441" width="11.44140625" style="452"/>
    <col min="8442" max="8442" width="20.33203125" style="452" customWidth="1"/>
    <col min="8443" max="8443" width="31.109375" style="452" customWidth="1"/>
    <col min="8444" max="8444" width="15" style="452" customWidth="1"/>
    <col min="8445" max="8445" width="14.44140625" style="452" customWidth="1"/>
    <col min="8446" max="8446" width="14.77734375" style="452" customWidth="1"/>
    <col min="8447" max="8447" width="18.109375" style="452" bestFit="1" customWidth="1"/>
    <col min="8448" max="8448" width="16.77734375" style="452" customWidth="1"/>
    <col min="8449" max="8449" width="14.109375" style="452" customWidth="1"/>
    <col min="8450" max="8450" width="11.44140625" style="452"/>
    <col min="8451" max="8451" width="18.33203125" style="452" customWidth="1"/>
    <col min="8452" max="8452" width="12.44140625" style="452" customWidth="1"/>
    <col min="8453" max="8453" width="20" style="452" customWidth="1"/>
    <col min="8454" max="8697" width="11.44140625" style="452"/>
    <col min="8698" max="8698" width="20.33203125" style="452" customWidth="1"/>
    <col min="8699" max="8699" width="31.109375" style="452" customWidth="1"/>
    <col min="8700" max="8700" width="15" style="452" customWidth="1"/>
    <col min="8701" max="8701" width="14.44140625" style="452" customWidth="1"/>
    <col min="8702" max="8702" width="14.77734375" style="452" customWidth="1"/>
    <col min="8703" max="8703" width="18.109375" style="452" bestFit="1" customWidth="1"/>
    <col min="8704" max="8704" width="16.77734375" style="452" customWidth="1"/>
    <col min="8705" max="8705" width="14.109375" style="452" customWidth="1"/>
    <col min="8706" max="8706" width="11.44140625" style="452"/>
    <col min="8707" max="8707" width="18.33203125" style="452" customWidth="1"/>
    <col min="8708" max="8708" width="12.44140625" style="452" customWidth="1"/>
    <col min="8709" max="8709" width="20" style="452" customWidth="1"/>
    <col min="8710" max="8953" width="11.44140625" style="452"/>
    <col min="8954" max="8954" width="20.33203125" style="452" customWidth="1"/>
    <col min="8955" max="8955" width="31.109375" style="452" customWidth="1"/>
    <col min="8956" max="8956" width="15" style="452" customWidth="1"/>
    <col min="8957" max="8957" width="14.44140625" style="452" customWidth="1"/>
    <col min="8958" max="8958" width="14.77734375" style="452" customWidth="1"/>
    <col min="8959" max="8959" width="18.109375" style="452" bestFit="1" customWidth="1"/>
    <col min="8960" max="8960" width="16.77734375" style="452" customWidth="1"/>
    <col min="8961" max="8961" width="14.109375" style="452" customWidth="1"/>
    <col min="8962" max="8962" width="11.44140625" style="452"/>
    <col min="8963" max="8963" width="18.33203125" style="452" customWidth="1"/>
    <col min="8964" max="8964" width="12.44140625" style="452" customWidth="1"/>
    <col min="8965" max="8965" width="20" style="452" customWidth="1"/>
    <col min="8966" max="9209" width="11.44140625" style="452"/>
    <col min="9210" max="9210" width="20.33203125" style="452" customWidth="1"/>
    <col min="9211" max="9211" width="31.109375" style="452" customWidth="1"/>
    <col min="9212" max="9212" width="15" style="452" customWidth="1"/>
    <col min="9213" max="9213" width="14.44140625" style="452" customWidth="1"/>
    <col min="9214" max="9214" width="14.77734375" style="452" customWidth="1"/>
    <col min="9215" max="9215" width="18.109375" style="452" bestFit="1" customWidth="1"/>
    <col min="9216" max="9216" width="16.77734375" style="452" customWidth="1"/>
    <col min="9217" max="9217" width="14.109375" style="452" customWidth="1"/>
    <col min="9218" max="9218" width="11.44140625" style="452"/>
    <col min="9219" max="9219" width="18.33203125" style="452" customWidth="1"/>
    <col min="9220" max="9220" width="12.44140625" style="452" customWidth="1"/>
    <col min="9221" max="9221" width="20" style="452" customWidth="1"/>
    <col min="9222" max="9465" width="11.44140625" style="452"/>
    <col min="9466" max="9466" width="20.33203125" style="452" customWidth="1"/>
    <col min="9467" max="9467" width="31.109375" style="452" customWidth="1"/>
    <col min="9468" max="9468" width="15" style="452" customWidth="1"/>
    <col min="9469" max="9469" width="14.44140625" style="452" customWidth="1"/>
    <col min="9470" max="9470" width="14.77734375" style="452" customWidth="1"/>
    <col min="9471" max="9471" width="18.109375" style="452" bestFit="1" customWidth="1"/>
    <col min="9472" max="9472" width="16.77734375" style="452" customWidth="1"/>
    <col min="9473" max="9473" width="14.109375" style="452" customWidth="1"/>
    <col min="9474" max="9474" width="11.44140625" style="452"/>
    <col min="9475" max="9475" width="18.33203125" style="452" customWidth="1"/>
    <col min="9476" max="9476" width="12.44140625" style="452" customWidth="1"/>
    <col min="9477" max="9477" width="20" style="452" customWidth="1"/>
    <col min="9478" max="9721" width="11.44140625" style="452"/>
    <col min="9722" max="9722" width="20.33203125" style="452" customWidth="1"/>
    <col min="9723" max="9723" width="31.109375" style="452" customWidth="1"/>
    <col min="9724" max="9724" width="15" style="452" customWidth="1"/>
    <col min="9725" max="9725" width="14.44140625" style="452" customWidth="1"/>
    <col min="9726" max="9726" width="14.77734375" style="452" customWidth="1"/>
    <col min="9727" max="9727" width="18.109375" style="452" bestFit="1" customWidth="1"/>
    <col min="9728" max="9728" width="16.77734375" style="452" customWidth="1"/>
    <col min="9729" max="9729" width="14.109375" style="452" customWidth="1"/>
    <col min="9730" max="9730" width="11.44140625" style="452"/>
    <col min="9731" max="9731" width="18.33203125" style="452" customWidth="1"/>
    <col min="9732" max="9732" width="12.44140625" style="452" customWidth="1"/>
    <col min="9733" max="9733" width="20" style="452" customWidth="1"/>
    <col min="9734" max="9977" width="11.44140625" style="452"/>
    <col min="9978" max="9978" width="20.33203125" style="452" customWidth="1"/>
    <col min="9979" max="9979" width="31.109375" style="452" customWidth="1"/>
    <col min="9980" max="9980" width="15" style="452" customWidth="1"/>
    <col min="9981" max="9981" width="14.44140625" style="452" customWidth="1"/>
    <col min="9982" max="9982" width="14.77734375" style="452" customWidth="1"/>
    <col min="9983" max="9983" width="18.109375" style="452" bestFit="1" customWidth="1"/>
    <col min="9984" max="9984" width="16.77734375" style="452" customWidth="1"/>
    <col min="9985" max="9985" width="14.109375" style="452" customWidth="1"/>
    <col min="9986" max="9986" width="11.44140625" style="452"/>
    <col min="9987" max="9987" width="18.33203125" style="452" customWidth="1"/>
    <col min="9988" max="9988" width="12.44140625" style="452" customWidth="1"/>
    <col min="9989" max="9989" width="20" style="452" customWidth="1"/>
    <col min="9990" max="10233" width="11.44140625" style="452"/>
    <col min="10234" max="10234" width="20.33203125" style="452" customWidth="1"/>
    <col min="10235" max="10235" width="31.109375" style="452" customWidth="1"/>
    <col min="10236" max="10236" width="15" style="452" customWidth="1"/>
    <col min="10237" max="10237" width="14.44140625" style="452" customWidth="1"/>
    <col min="10238" max="10238" width="14.77734375" style="452" customWidth="1"/>
    <col min="10239" max="10239" width="18.109375" style="452" bestFit="1" customWidth="1"/>
    <col min="10240" max="10240" width="16.77734375" style="452" customWidth="1"/>
    <col min="10241" max="10241" width="14.109375" style="452" customWidth="1"/>
    <col min="10242" max="10242" width="11.44140625" style="452"/>
    <col min="10243" max="10243" width="18.33203125" style="452" customWidth="1"/>
    <col min="10244" max="10244" width="12.44140625" style="452" customWidth="1"/>
    <col min="10245" max="10245" width="20" style="452" customWidth="1"/>
    <col min="10246" max="10489" width="11.44140625" style="452"/>
    <col min="10490" max="10490" width="20.33203125" style="452" customWidth="1"/>
    <col min="10491" max="10491" width="31.109375" style="452" customWidth="1"/>
    <col min="10492" max="10492" width="15" style="452" customWidth="1"/>
    <col min="10493" max="10493" width="14.44140625" style="452" customWidth="1"/>
    <col min="10494" max="10494" width="14.77734375" style="452" customWidth="1"/>
    <col min="10495" max="10495" width="18.109375" style="452" bestFit="1" customWidth="1"/>
    <col min="10496" max="10496" width="16.77734375" style="452" customWidth="1"/>
    <col min="10497" max="10497" width="14.109375" style="452" customWidth="1"/>
    <col min="10498" max="10498" width="11.44140625" style="452"/>
    <col min="10499" max="10499" width="18.33203125" style="452" customWidth="1"/>
    <col min="10500" max="10500" width="12.44140625" style="452" customWidth="1"/>
    <col min="10501" max="10501" width="20" style="452" customWidth="1"/>
    <col min="10502" max="10745" width="11.44140625" style="452"/>
    <col min="10746" max="10746" width="20.33203125" style="452" customWidth="1"/>
    <col min="10747" max="10747" width="31.109375" style="452" customWidth="1"/>
    <col min="10748" max="10748" width="15" style="452" customWidth="1"/>
    <col min="10749" max="10749" width="14.44140625" style="452" customWidth="1"/>
    <col min="10750" max="10750" width="14.77734375" style="452" customWidth="1"/>
    <col min="10751" max="10751" width="18.109375" style="452" bestFit="1" customWidth="1"/>
    <col min="10752" max="10752" width="16.77734375" style="452" customWidth="1"/>
    <col min="10753" max="10753" width="14.109375" style="452" customWidth="1"/>
    <col min="10754" max="10754" width="11.44140625" style="452"/>
    <col min="10755" max="10755" width="18.33203125" style="452" customWidth="1"/>
    <col min="10756" max="10756" width="12.44140625" style="452" customWidth="1"/>
    <col min="10757" max="10757" width="20" style="452" customWidth="1"/>
    <col min="10758" max="11001" width="11.44140625" style="452"/>
    <col min="11002" max="11002" width="20.33203125" style="452" customWidth="1"/>
    <col min="11003" max="11003" width="31.109375" style="452" customWidth="1"/>
    <col min="11004" max="11004" width="15" style="452" customWidth="1"/>
    <col min="11005" max="11005" width="14.44140625" style="452" customWidth="1"/>
    <col min="11006" max="11006" width="14.77734375" style="452" customWidth="1"/>
    <col min="11007" max="11007" width="18.109375" style="452" bestFit="1" customWidth="1"/>
    <col min="11008" max="11008" width="16.77734375" style="452" customWidth="1"/>
    <col min="11009" max="11009" width="14.109375" style="452" customWidth="1"/>
    <col min="11010" max="11010" width="11.44140625" style="452"/>
    <col min="11011" max="11011" width="18.33203125" style="452" customWidth="1"/>
    <col min="11012" max="11012" width="12.44140625" style="452" customWidth="1"/>
    <col min="11013" max="11013" width="20" style="452" customWidth="1"/>
    <col min="11014" max="11257" width="11.44140625" style="452"/>
    <col min="11258" max="11258" width="20.33203125" style="452" customWidth="1"/>
    <col min="11259" max="11259" width="31.109375" style="452" customWidth="1"/>
    <col min="11260" max="11260" width="15" style="452" customWidth="1"/>
    <col min="11261" max="11261" width="14.44140625" style="452" customWidth="1"/>
    <col min="11262" max="11262" width="14.77734375" style="452" customWidth="1"/>
    <col min="11263" max="11263" width="18.109375" style="452" bestFit="1" customWidth="1"/>
    <col min="11264" max="11264" width="16.77734375" style="452" customWidth="1"/>
    <col min="11265" max="11265" width="14.109375" style="452" customWidth="1"/>
    <col min="11266" max="11266" width="11.44140625" style="452"/>
    <col min="11267" max="11267" width="18.33203125" style="452" customWidth="1"/>
    <col min="11268" max="11268" width="12.44140625" style="452" customWidth="1"/>
    <col min="11269" max="11269" width="20" style="452" customWidth="1"/>
    <col min="11270" max="11513" width="11.44140625" style="452"/>
    <col min="11514" max="11514" width="20.33203125" style="452" customWidth="1"/>
    <col min="11515" max="11515" width="31.109375" style="452" customWidth="1"/>
    <col min="11516" max="11516" width="15" style="452" customWidth="1"/>
    <col min="11517" max="11517" width="14.44140625" style="452" customWidth="1"/>
    <col min="11518" max="11518" width="14.77734375" style="452" customWidth="1"/>
    <col min="11519" max="11519" width="18.109375" style="452" bestFit="1" customWidth="1"/>
    <col min="11520" max="11520" width="16.77734375" style="452" customWidth="1"/>
    <col min="11521" max="11521" width="14.109375" style="452" customWidth="1"/>
    <col min="11522" max="11522" width="11.44140625" style="452"/>
    <col min="11523" max="11523" width="18.33203125" style="452" customWidth="1"/>
    <col min="11524" max="11524" width="12.44140625" style="452" customWidth="1"/>
    <col min="11525" max="11525" width="20" style="452" customWidth="1"/>
    <col min="11526" max="11769" width="11.44140625" style="452"/>
    <col min="11770" max="11770" width="20.33203125" style="452" customWidth="1"/>
    <col min="11771" max="11771" width="31.109375" style="452" customWidth="1"/>
    <col min="11772" max="11772" width="15" style="452" customWidth="1"/>
    <col min="11773" max="11773" width="14.44140625" style="452" customWidth="1"/>
    <col min="11774" max="11774" width="14.77734375" style="452" customWidth="1"/>
    <col min="11775" max="11775" width="18.109375" style="452" bestFit="1" customWidth="1"/>
    <col min="11776" max="11776" width="16.77734375" style="452" customWidth="1"/>
    <col min="11777" max="11777" width="14.109375" style="452" customWidth="1"/>
    <col min="11778" max="11778" width="11.44140625" style="452"/>
    <col min="11779" max="11779" width="18.33203125" style="452" customWidth="1"/>
    <col min="11780" max="11780" width="12.44140625" style="452" customWidth="1"/>
    <col min="11781" max="11781" width="20" style="452" customWidth="1"/>
    <col min="11782" max="12025" width="11.44140625" style="452"/>
    <col min="12026" max="12026" width="20.33203125" style="452" customWidth="1"/>
    <col min="12027" max="12027" width="31.109375" style="452" customWidth="1"/>
    <col min="12028" max="12028" width="15" style="452" customWidth="1"/>
    <col min="12029" max="12029" width="14.44140625" style="452" customWidth="1"/>
    <col min="12030" max="12030" width="14.77734375" style="452" customWidth="1"/>
    <col min="12031" max="12031" width="18.109375" style="452" bestFit="1" customWidth="1"/>
    <col min="12032" max="12032" width="16.77734375" style="452" customWidth="1"/>
    <col min="12033" max="12033" width="14.109375" style="452" customWidth="1"/>
    <col min="12034" max="12034" width="11.44140625" style="452"/>
    <col min="12035" max="12035" width="18.33203125" style="452" customWidth="1"/>
    <col min="12036" max="12036" width="12.44140625" style="452" customWidth="1"/>
    <col min="12037" max="12037" width="20" style="452" customWidth="1"/>
    <col min="12038" max="12281" width="11.44140625" style="452"/>
    <col min="12282" max="12282" width="20.33203125" style="452" customWidth="1"/>
    <col min="12283" max="12283" width="31.109375" style="452" customWidth="1"/>
    <col min="12284" max="12284" width="15" style="452" customWidth="1"/>
    <col min="12285" max="12285" width="14.44140625" style="452" customWidth="1"/>
    <col min="12286" max="12286" width="14.77734375" style="452" customWidth="1"/>
    <col min="12287" max="12287" width="18.109375" style="452" bestFit="1" customWidth="1"/>
    <col min="12288" max="12288" width="16.77734375" style="452" customWidth="1"/>
    <col min="12289" max="12289" width="14.109375" style="452" customWidth="1"/>
    <col min="12290" max="12290" width="11.44140625" style="452"/>
    <col min="12291" max="12291" width="18.33203125" style="452" customWidth="1"/>
    <col min="12292" max="12292" width="12.44140625" style="452" customWidth="1"/>
    <col min="12293" max="12293" width="20" style="452" customWidth="1"/>
    <col min="12294" max="12537" width="11.44140625" style="452"/>
    <col min="12538" max="12538" width="20.33203125" style="452" customWidth="1"/>
    <col min="12539" max="12539" width="31.109375" style="452" customWidth="1"/>
    <col min="12540" max="12540" width="15" style="452" customWidth="1"/>
    <col min="12541" max="12541" width="14.44140625" style="452" customWidth="1"/>
    <col min="12542" max="12542" width="14.77734375" style="452" customWidth="1"/>
    <col min="12543" max="12543" width="18.109375" style="452" bestFit="1" customWidth="1"/>
    <col min="12544" max="12544" width="16.77734375" style="452" customWidth="1"/>
    <col min="12545" max="12545" width="14.109375" style="452" customWidth="1"/>
    <col min="12546" max="12546" width="11.44140625" style="452"/>
    <col min="12547" max="12547" width="18.33203125" style="452" customWidth="1"/>
    <col min="12548" max="12548" width="12.44140625" style="452" customWidth="1"/>
    <col min="12549" max="12549" width="20" style="452" customWidth="1"/>
    <col min="12550" max="12793" width="11.44140625" style="452"/>
    <col min="12794" max="12794" width="20.33203125" style="452" customWidth="1"/>
    <col min="12795" max="12795" width="31.109375" style="452" customWidth="1"/>
    <col min="12796" max="12796" width="15" style="452" customWidth="1"/>
    <col min="12797" max="12797" width="14.44140625" style="452" customWidth="1"/>
    <col min="12798" max="12798" width="14.77734375" style="452" customWidth="1"/>
    <col min="12799" max="12799" width="18.109375" style="452" bestFit="1" customWidth="1"/>
    <col min="12800" max="12800" width="16.77734375" style="452" customWidth="1"/>
    <col min="12801" max="12801" width="14.109375" style="452" customWidth="1"/>
    <col min="12802" max="12802" width="11.44140625" style="452"/>
    <col min="12803" max="12803" width="18.33203125" style="452" customWidth="1"/>
    <col min="12804" max="12804" width="12.44140625" style="452" customWidth="1"/>
    <col min="12805" max="12805" width="20" style="452" customWidth="1"/>
    <col min="12806" max="13049" width="11.44140625" style="452"/>
    <col min="13050" max="13050" width="20.33203125" style="452" customWidth="1"/>
    <col min="13051" max="13051" width="31.109375" style="452" customWidth="1"/>
    <col min="13052" max="13052" width="15" style="452" customWidth="1"/>
    <col min="13053" max="13053" width="14.44140625" style="452" customWidth="1"/>
    <col min="13054" max="13054" width="14.77734375" style="452" customWidth="1"/>
    <col min="13055" max="13055" width="18.109375" style="452" bestFit="1" customWidth="1"/>
    <col min="13056" max="13056" width="16.77734375" style="452" customWidth="1"/>
    <col min="13057" max="13057" width="14.109375" style="452" customWidth="1"/>
    <col min="13058" max="13058" width="11.44140625" style="452"/>
    <col min="13059" max="13059" width="18.33203125" style="452" customWidth="1"/>
    <col min="13060" max="13060" width="12.44140625" style="452" customWidth="1"/>
    <col min="13061" max="13061" width="20" style="452" customWidth="1"/>
    <col min="13062" max="13305" width="11.44140625" style="452"/>
    <col min="13306" max="13306" width="20.33203125" style="452" customWidth="1"/>
    <col min="13307" max="13307" width="31.109375" style="452" customWidth="1"/>
    <col min="13308" max="13308" width="15" style="452" customWidth="1"/>
    <col min="13309" max="13309" width="14.44140625" style="452" customWidth="1"/>
    <col min="13310" max="13310" width="14.77734375" style="452" customWidth="1"/>
    <col min="13311" max="13311" width="18.109375" style="452" bestFit="1" customWidth="1"/>
    <col min="13312" max="13312" width="16.77734375" style="452" customWidth="1"/>
    <col min="13313" max="13313" width="14.109375" style="452" customWidth="1"/>
    <col min="13314" max="13314" width="11.44140625" style="452"/>
    <col min="13315" max="13315" width="18.33203125" style="452" customWidth="1"/>
    <col min="13316" max="13316" width="12.44140625" style="452" customWidth="1"/>
    <col min="13317" max="13317" width="20" style="452" customWidth="1"/>
    <col min="13318" max="13561" width="11.44140625" style="452"/>
    <col min="13562" max="13562" width="20.33203125" style="452" customWidth="1"/>
    <col min="13563" max="13563" width="31.109375" style="452" customWidth="1"/>
    <col min="13564" max="13564" width="15" style="452" customWidth="1"/>
    <col min="13565" max="13565" width="14.44140625" style="452" customWidth="1"/>
    <col min="13566" max="13566" width="14.77734375" style="452" customWidth="1"/>
    <col min="13567" max="13567" width="18.109375" style="452" bestFit="1" customWidth="1"/>
    <col min="13568" max="13568" width="16.77734375" style="452" customWidth="1"/>
    <col min="13569" max="13569" width="14.109375" style="452" customWidth="1"/>
    <col min="13570" max="13570" width="11.44140625" style="452"/>
    <col min="13571" max="13571" width="18.33203125" style="452" customWidth="1"/>
    <col min="13572" max="13572" width="12.44140625" style="452" customWidth="1"/>
    <col min="13573" max="13573" width="20" style="452" customWidth="1"/>
    <col min="13574" max="13817" width="11.44140625" style="452"/>
    <col min="13818" max="13818" width="20.33203125" style="452" customWidth="1"/>
    <col min="13819" max="13819" width="31.109375" style="452" customWidth="1"/>
    <col min="13820" max="13820" width="15" style="452" customWidth="1"/>
    <col min="13821" max="13821" width="14.44140625" style="452" customWidth="1"/>
    <col min="13822" max="13822" width="14.77734375" style="452" customWidth="1"/>
    <col min="13823" max="13823" width="18.109375" style="452" bestFit="1" customWidth="1"/>
    <col min="13824" max="13824" width="16.77734375" style="452" customWidth="1"/>
    <col min="13825" max="13825" width="14.109375" style="452" customWidth="1"/>
    <col min="13826" max="13826" width="11.44140625" style="452"/>
    <col min="13827" max="13827" width="18.33203125" style="452" customWidth="1"/>
    <col min="13828" max="13828" width="12.44140625" style="452" customWidth="1"/>
    <col min="13829" max="13829" width="20" style="452" customWidth="1"/>
    <col min="13830" max="14073" width="11.44140625" style="452"/>
    <col min="14074" max="14074" width="20.33203125" style="452" customWidth="1"/>
    <col min="14075" max="14075" width="31.109375" style="452" customWidth="1"/>
    <col min="14076" max="14076" width="15" style="452" customWidth="1"/>
    <col min="14077" max="14077" width="14.44140625" style="452" customWidth="1"/>
    <col min="14078" max="14078" width="14.77734375" style="452" customWidth="1"/>
    <col min="14079" max="14079" width="18.109375" style="452" bestFit="1" customWidth="1"/>
    <col min="14080" max="14080" width="16.77734375" style="452" customWidth="1"/>
    <col min="14081" max="14081" width="14.109375" style="452" customWidth="1"/>
    <col min="14082" max="14082" width="11.44140625" style="452"/>
    <col min="14083" max="14083" width="18.33203125" style="452" customWidth="1"/>
    <col min="14084" max="14084" width="12.44140625" style="452" customWidth="1"/>
    <col min="14085" max="14085" width="20" style="452" customWidth="1"/>
    <col min="14086" max="14329" width="11.44140625" style="452"/>
    <col min="14330" max="14330" width="20.33203125" style="452" customWidth="1"/>
    <col min="14331" max="14331" width="31.109375" style="452" customWidth="1"/>
    <col min="14332" max="14332" width="15" style="452" customWidth="1"/>
    <col min="14333" max="14333" width="14.44140625" style="452" customWidth="1"/>
    <col min="14334" max="14334" width="14.77734375" style="452" customWidth="1"/>
    <col min="14335" max="14335" width="18.109375" style="452" bestFit="1" customWidth="1"/>
    <col min="14336" max="14336" width="16.77734375" style="452" customWidth="1"/>
    <col min="14337" max="14337" width="14.109375" style="452" customWidth="1"/>
    <col min="14338" max="14338" width="11.44140625" style="452"/>
    <col min="14339" max="14339" width="18.33203125" style="452" customWidth="1"/>
    <col min="14340" max="14340" width="12.44140625" style="452" customWidth="1"/>
    <col min="14341" max="14341" width="20" style="452" customWidth="1"/>
    <col min="14342" max="14585" width="11.44140625" style="452"/>
    <col min="14586" max="14586" width="20.33203125" style="452" customWidth="1"/>
    <col min="14587" max="14587" width="31.109375" style="452" customWidth="1"/>
    <col min="14588" max="14588" width="15" style="452" customWidth="1"/>
    <col min="14589" max="14589" width="14.44140625" style="452" customWidth="1"/>
    <col min="14590" max="14590" width="14.77734375" style="452" customWidth="1"/>
    <col min="14591" max="14591" width="18.109375" style="452" bestFit="1" customWidth="1"/>
    <col min="14592" max="14592" width="16.77734375" style="452" customWidth="1"/>
    <col min="14593" max="14593" width="14.109375" style="452" customWidth="1"/>
    <col min="14594" max="14594" width="11.44140625" style="452"/>
    <col min="14595" max="14595" width="18.33203125" style="452" customWidth="1"/>
    <col min="14596" max="14596" width="12.44140625" style="452" customWidth="1"/>
    <col min="14597" max="14597" width="20" style="452" customWidth="1"/>
    <col min="14598" max="14841" width="11.44140625" style="452"/>
    <col min="14842" max="14842" width="20.33203125" style="452" customWidth="1"/>
    <col min="14843" max="14843" width="31.109375" style="452" customWidth="1"/>
    <col min="14844" max="14844" width="15" style="452" customWidth="1"/>
    <col min="14845" max="14845" width="14.44140625" style="452" customWidth="1"/>
    <col min="14846" max="14846" width="14.77734375" style="452" customWidth="1"/>
    <col min="14847" max="14847" width="18.109375" style="452" bestFit="1" customWidth="1"/>
    <col min="14848" max="14848" width="16.77734375" style="452" customWidth="1"/>
    <col min="14849" max="14849" width="14.109375" style="452" customWidth="1"/>
    <col min="14850" max="14850" width="11.44140625" style="452"/>
    <col min="14851" max="14851" width="18.33203125" style="452" customWidth="1"/>
    <col min="14852" max="14852" width="12.44140625" style="452" customWidth="1"/>
    <col min="14853" max="14853" width="20" style="452" customWidth="1"/>
    <col min="14854" max="15097" width="11.44140625" style="452"/>
    <col min="15098" max="15098" width="20.33203125" style="452" customWidth="1"/>
    <col min="15099" max="15099" width="31.109375" style="452" customWidth="1"/>
    <col min="15100" max="15100" width="15" style="452" customWidth="1"/>
    <col min="15101" max="15101" width="14.44140625" style="452" customWidth="1"/>
    <col min="15102" max="15102" width="14.77734375" style="452" customWidth="1"/>
    <col min="15103" max="15103" width="18.109375" style="452" bestFit="1" customWidth="1"/>
    <col min="15104" max="15104" width="16.77734375" style="452" customWidth="1"/>
    <col min="15105" max="15105" width="14.109375" style="452" customWidth="1"/>
    <col min="15106" max="15106" width="11.44140625" style="452"/>
    <col min="15107" max="15107" width="18.33203125" style="452" customWidth="1"/>
    <col min="15108" max="15108" width="12.44140625" style="452" customWidth="1"/>
    <col min="15109" max="15109" width="20" style="452" customWidth="1"/>
    <col min="15110" max="15353" width="11.44140625" style="452"/>
    <col min="15354" max="15354" width="20.33203125" style="452" customWidth="1"/>
    <col min="15355" max="15355" width="31.109375" style="452" customWidth="1"/>
    <col min="15356" max="15356" width="15" style="452" customWidth="1"/>
    <col min="15357" max="15357" width="14.44140625" style="452" customWidth="1"/>
    <col min="15358" max="15358" width="14.77734375" style="452" customWidth="1"/>
    <col min="15359" max="15359" width="18.109375" style="452" bestFit="1" customWidth="1"/>
    <col min="15360" max="15360" width="16.77734375" style="452" customWidth="1"/>
    <col min="15361" max="15361" width="14.109375" style="452" customWidth="1"/>
    <col min="15362" max="15362" width="11.44140625" style="452"/>
    <col min="15363" max="15363" width="18.33203125" style="452" customWidth="1"/>
    <col min="15364" max="15364" width="12.44140625" style="452" customWidth="1"/>
    <col min="15365" max="15365" width="20" style="452" customWidth="1"/>
    <col min="15366" max="15609" width="11.44140625" style="452"/>
    <col min="15610" max="15610" width="20.33203125" style="452" customWidth="1"/>
    <col min="15611" max="15611" width="31.109375" style="452" customWidth="1"/>
    <col min="15612" max="15612" width="15" style="452" customWidth="1"/>
    <col min="15613" max="15613" width="14.44140625" style="452" customWidth="1"/>
    <col min="15614" max="15614" width="14.77734375" style="452" customWidth="1"/>
    <col min="15615" max="15615" width="18.109375" style="452" bestFit="1" customWidth="1"/>
    <col min="15616" max="15616" width="16.77734375" style="452" customWidth="1"/>
    <col min="15617" max="15617" width="14.109375" style="452" customWidth="1"/>
    <col min="15618" max="15618" width="11.44140625" style="452"/>
    <col min="15619" max="15619" width="18.33203125" style="452" customWidth="1"/>
    <col min="15620" max="15620" width="12.44140625" style="452" customWidth="1"/>
    <col min="15621" max="15621" width="20" style="452" customWidth="1"/>
    <col min="15622" max="15865" width="11.44140625" style="452"/>
    <col min="15866" max="15866" width="20.33203125" style="452" customWidth="1"/>
    <col min="15867" max="15867" width="31.109375" style="452" customWidth="1"/>
    <col min="15868" max="15868" width="15" style="452" customWidth="1"/>
    <col min="15869" max="15869" width="14.44140625" style="452" customWidth="1"/>
    <col min="15870" max="15870" width="14.77734375" style="452" customWidth="1"/>
    <col min="15871" max="15871" width="18.109375" style="452" bestFit="1" customWidth="1"/>
    <col min="15872" max="15872" width="16.77734375" style="452" customWidth="1"/>
    <col min="15873" max="15873" width="14.109375" style="452" customWidth="1"/>
    <col min="15874" max="15874" width="11.44140625" style="452"/>
    <col min="15875" max="15875" width="18.33203125" style="452" customWidth="1"/>
    <col min="15876" max="15876" width="12.44140625" style="452" customWidth="1"/>
    <col min="15877" max="15877" width="20" style="452" customWidth="1"/>
    <col min="15878" max="16121" width="11.44140625" style="452"/>
    <col min="16122" max="16122" width="20.33203125" style="452" customWidth="1"/>
    <col min="16123" max="16123" width="31.109375" style="452" customWidth="1"/>
    <col min="16124" max="16124" width="15" style="452" customWidth="1"/>
    <col min="16125" max="16125" width="14.44140625" style="452" customWidth="1"/>
    <col min="16126" max="16126" width="14.77734375" style="452" customWidth="1"/>
    <col min="16127" max="16127" width="18.109375" style="452" bestFit="1" customWidth="1"/>
    <col min="16128" max="16128" width="16.77734375" style="452" customWidth="1"/>
    <col min="16129" max="16129" width="14.109375" style="452" customWidth="1"/>
    <col min="16130" max="16130" width="11.44140625" style="452"/>
    <col min="16131" max="16131" width="18.33203125" style="452" customWidth="1"/>
    <col min="16132" max="16132" width="12.44140625" style="452" customWidth="1"/>
    <col min="16133" max="16133" width="20" style="452" customWidth="1"/>
    <col min="16134" max="16384" width="11.44140625" style="452"/>
  </cols>
  <sheetData>
    <row r="1" spans="1:9" ht="19.5" customHeight="1"/>
    <row r="2" spans="1:9">
      <c r="A2" s="790" t="s">
        <v>16</v>
      </c>
      <c r="B2" s="790"/>
      <c r="C2" s="790"/>
      <c r="D2" s="790"/>
      <c r="E2" s="790"/>
      <c r="F2" s="790"/>
      <c r="G2" s="790"/>
      <c r="H2" s="790"/>
    </row>
    <row r="3" spans="1:9">
      <c r="A3" s="791" t="s">
        <v>196</v>
      </c>
      <c r="B3" s="791"/>
      <c r="C3" s="791"/>
      <c r="D3" s="791"/>
      <c r="E3" s="791"/>
      <c r="F3" s="791"/>
      <c r="G3" s="791"/>
      <c r="H3" s="791"/>
    </row>
    <row r="4" spans="1:9" ht="9.75" customHeight="1">
      <c r="A4" s="570"/>
      <c r="H4" s="546"/>
      <c r="I4" s="546"/>
    </row>
    <row r="5" spans="1:9">
      <c r="A5" s="588" t="s">
        <v>18</v>
      </c>
      <c r="H5" s="546"/>
    </row>
    <row r="6" spans="1:9" ht="15" customHeight="1">
      <c r="A6" s="792" t="s">
        <v>469</v>
      </c>
      <c r="B6" s="792"/>
      <c r="C6" s="792"/>
      <c r="D6" s="792"/>
      <c r="E6" s="792"/>
      <c r="F6" s="792"/>
      <c r="G6" s="459"/>
      <c r="H6" s="459"/>
    </row>
    <row r="7" spans="1:9" ht="15" customHeight="1">
      <c r="A7" s="792"/>
      <c r="B7" s="792"/>
      <c r="C7" s="792"/>
      <c r="D7" s="792"/>
      <c r="E7" s="792"/>
      <c r="F7" s="792"/>
      <c r="G7" s="459"/>
      <c r="H7" s="459"/>
    </row>
    <row r="8" spans="1:9" ht="13.95" customHeight="1">
      <c r="A8" s="792"/>
      <c r="B8" s="792"/>
      <c r="C8" s="792"/>
      <c r="D8" s="792"/>
      <c r="E8" s="792"/>
      <c r="F8" s="792"/>
      <c r="G8" s="459"/>
      <c r="H8" s="459"/>
    </row>
    <row r="9" spans="1:9">
      <c r="A9" s="570" t="s">
        <v>20</v>
      </c>
      <c r="H9" s="546"/>
      <c r="I9" s="546"/>
    </row>
    <row r="10" spans="1:9">
      <c r="A10" s="570"/>
      <c r="H10" s="546"/>
      <c r="I10" s="546"/>
    </row>
    <row r="11" spans="1:9" ht="15" customHeight="1">
      <c r="A11" s="792" t="s">
        <v>769</v>
      </c>
      <c r="B11" s="792"/>
      <c r="C11" s="792"/>
      <c r="D11" s="792"/>
      <c r="E11" s="792"/>
      <c r="F11" s="792"/>
      <c r="G11" s="459"/>
      <c r="H11" s="459"/>
      <c r="I11" s="546"/>
    </row>
    <row r="12" spans="1:9" ht="14.55" customHeight="1">
      <c r="A12" s="792"/>
      <c r="B12" s="792"/>
      <c r="C12" s="792"/>
      <c r="D12" s="792"/>
      <c r="E12" s="792"/>
      <c r="F12" s="792"/>
      <c r="G12" s="459"/>
      <c r="H12" s="459"/>
      <c r="I12" s="546"/>
    </row>
    <row r="13" spans="1:9" ht="12.75" customHeight="1">
      <c r="A13" s="570" t="s">
        <v>219</v>
      </c>
      <c r="B13" s="459"/>
      <c r="C13" s="458"/>
      <c r="D13" s="355"/>
      <c r="E13" s="355"/>
      <c r="F13" s="355"/>
      <c r="G13" s="355"/>
      <c r="H13" s="459"/>
      <c r="I13" s="546"/>
    </row>
    <row r="14" spans="1:9">
      <c r="I14" s="546"/>
    </row>
    <row r="15" spans="1:9" ht="21.45" customHeight="1">
      <c r="A15" s="792" t="s">
        <v>768</v>
      </c>
      <c r="B15" s="792"/>
      <c r="C15" s="792"/>
      <c r="D15" s="792"/>
      <c r="E15" s="792"/>
      <c r="F15" s="792"/>
      <c r="G15" s="459"/>
      <c r="H15" s="459"/>
      <c r="I15" s="546"/>
    </row>
    <row r="16" spans="1:9" ht="12.75" customHeight="1">
      <c r="A16" s="792"/>
      <c r="B16" s="792"/>
      <c r="C16" s="792"/>
      <c r="D16" s="792"/>
      <c r="E16" s="792"/>
      <c r="F16" s="792"/>
      <c r="G16" s="459"/>
      <c r="H16" s="459"/>
      <c r="I16" s="546"/>
    </row>
    <row r="17" spans="1:9">
      <c r="A17" s="459"/>
      <c r="B17" s="459"/>
      <c r="C17" s="458"/>
      <c r="D17" s="459"/>
      <c r="E17" s="459"/>
      <c r="F17" s="459"/>
      <c r="G17" s="459"/>
      <c r="H17" s="459"/>
      <c r="I17" s="546"/>
    </row>
    <row r="18" spans="1:9">
      <c r="A18" s="524" t="s">
        <v>228</v>
      </c>
      <c r="I18" s="546"/>
    </row>
    <row r="19" spans="1:9">
      <c r="H19" s="546"/>
      <c r="I19" s="546"/>
    </row>
    <row r="20" spans="1:9" ht="15" customHeight="1">
      <c r="A20" s="792" t="s">
        <v>233</v>
      </c>
      <c r="B20" s="792"/>
      <c r="C20" s="792"/>
      <c r="D20" s="792"/>
      <c r="E20" s="792"/>
      <c r="F20" s="792"/>
      <c r="G20" s="792"/>
      <c r="H20" s="792"/>
      <c r="I20" s="546"/>
    </row>
    <row r="21" spans="1:9" ht="15" customHeight="1">
      <c r="A21" s="792"/>
      <c r="B21" s="792"/>
      <c r="C21" s="792"/>
      <c r="D21" s="792"/>
      <c r="E21" s="792"/>
      <c r="F21" s="792"/>
      <c r="G21" s="792"/>
      <c r="H21" s="792"/>
      <c r="I21" s="546"/>
    </row>
    <row r="22" spans="1:9">
      <c r="A22" s="524" t="s">
        <v>238</v>
      </c>
      <c r="H22" s="546"/>
      <c r="I22" s="546"/>
    </row>
    <row r="23" spans="1:9">
      <c r="A23" s="452" t="s">
        <v>22</v>
      </c>
      <c r="H23" s="546"/>
      <c r="I23" s="546"/>
    </row>
    <row r="24" spans="1:9" ht="15" customHeight="1">
      <c r="A24" s="792" t="s">
        <v>243</v>
      </c>
      <c r="B24" s="792"/>
      <c r="C24" s="792"/>
      <c r="D24" s="792"/>
      <c r="E24" s="792"/>
      <c r="F24" s="792"/>
      <c r="G24" s="459"/>
      <c r="H24" s="459"/>
      <c r="I24" s="546"/>
    </row>
    <row r="25" spans="1:9" ht="15" customHeight="1">
      <c r="A25" s="792"/>
      <c r="B25" s="792"/>
      <c r="C25" s="792"/>
      <c r="D25" s="792"/>
      <c r="E25" s="792"/>
      <c r="F25" s="792"/>
      <c r="G25" s="459"/>
      <c r="H25" s="459"/>
      <c r="I25" s="546"/>
    </row>
    <row r="26" spans="1:9">
      <c r="A26" s="792"/>
      <c r="B26" s="792"/>
      <c r="C26" s="792"/>
      <c r="D26" s="792"/>
      <c r="E26" s="792"/>
      <c r="F26" s="792"/>
      <c r="G26" s="459"/>
      <c r="H26" s="459"/>
      <c r="I26" s="546"/>
    </row>
    <row r="27" spans="1:9">
      <c r="A27" s="524" t="s">
        <v>250</v>
      </c>
      <c r="H27" s="546"/>
      <c r="I27" s="546"/>
    </row>
    <row r="28" spans="1:9">
      <c r="H28" s="546"/>
      <c r="I28" s="546"/>
    </row>
    <row r="29" spans="1:9" ht="15" customHeight="1">
      <c r="A29" s="792" t="s">
        <v>255</v>
      </c>
      <c r="B29" s="792"/>
      <c r="C29" s="792"/>
      <c r="D29" s="792"/>
      <c r="E29" s="792"/>
      <c r="F29" s="792"/>
      <c r="G29" s="459"/>
      <c r="H29" s="459"/>
      <c r="I29" s="546"/>
    </row>
    <row r="30" spans="1:9" ht="20.25" customHeight="1">
      <c r="A30" s="792"/>
      <c r="B30" s="792"/>
      <c r="C30" s="792"/>
      <c r="D30" s="792"/>
      <c r="E30" s="792"/>
      <c r="F30" s="792"/>
      <c r="G30" s="459"/>
      <c r="H30" s="459"/>
      <c r="I30" s="546"/>
    </row>
    <row r="31" spans="1:9">
      <c r="A31" s="524" t="s">
        <v>260</v>
      </c>
      <c r="H31" s="546"/>
      <c r="I31" s="546"/>
    </row>
    <row r="32" spans="1:9">
      <c r="H32" s="546"/>
      <c r="I32" s="546"/>
    </row>
    <row r="33" spans="1:9" ht="15.75" customHeight="1">
      <c r="A33" s="793" t="s">
        <v>265</v>
      </c>
      <c r="B33" s="793"/>
      <c r="C33" s="793"/>
      <c r="D33" s="793"/>
      <c r="E33" s="793"/>
      <c r="F33" s="793"/>
      <c r="G33" s="460"/>
      <c r="H33" s="460"/>
      <c r="I33" s="546"/>
    </row>
    <row r="34" spans="1:9">
      <c r="A34" s="793"/>
      <c r="B34" s="793"/>
      <c r="C34" s="793"/>
      <c r="D34" s="793"/>
      <c r="E34" s="793"/>
      <c r="F34" s="793"/>
      <c r="G34" s="460"/>
      <c r="H34" s="460"/>
      <c r="I34" s="546"/>
    </row>
    <row r="35" spans="1:9">
      <c r="A35" s="546"/>
      <c r="H35" s="546"/>
      <c r="I35" s="546"/>
    </row>
    <row r="36" spans="1:9">
      <c r="A36" s="524" t="s">
        <v>272</v>
      </c>
      <c r="H36" s="546"/>
      <c r="I36" s="546"/>
    </row>
    <row r="37" spans="1:9">
      <c r="H37" s="546"/>
      <c r="I37" s="546"/>
    </row>
    <row r="38" spans="1:9" ht="12.75" customHeight="1">
      <c r="A38" s="793" t="s">
        <v>470</v>
      </c>
      <c r="B38" s="793"/>
      <c r="C38" s="793"/>
      <c r="D38" s="793"/>
      <c r="E38" s="793"/>
      <c r="F38" s="793"/>
      <c r="G38" s="359"/>
      <c r="H38" s="460"/>
      <c r="I38" s="546"/>
    </row>
    <row r="39" spans="1:9">
      <c r="A39" s="794"/>
      <c r="B39" s="794"/>
      <c r="C39" s="794"/>
      <c r="D39" s="794"/>
      <c r="E39" s="794"/>
      <c r="F39" s="794"/>
      <c r="G39" s="794"/>
      <c r="H39" s="794"/>
      <c r="I39" s="546"/>
    </row>
    <row r="40" spans="1:9">
      <c r="A40" s="469" t="s">
        <v>24</v>
      </c>
      <c r="I40" s="546"/>
    </row>
    <row r="41" spans="1:9" ht="14.55" customHeight="1">
      <c r="A41" s="792" t="s">
        <v>285</v>
      </c>
      <c r="B41" s="792"/>
      <c r="C41" s="792"/>
      <c r="D41" s="792"/>
      <c r="E41" s="792"/>
      <c r="F41" s="792"/>
      <c r="H41" s="546"/>
      <c r="I41" s="546"/>
    </row>
    <row r="42" spans="1:9" ht="19.5" customHeight="1">
      <c r="A42" s="792"/>
      <c r="B42" s="792"/>
      <c r="C42" s="792"/>
      <c r="D42" s="792"/>
      <c r="E42" s="792"/>
      <c r="F42" s="792"/>
      <c r="G42" s="459"/>
      <c r="H42" s="459"/>
      <c r="I42" s="546"/>
    </row>
    <row r="43" spans="1:9" ht="12.75" customHeight="1">
      <c r="A43" s="570" t="s">
        <v>25</v>
      </c>
      <c r="I43" s="546"/>
    </row>
    <row r="44" spans="1:9">
      <c r="H44" s="546"/>
      <c r="I44" s="546"/>
    </row>
    <row r="45" spans="1:9">
      <c r="A45" s="793" t="s">
        <v>294</v>
      </c>
      <c r="B45" s="793"/>
      <c r="C45" s="793"/>
      <c r="D45" s="793"/>
      <c r="E45" s="793"/>
      <c r="F45" s="793"/>
      <c r="G45" s="793"/>
      <c r="H45" s="460"/>
      <c r="I45" s="546"/>
    </row>
    <row r="46" spans="1:9" ht="13.5" customHeight="1">
      <c r="A46" s="460"/>
      <c r="B46" s="460"/>
      <c r="C46" s="587"/>
      <c r="D46" s="359"/>
      <c r="E46" s="359"/>
      <c r="F46" s="359"/>
      <c r="G46" s="359"/>
      <c r="H46" s="460"/>
      <c r="I46" s="546"/>
    </row>
    <row r="47" spans="1:9" ht="13.5" customHeight="1">
      <c r="A47" s="570" t="s">
        <v>299</v>
      </c>
      <c r="B47" s="584"/>
      <c r="C47" s="585"/>
      <c r="D47" s="353"/>
      <c r="E47" s="353"/>
      <c r="F47" s="353"/>
      <c r="G47" s="353"/>
      <c r="H47" s="584"/>
      <c r="I47" s="546"/>
    </row>
    <row r="48" spans="1:9" ht="13.5" customHeight="1">
      <c r="A48" s="584"/>
      <c r="B48" s="584"/>
      <c r="C48" s="585"/>
      <c r="D48" s="353"/>
      <c r="E48" s="353"/>
      <c r="F48" s="353"/>
      <c r="G48" s="353"/>
      <c r="H48" s="584"/>
      <c r="I48" s="546"/>
    </row>
    <row r="49" spans="1:9" ht="13.5" customHeight="1">
      <c r="A49" s="461" t="s">
        <v>304</v>
      </c>
      <c r="B49" s="584"/>
      <c r="C49" s="585"/>
      <c r="D49" s="353"/>
      <c r="E49" s="353"/>
      <c r="F49" s="353"/>
      <c r="G49" s="353"/>
      <c r="H49" s="584"/>
      <c r="I49" s="546"/>
    </row>
    <row r="50" spans="1:9">
      <c r="A50" s="462"/>
      <c r="B50" s="459"/>
      <c r="C50" s="458"/>
      <c r="D50" s="355"/>
      <c r="E50" s="355"/>
      <c r="F50" s="355"/>
      <c r="G50" s="355"/>
      <c r="H50" s="459"/>
      <c r="I50" s="546"/>
    </row>
    <row r="51" spans="1:9">
      <c r="B51" s="744"/>
      <c r="C51" s="745"/>
      <c r="D51" s="239" t="s">
        <v>29</v>
      </c>
      <c r="E51" s="239" t="s">
        <v>30</v>
      </c>
      <c r="G51" s="355"/>
      <c r="H51" s="459"/>
      <c r="I51" s="546"/>
    </row>
    <row r="52" spans="1:9">
      <c r="B52" s="744" t="s">
        <v>31</v>
      </c>
      <c r="C52" s="745"/>
      <c r="D52" s="586">
        <v>7166.48</v>
      </c>
      <c r="E52" s="586">
        <v>7322.9</v>
      </c>
      <c r="G52" s="355"/>
      <c r="H52" s="459"/>
      <c r="I52" s="546"/>
    </row>
    <row r="53" spans="1:9">
      <c r="B53" s="744" t="s">
        <v>32</v>
      </c>
      <c r="C53" s="745"/>
      <c r="D53" s="586">
        <v>7169.7</v>
      </c>
      <c r="E53" s="586">
        <v>7339.68</v>
      </c>
      <c r="G53" s="355"/>
      <c r="H53" s="459"/>
      <c r="I53" s="546"/>
    </row>
    <row r="54" spans="1:9" ht="13.5" customHeight="1">
      <c r="A54" s="459"/>
      <c r="B54" s="459"/>
      <c r="C54" s="458"/>
      <c r="D54" s="355"/>
      <c r="E54" s="355"/>
      <c r="F54" s="355"/>
      <c r="G54" s="355"/>
      <c r="H54" s="459"/>
      <c r="I54" s="546"/>
    </row>
    <row r="55" spans="1:9" ht="13.5" customHeight="1">
      <c r="A55" s="461" t="s">
        <v>317</v>
      </c>
      <c r="B55" s="459"/>
      <c r="C55" s="458"/>
      <c r="D55" s="355"/>
      <c r="E55" s="355"/>
      <c r="F55" s="355"/>
      <c r="G55" s="355"/>
      <c r="H55" s="459"/>
      <c r="I55" s="546"/>
    </row>
    <row r="56" spans="1:9" ht="13.5" customHeight="1">
      <c r="A56" s="461"/>
      <c r="B56" s="584"/>
      <c r="C56" s="585"/>
      <c r="D56" s="353"/>
      <c r="E56" s="353"/>
      <c r="F56" s="353"/>
      <c r="G56" s="353"/>
      <c r="H56" s="584"/>
      <c r="I56" s="546"/>
    </row>
    <row r="57" spans="1:9" ht="13.5" customHeight="1">
      <c r="A57" s="461"/>
      <c r="B57" s="790" t="s">
        <v>34</v>
      </c>
      <c r="C57" s="790"/>
      <c r="D57" s="790"/>
      <c r="E57" s="790"/>
      <c r="F57" s="790"/>
      <c r="G57" s="353"/>
      <c r="H57" s="584"/>
      <c r="I57" s="546"/>
    </row>
    <row r="58" spans="1:9" s="534" customFormat="1" ht="24">
      <c r="A58" s="583"/>
      <c r="B58" s="535" t="s">
        <v>35</v>
      </c>
      <c r="C58" s="488" t="s">
        <v>36</v>
      </c>
      <c r="D58" s="239" t="s">
        <v>37</v>
      </c>
      <c r="E58" s="239" t="s">
        <v>38</v>
      </c>
      <c r="F58" s="239" t="s">
        <v>323</v>
      </c>
      <c r="G58" s="331"/>
      <c r="H58" s="582"/>
      <c r="I58" s="457"/>
    </row>
    <row r="59" spans="1:9" ht="13.5" customHeight="1">
      <c r="A59" s="570"/>
      <c r="B59" s="577" t="s">
        <v>42</v>
      </c>
      <c r="C59" s="580"/>
      <c r="D59" s="334"/>
      <c r="E59" s="334"/>
      <c r="F59" s="334"/>
      <c r="G59" s="333"/>
      <c r="H59" s="575"/>
      <c r="I59" s="546"/>
    </row>
    <row r="60" spans="1:9" ht="13.5" customHeight="1">
      <c r="A60" s="570"/>
      <c r="B60" s="577" t="s">
        <v>43</v>
      </c>
      <c r="C60" s="576" t="s">
        <v>44</v>
      </c>
      <c r="D60" s="338">
        <f t="shared" ref="D60:D68" si="0">+F60/E60</f>
        <v>206957.19767584646</v>
      </c>
      <c r="E60" s="337">
        <f>+D52</f>
        <v>7166.48</v>
      </c>
      <c r="F60" s="343">
        <v>1483154618</v>
      </c>
      <c r="G60" s="342"/>
      <c r="H60" s="579"/>
      <c r="I60" s="546"/>
    </row>
    <row r="61" spans="1:9" ht="13.5" customHeight="1">
      <c r="A61" s="570"/>
      <c r="B61" s="577" t="str">
        <f>+[14]Sheet1!$H$7</f>
        <v>Caja M/E</v>
      </c>
      <c r="C61" s="576" t="s">
        <v>44</v>
      </c>
      <c r="D61" s="338">
        <f t="shared" si="0"/>
        <v>569.99224165838746</v>
      </c>
      <c r="E61" s="337">
        <v>7166.48</v>
      </c>
      <c r="F61" s="343">
        <v>4084838</v>
      </c>
      <c r="G61" s="342"/>
      <c r="H61" s="579"/>
      <c r="I61" s="546"/>
    </row>
    <row r="62" spans="1:9" ht="13.5" customHeight="1">
      <c r="A62" s="570"/>
      <c r="B62" s="577" t="str">
        <f>+[14]Sheet1!$H$13</f>
        <v>Banco Itau M/E</v>
      </c>
      <c r="C62" s="576" t="s">
        <v>44</v>
      </c>
      <c r="D62" s="338">
        <f t="shared" si="0"/>
        <v>16334.479967850326</v>
      </c>
      <c r="E62" s="337">
        <v>7166.48</v>
      </c>
      <c r="F62" s="343">
        <v>117060724</v>
      </c>
      <c r="G62" s="342"/>
      <c r="H62" s="579"/>
      <c r="I62" s="546"/>
    </row>
    <row r="63" spans="1:9" ht="13.5" customHeight="1">
      <c r="A63" s="570"/>
      <c r="B63" s="577" t="str">
        <f>+[14]Sheet1!$H$15</f>
        <v>Banco Atlas M/E</v>
      </c>
      <c r="C63" s="576" t="s">
        <v>44</v>
      </c>
      <c r="D63" s="338">
        <f t="shared" si="0"/>
        <v>700.33000859557274</v>
      </c>
      <c r="E63" s="337">
        <v>7166.48</v>
      </c>
      <c r="F63" s="343">
        <v>5018901</v>
      </c>
      <c r="G63" s="342"/>
      <c r="H63" s="579"/>
      <c r="I63" s="546"/>
    </row>
    <row r="64" spans="1:9" ht="13.5" customHeight="1">
      <c r="A64" s="570"/>
      <c r="B64" s="577" t="str">
        <f>+[14]Sheet1!$H$20</f>
        <v>Cuenta Cash M/E</v>
      </c>
      <c r="C64" s="576" t="s">
        <v>44</v>
      </c>
      <c r="D64" s="338">
        <f t="shared" si="0"/>
        <v>-731.62012591955886</v>
      </c>
      <c r="E64" s="337">
        <v>7166.48</v>
      </c>
      <c r="F64" s="343">
        <v>-5243141</v>
      </c>
      <c r="G64" s="342"/>
      <c r="H64" s="579"/>
      <c r="I64" s="546"/>
    </row>
    <row r="65" spans="1:9" ht="13.5" customHeight="1">
      <c r="A65" s="570"/>
      <c r="B65" s="577" t="str">
        <f>+[14]Sheet1!$H$23</f>
        <v>Intereses, Regalías Y Otros Rendimientos M/E</v>
      </c>
      <c r="C65" s="576" t="s">
        <v>44</v>
      </c>
      <c r="D65" s="338">
        <f t="shared" si="0"/>
        <v>3530.8555943782726</v>
      </c>
      <c r="E65" s="337">
        <v>7166.48</v>
      </c>
      <c r="F65" s="343">
        <v>25303806</v>
      </c>
      <c r="G65" s="342"/>
      <c r="H65" s="579"/>
      <c r="I65" s="546"/>
    </row>
    <row r="66" spans="1:9" ht="13.5" customHeight="1">
      <c r="A66" s="570"/>
      <c r="B66" s="577" t="str">
        <f>+[14]Sheet1!$H$27</f>
        <v>Clientes Locales M/E</v>
      </c>
      <c r="C66" s="576" t="s">
        <v>44</v>
      </c>
      <c r="D66" s="338">
        <f t="shared" si="0"/>
        <v>183463.17997119925</v>
      </c>
      <c r="E66" s="337">
        <v>7166.48</v>
      </c>
      <c r="F66" s="343">
        <v>1314785210</v>
      </c>
      <c r="G66" s="342"/>
      <c r="H66" s="579"/>
      <c r="I66" s="546"/>
    </row>
    <row r="67" spans="1:9" ht="13.5" customHeight="1">
      <c r="A67" s="570"/>
      <c r="B67" s="577" t="str">
        <f>+[14]Sheet1!$H$29</f>
        <v>Deudores Por Préstamos M/E</v>
      </c>
      <c r="C67" s="576" t="s">
        <v>44</v>
      </c>
      <c r="D67" s="338">
        <f t="shared" si="0"/>
        <v>3000</v>
      </c>
      <c r="E67" s="337">
        <v>7166.48</v>
      </c>
      <c r="F67" s="343">
        <v>21499440</v>
      </c>
      <c r="G67" s="342"/>
      <c r="H67" s="579"/>
      <c r="I67" s="546"/>
    </row>
    <row r="68" spans="1:9" ht="13.5" customHeight="1">
      <c r="A68" s="570"/>
      <c r="B68" s="577" t="str">
        <f>+[14]Sheet1!$H$30</f>
        <v>Intereses a Cobrar  M/E</v>
      </c>
      <c r="C68" s="576" t="s">
        <v>44</v>
      </c>
      <c r="D68" s="338">
        <f t="shared" si="0"/>
        <v>89.980018084191968</v>
      </c>
      <c r="E68" s="337">
        <v>7166.48</v>
      </c>
      <c r="F68" s="343">
        <v>644840</v>
      </c>
      <c r="G68" s="342"/>
      <c r="H68" s="579"/>
      <c r="I68" s="546"/>
    </row>
    <row r="69" spans="1:9" ht="13.5" customHeight="1">
      <c r="A69" s="570"/>
      <c r="B69" s="577"/>
      <c r="C69" s="576"/>
      <c r="D69" s="338"/>
      <c r="E69" s="337"/>
      <c r="F69" s="343"/>
      <c r="G69" s="342"/>
      <c r="H69" s="579"/>
      <c r="I69" s="546"/>
    </row>
    <row r="70" spans="1:9" ht="28.5" customHeight="1">
      <c r="A70" s="570"/>
      <c r="B70" s="581" t="s">
        <v>45</v>
      </c>
      <c r="C70" s="576" t="s">
        <v>44</v>
      </c>
      <c r="D70" s="338">
        <v>0</v>
      </c>
      <c r="E70" s="337">
        <f>+D52</f>
        <v>7166.48</v>
      </c>
      <c r="F70" s="343">
        <f>+D70*E70</f>
        <v>0</v>
      </c>
      <c r="G70" s="342"/>
      <c r="H70" s="579"/>
      <c r="I70" s="546"/>
    </row>
    <row r="71" spans="1:9" ht="13.5" customHeight="1">
      <c r="A71" s="570"/>
      <c r="B71" s="577" t="s">
        <v>46</v>
      </c>
      <c r="C71" s="580"/>
      <c r="D71" s="343"/>
      <c r="E71" s="345"/>
      <c r="F71" s="343"/>
      <c r="G71" s="342"/>
      <c r="H71" s="575"/>
      <c r="I71" s="546"/>
    </row>
    <row r="72" spans="1:9" ht="13.5" customHeight="1">
      <c r="A72" s="570"/>
      <c r="B72" s="577" t="s">
        <v>48</v>
      </c>
      <c r="C72" s="580"/>
      <c r="D72" s="334"/>
      <c r="E72" s="336"/>
      <c r="F72" s="334"/>
      <c r="G72" s="333"/>
      <c r="H72" s="575"/>
      <c r="I72" s="546"/>
    </row>
    <row r="73" spans="1:9" ht="13.5" customHeight="1">
      <c r="A73" s="570"/>
      <c r="B73" s="577" t="s">
        <v>47</v>
      </c>
      <c r="C73" s="576" t="s">
        <v>44</v>
      </c>
      <c r="D73" s="338">
        <f>+F73/E73</f>
        <v>186277.87313276707</v>
      </c>
      <c r="E73" s="337">
        <f>+D53</f>
        <v>7169.7</v>
      </c>
      <c r="F73" s="343">
        <v>1335556467</v>
      </c>
      <c r="G73" s="342"/>
      <c r="H73" s="579"/>
      <c r="I73" s="546"/>
    </row>
    <row r="74" spans="1:9" ht="13.5" customHeight="1">
      <c r="A74" s="570"/>
      <c r="B74" s="577" t="str">
        <f>+[14]Sheet1!$H$101</f>
        <v>Proveedores Locales.M/E</v>
      </c>
      <c r="C74" s="576" t="s">
        <v>44</v>
      </c>
      <c r="D74" s="338">
        <f>+F74/E74</f>
        <v>150848.39003026625</v>
      </c>
      <c r="E74" s="337">
        <v>7169.7</v>
      </c>
      <c r="F74" s="343">
        <v>1081537702</v>
      </c>
      <c r="G74" s="342"/>
      <c r="H74" s="579"/>
      <c r="I74" s="546"/>
    </row>
    <row r="75" spans="1:9" ht="13.5" customHeight="1">
      <c r="A75" s="570"/>
      <c r="B75" s="577" t="str">
        <f>+[14]Sheet1!$H$104</f>
        <v>Intereses a Devengar M/E</v>
      </c>
      <c r="C75" s="576" t="s">
        <v>44</v>
      </c>
      <c r="D75" s="338">
        <f>+F75/E75</f>
        <v>55.843061773853861</v>
      </c>
      <c r="E75" s="337">
        <v>7169.7</v>
      </c>
      <c r="F75" s="343">
        <v>400378</v>
      </c>
      <c r="G75" s="342"/>
      <c r="H75" s="579"/>
      <c r="I75" s="546"/>
    </row>
    <row r="76" spans="1:9" ht="13.5" customHeight="1">
      <c r="A76" s="570"/>
      <c r="B76" s="577" t="str">
        <f>+[14]Sheet1!$H$114</f>
        <v>Anticipos De Clientes M/E</v>
      </c>
      <c r="C76" s="576" t="s">
        <v>44</v>
      </c>
      <c r="D76" s="338">
        <f>+F76/E76</f>
        <v>35373.640040726947</v>
      </c>
      <c r="E76" s="337">
        <v>7169.7</v>
      </c>
      <c r="F76" s="343">
        <v>253618387</v>
      </c>
      <c r="G76" s="342"/>
      <c r="H76" s="579"/>
      <c r="I76" s="546"/>
    </row>
    <row r="77" spans="1:9" ht="13.5" customHeight="1">
      <c r="A77" s="570"/>
      <c r="B77" s="577"/>
      <c r="C77" s="576"/>
      <c r="D77" s="338"/>
      <c r="E77" s="337"/>
      <c r="F77" s="343"/>
      <c r="G77" s="342"/>
      <c r="H77" s="579"/>
      <c r="I77" s="546"/>
    </row>
    <row r="78" spans="1:9" ht="13.5" customHeight="1">
      <c r="A78" s="570"/>
      <c r="B78" s="577"/>
      <c r="C78" s="576"/>
      <c r="D78" s="338"/>
      <c r="E78" s="337"/>
      <c r="F78" s="343"/>
      <c r="G78" s="342"/>
      <c r="H78" s="579"/>
      <c r="I78" s="546"/>
    </row>
    <row r="79" spans="1:9" ht="13.5" customHeight="1">
      <c r="A79" s="570"/>
      <c r="B79" s="577" t="s">
        <v>48</v>
      </c>
      <c r="C79" s="578"/>
      <c r="D79" s="334"/>
      <c r="E79" s="336"/>
      <c r="F79" s="334"/>
      <c r="G79" s="333"/>
      <c r="H79" s="575"/>
      <c r="I79" s="546"/>
    </row>
    <row r="80" spans="1:9" ht="13.5" customHeight="1">
      <c r="A80" s="570"/>
      <c r="B80" s="577" t="s">
        <v>49</v>
      </c>
      <c r="C80" s="576" t="s">
        <v>44</v>
      </c>
      <c r="D80" s="338">
        <f>+F80/E80</f>
        <v>624651.49797062646</v>
      </c>
      <c r="E80" s="337">
        <f>+D53</f>
        <v>7169.7</v>
      </c>
      <c r="F80" s="334">
        <v>4478563845</v>
      </c>
      <c r="G80" s="333"/>
      <c r="H80" s="575"/>
      <c r="I80" s="546"/>
    </row>
    <row r="81" spans="1:13" ht="13.5" customHeight="1">
      <c r="A81" s="570"/>
      <c r="B81" s="577" t="str">
        <f>+[14]Sheet1!$H$120</f>
        <v>Ventas a Realizar Largo Plazo- Contrato M/E</v>
      </c>
      <c r="C81" s="576" t="s">
        <v>44</v>
      </c>
      <c r="D81" s="338">
        <f>+F81/E81</f>
        <v>624651.49797062646</v>
      </c>
      <c r="E81" s="337">
        <v>7169.7</v>
      </c>
      <c r="F81" s="334">
        <v>4478563845</v>
      </c>
      <c r="G81" s="333"/>
      <c r="H81" s="575"/>
      <c r="I81" s="546"/>
    </row>
    <row r="82" spans="1:13" ht="13.5" customHeight="1">
      <c r="A82" s="570"/>
      <c r="B82" s="487"/>
      <c r="C82" s="574"/>
      <c r="D82" s="326"/>
      <c r="E82" s="326"/>
      <c r="F82" s="326"/>
      <c r="G82" s="326"/>
      <c r="H82" s="568"/>
      <c r="I82" s="546"/>
    </row>
    <row r="83" spans="1:13" ht="13.5" customHeight="1">
      <c r="A83" s="461" t="s">
        <v>50</v>
      </c>
      <c r="B83" s="487"/>
      <c r="C83" s="574"/>
      <c r="D83" s="326"/>
      <c r="E83" s="326"/>
      <c r="F83" s="326"/>
      <c r="G83" s="326"/>
      <c r="H83" s="568"/>
      <c r="I83" s="546"/>
    </row>
    <row r="84" spans="1:13" ht="13.5" customHeight="1">
      <c r="A84" s="462"/>
      <c r="B84" s="487"/>
      <c r="C84" s="574"/>
      <c r="D84" s="326"/>
      <c r="E84" s="326"/>
      <c r="F84" s="326"/>
      <c r="G84" s="326"/>
      <c r="H84" s="568"/>
      <c r="I84" s="546"/>
    </row>
    <row r="85" spans="1:13" ht="24">
      <c r="A85" s="570"/>
      <c r="B85" s="535" t="s">
        <v>51</v>
      </c>
      <c r="C85" s="488" t="s">
        <v>52</v>
      </c>
      <c r="D85" s="239" t="s">
        <v>348</v>
      </c>
      <c r="E85" s="331"/>
      <c r="F85" s="326"/>
      <c r="G85" s="568"/>
      <c r="H85" s="546"/>
      <c r="M85" s="571" t="s">
        <v>472</v>
      </c>
    </row>
    <row r="86" spans="1:13" ht="24">
      <c r="A86" s="570"/>
      <c r="B86" s="533" t="s">
        <v>351</v>
      </c>
      <c r="C86" s="569">
        <f>+D52</f>
        <v>7166.48</v>
      </c>
      <c r="D86" s="436">
        <v>56038319.649999999</v>
      </c>
      <c r="E86" s="327"/>
      <c r="F86" s="573"/>
      <c r="G86" s="568"/>
      <c r="H86" s="546"/>
      <c r="M86" s="571" t="s">
        <v>349</v>
      </c>
    </row>
    <row r="87" spans="1:13" ht="24">
      <c r="A87" s="570"/>
      <c r="B87" s="533" t="s">
        <v>354</v>
      </c>
      <c r="C87" s="569">
        <f>+D53</f>
        <v>7169.7</v>
      </c>
      <c r="D87" s="436">
        <v>1056201</v>
      </c>
      <c r="E87" s="572"/>
      <c r="F87" s="326"/>
      <c r="G87" s="568"/>
      <c r="H87" s="546"/>
      <c r="M87" s="571" t="s">
        <v>355</v>
      </c>
    </row>
    <row r="88" spans="1:13" ht="24">
      <c r="A88" s="570"/>
      <c r="B88" s="533" t="s">
        <v>357</v>
      </c>
      <c r="C88" s="569">
        <f>+C86</f>
        <v>7166.48</v>
      </c>
      <c r="D88" s="436">
        <v>37020830.100000001</v>
      </c>
      <c r="E88" s="327"/>
      <c r="F88" s="326"/>
      <c r="G88" s="568"/>
      <c r="H88" s="546"/>
      <c r="M88" s="571" t="s">
        <v>358</v>
      </c>
    </row>
    <row r="89" spans="1:13" ht="24">
      <c r="A89" s="570"/>
      <c r="B89" s="533" t="s">
        <v>360</v>
      </c>
      <c r="C89" s="569">
        <f>+C87</f>
        <v>7169.7</v>
      </c>
      <c r="D89" s="436">
        <v>13089437.140000001</v>
      </c>
      <c r="E89" s="327"/>
      <c r="F89" s="327"/>
      <c r="G89" s="326"/>
      <c r="H89" s="568"/>
      <c r="I89" s="546"/>
    </row>
    <row r="90" spans="1:13">
      <c r="A90" s="546"/>
      <c r="H90" s="546"/>
      <c r="I90" s="546"/>
    </row>
    <row r="91" spans="1:13">
      <c r="A91" s="524" t="s">
        <v>365</v>
      </c>
      <c r="H91" s="546"/>
      <c r="I91" s="546"/>
    </row>
    <row r="92" spans="1:13">
      <c r="A92" s="546"/>
      <c r="H92" s="546"/>
      <c r="I92" s="546"/>
    </row>
    <row r="93" spans="1:13">
      <c r="A93" s="461" t="s">
        <v>59</v>
      </c>
      <c r="H93" s="546"/>
      <c r="I93" s="546"/>
    </row>
    <row r="94" spans="1:13">
      <c r="A94" s="546"/>
      <c r="H94" s="546"/>
      <c r="I94" s="546"/>
    </row>
    <row r="95" spans="1:13" ht="15" customHeight="1">
      <c r="A95" s="792" t="s">
        <v>60</v>
      </c>
      <c r="B95" s="792"/>
      <c r="C95" s="792"/>
      <c r="D95" s="792"/>
      <c r="E95" s="792"/>
      <c r="F95" s="792"/>
      <c r="G95" s="792"/>
      <c r="H95" s="792"/>
      <c r="I95" s="546"/>
    </row>
    <row r="96" spans="1:13">
      <c r="A96" s="546"/>
      <c r="H96" s="546"/>
      <c r="I96" s="546"/>
    </row>
    <row r="97" spans="1:8" ht="23.25" customHeight="1">
      <c r="A97" s="546"/>
      <c r="B97" s="795" t="s">
        <v>61</v>
      </c>
      <c r="C97" s="796"/>
      <c r="G97" s="311"/>
      <c r="H97" s="546"/>
    </row>
    <row r="98" spans="1:8" ht="43.5" customHeight="1">
      <c r="A98" s="546"/>
      <c r="B98" s="520" t="s">
        <v>62</v>
      </c>
      <c r="C98" s="567">
        <v>45016</v>
      </c>
      <c r="G98" s="311"/>
      <c r="H98" s="546"/>
    </row>
    <row r="99" spans="1:8">
      <c r="A99" s="546"/>
      <c r="B99" s="514" t="s">
        <v>63</v>
      </c>
      <c r="C99" s="511">
        <f>+[14]Sheet1!$I$9+[14]Sheet1!$I$7+[14]Sheet1!$I$6</f>
        <v>29535592</v>
      </c>
      <c r="G99" s="311"/>
      <c r="H99" s="546"/>
    </row>
    <row r="100" spans="1:8">
      <c r="A100" s="546"/>
      <c r="B100" s="514" t="s">
        <v>64</v>
      </c>
      <c r="C100" s="511">
        <f>+C111</f>
        <v>153122581</v>
      </c>
      <c r="G100" s="311"/>
      <c r="H100" s="546"/>
    </row>
    <row r="101" spans="1:8">
      <c r="A101" s="546"/>
      <c r="B101" s="514"/>
      <c r="C101" s="511"/>
      <c r="G101" s="311"/>
      <c r="H101" s="546"/>
    </row>
    <row r="102" spans="1:8" ht="12.6" thickBot="1">
      <c r="A102" s="546"/>
      <c r="B102" s="561" t="s">
        <v>66</v>
      </c>
      <c r="C102" s="560">
        <f>SUM(C99:C101)</f>
        <v>182658173</v>
      </c>
      <c r="G102" s="311"/>
      <c r="H102" s="566"/>
    </row>
    <row r="103" spans="1:8" ht="12.6" thickTop="1">
      <c r="A103" s="546"/>
      <c r="C103" s="471"/>
      <c r="D103" s="224"/>
      <c r="E103" s="224"/>
      <c r="F103" s="224"/>
      <c r="G103" s="565"/>
      <c r="H103" s="546"/>
    </row>
    <row r="104" spans="1:8" ht="33.75" customHeight="1">
      <c r="A104" s="546"/>
      <c r="B104" s="563" t="s">
        <v>67</v>
      </c>
      <c r="C104" s="562">
        <f>+C98</f>
        <v>45016</v>
      </c>
      <c r="D104" s="227"/>
      <c r="E104" s="227"/>
      <c r="F104" s="227"/>
      <c r="G104" s="523"/>
      <c r="H104" s="546"/>
    </row>
    <row r="105" spans="1:8">
      <c r="A105" s="546"/>
      <c r="B105" s="514" t="s">
        <v>473</v>
      </c>
      <c r="C105" s="564">
        <f>+[14]Sheet1!$I$11</f>
        <v>2809771</v>
      </c>
      <c r="D105" s="227"/>
      <c r="E105" s="227"/>
      <c r="F105" s="227"/>
      <c r="G105" s="523"/>
      <c r="H105" s="546"/>
    </row>
    <row r="106" spans="1:8">
      <c r="A106" s="546"/>
      <c r="B106" s="514" t="s">
        <v>474</v>
      </c>
      <c r="C106" s="564">
        <f>+[14]Sheet1!$I$12</f>
        <v>13233185</v>
      </c>
      <c r="D106" s="227"/>
      <c r="E106" s="227"/>
      <c r="F106" s="227"/>
      <c r="G106" s="523"/>
      <c r="H106" s="546"/>
    </row>
    <row r="107" spans="1:8">
      <c r="A107" s="546"/>
      <c r="B107" s="514" t="s">
        <v>475</v>
      </c>
      <c r="C107" s="564">
        <f>+[14]Sheet1!$I$13</f>
        <v>117060724</v>
      </c>
      <c r="D107" s="227"/>
      <c r="E107" s="227"/>
      <c r="F107" s="227"/>
      <c r="G107" s="523"/>
      <c r="H107" s="546"/>
    </row>
    <row r="108" spans="1:8">
      <c r="A108" s="546"/>
      <c r="B108" s="514" t="s">
        <v>476</v>
      </c>
      <c r="C108" s="564">
        <f>+[14]Sheet1!$I$14</f>
        <v>10000000</v>
      </c>
      <c r="D108" s="227"/>
      <c r="E108" s="227"/>
      <c r="F108" s="227"/>
      <c r="G108" s="523"/>
      <c r="H108" s="546"/>
    </row>
    <row r="109" spans="1:8">
      <c r="A109" s="546"/>
      <c r="B109" s="514" t="s">
        <v>471</v>
      </c>
      <c r="C109" s="564">
        <v>5018901</v>
      </c>
      <c r="D109" s="227"/>
      <c r="E109" s="227"/>
      <c r="F109" s="227"/>
      <c r="G109" s="523"/>
      <c r="H109" s="546"/>
    </row>
    <row r="110" spans="1:8">
      <c r="A110" s="546"/>
      <c r="B110" s="514" t="s">
        <v>477</v>
      </c>
      <c r="C110" s="564">
        <v>5000000</v>
      </c>
      <c r="D110" s="227"/>
      <c r="E110" s="227"/>
      <c r="F110" s="227"/>
      <c r="G110" s="523"/>
      <c r="H110" s="546"/>
    </row>
    <row r="111" spans="1:8" ht="12.6" thickBot="1">
      <c r="A111" s="546"/>
      <c r="B111" s="561" t="s">
        <v>66</v>
      </c>
      <c r="C111" s="560">
        <f>SUM(C105:E110)</f>
        <v>153122581</v>
      </c>
      <c r="G111" s="311"/>
      <c r="H111" s="546"/>
    </row>
    <row r="112" spans="1:8" ht="12.6" thickTop="1">
      <c r="A112" s="546"/>
      <c r="C112" s="471"/>
      <c r="G112" s="311"/>
      <c r="H112" s="546"/>
    </row>
    <row r="113" spans="1:13" ht="30" customHeight="1">
      <c r="A113" s="546"/>
      <c r="B113" s="563" t="s">
        <v>65</v>
      </c>
      <c r="C113" s="562">
        <f>+C104</f>
        <v>45016</v>
      </c>
      <c r="G113" s="311"/>
      <c r="H113" s="546"/>
    </row>
    <row r="114" spans="1:13">
      <c r="A114" s="546"/>
      <c r="B114" s="512" t="s">
        <v>68</v>
      </c>
      <c r="C114" s="511">
        <f>+[14]Sheet1!$I$19</f>
        <v>286863</v>
      </c>
      <c r="D114" s="523"/>
      <c r="E114" s="523"/>
      <c r="F114" s="523"/>
      <c r="G114" s="311"/>
      <c r="H114" s="546"/>
    </row>
    <row r="115" spans="1:13">
      <c r="A115" s="546"/>
      <c r="B115" s="512" t="s">
        <v>767</v>
      </c>
      <c r="C115" s="511">
        <f>+[14]Sheet1!$I$20</f>
        <v>-5243141</v>
      </c>
      <c r="D115" s="523"/>
      <c r="E115" s="523"/>
      <c r="F115" s="523"/>
      <c r="G115" s="311"/>
      <c r="H115" s="546"/>
    </row>
    <row r="116" spans="1:13">
      <c r="A116" s="546"/>
      <c r="B116" s="512" t="s">
        <v>478</v>
      </c>
      <c r="C116" s="513">
        <f>+[14]Sheet1!$I$21</f>
        <v>653518</v>
      </c>
      <c r="D116" s="523"/>
      <c r="E116" s="523"/>
      <c r="F116" s="523"/>
      <c r="G116" s="311"/>
      <c r="H116" s="546"/>
    </row>
    <row r="117" spans="1:13" ht="12.6" thickBot="1">
      <c r="A117" s="546"/>
      <c r="B117" s="561" t="s">
        <v>66</v>
      </c>
      <c r="C117" s="560">
        <f>+C116+C114</f>
        <v>940381</v>
      </c>
      <c r="G117" s="311"/>
      <c r="H117" s="546"/>
    </row>
    <row r="118" spans="1:13" ht="12.6" thickTop="1">
      <c r="A118" s="546"/>
      <c r="H118" s="546"/>
      <c r="I118" s="546"/>
    </row>
    <row r="119" spans="1:13">
      <c r="A119" s="461" t="s">
        <v>69</v>
      </c>
      <c r="H119" s="546"/>
      <c r="I119" s="546"/>
    </row>
    <row r="120" spans="1:13">
      <c r="A120" s="546"/>
      <c r="H120" s="546"/>
      <c r="I120" s="546"/>
    </row>
    <row r="121" spans="1:13" ht="14.25" customHeight="1">
      <c r="A121" s="792" t="s">
        <v>379</v>
      </c>
      <c r="B121" s="792"/>
      <c r="C121" s="792"/>
      <c r="D121" s="792"/>
      <c r="E121" s="792"/>
      <c r="F121" s="792"/>
      <c r="G121" s="792"/>
      <c r="H121" s="792"/>
      <c r="I121" s="546"/>
    </row>
    <row r="122" spans="1:13" ht="13.5" customHeight="1">
      <c r="A122" s="559"/>
      <c r="B122" s="557"/>
      <c r="C122" s="558"/>
      <c r="D122" s="184"/>
      <c r="E122" s="184"/>
      <c r="F122" s="184"/>
      <c r="G122" s="184"/>
      <c r="H122" s="557"/>
      <c r="I122" s="557"/>
    </row>
    <row r="123" spans="1:13" ht="13.5" customHeight="1">
      <c r="A123" s="457"/>
      <c r="B123" s="457"/>
      <c r="C123" s="456"/>
      <c r="D123" s="280"/>
      <c r="E123" s="280"/>
      <c r="F123" s="280"/>
      <c r="G123" s="280"/>
      <c r="H123" s="457"/>
      <c r="I123" s="546"/>
    </row>
    <row r="124" spans="1:13">
      <c r="A124" s="461" t="s">
        <v>745</v>
      </c>
    </row>
    <row r="125" spans="1:13">
      <c r="A125" s="546"/>
    </row>
    <row r="126" spans="1:13">
      <c r="B126" s="497" t="s">
        <v>71</v>
      </c>
      <c r="C126" s="501" t="s">
        <v>72</v>
      </c>
      <c r="D126" s="257" t="s">
        <v>73</v>
      </c>
      <c r="J126" s="462"/>
    </row>
    <row r="127" spans="1:13">
      <c r="B127" s="512" t="s">
        <v>383</v>
      </c>
      <c r="C127" s="528">
        <v>0</v>
      </c>
      <c r="D127" s="255">
        <v>0</v>
      </c>
      <c r="K127" s="797"/>
      <c r="L127" s="797"/>
      <c r="M127" s="797"/>
    </row>
    <row r="128" spans="1:13">
      <c r="B128" s="512" t="s">
        <v>384</v>
      </c>
      <c r="C128" s="528">
        <v>0</v>
      </c>
      <c r="D128" s="255">
        <v>0</v>
      </c>
      <c r="K128" s="556"/>
      <c r="L128" s="556"/>
      <c r="M128" s="556"/>
    </row>
    <row r="129" spans="1:9">
      <c r="B129" s="512" t="s">
        <v>385</v>
      </c>
      <c r="C129" s="528">
        <v>0</v>
      </c>
      <c r="D129" s="255">
        <v>0</v>
      </c>
    </row>
    <row r="130" spans="1:9">
      <c r="B130" s="512" t="s">
        <v>386</v>
      </c>
      <c r="C130" s="528">
        <v>0</v>
      </c>
      <c r="D130" s="255">
        <v>0</v>
      </c>
    </row>
    <row r="131" spans="1:9">
      <c r="B131" s="512" t="s">
        <v>479</v>
      </c>
      <c r="C131" s="528">
        <v>0</v>
      </c>
      <c r="D131" s="255">
        <v>0</v>
      </c>
    </row>
    <row r="132" spans="1:9">
      <c r="B132" s="555" t="s">
        <v>390</v>
      </c>
      <c r="C132" s="528">
        <v>0</v>
      </c>
      <c r="D132" s="255">
        <v>0</v>
      </c>
    </row>
    <row r="133" spans="1:9">
      <c r="B133" s="497" t="s">
        <v>74</v>
      </c>
      <c r="C133" s="502">
        <f>SUM(C127:C132)</f>
        <v>0</v>
      </c>
      <c r="D133" s="258">
        <f>SUM(D127:D132)</f>
        <v>0</v>
      </c>
    </row>
    <row r="134" spans="1:9">
      <c r="A134" s="546"/>
    </row>
    <row r="135" spans="1:9">
      <c r="B135" s="527"/>
      <c r="C135" s="509"/>
      <c r="D135" s="263"/>
      <c r="E135" s="263"/>
      <c r="F135" s="263"/>
      <c r="G135" s="263"/>
    </row>
    <row r="136" spans="1:9">
      <c r="A136" s="461" t="s">
        <v>744</v>
      </c>
    </row>
    <row r="137" spans="1:9">
      <c r="A137" s="546"/>
    </row>
    <row r="138" spans="1:9">
      <c r="B138" s="497" t="s">
        <v>71</v>
      </c>
      <c r="C138" s="501" t="s">
        <v>72</v>
      </c>
      <c r="D138" s="257" t="s">
        <v>73</v>
      </c>
      <c r="E138" s="554"/>
    </row>
    <row r="139" spans="1:9">
      <c r="B139" s="512" t="s">
        <v>480</v>
      </c>
      <c r="C139" s="528">
        <v>0</v>
      </c>
      <c r="D139" s="255">
        <v>0</v>
      </c>
      <c r="E139" s="323"/>
    </row>
    <row r="140" spans="1:9">
      <c r="B140" s="512" t="s">
        <v>389</v>
      </c>
      <c r="C140" s="528">
        <v>0</v>
      </c>
      <c r="D140" s="255">
        <v>0</v>
      </c>
      <c r="E140" s="323"/>
    </row>
    <row r="141" spans="1:9">
      <c r="B141" s="512" t="s">
        <v>389</v>
      </c>
      <c r="C141" s="528">
        <v>0</v>
      </c>
      <c r="D141" s="255">
        <v>0</v>
      </c>
      <c r="E141" s="323"/>
    </row>
    <row r="142" spans="1:9">
      <c r="B142" s="512" t="s">
        <v>390</v>
      </c>
      <c r="C142" s="528">
        <v>0</v>
      </c>
      <c r="D142" s="255">
        <v>0</v>
      </c>
      <c r="E142" s="323"/>
    </row>
    <row r="143" spans="1:9">
      <c r="B143" s="497" t="s">
        <v>391</v>
      </c>
      <c r="C143" s="502">
        <f>SUM(C139:C142)</f>
        <v>0</v>
      </c>
      <c r="D143" s="258">
        <f>SUM(D139:D142)</f>
        <v>0</v>
      </c>
      <c r="E143" s="387"/>
    </row>
    <row r="144" spans="1:9">
      <c r="B144" s="527"/>
      <c r="C144" s="509"/>
      <c r="D144" s="263"/>
      <c r="E144" s="387"/>
      <c r="F144" s="263"/>
      <c r="G144" s="263"/>
      <c r="I144" s="452" t="str">
        <f>PROPER(B144)</f>
        <v/>
      </c>
    </row>
    <row r="145" spans="1:10">
      <c r="A145" s="461" t="s">
        <v>743</v>
      </c>
      <c r="I145" s="452" t="str">
        <f>PROPER(B145)</f>
        <v/>
      </c>
    </row>
    <row r="146" spans="1:10">
      <c r="A146" s="546"/>
      <c r="I146" s="452" t="str">
        <f>PROPER(B146)</f>
        <v/>
      </c>
    </row>
    <row r="147" spans="1:10">
      <c r="B147" s="553" t="s">
        <v>71</v>
      </c>
      <c r="C147" s="552" t="s">
        <v>72</v>
      </c>
      <c r="D147" s="302" t="s">
        <v>73</v>
      </c>
      <c r="I147" s="227"/>
      <c r="J147" s="523"/>
    </row>
    <row r="148" spans="1:10" ht="14.4">
      <c r="B148" s="512" t="s">
        <v>481</v>
      </c>
      <c r="C148" s="528">
        <v>0</v>
      </c>
      <c r="D148" s="255">
        <v>5092000000</v>
      </c>
      <c r="F148" s="551"/>
      <c r="I148" s="227"/>
      <c r="J148" s="523"/>
    </row>
    <row r="149" spans="1:10" ht="14.4">
      <c r="B149" s="512" t="s">
        <v>482</v>
      </c>
      <c r="C149" s="528">
        <v>0</v>
      </c>
      <c r="D149" s="255">
        <v>480000000</v>
      </c>
      <c r="F149" s="551"/>
      <c r="I149" s="227"/>
      <c r="J149" s="523"/>
    </row>
    <row r="150" spans="1:10" ht="14.4">
      <c r="B150" s="512" t="s">
        <v>483</v>
      </c>
      <c r="C150" s="528">
        <v>0</v>
      </c>
      <c r="D150" s="255">
        <v>2000100000</v>
      </c>
      <c r="F150" s="551"/>
    </row>
    <row r="151" spans="1:10" ht="14.4">
      <c r="B151" s="512" t="s">
        <v>484</v>
      </c>
      <c r="C151" s="528">
        <v>0</v>
      </c>
      <c r="D151" s="255">
        <v>1250000</v>
      </c>
      <c r="F151" s="551"/>
    </row>
    <row r="152" spans="1:10">
      <c r="B152" s="512" t="s">
        <v>766</v>
      </c>
      <c r="C152" s="528">
        <v>0</v>
      </c>
      <c r="D152" s="255">
        <v>1195927949</v>
      </c>
    </row>
    <row r="153" spans="1:10">
      <c r="B153" s="497" t="s">
        <v>74</v>
      </c>
      <c r="C153" s="502">
        <f>SUM(C148:C152)</f>
        <v>0</v>
      </c>
      <c r="D153" s="258">
        <f>SUM(D148:D152)</f>
        <v>8769277949</v>
      </c>
      <c r="H153" s="546"/>
    </row>
    <row r="154" spans="1:10">
      <c r="A154" s="546"/>
      <c r="H154" s="546"/>
      <c r="I154" s="452" t="str">
        <f>PROPER(B154)</f>
        <v/>
      </c>
    </row>
    <row r="155" spans="1:10" ht="13.95" customHeight="1">
      <c r="A155" s="461" t="s">
        <v>485</v>
      </c>
      <c r="B155" s="461"/>
      <c r="C155" s="550"/>
      <c r="D155" s="461"/>
      <c r="E155" s="461"/>
      <c r="F155" s="461"/>
      <c r="G155" s="461"/>
      <c r="H155" s="461"/>
      <c r="I155" s="452" t="str">
        <f>PROPER(B155)</f>
        <v/>
      </c>
    </row>
    <row r="156" spans="1:10">
      <c r="A156" s="546"/>
      <c r="H156" s="546"/>
      <c r="I156" s="452" t="str">
        <f>PROPER(B156)</f>
        <v/>
      </c>
    </row>
    <row r="157" spans="1:10">
      <c r="A157" s="546"/>
      <c r="B157" s="497" t="s">
        <v>77</v>
      </c>
      <c r="C157" s="501" t="s">
        <v>72</v>
      </c>
      <c r="D157" s="257" t="s">
        <v>73</v>
      </c>
      <c r="I157" s="227"/>
      <c r="J157" s="523"/>
    </row>
    <row r="158" spans="1:10">
      <c r="A158" s="546"/>
      <c r="B158" s="514" t="s">
        <v>397</v>
      </c>
      <c r="C158" s="549">
        <f>+[14]Sheet1!$I$26</f>
        <v>2854688154</v>
      </c>
      <c r="D158" s="266">
        <v>0</v>
      </c>
      <c r="I158" s="227"/>
      <c r="J158" s="523"/>
    </row>
    <row r="159" spans="1:10">
      <c r="A159" s="546"/>
      <c r="B159" s="514" t="s">
        <v>398</v>
      </c>
      <c r="C159" s="549">
        <f>+[14]Sheet1!$I$27</f>
        <v>1314785210</v>
      </c>
      <c r="D159" s="266">
        <v>0</v>
      </c>
      <c r="I159" s="227"/>
      <c r="J159" s="523"/>
    </row>
    <row r="160" spans="1:10">
      <c r="A160" s="546"/>
      <c r="B160" s="514" t="s">
        <v>486</v>
      </c>
      <c r="C160" s="549">
        <v>50000000</v>
      </c>
      <c r="D160" s="266">
        <v>0</v>
      </c>
      <c r="I160" s="227"/>
      <c r="J160" s="523"/>
    </row>
    <row r="161" spans="1:13">
      <c r="A161" s="546"/>
      <c r="B161" s="514" t="s">
        <v>79</v>
      </c>
      <c r="C161" s="549">
        <v>0</v>
      </c>
      <c r="D161" s="266"/>
      <c r="I161" s="227"/>
      <c r="J161" s="523"/>
    </row>
    <row r="162" spans="1:13">
      <c r="A162" s="546"/>
      <c r="B162" s="514" t="s">
        <v>487</v>
      </c>
      <c r="C162" s="549">
        <f>+[14]Sheet1!$I$35</f>
        <v>13836933</v>
      </c>
      <c r="D162" s="266"/>
      <c r="I162" s="227"/>
      <c r="J162" s="523"/>
      <c r="K162" s="545"/>
    </row>
    <row r="163" spans="1:13">
      <c r="A163" s="546"/>
      <c r="B163" s="514" t="s">
        <v>488</v>
      </c>
      <c r="C163" s="549">
        <v>0</v>
      </c>
      <c r="D163" s="266"/>
      <c r="I163" s="227"/>
      <c r="J163" s="523"/>
    </row>
    <row r="164" spans="1:13">
      <c r="A164" s="546"/>
      <c r="B164" s="514" t="s">
        <v>765</v>
      </c>
      <c r="C164" s="549">
        <f>+[14]Sheet1!$I$40</f>
        <v>15000000</v>
      </c>
      <c r="D164" s="266"/>
      <c r="I164" s="227"/>
      <c r="J164" s="523"/>
    </row>
    <row r="165" spans="1:13">
      <c r="A165" s="546"/>
      <c r="B165" s="514" t="s">
        <v>489</v>
      </c>
      <c r="C165" s="549">
        <f>+[14]Sheet1!$I$32</f>
        <v>72936020</v>
      </c>
      <c r="D165" s="266"/>
      <c r="I165" s="227"/>
      <c r="J165" s="523"/>
    </row>
    <row r="166" spans="1:13">
      <c r="A166" s="546"/>
      <c r="B166" s="514" t="s">
        <v>490</v>
      </c>
      <c r="C166" s="548">
        <f>+[14]Sheet1!$I$37</f>
        <v>139138738</v>
      </c>
      <c r="D166" s="266"/>
      <c r="I166" s="227"/>
      <c r="J166" s="523"/>
    </row>
    <row r="167" spans="1:13">
      <c r="A167" s="546"/>
      <c r="B167" s="514" t="s">
        <v>491</v>
      </c>
      <c r="C167" s="549">
        <v>0</v>
      </c>
      <c r="D167" s="266"/>
      <c r="I167" s="227"/>
      <c r="J167" s="523"/>
    </row>
    <row r="168" spans="1:13">
      <c r="A168" s="546"/>
      <c r="B168" s="514" t="s">
        <v>492</v>
      </c>
      <c r="C168" s="548">
        <v>7123000</v>
      </c>
      <c r="D168" s="266"/>
      <c r="I168" s="227"/>
      <c r="J168" s="523"/>
    </row>
    <row r="169" spans="1:13">
      <c r="A169" s="546"/>
      <c r="B169" s="547" t="s">
        <v>66</v>
      </c>
      <c r="C169" s="502">
        <f>SUM(C158:C168)</f>
        <v>4467508055</v>
      </c>
      <c r="D169" s="258">
        <f>SUM(D158:D168)</f>
        <v>0</v>
      </c>
      <c r="I169" s="227"/>
      <c r="J169" s="523"/>
    </row>
    <row r="170" spans="1:13">
      <c r="A170" s="546"/>
      <c r="H170" s="546"/>
      <c r="J170" s="545"/>
    </row>
    <row r="171" spans="1:13">
      <c r="A171" s="792"/>
      <c r="B171" s="792"/>
      <c r="C171" s="792"/>
      <c r="D171" s="792"/>
      <c r="E171" s="792"/>
      <c r="F171" s="792"/>
      <c r="G171" s="792"/>
      <c r="H171" s="792"/>
    </row>
    <row r="172" spans="1:13">
      <c r="B172" s="527"/>
      <c r="C172" s="509"/>
      <c r="D172" s="263"/>
      <c r="E172" s="263"/>
      <c r="F172" s="263"/>
      <c r="G172" s="263"/>
    </row>
    <row r="173" spans="1:13">
      <c r="A173" s="461" t="s">
        <v>80</v>
      </c>
    </row>
    <row r="175" spans="1:13">
      <c r="B175" s="798" t="s">
        <v>62</v>
      </c>
      <c r="C175" s="800" t="s">
        <v>81</v>
      </c>
      <c r="D175" s="800"/>
      <c r="E175" s="800"/>
      <c r="F175" s="800"/>
      <c r="G175" s="800"/>
      <c r="H175" s="800" t="s">
        <v>82</v>
      </c>
      <c r="I175" s="800"/>
      <c r="J175" s="800"/>
      <c r="K175" s="800"/>
      <c r="L175" s="800" t="s">
        <v>406</v>
      </c>
      <c r="M175" s="544"/>
    </row>
    <row r="176" spans="1:13" s="534" customFormat="1" ht="22.2" customHeight="1">
      <c r="B176" s="799"/>
      <c r="C176" s="501" t="s">
        <v>83</v>
      </c>
      <c r="D176" s="257" t="s">
        <v>84</v>
      </c>
      <c r="E176" s="257" t="s">
        <v>85</v>
      </c>
      <c r="F176" s="257" t="s">
        <v>86</v>
      </c>
      <c r="G176" s="257" t="s">
        <v>87</v>
      </c>
      <c r="H176" s="494" t="s">
        <v>82</v>
      </c>
      <c r="I176" s="494"/>
      <c r="J176" s="494"/>
      <c r="K176" s="494" t="s">
        <v>91</v>
      </c>
      <c r="L176" s="800"/>
      <c r="M176" s="544"/>
    </row>
    <row r="177" spans="1:13">
      <c r="B177" s="543" t="s">
        <v>407</v>
      </c>
      <c r="C177" s="542">
        <v>73059989</v>
      </c>
      <c r="D177" s="410">
        <f t="shared" ref="D177:D182" si="1">+G177-C177</f>
        <v>0</v>
      </c>
      <c r="E177" s="299"/>
      <c r="F177" s="299"/>
      <c r="G177" s="410">
        <v>73059989</v>
      </c>
      <c r="H177" s="410">
        <v>0</v>
      </c>
      <c r="I177" s="410">
        <v>0</v>
      </c>
      <c r="J177" s="410">
        <v>0</v>
      </c>
      <c r="K177" s="410">
        <f t="shared" ref="K177:K182" si="2">+H177+I177+J177</f>
        <v>0</v>
      </c>
      <c r="L177" s="410">
        <f t="shared" ref="L177:L182" si="3">+G177-K177</f>
        <v>73059989</v>
      </c>
      <c r="M177" s="541"/>
    </row>
    <row r="178" spans="1:13">
      <c r="B178" s="543" t="s">
        <v>408</v>
      </c>
      <c r="C178" s="542">
        <v>142288297</v>
      </c>
      <c r="D178" s="410">
        <f t="shared" si="1"/>
        <v>17184266</v>
      </c>
      <c r="E178" s="299">
        <v>0</v>
      </c>
      <c r="F178" s="299">
        <v>0</v>
      </c>
      <c r="G178" s="410">
        <v>159472563</v>
      </c>
      <c r="H178" s="410">
        <v>0</v>
      </c>
      <c r="I178" s="410">
        <v>0</v>
      </c>
      <c r="J178" s="410">
        <v>0</v>
      </c>
      <c r="K178" s="410">
        <f t="shared" si="2"/>
        <v>0</v>
      </c>
      <c r="L178" s="410">
        <f t="shared" si="3"/>
        <v>159472563</v>
      </c>
      <c r="M178" s="541"/>
    </row>
    <row r="179" spans="1:13">
      <c r="B179" s="543" t="s">
        <v>493</v>
      </c>
      <c r="C179" s="542">
        <v>608785436</v>
      </c>
      <c r="D179" s="410">
        <f t="shared" si="1"/>
        <v>0</v>
      </c>
      <c r="E179" s="299">
        <v>0</v>
      </c>
      <c r="F179" s="299">
        <v>0</v>
      </c>
      <c r="G179" s="410">
        <v>608785436</v>
      </c>
      <c r="H179" s="410">
        <v>0</v>
      </c>
      <c r="I179" s="410">
        <v>0</v>
      </c>
      <c r="J179" s="410">
        <v>0</v>
      </c>
      <c r="K179" s="410">
        <f t="shared" si="2"/>
        <v>0</v>
      </c>
      <c r="L179" s="410">
        <f t="shared" si="3"/>
        <v>608785436</v>
      </c>
      <c r="M179" s="541"/>
    </row>
    <row r="180" spans="1:13">
      <c r="B180" s="543" t="s">
        <v>305</v>
      </c>
      <c r="C180" s="542">
        <v>90142730</v>
      </c>
      <c r="D180" s="410">
        <f t="shared" si="1"/>
        <v>23606632</v>
      </c>
      <c r="E180" s="299">
        <v>0</v>
      </c>
      <c r="F180" s="299">
        <v>0</v>
      </c>
      <c r="G180" s="410">
        <v>113749362</v>
      </c>
      <c r="H180" s="410">
        <v>0</v>
      </c>
      <c r="I180" s="410">
        <v>0</v>
      </c>
      <c r="J180" s="410">
        <v>0</v>
      </c>
      <c r="K180" s="410">
        <f t="shared" si="2"/>
        <v>0</v>
      </c>
      <c r="L180" s="410">
        <f t="shared" si="3"/>
        <v>113749362</v>
      </c>
      <c r="M180" s="541"/>
    </row>
    <row r="181" spans="1:13">
      <c r="B181" s="543" t="s">
        <v>494</v>
      </c>
      <c r="C181" s="542">
        <v>18832457</v>
      </c>
      <c r="D181" s="410">
        <f t="shared" si="1"/>
        <v>382727</v>
      </c>
      <c r="E181" s="299">
        <v>0</v>
      </c>
      <c r="F181" s="299"/>
      <c r="G181" s="410">
        <v>19215184</v>
      </c>
      <c r="H181" s="410">
        <v>0</v>
      </c>
      <c r="I181" s="410">
        <v>0</v>
      </c>
      <c r="J181" s="410">
        <v>0</v>
      </c>
      <c r="K181" s="410">
        <f t="shared" si="2"/>
        <v>0</v>
      </c>
      <c r="L181" s="410">
        <f t="shared" si="3"/>
        <v>19215184</v>
      </c>
      <c r="M181" s="541"/>
    </row>
    <row r="182" spans="1:13">
      <c r="B182" s="543" t="s">
        <v>495</v>
      </c>
      <c r="C182" s="542">
        <v>153211209</v>
      </c>
      <c r="D182" s="410">
        <f t="shared" si="1"/>
        <v>0</v>
      </c>
      <c r="E182" s="299">
        <v>0</v>
      </c>
      <c r="F182" s="299">
        <v>0</v>
      </c>
      <c r="G182" s="410">
        <v>153211209</v>
      </c>
      <c r="H182" s="410">
        <v>0</v>
      </c>
      <c r="I182" s="410">
        <v>0</v>
      </c>
      <c r="J182" s="410">
        <v>0</v>
      </c>
      <c r="K182" s="410">
        <f t="shared" si="2"/>
        <v>0</v>
      </c>
      <c r="L182" s="410">
        <f t="shared" si="3"/>
        <v>153211209</v>
      </c>
      <c r="M182" s="541"/>
    </row>
    <row r="183" spans="1:13">
      <c r="B183" s="540" t="s">
        <v>66</v>
      </c>
      <c r="C183" s="539">
        <v>840015857.79969454</v>
      </c>
      <c r="D183" s="405">
        <f t="shared" ref="D183:L183" si="4">SUM(D177:D182)</f>
        <v>41173625</v>
      </c>
      <c r="E183" s="405">
        <f t="shared" si="4"/>
        <v>0</v>
      </c>
      <c r="F183" s="405">
        <f t="shared" si="4"/>
        <v>0</v>
      </c>
      <c r="G183" s="537">
        <f t="shared" si="4"/>
        <v>1127493743</v>
      </c>
      <c r="H183" s="405">
        <f t="shared" si="4"/>
        <v>0</v>
      </c>
      <c r="I183" s="405">
        <f t="shared" si="4"/>
        <v>0</v>
      </c>
      <c r="J183" s="405">
        <f t="shared" si="4"/>
        <v>0</v>
      </c>
      <c r="K183" s="538">
        <f t="shared" si="4"/>
        <v>0</v>
      </c>
      <c r="L183" s="537">
        <f t="shared" si="4"/>
        <v>1127493743</v>
      </c>
      <c r="M183" s="523"/>
    </row>
    <row r="184" spans="1:13">
      <c r="L184" s="170"/>
      <c r="M184" s="170"/>
    </row>
    <row r="185" spans="1:13">
      <c r="A185" s="461" t="s">
        <v>97</v>
      </c>
      <c r="L185" s="490"/>
      <c r="M185" s="490"/>
    </row>
    <row r="186" spans="1:13">
      <c r="J186" s="536"/>
      <c r="K186" s="490"/>
      <c r="L186" s="490"/>
      <c r="M186" s="490"/>
    </row>
    <row r="188" spans="1:13" s="170" customFormat="1">
      <c r="A188" s="534"/>
      <c r="B188" s="535" t="s">
        <v>98</v>
      </c>
      <c r="C188" s="488" t="s">
        <v>99</v>
      </c>
      <c r="D188" s="239" t="s">
        <v>100</v>
      </c>
      <c r="E188" s="239" t="s">
        <v>101</v>
      </c>
      <c r="F188" s="239" t="s">
        <v>102</v>
      </c>
      <c r="H188" s="452"/>
      <c r="I188" s="452"/>
      <c r="J188" s="452"/>
      <c r="K188" s="452"/>
      <c r="L188" s="452"/>
      <c r="M188" s="452"/>
    </row>
    <row r="189" spans="1:13" s="170" customFormat="1">
      <c r="A189" s="534"/>
      <c r="B189" s="533" t="s">
        <v>315</v>
      </c>
      <c r="C189" s="532">
        <v>14544206</v>
      </c>
      <c r="D189" s="289">
        <v>0</v>
      </c>
      <c r="E189" s="289">
        <v>14544206</v>
      </c>
      <c r="F189" s="289">
        <f>+C189+D189-E189</f>
        <v>0</v>
      </c>
      <c r="H189" s="452"/>
      <c r="I189" s="452"/>
      <c r="J189" s="452"/>
      <c r="K189" s="452"/>
      <c r="L189" s="452"/>
      <c r="M189" s="452"/>
    </row>
    <row r="190" spans="1:13" s="170" customFormat="1">
      <c r="A190" s="534"/>
      <c r="B190" s="533" t="s">
        <v>415</v>
      </c>
      <c r="C190" s="532">
        <v>500000000</v>
      </c>
      <c r="D190" s="289">
        <v>0</v>
      </c>
      <c r="E190" s="289">
        <v>225000000</v>
      </c>
      <c r="F190" s="289">
        <f>+C190+D190-E190</f>
        <v>275000000</v>
      </c>
      <c r="H190" s="452"/>
      <c r="I190" s="452"/>
      <c r="J190" s="452"/>
      <c r="K190" s="452"/>
      <c r="L190" s="452"/>
      <c r="M190" s="452"/>
    </row>
    <row r="191" spans="1:13" s="170" customFormat="1">
      <c r="A191" s="452"/>
      <c r="B191" s="531" t="s">
        <v>105</v>
      </c>
      <c r="C191" s="530">
        <f>SUM(C189:C190)</f>
        <v>514544206</v>
      </c>
      <c r="D191" s="286">
        <f>SUM(D189:D190)</f>
        <v>0</v>
      </c>
      <c r="E191" s="286">
        <f>SUM(E189:E190)</f>
        <v>239544206</v>
      </c>
      <c r="F191" s="286">
        <f>SUM(F189:F190)</f>
        <v>275000000</v>
      </c>
      <c r="G191" s="523"/>
      <c r="H191" s="452"/>
      <c r="I191" s="452"/>
      <c r="J191" s="452"/>
      <c r="K191" s="452"/>
      <c r="L191" s="452"/>
      <c r="M191" s="452"/>
    </row>
    <row r="192" spans="1:13" s="170" customFormat="1" hidden="1">
      <c r="A192" s="452"/>
      <c r="B192" s="531" t="s">
        <v>416</v>
      </c>
      <c r="C192" s="530">
        <v>28353133</v>
      </c>
      <c r="D192" s="286">
        <v>0</v>
      </c>
      <c r="E192" s="286">
        <v>12631374</v>
      </c>
      <c r="F192" s="286">
        <f>+C192-E192</f>
        <v>15721759</v>
      </c>
      <c r="H192" s="452"/>
      <c r="I192" s="452"/>
      <c r="J192" s="452"/>
      <c r="K192" s="452"/>
      <c r="L192" s="452"/>
      <c r="M192" s="452"/>
    </row>
    <row r="193" spans="1:13" s="170" customFormat="1">
      <c r="A193" s="452"/>
      <c r="B193" s="452"/>
      <c r="C193" s="529"/>
      <c r="D193" s="285"/>
      <c r="E193" s="285"/>
      <c r="F193" s="285"/>
      <c r="H193" s="452"/>
      <c r="I193" s="452"/>
      <c r="J193" s="452"/>
      <c r="K193" s="452"/>
      <c r="L193" s="452"/>
      <c r="M193" s="452"/>
    </row>
    <row r="194" spans="1:13" s="170" customFormat="1">
      <c r="A194" s="461" t="s">
        <v>106</v>
      </c>
      <c r="B194" s="452"/>
      <c r="C194" s="453"/>
      <c r="H194" s="452"/>
      <c r="I194" s="452"/>
      <c r="J194" s="452"/>
      <c r="K194" s="452"/>
      <c r="L194" s="452"/>
      <c r="M194" s="452"/>
    </row>
    <row r="197" spans="1:13" s="170" customFormat="1" ht="15" customHeight="1">
      <c r="A197" s="452"/>
      <c r="B197" s="520" t="s">
        <v>108</v>
      </c>
      <c r="C197" s="488" t="s">
        <v>99</v>
      </c>
      <c r="D197" s="239" t="s">
        <v>100</v>
      </c>
      <c r="E197" s="239" t="s">
        <v>101</v>
      </c>
      <c r="F197" s="239" t="s">
        <v>102</v>
      </c>
      <c r="H197" s="452"/>
      <c r="I197" s="452"/>
      <c r="J197" s="452"/>
      <c r="K197" s="452"/>
      <c r="L197" s="452"/>
      <c r="M197" s="452"/>
    </row>
    <row r="198" spans="1:13" s="170" customFormat="1">
      <c r="A198" s="452"/>
      <c r="B198" s="512" t="s">
        <v>320</v>
      </c>
      <c r="C198" s="511">
        <v>39511962</v>
      </c>
      <c r="D198" s="266">
        <f>+F198-C198</f>
        <v>0</v>
      </c>
      <c r="E198" s="266">
        <v>0</v>
      </c>
      <c r="F198" s="266">
        <f>+[15]Balance!C96</f>
        <v>39511962</v>
      </c>
      <c r="H198" s="452"/>
      <c r="I198" s="452"/>
      <c r="J198" s="452"/>
      <c r="K198" s="452"/>
      <c r="L198" s="452"/>
      <c r="M198" s="452"/>
    </row>
    <row r="199" spans="1:13" s="170" customFormat="1">
      <c r="A199" s="452"/>
      <c r="B199" s="512" t="s">
        <v>417</v>
      </c>
      <c r="C199" s="511"/>
      <c r="D199" s="266">
        <v>0</v>
      </c>
      <c r="E199" s="266">
        <v>0</v>
      </c>
      <c r="F199" s="266">
        <v>0</v>
      </c>
      <c r="H199" s="452"/>
      <c r="I199" s="452"/>
      <c r="J199" s="452"/>
      <c r="K199" s="452"/>
      <c r="L199" s="452"/>
      <c r="M199" s="452"/>
    </row>
    <row r="200" spans="1:13" s="170" customFormat="1">
      <c r="A200" s="452"/>
      <c r="B200" s="514" t="s">
        <v>418</v>
      </c>
      <c r="C200" s="511"/>
      <c r="D200" s="266">
        <v>0</v>
      </c>
      <c r="E200" s="266">
        <v>0</v>
      </c>
      <c r="F200" s="266">
        <v>0</v>
      </c>
      <c r="H200" s="452"/>
      <c r="I200" s="452"/>
      <c r="J200" s="452"/>
      <c r="K200" s="452"/>
      <c r="L200" s="452"/>
      <c r="M200" s="452"/>
    </row>
    <row r="201" spans="1:13" s="170" customFormat="1">
      <c r="A201" s="452"/>
      <c r="B201" s="512" t="s">
        <v>111</v>
      </c>
      <c r="C201" s="511">
        <v>-17932059</v>
      </c>
      <c r="D201" s="266">
        <f>+F201-C201</f>
        <v>-1597598</v>
      </c>
      <c r="E201" s="266">
        <v>0</v>
      </c>
      <c r="F201" s="266">
        <f>-[14]Sheet1!$I$96</f>
        <v>-19529657</v>
      </c>
      <c r="H201" s="452"/>
      <c r="I201" s="452"/>
      <c r="J201" s="452"/>
      <c r="K201" s="452"/>
      <c r="L201" s="452"/>
      <c r="M201" s="452"/>
    </row>
    <row r="202" spans="1:13" s="170" customFormat="1">
      <c r="A202" s="452"/>
      <c r="B202" s="520" t="s">
        <v>66</v>
      </c>
      <c r="C202" s="525">
        <f>SUM(C198:C201)</f>
        <v>21579903</v>
      </c>
      <c r="D202" s="393">
        <f>SUM(D198:D201)</f>
        <v>-1597598</v>
      </c>
      <c r="E202" s="393">
        <f>SUM(E198:E201)</f>
        <v>0</v>
      </c>
      <c r="F202" s="264">
        <f>SUM(F198:F201)</f>
        <v>19982305</v>
      </c>
      <c r="H202" s="452"/>
      <c r="I202" s="452"/>
      <c r="J202" s="452"/>
      <c r="K202" s="452"/>
      <c r="L202" s="452"/>
      <c r="M202" s="452"/>
    </row>
    <row r="203" spans="1:13" s="170" customFormat="1">
      <c r="A203" s="452"/>
      <c r="B203" s="527"/>
      <c r="C203" s="509"/>
      <c r="D203" s="263"/>
      <c r="E203" s="263"/>
      <c r="H203" s="452"/>
      <c r="I203" s="452"/>
      <c r="J203" s="452"/>
      <c r="K203" s="452"/>
      <c r="L203" s="452"/>
      <c r="M203" s="452"/>
    </row>
    <row r="204" spans="1:13" s="170" customFormat="1">
      <c r="A204" s="461" t="s">
        <v>112</v>
      </c>
      <c r="B204" s="457"/>
      <c r="C204" s="456"/>
      <c r="D204" s="280"/>
      <c r="E204" s="280"/>
      <c r="F204" s="280"/>
      <c r="H204" s="452"/>
      <c r="I204" s="452"/>
      <c r="J204" s="452"/>
      <c r="K204" s="452"/>
      <c r="L204" s="452"/>
      <c r="M204" s="452"/>
    </row>
    <row r="205" spans="1:13" s="170" customFormat="1">
      <c r="A205" s="461"/>
      <c r="B205" s="457"/>
      <c r="C205" s="456"/>
      <c r="D205" s="280"/>
      <c r="E205" s="280"/>
      <c r="F205" s="280"/>
      <c r="G205" s="227"/>
      <c r="H205" s="523"/>
      <c r="I205" s="452"/>
      <c r="J205" s="452"/>
      <c r="K205" s="452"/>
      <c r="L205" s="452"/>
      <c r="M205" s="452"/>
    </row>
    <row r="206" spans="1:13" s="170" customFormat="1">
      <c r="A206" s="461"/>
      <c r="B206" s="520" t="s">
        <v>98</v>
      </c>
      <c r="C206" s="501" t="s">
        <v>72</v>
      </c>
      <c r="D206" s="258" t="s">
        <v>73</v>
      </c>
      <c r="F206" s="280"/>
      <c r="G206" s="227"/>
      <c r="H206" s="523"/>
      <c r="I206" s="452"/>
      <c r="J206" s="452"/>
      <c r="K206" s="452"/>
      <c r="L206" s="452"/>
      <c r="M206" s="452"/>
    </row>
    <row r="207" spans="1:13" s="170" customFormat="1">
      <c r="A207" s="461"/>
      <c r="B207" s="512" t="s">
        <v>496</v>
      </c>
      <c r="C207" s="511">
        <f>+[14]Sheet1!$I$43</f>
        <v>4263914401</v>
      </c>
      <c r="D207" s="266">
        <v>0</v>
      </c>
      <c r="F207" s="280"/>
      <c r="G207" s="227"/>
      <c r="H207" s="523"/>
      <c r="I207" s="452"/>
      <c r="J207" s="452"/>
      <c r="K207" s="452"/>
      <c r="L207" s="452"/>
      <c r="M207" s="452"/>
    </row>
    <row r="208" spans="1:13" s="170" customFormat="1">
      <c r="A208" s="461"/>
      <c r="B208" s="512" t="s">
        <v>497</v>
      </c>
      <c r="C208" s="511">
        <f>+[14]Sheet1!$I$49</f>
        <v>39532504436</v>
      </c>
      <c r="D208" s="266">
        <v>0</v>
      </c>
      <c r="F208" s="280"/>
      <c r="G208" s="227"/>
      <c r="H208" s="523"/>
      <c r="I208" s="452"/>
      <c r="J208" s="452"/>
      <c r="K208" s="452"/>
      <c r="L208" s="452"/>
      <c r="M208" s="452"/>
    </row>
    <row r="209" spans="1:13" s="170" customFormat="1">
      <c r="A209" s="461"/>
      <c r="B209" s="514" t="s">
        <v>498</v>
      </c>
      <c r="C209" s="511">
        <f>+[14]Sheet1!$I$56</f>
        <v>728615824</v>
      </c>
      <c r="D209" s="266">
        <v>0</v>
      </c>
      <c r="F209" s="280"/>
      <c r="G209" s="227"/>
      <c r="H209" s="523"/>
      <c r="I209" s="452"/>
      <c r="J209" s="452"/>
      <c r="K209" s="452"/>
      <c r="L209" s="452"/>
      <c r="M209" s="452"/>
    </row>
    <row r="210" spans="1:13" s="170" customFormat="1">
      <c r="A210" s="461"/>
      <c r="B210" s="512" t="s">
        <v>499</v>
      </c>
      <c r="C210" s="511">
        <f>-[14]Sheet1!$I$58</f>
        <v>-40397685899</v>
      </c>
      <c r="D210" s="266">
        <v>0</v>
      </c>
      <c r="F210" s="280"/>
      <c r="G210" s="227"/>
      <c r="H210" s="523"/>
      <c r="I210" s="452"/>
      <c r="J210" s="452"/>
      <c r="K210" s="452"/>
      <c r="L210" s="452"/>
      <c r="M210" s="452"/>
    </row>
    <row r="211" spans="1:13" s="170" customFormat="1">
      <c r="A211" s="461"/>
      <c r="B211" s="520" t="s">
        <v>66</v>
      </c>
      <c r="C211" s="525">
        <f>SUM(C207:D210)</f>
        <v>4127348762</v>
      </c>
      <c r="D211" s="264">
        <f>SUM(D207:F210)</f>
        <v>0</v>
      </c>
      <c r="F211" s="392"/>
      <c r="G211" s="227"/>
      <c r="H211" s="523"/>
      <c r="I211" s="452"/>
      <c r="J211" s="452"/>
      <c r="K211" s="452"/>
      <c r="L211" s="452"/>
      <c r="M211" s="452"/>
    </row>
    <row r="212" spans="1:13" s="170" customFormat="1">
      <c r="A212" s="527"/>
      <c r="B212" s="527"/>
      <c r="C212" s="509"/>
      <c r="D212" s="263"/>
      <c r="E212" s="263"/>
      <c r="G212" s="227"/>
      <c r="H212" s="523"/>
      <c r="I212" s="452"/>
      <c r="J212" s="452"/>
      <c r="K212" s="452"/>
      <c r="L212" s="452"/>
      <c r="M212" s="452"/>
    </row>
    <row r="213" spans="1:13" s="170" customFormat="1" ht="14.4">
      <c r="A213" s="461" t="s">
        <v>114</v>
      </c>
      <c r="B213" s="457"/>
      <c r="C213" s="465"/>
      <c r="D213" s="280"/>
      <c r="E213" s="280"/>
      <c r="F213" s="280"/>
      <c r="G213" s="227"/>
      <c r="H213" s="523"/>
      <c r="I213" s="452"/>
      <c r="J213" s="452"/>
      <c r="K213" s="452"/>
      <c r="L213" s="452"/>
      <c r="M213" s="452"/>
    </row>
    <row r="214" spans="1:13" s="170" customFormat="1">
      <c r="A214" s="462"/>
      <c r="B214" s="527"/>
      <c r="C214" s="509"/>
      <c r="D214" s="263"/>
      <c r="E214" s="263"/>
      <c r="G214" s="227"/>
      <c r="H214" s="523"/>
      <c r="I214" s="452"/>
      <c r="J214" s="452"/>
      <c r="K214" s="452"/>
      <c r="L214" s="452"/>
      <c r="M214" s="452"/>
    </row>
    <row r="215" spans="1:13" s="170" customFormat="1" ht="15" customHeight="1">
      <c r="A215" s="527"/>
      <c r="B215" s="503" t="s">
        <v>115</v>
      </c>
      <c r="C215" s="502" t="s">
        <v>72</v>
      </c>
      <c r="D215" s="281" t="s">
        <v>73</v>
      </c>
      <c r="E215" s="263"/>
      <c r="G215" s="227"/>
      <c r="H215" s="523"/>
      <c r="I215" s="452"/>
      <c r="J215" s="452"/>
      <c r="K215" s="452"/>
      <c r="L215" s="452"/>
      <c r="M215" s="452"/>
    </row>
    <row r="216" spans="1:13" s="170" customFormat="1">
      <c r="A216" s="527"/>
      <c r="B216" s="526"/>
      <c r="C216" s="528">
        <v>0</v>
      </c>
      <c r="D216" s="255">
        <v>0</v>
      </c>
      <c r="E216" s="263"/>
      <c r="G216" s="227"/>
      <c r="H216" s="523"/>
      <c r="I216" s="452"/>
      <c r="J216" s="452"/>
      <c r="K216" s="452"/>
      <c r="L216" s="452"/>
      <c r="M216" s="452"/>
    </row>
    <row r="217" spans="1:13" s="170" customFormat="1">
      <c r="A217" s="527"/>
      <c r="B217" s="526"/>
      <c r="C217" s="528">
        <v>0</v>
      </c>
      <c r="D217" s="255">
        <v>0</v>
      </c>
      <c r="E217" s="263"/>
      <c r="G217" s="227"/>
      <c r="H217" s="523"/>
      <c r="I217" s="452"/>
      <c r="J217" s="452"/>
      <c r="K217" s="452"/>
      <c r="L217" s="452"/>
      <c r="M217" s="452"/>
    </row>
    <row r="218" spans="1:13" s="170" customFormat="1">
      <c r="A218" s="527"/>
      <c r="B218" s="526"/>
      <c r="C218" s="528">
        <v>0</v>
      </c>
      <c r="D218" s="255">
        <v>0</v>
      </c>
      <c r="E218" s="263"/>
      <c r="G218" s="227"/>
      <c r="H218" s="523"/>
      <c r="I218" s="452"/>
      <c r="J218" s="452"/>
      <c r="K218" s="452"/>
      <c r="L218" s="452"/>
      <c r="M218" s="452"/>
    </row>
    <row r="219" spans="1:13" s="170" customFormat="1">
      <c r="A219" s="527"/>
      <c r="B219" s="526"/>
      <c r="C219" s="528">
        <v>0</v>
      </c>
      <c r="D219" s="255">
        <v>0</v>
      </c>
      <c r="E219" s="263"/>
      <c r="G219" s="227"/>
      <c r="H219" s="523"/>
      <c r="I219" s="452"/>
      <c r="J219" s="452"/>
      <c r="K219" s="452"/>
      <c r="L219" s="452"/>
      <c r="M219" s="452"/>
    </row>
    <row r="220" spans="1:13" s="193" customFormat="1">
      <c r="A220" s="527"/>
      <c r="B220" s="503" t="s">
        <v>105</v>
      </c>
      <c r="C220" s="502">
        <f>SUM(C216:C219)</f>
        <v>0</v>
      </c>
      <c r="D220" s="258">
        <f>SUM(D216:D219)</f>
        <v>0</v>
      </c>
      <c r="E220" s="263"/>
      <c r="G220" s="227"/>
      <c r="H220" s="523"/>
      <c r="I220" s="469"/>
      <c r="J220" s="469"/>
      <c r="K220" s="469"/>
      <c r="L220" s="469"/>
      <c r="M220" s="469"/>
    </row>
    <row r="221" spans="1:13" s="170" customFormat="1">
      <c r="A221" s="527"/>
      <c r="B221" s="527"/>
      <c r="C221" s="509"/>
      <c r="D221" s="263"/>
      <c r="E221" s="263"/>
      <c r="H221" s="452"/>
      <c r="I221" s="452"/>
      <c r="J221" s="452"/>
      <c r="K221" s="452"/>
      <c r="L221" s="452"/>
      <c r="M221" s="452"/>
    </row>
    <row r="222" spans="1:13" s="170" customFormat="1">
      <c r="A222" s="461" t="s">
        <v>118</v>
      </c>
      <c r="B222" s="457"/>
      <c r="C222" s="456"/>
      <c r="D222" s="280"/>
      <c r="E222" s="280"/>
      <c r="F222" s="280"/>
      <c r="H222" s="452"/>
      <c r="I222" s="452"/>
      <c r="J222" s="452"/>
      <c r="K222" s="452"/>
      <c r="L222" s="452"/>
      <c r="M222" s="452"/>
    </row>
    <row r="223" spans="1:13" s="170" customFormat="1">
      <c r="A223" s="462"/>
      <c r="B223" s="527"/>
      <c r="C223" s="509"/>
      <c r="D223" s="263"/>
      <c r="E223" s="263"/>
      <c r="H223" s="452"/>
      <c r="I223" s="452"/>
      <c r="J223" s="452"/>
      <c r="K223" s="452"/>
      <c r="L223" s="452"/>
      <c r="M223" s="452"/>
    </row>
    <row r="224" spans="1:13" s="170" customFormat="1">
      <c r="A224" s="527"/>
      <c r="B224" s="494" t="s">
        <v>119</v>
      </c>
      <c r="C224" s="501" t="s">
        <v>72</v>
      </c>
      <c r="D224" s="281" t="s">
        <v>73</v>
      </c>
      <c r="E224" s="263"/>
      <c r="H224" s="452"/>
      <c r="I224" s="452"/>
      <c r="J224" s="452"/>
      <c r="K224" s="452"/>
      <c r="L224" s="452"/>
      <c r="M224" s="452"/>
    </row>
    <row r="225" spans="1:13" s="170" customFormat="1">
      <c r="A225" s="527"/>
      <c r="B225" s="802" t="s">
        <v>120</v>
      </c>
      <c r="C225" s="803"/>
      <c r="D225" s="804"/>
      <c r="E225" s="263"/>
      <c r="H225" s="452"/>
      <c r="I225" s="452"/>
      <c r="J225" s="452"/>
      <c r="K225" s="452"/>
      <c r="L225" s="452"/>
      <c r="M225" s="452"/>
    </row>
    <row r="226" spans="1:13" s="170" customFormat="1">
      <c r="A226" s="527"/>
      <c r="B226" s="805"/>
      <c r="C226" s="806"/>
      <c r="D226" s="807"/>
      <c r="E226" s="263"/>
      <c r="H226" s="452"/>
      <c r="I226" s="452"/>
      <c r="J226" s="452"/>
      <c r="K226" s="452"/>
      <c r="L226" s="452"/>
      <c r="M226" s="452"/>
    </row>
    <row r="227" spans="1:13" s="170" customFormat="1">
      <c r="A227" s="527"/>
      <c r="B227" s="526" t="s">
        <v>105</v>
      </c>
      <c r="C227" s="502"/>
      <c r="D227" s="258"/>
      <c r="E227" s="263"/>
      <c r="H227" s="452"/>
      <c r="I227" s="452"/>
      <c r="J227" s="452"/>
      <c r="K227" s="452"/>
      <c r="L227" s="452"/>
      <c r="M227" s="452"/>
    </row>
    <row r="228" spans="1:13" s="170" customFormat="1">
      <c r="A228" s="452"/>
      <c r="B228" s="526" t="s">
        <v>117</v>
      </c>
      <c r="C228" s="502"/>
      <c r="D228" s="258"/>
      <c r="H228" s="452"/>
      <c r="I228" s="452"/>
      <c r="J228" s="452"/>
      <c r="K228" s="452"/>
      <c r="L228" s="452"/>
      <c r="M228" s="452"/>
    </row>
    <row r="229" spans="1:13" s="170" customFormat="1">
      <c r="A229" s="452"/>
      <c r="B229" s="495"/>
      <c r="C229" s="509"/>
      <c r="D229" s="263"/>
      <c r="G229" s="170" t="str">
        <f>PROPER(B229)</f>
        <v/>
      </c>
      <c r="H229" s="452"/>
      <c r="I229" s="452"/>
      <c r="J229" s="452"/>
      <c r="K229" s="452"/>
      <c r="L229" s="452"/>
      <c r="M229" s="452"/>
    </row>
    <row r="230" spans="1:13" s="170" customFormat="1">
      <c r="A230" s="524" t="s">
        <v>121</v>
      </c>
      <c r="B230" s="452"/>
      <c r="C230" s="453"/>
      <c r="G230" s="170" t="str">
        <f>PROPER(B230)</f>
        <v/>
      </c>
      <c r="H230" s="452"/>
      <c r="I230" s="452"/>
      <c r="J230" s="452"/>
      <c r="K230" s="452"/>
      <c r="L230" s="452"/>
      <c r="M230" s="452"/>
    </row>
    <row r="231" spans="1:13">
      <c r="G231" s="170" t="str">
        <f>PROPER(B231)</f>
        <v/>
      </c>
    </row>
    <row r="232" spans="1:13" s="170" customFormat="1" ht="30.75" customHeight="1">
      <c r="A232" s="452"/>
      <c r="B232" s="520" t="s">
        <v>98</v>
      </c>
      <c r="C232" s="501" t="s">
        <v>500</v>
      </c>
      <c r="D232" s="269" t="s">
        <v>501</v>
      </c>
      <c r="G232" s="227"/>
      <c r="H232" s="523"/>
      <c r="I232" s="452"/>
      <c r="J232" s="452"/>
      <c r="K232" s="452"/>
      <c r="L232" s="452"/>
      <c r="M232" s="452"/>
    </row>
    <row r="233" spans="1:13" s="170" customFormat="1">
      <c r="A233" s="452"/>
      <c r="B233" s="512" t="s">
        <v>429</v>
      </c>
      <c r="C233" s="511">
        <f>+[14]Sheet1!$I$100</f>
        <v>1189915958</v>
      </c>
      <c r="D233" s="266"/>
      <c r="G233" s="227"/>
      <c r="H233" s="523"/>
      <c r="I233" s="452"/>
      <c r="J233" s="452"/>
      <c r="K233" s="452"/>
      <c r="L233" s="452"/>
      <c r="M233" s="452"/>
    </row>
    <row r="234" spans="1:13" s="170" customFormat="1">
      <c r="A234" s="452"/>
      <c r="B234" s="512" t="s">
        <v>430</v>
      </c>
      <c r="C234" s="511">
        <f>+[14]Sheet1!$I$101</f>
        <v>1081537702</v>
      </c>
      <c r="D234" s="266"/>
      <c r="G234" s="227"/>
      <c r="H234" s="523"/>
      <c r="I234" s="452"/>
      <c r="J234" s="452"/>
      <c r="K234" s="452"/>
      <c r="L234" s="452"/>
      <c r="M234" s="452"/>
    </row>
    <row r="235" spans="1:13" s="170" customFormat="1">
      <c r="A235" s="452"/>
      <c r="B235" s="514" t="s">
        <v>502</v>
      </c>
      <c r="C235" s="511">
        <f>+[14]Sheet1!$I$113</f>
        <v>2846189236</v>
      </c>
      <c r="D235" s="266">
        <v>0</v>
      </c>
      <c r="G235" s="227"/>
      <c r="H235" s="523"/>
      <c r="I235" s="452"/>
      <c r="J235" s="452"/>
      <c r="K235" s="452"/>
      <c r="L235" s="452"/>
      <c r="M235" s="452"/>
    </row>
    <row r="236" spans="1:13" s="170" customFormat="1">
      <c r="A236" s="452"/>
      <c r="B236" s="514" t="s">
        <v>503</v>
      </c>
      <c r="C236" s="511">
        <f>+[14]Sheet1!$I$114</f>
        <v>253618387</v>
      </c>
      <c r="D236" s="266">
        <v>0</v>
      </c>
      <c r="G236" s="227"/>
      <c r="H236" s="523"/>
      <c r="I236" s="452"/>
      <c r="J236" s="452"/>
      <c r="K236" s="452"/>
      <c r="L236" s="452"/>
      <c r="M236" s="452"/>
    </row>
    <row r="237" spans="1:13" s="170" customFormat="1">
      <c r="A237" s="452"/>
      <c r="B237" s="514" t="s">
        <v>764</v>
      </c>
      <c r="C237" s="511">
        <v>0</v>
      </c>
      <c r="D237" s="266"/>
      <c r="G237" s="227"/>
      <c r="H237" s="523"/>
      <c r="I237" s="452"/>
      <c r="J237" s="452"/>
      <c r="K237" s="452"/>
      <c r="L237" s="452"/>
      <c r="M237" s="452"/>
    </row>
    <row r="238" spans="1:13" s="170" customFormat="1">
      <c r="A238" s="452"/>
      <c r="B238" s="514" t="s">
        <v>504</v>
      </c>
      <c r="C238" s="511">
        <v>0</v>
      </c>
      <c r="D238" s="266"/>
      <c r="G238" s="227"/>
      <c r="H238" s="523"/>
      <c r="I238" s="452"/>
      <c r="J238" s="452"/>
      <c r="K238" s="452"/>
      <c r="L238" s="452"/>
      <c r="M238" s="452"/>
    </row>
    <row r="239" spans="1:13" s="170" customFormat="1">
      <c r="A239" s="452"/>
      <c r="B239" s="512"/>
      <c r="C239" s="511"/>
      <c r="D239" s="266"/>
      <c r="G239" s="227"/>
      <c r="H239" s="523"/>
      <c r="I239" s="452"/>
      <c r="J239" s="452"/>
      <c r="K239" s="452"/>
      <c r="L239" s="452"/>
      <c r="M239" s="452"/>
    </row>
    <row r="240" spans="1:13" s="170" customFormat="1">
      <c r="A240" s="452"/>
      <c r="B240" s="520" t="s">
        <v>66</v>
      </c>
      <c r="C240" s="525">
        <f>SUM(C233:C239)</f>
        <v>5371261283</v>
      </c>
      <c r="D240" s="264">
        <f>SUM(D233:D239)</f>
        <v>0</v>
      </c>
      <c r="G240" s="227"/>
      <c r="H240" s="523"/>
      <c r="I240" s="452"/>
      <c r="J240" s="452"/>
      <c r="K240" s="452"/>
      <c r="L240" s="452"/>
      <c r="M240" s="452"/>
    </row>
    <row r="241" spans="1:13">
      <c r="G241" s="227"/>
      <c r="H241" s="523"/>
    </row>
    <row r="242" spans="1:13" s="170" customFormat="1">
      <c r="A242" s="524" t="s">
        <v>123</v>
      </c>
      <c r="B242" s="452"/>
      <c r="C242" s="453"/>
      <c r="G242" s="227"/>
      <c r="H242" s="523"/>
      <c r="I242" s="452"/>
      <c r="J242" s="452"/>
      <c r="K242" s="452"/>
      <c r="L242" s="452"/>
      <c r="M242" s="452"/>
    </row>
    <row r="243" spans="1:13">
      <c r="G243" s="227"/>
      <c r="H243" s="523"/>
    </row>
    <row r="244" spans="1:13" s="170" customFormat="1" ht="30.75" customHeight="1">
      <c r="A244" s="452"/>
      <c r="B244" s="520" t="s">
        <v>124</v>
      </c>
      <c r="C244" s="522" t="s">
        <v>500</v>
      </c>
      <c r="D244" s="521" t="s">
        <v>501</v>
      </c>
      <c r="H244" s="452"/>
      <c r="I244" s="452"/>
      <c r="J244" s="452"/>
      <c r="K244" s="452"/>
      <c r="L244" s="452"/>
      <c r="M244" s="452"/>
    </row>
    <row r="245" spans="1:13">
      <c r="B245" s="512" t="s">
        <v>505</v>
      </c>
      <c r="C245" s="511">
        <f>+[14]Sheet1!$I$107</f>
        <v>254229940</v>
      </c>
      <c r="D245" s="266">
        <v>0</v>
      </c>
    </row>
    <row r="246" spans="1:13">
      <c r="B246" s="514" t="s">
        <v>599</v>
      </c>
      <c r="C246" s="511">
        <f>+[14]Sheet1!$I$109</f>
        <v>13373628</v>
      </c>
      <c r="D246" s="266">
        <v>0</v>
      </c>
      <c r="H246" s="490"/>
    </row>
    <row r="247" spans="1:13">
      <c r="B247" s="512" t="s">
        <v>506</v>
      </c>
      <c r="C247" s="511">
        <f>+[14]Sheet1!$I$110</f>
        <v>28228647</v>
      </c>
      <c r="D247" s="266">
        <v>0</v>
      </c>
    </row>
    <row r="248" spans="1:13">
      <c r="B248" s="520" t="s">
        <v>66</v>
      </c>
      <c r="C248" s="519">
        <f>SUM(C245:C247)</f>
        <v>295832215</v>
      </c>
      <c r="D248" s="518">
        <f>SUM(D245:D247)</f>
        <v>0</v>
      </c>
    </row>
    <row r="250" spans="1:13">
      <c r="A250" s="461" t="s">
        <v>126</v>
      </c>
    </row>
    <row r="252" spans="1:13">
      <c r="B252" s="494" t="s">
        <v>98</v>
      </c>
      <c r="C252" s="501" t="s">
        <v>131</v>
      </c>
      <c r="D252" s="257" t="s">
        <v>437</v>
      </c>
      <c r="E252" s="258" t="s">
        <v>438</v>
      </c>
      <c r="H252" s="170"/>
    </row>
    <row r="253" spans="1:13">
      <c r="B253" s="507" t="s">
        <v>507</v>
      </c>
      <c r="C253" s="517" t="s">
        <v>508</v>
      </c>
      <c r="D253" s="505">
        <v>20737150</v>
      </c>
      <c r="E253" s="504">
        <v>0</v>
      </c>
      <c r="H253" s="170"/>
    </row>
    <row r="254" spans="1:13" s="170" customFormat="1">
      <c r="A254" s="452"/>
      <c r="B254" s="507" t="s">
        <v>509</v>
      </c>
      <c r="C254" s="517" t="s">
        <v>508</v>
      </c>
      <c r="D254" s="505">
        <v>1818411893</v>
      </c>
      <c r="E254" s="504">
        <v>44552</v>
      </c>
      <c r="I254" s="452"/>
      <c r="J254" s="452"/>
      <c r="K254" s="452"/>
      <c r="L254" s="452"/>
      <c r="M254" s="452"/>
    </row>
    <row r="255" spans="1:13" s="170" customFormat="1">
      <c r="A255" s="452"/>
      <c r="B255" s="507" t="s">
        <v>510</v>
      </c>
      <c r="C255" s="517" t="s">
        <v>508</v>
      </c>
      <c r="D255" s="505">
        <v>0</v>
      </c>
      <c r="E255" s="504">
        <v>0</v>
      </c>
      <c r="I255" s="452"/>
      <c r="J255" s="452"/>
      <c r="K255" s="452"/>
      <c r="L255" s="452"/>
      <c r="M255" s="452"/>
    </row>
    <row r="256" spans="1:13" s="170" customFormat="1">
      <c r="A256" s="452"/>
      <c r="B256" s="507" t="s">
        <v>511</v>
      </c>
      <c r="C256" s="517" t="s">
        <v>508</v>
      </c>
      <c r="D256" s="505">
        <v>0</v>
      </c>
      <c r="E256" s="504">
        <v>0</v>
      </c>
      <c r="I256" s="452"/>
      <c r="J256" s="452"/>
      <c r="K256" s="452"/>
      <c r="L256" s="452"/>
      <c r="M256" s="452"/>
    </row>
    <row r="257" spans="1:13" s="170" customFormat="1">
      <c r="A257" s="452"/>
      <c r="B257" s="507" t="s">
        <v>512</v>
      </c>
      <c r="C257" s="517" t="s">
        <v>508</v>
      </c>
      <c r="D257" s="505">
        <v>668636446</v>
      </c>
      <c r="E257" s="504">
        <v>0</v>
      </c>
      <c r="I257" s="452"/>
      <c r="J257" s="452"/>
      <c r="K257" s="452"/>
      <c r="L257" s="452"/>
      <c r="M257" s="452"/>
    </row>
    <row r="258" spans="1:13" s="170" customFormat="1">
      <c r="A258" s="452"/>
      <c r="B258" s="507" t="s">
        <v>512</v>
      </c>
      <c r="C258" s="517" t="s">
        <v>515</v>
      </c>
      <c r="D258" s="505">
        <v>99501814</v>
      </c>
      <c r="E258" s="504">
        <v>0</v>
      </c>
      <c r="I258" s="452"/>
      <c r="J258" s="452"/>
      <c r="K258" s="452"/>
      <c r="L258" s="452"/>
      <c r="M258" s="452"/>
    </row>
    <row r="259" spans="1:13" s="170" customFormat="1">
      <c r="A259" s="452"/>
      <c r="B259" s="507" t="s">
        <v>513</v>
      </c>
      <c r="C259" s="517" t="s">
        <v>508</v>
      </c>
      <c r="D259" s="505">
        <v>1336800</v>
      </c>
      <c r="E259" s="504">
        <v>0</v>
      </c>
      <c r="I259" s="452"/>
      <c r="J259" s="452"/>
      <c r="K259" s="452"/>
      <c r="L259" s="452"/>
      <c r="M259" s="452"/>
    </row>
    <row r="260" spans="1:13" s="170" customFormat="1">
      <c r="A260" s="452"/>
      <c r="B260" s="507" t="s">
        <v>514</v>
      </c>
      <c r="C260" s="517" t="s">
        <v>515</v>
      </c>
      <c r="D260" s="505">
        <v>3300000</v>
      </c>
      <c r="E260" s="504"/>
      <c r="I260" s="452"/>
      <c r="J260" s="452"/>
      <c r="K260" s="452"/>
      <c r="L260" s="452"/>
      <c r="M260" s="452"/>
    </row>
    <row r="261" spans="1:13" s="170" customFormat="1">
      <c r="A261" s="452"/>
      <c r="B261" s="507" t="s">
        <v>507</v>
      </c>
      <c r="C261" s="517" t="s">
        <v>515</v>
      </c>
      <c r="D261" s="505">
        <v>1216000</v>
      </c>
      <c r="E261" s="504">
        <v>86834</v>
      </c>
      <c r="I261" s="452"/>
      <c r="J261" s="452"/>
      <c r="K261" s="452"/>
      <c r="L261" s="452"/>
      <c r="M261" s="452"/>
    </row>
    <row r="262" spans="1:13" s="170" customFormat="1">
      <c r="A262" s="452"/>
      <c r="B262" s="507" t="s">
        <v>509</v>
      </c>
      <c r="C262" s="517" t="s">
        <v>515</v>
      </c>
      <c r="D262" s="505"/>
      <c r="E262" s="504">
        <v>36353</v>
      </c>
      <c r="I262" s="452"/>
      <c r="J262" s="452"/>
      <c r="K262" s="452"/>
      <c r="L262" s="452"/>
      <c r="M262" s="452"/>
    </row>
    <row r="263" spans="1:13" s="170" customFormat="1">
      <c r="A263" s="452"/>
      <c r="B263" s="507" t="s">
        <v>509</v>
      </c>
      <c r="C263" s="517" t="s">
        <v>516</v>
      </c>
      <c r="D263" s="505">
        <f>+'[15]Anticipos a Clientes'!E7</f>
        <v>2665027134</v>
      </c>
      <c r="E263" s="504">
        <v>0</v>
      </c>
      <c r="I263" s="452"/>
      <c r="J263" s="452"/>
      <c r="K263" s="452"/>
      <c r="L263" s="452"/>
      <c r="M263" s="452"/>
    </row>
    <row r="264" spans="1:13" s="170" customFormat="1">
      <c r="A264" s="452"/>
      <c r="B264" s="507" t="s">
        <v>517</v>
      </c>
      <c r="C264" s="517" t="s">
        <v>508</v>
      </c>
      <c r="D264" s="505">
        <v>343865925</v>
      </c>
      <c r="E264" s="504"/>
      <c r="I264" s="452"/>
      <c r="J264" s="452"/>
      <c r="K264" s="452"/>
      <c r="L264" s="452"/>
      <c r="M264" s="452"/>
    </row>
    <row r="265" spans="1:13" s="170" customFormat="1">
      <c r="A265" s="452"/>
      <c r="B265" s="503" t="s">
        <v>105</v>
      </c>
      <c r="C265" s="502"/>
      <c r="D265" s="264">
        <f>SUM(D253:D264)</f>
        <v>5622033162</v>
      </c>
      <c r="E265" s="264">
        <f>SUM(E253:E264)</f>
        <v>167739</v>
      </c>
      <c r="I265" s="452"/>
      <c r="J265" s="452"/>
      <c r="K265" s="452"/>
      <c r="L265" s="452"/>
      <c r="M265" s="452"/>
    </row>
    <row r="266" spans="1:13" s="170" customFormat="1">
      <c r="A266" s="461"/>
      <c r="B266" s="495"/>
      <c r="C266" s="509"/>
      <c r="D266" s="263"/>
      <c r="F266" s="170" t="str">
        <f>PROPER(B266)</f>
        <v/>
      </c>
      <c r="H266" s="452"/>
      <c r="I266" s="452"/>
      <c r="J266" s="452"/>
      <c r="K266" s="452"/>
      <c r="L266" s="452"/>
      <c r="M266" s="452"/>
    </row>
    <row r="267" spans="1:13" s="170" customFormat="1">
      <c r="A267" s="461" t="s">
        <v>128</v>
      </c>
      <c r="B267" s="495"/>
      <c r="C267" s="509"/>
      <c r="D267" s="263"/>
      <c r="F267" s="170" t="str">
        <f>PROPER(B267)</f>
        <v/>
      </c>
      <c r="H267" s="452"/>
      <c r="I267" s="452"/>
      <c r="J267" s="452"/>
      <c r="K267" s="452"/>
      <c r="L267" s="452"/>
      <c r="M267" s="452"/>
    </row>
    <row r="268" spans="1:13" s="170" customFormat="1">
      <c r="A268" s="461"/>
      <c r="B268" s="495"/>
      <c r="C268" s="509"/>
      <c r="D268" s="263"/>
      <c r="F268" s="170" t="str">
        <f>PROPER(B268)</f>
        <v/>
      </c>
      <c r="H268" s="452"/>
      <c r="I268" s="452"/>
      <c r="J268" s="452"/>
      <c r="K268" s="452"/>
      <c r="L268" s="452"/>
      <c r="M268" s="452"/>
    </row>
    <row r="269" spans="1:13" s="170" customFormat="1">
      <c r="A269" s="461"/>
      <c r="B269" s="802" t="s">
        <v>518</v>
      </c>
      <c r="C269" s="804"/>
      <c r="D269" s="516" t="s">
        <v>500</v>
      </c>
      <c r="E269" s="515" t="s">
        <v>501</v>
      </c>
      <c r="H269" s="452"/>
      <c r="I269" s="452"/>
      <c r="J269" s="452"/>
      <c r="K269" s="452"/>
      <c r="L269" s="452"/>
      <c r="M269" s="452"/>
    </row>
    <row r="270" spans="1:13" s="170" customFormat="1">
      <c r="A270" s="461"/>
      <c r="B270" s="514" t="s">
        <v>358</v>
      </c>
      <c r="C270" s="513" t="s">
        <v>519</v>
      </c>
      <c r="D270" s="510">
        <v>0</v>
      </c>
      <c r="E270" s="251">
        <f>+[14]Sheet1!$I$117</f>
        <v>5485334382</v>
      </c>
      <c r="H270" s="452"/>
      <c r="I270" s="452"/>
      <c r="J270" s="452"/>
      <c r="K270" s="452"/>
      <c r="L270" s="452"/>
      <c r="M270" s="452"/>
    </row>
    <row r="271" spans="1:13" s="170" customFormat="1">
      <c r="A271" s="461"/>
      <c r="B271" s="512"/>
      <c r="C271" s="511"/>
      <c r="D271" s="510">
        <v>0</v>
      </c>
      <c r="E271" s="266">
        <v>0</v>
      </c>
      <c r="H271" s="452"/>
      <c r="I271" s="452"/>
      <c r="J271" s="452"/>
      <c r="K271" s="452"/>
      <c r="L271" s="452"/>
      <c r="M271" s="452"/>
    </row>
    <row r="272" spans="1:13" s="170" customFormat="1">
      <c r="A272" s="461"/>
      <c r="B272" s="808" t="s">
        <v>66</v>
      </c>
      <c r="C272" s="808"/>
      <c r="D272" s="264">
        <f>SUM(D270:D271)</f>
        <v>0</v>
      </c>
      <c r="E272" s="264">
        <f>SUM(E270:E271)</f>
        <v>5485334382</v>
      </c>
      <c r="H272" s="452"/>
      <c r="I272" s="452"/>
      <c r="J272" s="452"/>
      <c r="K272" s="452"/>
      <c r="L272" s="452"/>
      <c r="M272" s="452"/>
    </row>
    <row r="273" spans="1:13" s="170" customFormat="1">
      <c r="A273" s="461"/>
      <c r="B273" s="495"/>
      <c r="C273" s="509"/>
      <c r="D273" s="263"/>
      <c r="F273" s="170" t="str">
        <f>PROPER(B273)</f>
        <v/>
      </c>
      <c r="H273" s="452"/>
      <c r="I273" s="452"/>
      <c r="J273" s="452"/>
      <c r="K273" s="452"/>
      <c r="L273" s="452"/>
      <c r="M273" s="452"/>
    </row>
    <row r="274" spans="1:13" s="170" customFormat="1">
      <c r="A274" s="461" t="s">
        <v>129</v>
      </c>
      <c r="B274" s="495"/>
      <c r="C274" s="453"/>
      <c r="F274" s="170" t="str">
        <f>PROPER(B274)</f>
        <v/>
      </c>
      <c r="H274" s="452"/>
      <c r="I274" s="452"/>
      <c r="J274" s="452"/>
      <c r="K274" s="452"/>
      <c r="L274" s="452"/>
      <c r="M274" s="452"/>
    </row>
    <row r="275" spans="1:13" s="170" customFormat="1" ht="16.5" customHeight="1">
      <c r="A275" s="461"/>
      <c r="B275" s="495"/>
      <c r="C275" s="453"/>
      <c r="F275" s="170" t="str">
        <f>PROPER(B275)</f>
        <v/>
      </c>
      <c r="H275" s="452"/>
      <c r="I275" s="452"/>
      <c r="J275" s="452"/>
      <c r="K275" s="452"/>
      <c r="L275" s="452"/>
      <c r="M275" s="452"/>
    </row>
    <row r="276" spans="1:13" s="170" customFormat="1">
      <c r="A276" s="508"/>
      <c r="B276" s="452"/>
      <c r="C276" s="453"/>
      <c r="F276" s="170" t="str">
        <f>PROPER(B276)</f>
        <v/>
      </c>
      <c r="H276" s="452"/>
      <c r="I276" s="452"/>
      <c r="J276" s="452"/>
      <c r="K276" s="452"/>
      <c r="L276" s="452"/>
      <c r="M276" s="452"/>
    </row>
    <row r="277" spans="1:13" s="170" customFormat="1">
      <c r="A277" s="452"/>
      <c r="B277" s="494" t="s">
        <v>130</v>
      </c>
      <c r="C277" s="501" t="s">
        <v>131</v>
      </c>
      <c r="D277" s="257" t="s">
        <v>437</v>
      </c>
      <c r="E277" s="257" t="s">
        <v>438</v>
      </c>
      <c r="H277" s="452"/>
      <c r="I277" s="452"/>
      <c r="J277" s="452"/>
      <c r="K277" s="452"/>
      <c r="L277" s="452"/>
      <c r="M277" s="452"/>
    </row>
    <row r="278" spans="1:13" s="170" customFormat="1">
      <c r="A278" s="452"/>
      <c r="B278" s="507" t="str">
        <f t="shared" ref="B278:E279" si="5">+B253</f>
        <v>Investor Casa De Bolsa SA</v>
      </c>
      <c r="C278" s="506" t="str">
        <f t="shared" si="5"/>
        <v>Cuentas a Cobrar</v>
      </c>
      <c r="D278" s="505">
        <f t="shared" si="5"/>
        <v>20737150</v>
      </c>
      <c r="E278" s="504">
        <f t="shared" si="5"/>
        <v>0</v>
      </c>
      <c r="H278" s="452"/>
      <c r="I278" s="452"/>
      <c r="J278" s="452"/>
      <c r="K278" s="452"/>
      <c r="L278" s="452"/>
      <c r="M278" s="452"/>
    </row>
    <row r="279" spans="1:13" s="170" customFormat="1">
      <c r="A279" s="452"/>
      <c r="B279" s="507" t="str">
        <f t="shared" si="5"/>
        <v>Belive</v>
      </c>
      <c r="C279" s="506" t="str">
        <f t="shared" si="5"/>
        <v>Cuentas a Cobrar</v>
      </c>
      <c r="D279" s="505">
        <f t="shared" si="5"/>
        <v>1818411893</v>
      </c>
      <c r="E279" s="504">
        <f t="shared" si="5"/>
        <v>44552</v>
      </c>
      <c r="H279" s="452"/>
      <c r="I279" s="452"/>
      <c r="J279" s="452"/>
      <c r="K279" s="452"/>
      <c r="L279" s="452"/>
      <c r="M279" s="452"/>
    </row>
    <row r="280" spans="1:13" s="170" customFormat="1">
      <c r="A280" s="452"/>
      <c r="B280" s="507" t="str">
        <f>+B255</f>
        <v>Cafetto</v>
      </c>
      <c r="C280" s="506" t="s">
        <v>508</v>
      </c>
      <c r="D280" s="505">
        <f t="shared" ref="D280:E282" si="6">+D255</f>
        <v>0</v>
      </c>
      <c r="E280" s="504">
        <f t="shared" si="6"/>
        <v>0</v>
      </c>
      <c r="H280" s="452"/>
      <c r="I280" s="452"/>
      <c r="J280" s="452"/>
      <c r="K280" s="452"/>
      <c r="L280" s="452"/>
      <c r="M280" s="452"/>
    </row>
    <row r="281" spans="1:13" s="170" customFormat="1">
      <c r="A281" s="452"/>
      <c r="B281" s="507" t="str">
        <f>+B256</f>
        <v>Albaro Acosta</v>
      </c>
      <c r="C281" s="506" t="str">
        <f>+C256</f>
        <v>Cuentas a Cobrar</v>
      </c>
      <c r="D281" s="505">
        <f t="shared" si="6"/>
        <v>0</v>
      </c>
      <c r="E281" s="504">
        <f t="shared" si="6"/>
        <v>0</v>
      </c>
      <c r="H281" s="452"/>
      <c r="I281" s="452"/>
      <c r="J281" s="452"/>
      <c r="K281" s="452"/>
      <c r="L281" s="452"/>
      <c r="M281" s="452"/>
    </row>
    <row r="282" spans="1:13" s="170" customFormat="1">
      <c r="A282" s="452"/>
      <c r="B282" s="507" t="str">
        <f>+B257</f>
        <v>Marcos Fernandez</v>
      </c>
      <c r="C282" s="506" t="str">
        <f>+C257</f>
        <v>Cuentas a Cobrar</v>
      </c>
      <c r="D282" s="505">
        <f t="shared" si="6"/>
        <v>668636446</v>
      </c>
      <c r="E282" s="504">
        <f t="shared" si="6"/>
        <v>0</v>
      </c>
      <c r="H282" s="452"/>
      <c r="I282" s="452"/>
      <c r="J282" s="452"/>
      <c r="K282" s="452"/>
      <c r="L282" s="452"/>
      <c r="M282" s="452"/>
    </row>
    <row r="283" spans="1:13" s="170" customFormat="1">
      <c r="A283" s="452"/>
      <c r="B283" s="507" t="str">
        <f>+B258</f>
        <v>Marcos Fernandez</v>
      </c>
      <c r="C283" s="506" t="s">
        <v>515</v>
      </c>
      <c r="D283" s="505">
        <f t="shared" ref="D283:D289" si="7">+D258</f>
        <v>99501814</v>
      </c>
      <c r="E283" s="504"/>
      <c r="H283" s="452"/>
      <c r="I283" s="452"/>
      <c r="J283" s="452"/>
      <c r="K283" s="452"/>
      <c r="L283" s="452"/>
      <c r="M283" s="452"/>
    </row>
    <row r="284" spans="1:13" s="170" customFormat="1">
      <c r="A284" s="452"/>
      <c r="B284" s="507" t="str">
        <f>+B259</f>
        <v>Land Invest</v>
      </c>
      <c r="C284" s="506" t="str">
        <f>+C259</f>
        <v>Cuentas a Cobrar</v>
      </c>
      <c r="D284" s="505">
        <f t="shared" si="7"/>
        <v>1336800</v>
      </c>
      <c r="E284" s="504">
        <f t="shared" ref="E284:E289" si="8">+E259</f>
        <v>0</v>
      </c>
      <c r="H284" s="452"/>
      <c r="I284" s="452"/>
      <c r="J284" s="452"/>
      <c r="K284" s="452"/>
      <c r="L284" s="452"/>
      <c r="M284" s="452"/>
    </row>
    <row r="285" spans="1:13" s="170" customFormat="1">
      <c r="A285" s="452"/>
      <c r="B285" s="507" t="s">
        <v>514</v>
      </c>
      <c r="C285" s="506" t="s">
        <v>515</v>
      </c>
      <c r="D285" s="505">
        <f t="shared" si="7"/>
        <v>3300000</v>
      </c>
      <c r="E285" s="504">
        <f t="shared" si="8"/>
        <v>0</v>
      </c>
      <c r="H285" s="452"/>
      <c r="I285" s="452"/>
      <c r="J285" s="452"/>
      <c r="K285" s="452"/>
      <c r="L285" s="452"/>
      <c r="M285" s="452"/>
    </row>
    <row r="286" spans="1:13" s="170" customFormat="1">
      <c r="A286" s="452"/>
      <c r="B286" s="507" t="str">
        <f t="shared" ref="B286:C289" si="9">+B261</f>
        <v>Investor Casa De Bolsa SA</v>
      </c>
      <c r="C286" s="506" t="str">
        <f t="shared" si="9"/>
        <v>Cuentas a Pagar</v>
      </c>
      <c r="D286" s="505">
        <f t="shared" si="7"/>
        <v>1216000</v>
      </c>
      <c r="E286" s="504">
        <f t="shared" si="8"/>
        <v>86834</v>
      </c>
      <c r="H286" s="452"/>
      <c r="I286" s="452"/>
      <c r="J286" s="452"/>
      <c r="K286" s="452"/>
      <c r="L286" s="452"/>
      <c r="M286" s="452"/>
    </row>
    <row r="287" spans="1:13" s="170" customFormat="1">
      <c r="A287" s="452"/>
      <c r="B287" s="507" t="str">
        <f t="shared" si="9"/>
        <v>Belive</v>
      </c>
      <c r="C287" s="506" t="str">
        <f t="shared" si="9"/>
        <v>Cuentas a Pagar</v>
      </c>
      <c r="D287" s="505">
        <f t="shared" si="7"/>
        <v>0</v>
      </c>
      <c r="E287" s="504">
        <f t="shared" si="8"/>
        <v>36353</v>
      </c>
      <c r="H287" s="452"/>
      <c r="I287" s="452"/>
      <c r="J287" s="452"/>
      <c r="K287" s="452"/>
      <c r="L287" s="452"/>
      <c r="M287" s="452"/>
    </row>
    <row r="288" spans="1:13" s="170" customFormat="1">
      <c r="A288" s="452"/>
      <c r="B288" s="507" t="str">
        <f t="shared" si="9"/>
        <v>Belive</v>
      </c>
      <c r="C288" s="506" t="str">
        <f t="shared" si="9"/>
        <v>Anticipo de Cliente - Obra</v>
      </c>
      <c r="D288" s="505">
        <f t="shared" si="7"/>
        <v>2665027134</v>
      </c>
      <c r="E288" s="504">
        <f t="shared" si="8"/>
        <v>0</v>
      </c>
      <c r="H288" s="452"/>
      <c r="I288" s="452"/>
      <c r="J288" s="452"/>
      <c r="K288" s="452"/>
      <c r="L288" s="452"/>
      <c r="M288" s="452"/>
    </row>
    <row r="289" spans="1:13" s="170" customFormat="1">
      <c r="A289" s="452"/>
      <c r="B289" s="507" t="str">
        <f t="shared" si="9"/>
        <v>Ziba</v>
      </c>
      <c r="C289" s="506" t="str">
        <f t="shared" si="9"/>
        <v>Cuentas a Cobrar</v>
      </c>
      <c r="D289" s="505">
        <f t="shared" si="7"/>
        <v>343865925</v>
      </c>
      <c r="E289" s="504">
        <f t="shared" si="8"/>
        <v>0</v>
      </c>
      <c r="H289" s="452"/>
      <c r="I289" s="452"/>
      <c r="J289" s="452"/>
      <c r="K289" s="452"/>
      <c r="L289" s="452"/>
      <c r="M289" s="452"/>
    </row>
    <row r="290" spans="1:13" s="170" customFormat="1">
      <c r="A290" s="452"/>
      <c r="B290" s="503" t="s">
        <v>66</v>
      </c>
      <c r="C290" s="502"/>
      <c r="D290" s="258">
        <f>SUM(D278:D289)</f>
        <v>5622033162</v>
      </c>
      <c r="E290" s="258">
        <f>SUM(E278:E288)</f>
        <v>167739</v>
      </c>
      <c r="H290" s="452"/>
      <c r="I290" s="452"/>
      <c r="J290" s="452"/>
      <c r="K290" s="452"/>
      <c r="L290" s="452"/>
      <c r="M290" s="452"/>
    </row>
    <row r="292" spans="1:13" s="170" customFormat="1">
      <c r="A292" s="461" t="s">
        <v>136</v>
      </c>
      <c r="B292" s="495"/>
      <c r="C292" s="453"/>
      <c r="F292" s="170" t="str">
        <f>PROPER(B292)</f>
        <v/>
      </c>
      <c r="H292" s="452"/>
      <c r="I292" s="452"/>
      <c r="J292" s="452"/>
      <c r="K292" s="452"/>
      <c r="L292" s="452"/>
      <c r="M292" s="452"/>
    </row>
    <row r="293" spans="1:13">
      <c r="F293" s="170" t="str">
        <f>PROPER(B293)</f>
        <v/>
      </c>
    </row>
    <row r="294" spans="1:13">
      <c r="F294" s="170" t="str">
        <f>PROPER(B294)</f>
        <v/>
      </c>
    </row>
    <row r="295" spans="1:13">
      <c r="B295" s="494" t="s">
        <v>445</v>
      </c>
      <c r="C295" s="501" t="s">
        <v>137</v>
      </c>
      <c r="D295" s="257" t="s">
        <v>138</v>
      </c>
      <c r="E295" s="258" t="s">
        <v>139</v>
      </c>
    </row>
    <row r="296" spans="1:13">
      <c r="B296" s="499" t="s">
        <v>520</v>
      </c>
      <c r="C296" s="498">
        <v>0</v>
      </c>
      <c r="D296" s="251">
        <v>134390502.27949998</v>
      </c>
      <c r="E296" s="251">
        <f t="shared" ref="E296:E301" si="10">+C296-D296</f>
        <v>-134390502.27949998</v>
      </c>
      <c r="F296" s="500"/>
      <c r="G296" s="224"/>
    </row>
    <row r="297" spans="1:13">
      <c r="B297" s="499" t="s">
        <v>509</v>
      </c>
      <c r="C297" s="498">
        <v>2498283454.1799998</v>
      </c>
      <c r="D297" s="251">
        <v>0</v>
      </c>
      <c r="E297" s="251">
        <f t="shared" si="10"/>
        <v>2498283454.1799998</v>
      </c>
    </row>
    <row r="298" spans="1:13">
      <c r="B298" s="499" t="s">
        <v>510</v>
      </c>
      <c r="C298" s="498">
        <v>0</v>
      </c>
      <c r="D298" s="251">
        <v>1192581.8199999998</v>
      </c>
      <c r="E298" s="251">
        <f t="shared" si="10"/>
        <v>-1192581.8199999998</v>
      </c>
    </row>
    <row r="299" spans="1:13">
      <c r="B299" s="499" t="s">
        <v>512</v>
      </c>
      <c r="C299" s="498">
        <v>0</v>
      </c>
      <c r="D299" s="251">
        <v>132544207.27999999</v>
      </c>
      <c r="E299" s="251">
        <f t="shared" si="10"/>
        <v>-132544207.27999999</v>
      </c>
    </row>
    <row r="300" spans="1:13">
      <c r="B300" s="499" t="s">
        <v>514</v>
      </c>
      <c r="C300" s="498">
        <v>0</v>
      </c>
      <c r="D300" s="251">
        <v>4500000</v>
      </c>
      <c r="E300" s="251">
        <f t="shared" si="10"/>
        <v>-4500000</v>
      </c>
    </row>
    <row r="301" spans="1:13">
      <c r="B301" s="499" t="s">
        <v>511</v>
      </c>
      <c r="C301" s="498">
        <v>0</v>
      </c>
      <c r="D301" s="251">
        <v>0</v>
      </c>
      <c r="E301" s="251">
        <f t="shared" si="10"/>
        <v>0</v>
      </c>
    </row>
    <row r="302" spans="1:13">
      <c r="B302" s="497" t="s">
        <v>66</v>
      </c>
      <c r="C302" s="496">
        <f>SUM(C296:C301)</f>
        <v>2498283454.1799998</v>
      </c>
      <c r="D302" s="248">
        <f>SUM(D296:D301)</f>
        <v>272627291.37949997</v>
      </c>
      <c r="E302" s="248">
        <f>SUM(E296:E301)</f>
        <v>2225656162.8004994</v>
      </c>
    </row>
    <row r="304" spans="1:13">
      <c r="A304" s="461" t="s">
        <v>141</v>
      </c>
      <c r="B304" s="495"/>
    </row>
    <row r="305" spans="1:9">
      <c r="A305" s="462"/>
      <c r="B305" s="495"/>
    </row>
    <row r="306" spans="1:9" ht="24">
      <c r="B306" s="494" t="s">
        <v>98</v>
      </c>
      <c r="C306" s="488" t="s">
        <v>142</v>
      </c>
      <c r="D306" s="239" t="s">
        <v>143</v>
      </c>
      <c r="E306" s="239" t="s">
        <v>144</v>
      </c>
      <c r="F306" s="239" t="s">
        <v>87</v>
      </c>
    </row>
    <row r="307" spans="1:9">
      <c r="B307" s="484" t="s">
        <v>145</v>
      </c>
      <c r="C307" s="493">
        <v>1500000000</v>
      </c>
      <c r="D307" s="244">
        <f>+F307-C307</f>
        <v>0</v>
      </c>
      <c r="E307" s="244">
        <v>0</v>
      </c>
      <c r="F307" s="244">
        <f>+[14]Sheet1!$I$124</f>
        <v>1500000000</v>
      </c>
      <c r="H307" s="490"/>
    </row>
    <row r="308" spans="1:9">
      <c r="A308" s="461"/>
      <c r="B308" s="484" t="s">
        <v>146</v>
      </c>
      <c r="C308" s="493">
        <v>0</v>
      </c>
      <c r="D308" s="244">
        <v>0</v>
      </c>
      <c r="E308" s="244">
        <v>0</v>
      </c>
      <c r="F308" s="244">
        <v>0</v>
      </c>
      <c r="H308" s="490"/>
    </row>
    <row r="309" spans="1:9">
      <c r="B309" s="484" t="s">
        <v>147</v>
      </c>
      <c r="C309" s="493">
        <v>305943021</v>
      </c>
      <c r="D309" s="244">
        <f>+F309-C309</f>
        <v>0</v>
      </c>
      <c r="E309" s="244">
        <v>0</v>
      </c>
      <c r="F309" s="244">
        <f>+[14]Sheet1!$I$125</f>
        <v>305943021</v>
      </c>
      <c r="H309" s="490"/>
    </row>
    <row r="310" spans="1:9">
      <c r="B310" s="484" t="s">
        <v>148</v>
      </c>
      <c r="C310" s="493">
        <v>543393000</v>
      </c>
      <c r="D310" s="244">
        <f>+F310-C310</f>
        <v>5141587801.54</v>
      </c>
      <c r="E310" s="244">
        <v>0</v>
      </c>
      <c r="F310" s="244">
        <f>+[14]Sheet1!$I$130</f>
        <v>5684980801.54</v>
      </c>
      <c r="H310" s="490"/>
    </row>
    <row r="311" spans="1:9">
      <c r="B311" s="484" t="s">
        <v>149</v>
      </c>
      <c r="C311" s="493">
        <v>4269598560</v>
      </c>
      <c r="D311" s="244">
        <v>0</v>
      </c>
      <c r="E311" s="244">
        <f>+C311-F311</f>
        <v>3397609318.46</v>
      </c>
      <c r="F311" s="244">
        <f>+[14]Sheet1!$I$136</f>
        <v>871989241.53999996</v>
      </c>
      <c r="H311" s="490"/>
    </row>
    <row r="312" spans="1:9">
      <c r="B312" s="492" t="s">
        <v>66</v>
      </c>
      <c r="C312" s="491">
        <v>6618934581</v>
      </c>
      <c r="D312" s="242">
        <f>SUM(D307:D311)</f>
        <v>5141587801.54</v>
      </c>
      <c r="E312" s="242">
        <f>SUM(E307:E311)</f>
        <v>3397609318.46</v>
      </c>
      <c r="F312" s="242">
        <f>SUM(F307:F311)</f>
        <v>8362913064.0799999</v>
      </c>
      <c r="H312" s="490"/>
      <c r="I312" s="490"/>
    </row>
    <row r="314" spans="1:9">
      <c r="A314" s="461" t="s">
        <v>150</v>
      </c>
    </row>
    <row r="315" spans="1:9">
      <c r="A315" s="462"/>
    </row>
    <row r="316" spans="1:9" ht="24">
      <c r="B316" s="489" t="s">
        <v>62</v>
      </c>
      <c r="C316" s="488" t="s">
        <v>142</v>
      </c>
      <c r="D316" s="240" t="s">
        <v>143</v>
      </c>
      <c r="E316" s="240" t="s">
        <v>144</v>
      </c>
      <c r="F316" s="239" t="s">
        <v>151</v>
      </c>
      <c r="G316" s="239" t="s">
        <v>152</v>
      </c>
      <c r="H316" s="487"/>
    </row>
    <row r="317" spans="1:9">
      <c r="B317" s="486" t="s">
        <v>153</v>
      </c>
      <c r="C317" s="485">
        <v>0</v>
      </c>
      <c r="D317" s="236">
        <v>0</v>
      </c>
      <c r="E317" s="236"/>
      <c r="F317" s="236">
        <f>+C317+D317-E317</f>
        <v>0</v>
      </c>
      <c r="G317" s="236">
        <v>0</v>
      </c>
    </row>
    <row r="318" spans="1:9">
      <c r="B318" s="484"/>
      <c r="C318" s="485"/>
      <c r="D318" s="236"/>
      <c r="E318" s="236"/>
      <c r="F318" s="236"/>
      <c r="G318" s="236"/>
    </row>
    <row r="319" spans="1:9">
      <c r="B319" s="484"/>
      <c r="C319" s="485"/>
      <c r="D319" s="236"/>
      <c r="E319" s="236"/>
      <c r="F319" s="236"/>
      <c r="G319" s="236"/>
    </row>
    <row r="320" spans="1:9">
      <c r="B320" s="486" t="s">
        <v>155</v>
      </c>
      <c r="C320" s="485">
        <v>0</v>
      </c>
      <c r="D320" s="236">
        <f>+[14]Sheet1!$I$108</f>
        <v>41602275</v>
      </c>
      <c r="E320" s="236"/>
      <c r="F320" s="236">
        <f>+C320+D320-E320</f>
        <v>41602275</v>
      </c>
      <c r="G320" s="236">
        <v>0</v>
      </c>
    </row>
    <row r="321" spans="1:13">
      <c r="B321" s="484"/>
      <c r="C321" s="485"/>
      <c r="D321" s="236"/>
      <c r="E321" s="236"/>
      <c r="F321" s="236"/>
      <c r="G321" s="236"/>
    </row>
    <row r="322" spans="1:13">
      <c r="B322" s="484"/>
      <c r="C322" s="485"/>
      <c r="D322" s="236"/>
      <c r="E322" s="236"/>
      <c r="F322" s="236"/>
      <c r="G322" s="236"/>
    </row>
    <row r="323" spans="1:13">
      <c r="B323" s="484" t="s">
        <v>154</v>
      </c>
      <c r="C323" s="483">
        <f>SUM(C317:C321)</f>
        <v>0</v>
      </c>
      <c r="D323" s="234">
        <f>SUM(D317:D321)</f>
        <v>41602275</v>
      </c>
      <c r="E323" s="234">
        <f>SUM(E317:E321)</f>
        <v>0</v>
      </c>
      <c r="F323" s="234">
        <f>SUM(F317:F321)</f>
        <v>41602275</v>
      </c>
      <c r="G323" s="234">
        <f>SUM(G317:G322)</f>
        <v>0</v>
      </c>
    </row>
    <row r="325" spans="1:13">
      <c r="A325" s="461" t="s">
        <v>156</v>
      </c>
    </row>
    <row r="326" spans="1:13">
      <c r="A326" s="461"/>
    </row>
    <row r="327" spans="1:13" ht="12.6" thickBot="1">
      <c r="A327" s="461"/>
      <c r="B327" s="482" t="s">
        <v>192</v>
      </c>
      <c r="C327" s="481">
        <v>45016</v>
      </c>
      <c r="F327" s="452"/>
      <c r="G327" s="452"/>
      <c r="L327" s="467"/>
      <c r="M327" s="467"/>
    </row>
    <row r="328" spans="1:13" s="469" customFormat="1" ht="14.4">
      <c r="A328" s="461"/>
      <c r="B328" s="478" t="s">
        <v>195</v>
      </c>
      <c r="C328" s="477">
        <v>5103664825</v>
      </c>
      <c r="D328" s="193"/>
      <c r="E328"/>
      <c r="F328"/>
      <c r="L328" s="468"/>
      <c r="M328" s="468"/>
    </row>
    <row r="329" spans="1:13" s="469" customFormat="1" ht="14.4">
      <c r="A329" s="461"/>
      <c r="B329" s="480" t="s">
        <v>198</v>
      </c>
      <c r="C329" s="479">
        <v>5091612791</v>
      </c>
      <c r="D329" s="193"/>
      <c r="E329"/>
      <c r="F329"/>
      <c r="L329" s="468"/>
      <c r="M329" s="468"/>
    </row>
    <row r="330" spans="1:13" s="469" customFormat="1" ht="14.4">
      <c r="A330" s="461"/>
      <c r="B330" s="478" t="s">
        <v>763</v>
      </c>
      <c r="C330" s="477">
        <v>1085993291</v>
      </c>
      <c r="D330" s="193"/>
      <c r="E330"/>
      <c r="F330"/>
      <c r="L330" s="468"/>
      <c r="M330" s="468"/>
    </row>
    <row r="331" spans="1:13" ht="14.4">
      <c r="A331" s="461"/>
      <c r="B331" s="476" t="s">
        <v>762</v>
      </c>
      <c r="C331" s="475">
        <v>1085993291</v>
      </c>
      <c r="E331"/>
      <c r="F331"/>
      <c r="G331" s="452"/>
      <c r="L331" s="467"/>
      <c r="M331" s="467"/>
    </row>
    <row r="332" spans="1:13" s="469" customFormat="1" ht="14.4">
      <c r="A332" s="461"/>
      <c r="B332" s="478" t="s">
        <v>521</v>
      </c>
      <c r="C332" s="477">
        <v>3964125169</v>
      </c>
      <c r="D332" s="193"/>
      <c r="E332"/>
      <c r="F332"/>
      <c r="L332" s="468"/>
      <c r="M332" s="468"/>
    </row>
    <row r="333" spans="1:13" ht="14.4">
      <c r="A333" s="461"/>
      <c r="B333" s="476" t="s">
        <v>522</v>
      </c>
      <c r="C333" s="475">
        <v>3489230724</v>
      </c>
      <c r="E333"/>
      <c r="F333"/>
      <c r="G333" s="452"/>
      <c r="L333" s="467"/>
      <c r="M333" s="467"/>
    </row>
    <row r="334" spans="1:13" ht="14.4">
      <c r="A334" s="461"/>
      <c r="B334" s="474" t="s">
        <v>523</v>
      </c>
      <c r="C334" s="473">
        <v>473203536</v>
      </c>
      <c r="E334"/>
      <c r="F334"/>
      <c r="G334" s="452"/>
      <c r="L334" s="467"/>
      <c r="M334" s="467"/>
    </row>
    <row r="335" spans="1:13" ht="14.4">
      <c r="A335" s="461"/>
      <c r="B335" s="474" t="s">
        <v>524</v>
      </c>
      <c r="C335" s="473">
        <v>1690909</v>
      </c>
      <c r="E335"/>
      <c r="F335"/>
      <c r="G335" s="452"/>
      <c r="L335" s="467"/>
      <c r="M335" s="467"/>
    </row>
    <row r="336" spans="1:13" ht="14.4">
      <c r="A336" s="461"/>
      <c r="B336" s="480" t="s">
        <v>525</v>
      </c>
      <c r="C336" s="479">
        <v>41494331</v>
      </c>
      <c r="E336"/>
      <c r="F336"/>
      <c r="G336" s="452"/>
      <c r="L336" s="467"/>
      <c r="M336" s="467"/>
    </row>
    <row r="337" spans="1:13" ht="14.4">
      <c r="A337" s="461"/>
      <c r="B337" s="474" t="s">
        <v>526</v>
      </c>
      <c r="C337" s="473">
        <v>41494331</v>
      </c>
      <c r="E337"/>
      <c r="F337"/>
      <c r="G337" s="452"/>
      <c r="L337" s="467"/>
      <c r="M337" s="467"/>
    </row>
    <row r="338" spans="1:13" ht="14.4">
      <c r="A338" s="461"/>
      <c r="B338" s="480" t="s">
        <v>451</v>
      </c>
      <c r="C338" s="479">
        <v>12052033</v>
      </c>
      <c r="E338"/>
      <c r="F338"/>
      <c r="G338" s="452"/>
      <c r="L338" s="467"/>
      <c r="M338" s="467"/>
    </row>
    <row r="339" spans="1:13" ht="14.4">
      <c r="A339" s="461"/>
      <c r="B339" s="478" t="s">
        <v>452</v>
      </c>
      <c r="C339" s="477">
        <v>12052033</v>
      </c>
      <c r="E339"/>
      <c r="F339"/>
    </row>
    <row r="340" spans="1:13" ht="14.4">
      <c r="A340" s="461"/>
      <c r="B340" s="476" t="s">
        <v>210</v>
      </c>
      <c r="C340" s="475">
        <v>11866531</v>
      </c>
      <c r="E340"/>
      <c r="F340"/>
    </row>
    <row r="341" spans="1:13" ht="14.4">
      <c r="A341" s="461"/>
      <c r="B341" s="474" t="s">
        <v>527</v>
      </c>
      <c r="C341" s="473">
        <v>10860</v>
      </c>
      <c r="E341"/>
      <c r="F341"/>
    </row>
    <row r="342" spans="1:13" s="170" customFormat="1" ht="14.4">
      <c r="A342" s="452"/>
      <c r="B342" s="474" t="s">
        <v>528</v>
      </c>
      <c r="C342" s="473">
        <v>174642</v>
      </c>
      <c r="D342" s="224"/>
      <c r="E342"/>
      <c r="F342"/>
      <c r="H342" s="452"/>
      <c r="I342" s="452"/>
      <c r="J342" s="452"/>
      <c r="K342" s="452"/>
      <c r="L342" s="452"/>
      <c r="M342" s="452"/>
    </row>
    <row r="343" spans="1:13" s="170" customFormat="1" ht="14.4">
      <c r="A343" s="452"/>
      <c r="B343" s="472"/>
      <c r="C343" s="471"/>
      <c r="D343" s="224"/>
      <c r="E343"/>
      <c r="F343"/>
      <c r="H343" s="452"/>
      <c r="I343" s="452"/>
      <c r="J343" s="452"/>
      <c r="K343" s="452"/>
      <c r="L343" s="452"/>
      <c r="M343" s="452"/>
    </row>
    <row r="344" spans="1:13" s="170" customFormat="1" ht="14.4">
      <c r="A344" s="452"/>
      <c r="B344" s="472"/>
      <c r="C344" s="471"/>
      <c r="D344" s="224"/>
      <c r="E344"/>
      <c r="F344"/>
      <c r="H344" s="452"/>
      <c r="I344" s="452"/>
      <c r="J344" s="452"/>
      <c r="K344" s="452"/>
      <c r="L344" s="452"/>
      <c r="M344" s="452"/>
    </row>
    <row r="345" spans="1:13" s="170" customFormat="1" ht="14.4">
      <c r="A345" s="452"/>
      <c r="B345" s="472"/>
      <c r="C345" s="471"/>
      <c r="D345" s="224"/>
      <c r="E345"/>
      <c r="F345"/>
      <c r="H345" s="452"/>
      <c r="I345" s="452"/>
      <c r="J345" s="452"/>
      <c r="K345" s="452"/>
      <c r="L345" s="452"/>
      <c r="M345" s="452"/>
    </row>
    <row r="346" spans="1:13" s="170" customFormat="1" ht="14.4">
      <c r="A346" s="461" t="s">
        <v>165</v>
      </c>
      <c r="B346" s="452"/>
      <c r="C346" s="453"/>
      <c r="E346"/>
      <c r="F346"/>
      <c r="H346" s="452"/>
      <c r="I346" s="452"/>
      <c r="J346" s="452"/>
      <c r="K346" s="452"/>
      <c r="L346" s="452"/>
      <c r="M346" s="452"/>
    </row>
    <row r="347" spans="1:13" s="170" customFormat="1">
      <c r="A347" s="461"/>
      <c r="B347" s="452"/>
      <c r="C347" s="453"/>
      <c r="H347" s="452"/>
      <c r="I347" s="452"/>
      <c r="J347" s="452"/>
      <c r="K347" s="452"/>
      <c r="L347" s="452"/>
      <c r="M347" s="452"/>
    </row>
    <row r="348" spans="1:13" s="170" customFormat="1">
      <c r="A348" s="461"/>
      <c r="B348" s="223" t="s">
        <v>529</v>
      </c>
      <c r="C348" s="470" t="s">
        <v>740</v>
      </c>
      <c r="F348" s="452"/>
      <c r="G348" s="452"/>
      <c r="H348" s="452"/>
      <c r="I348" s="452"/>
      <c r="J348" s="452"/>
      <c r="K348" s="452"/>
      <c r="L348" s="467"/>
      <c r="M348" s="467"/>
    </row>
    <row r="349" spans="1:13" s="193" customFormat="1" ht="14.4">
      <c r="A349" s="461"/>
      <c r="B349" s="191" t="s">
        <v>530</v>
      </c>
      <c r="C349" s="466">
        <v>4231675583</v>
      </c>
      <c r="E349"/>
      <c r="F349"/>
      <c r="G349" s="469"/>
      <c r="H349" s="469"/>
      <c r="I349" s="469"/>
      <c r="J349" s="469"/>
      <c r="K349" s="469"/>
      <c r="L349" s="468"/>
      <c r="M349" s="468"/>
    </row>
    <row r="350" spans="1:13" s="193" customFormat="1" ht="14.4">
      <c r="A350" s="461"/>
      <c r="B350" s="191" t="s">
        <v>531</v>
      </c>
      <c r="C350" s="466">
        <v>3449785581</v>
      </c>
      <c r="E350"/>
      <c r="F350"/>
      <c r="G350" s="469"/>
      <c r="H350" s="469"/>
      <c r="I350" s="469"/>
      <c r="J350" s="469"/>
      <c r="K350" s="469"/>
      <c r="L350" s="468"/>
      <c r="M350" s="468"/>
    </row>
    <row r="351" spans="1:13" s="170" customFormat="1" ht="14.4">
      <c r="A351" s="461"/>
      <c r="B351" s="191" t="s">
        <v>532</v>
      </c>
      <c r="C351" s="466">
        <v>2359990524</v>
      </c>
      <c r="E351"/>
      <c r="F351"/>
      <c r="G351" s="452"/>
      <c r="H351" s="452"/>
      <c r="I351" s="452"/>
      <c r="J351" s="452"/>
      <c r="K351" s="452"/>
      <c r="L351" s="467"/>
      <c r="M351" s="467"/>
    </row>
    <row r="352" spans="1:13" s="170" customFormat="1" ht="14.4">
      <c r="A352" s="461"/>
      <c r="B352" t="s">
        <v>533</v>
      </c>
      <c r="C352" s="465">
        <v>2338299341</v>
      </c>
      <c r="E352"/>
      <c r="F352"/>
      <c r="G352" s="452"/>
      <c r="H352" s="452"/>
      <c r="I352" s="452"/>
      <c r="J352" s="452"/>
      <c r="K352" s="452"/>
      <c r="L352" s="467"/>
      <c r="M352" s="467"/>
    </row>
    <row r="353" spans="1:13" s="170" customFormat="1" ht="14.4">
      <c r="A353" s="461"/>
      <c r="B353" t="s">
        <v>534</v>
      </c>
      <c r="C353" s="465">
        <v>21691183</v>
      </c>
      <c r="E353"/>
      <c r="F353"/>
      <c r="G353" s="452"/>
      <c r="H353" s="452"/>
      <c r="I353" s="452"/>
      <c r="J353" s="452"/>
      <c r="K353" s="452"/>
      <c r="L353" s="467"/>
      <c r="M353" s="467"/>
    </row>
    <row r="354" spans="1:13" s="170" customFormat="1" ht="14.4">
      <c r="A354" s="461"/>
      <c r="B354" s="191" t="s">
        <v>641</v>
      </c>
      <c r="C354" s="466">
        <v>1089795057</v>
      </c>
      <c r="E354"/>
      <c r="F354"/>
      <c r="G354" s="452"/>
      <c r="H354" s="452"/>
      <c r="I354" s="452"/>
      <c r="J354" s="452"/>
      <c r="K354" s="452"/>
      <c r="L354" s="467"/>
      <c r="M354" s="467"/>
    </row>
    <row r="355" spans="1:13" s="170" customFormat="1" ht="14.4">
      <c r="A355" s="461"/>
      <c r="B355" t="s">
        <v>761</v>
      </c>
      <c r="C355" s="465">
        <v>1089795057</v>
      </c>
      <c r="E355"/>
      <c r="F355"/>
      <c r="G355" s="452"/>
      <c r="H355" s="452"/>
      <c r="I355" s="452"/>
      <c r="J355" s="452"/>
      <c r="K355" s="452"/>
      <c r="L355" s="467"/>
      <c r="M355" s="467"/>
    </row>
    <row r="356" spans="1:13" s="170" customFormat="1" ht="14.4">
      <c r="A356" s="461"/>
      <c r="B356" s="191" t="s">
        <v>252</v>
      </c>
      <c r="C356" s="466">
        <v>118398614</v>
      </c>
      <c r="E356"/>
      <c r="F356"/>
      <c r="G356" s="452"/>
      <c r="H356" s="452"/>
      <c r="I356" s="452"/>
      <c r="J356" s="452"/>
      <c r="K356" s="452"/>
      <c r="L356" s="467"/>
      <c r="M356" s="467"/>
    </row>
    <row r="357" spans="1:13" s="193" customFormat="1" ht="14.4">
      <c r="A357" s="461"/>
      <c r="B357" s="191" t="s">
        <v>535</v>
      </c>
      <c r="C357" s="466">
        <v>5155971</v>
      </c>
      <c r="E357"/>
      <c r="F357"/>
      <c r="G357" s="469"/>
      <c r="H357" s="469"/>
      <c r="I357" s="469"/>
      <c r="J357" s="469"/>
      <c r="K357" s="469"/>
      <c r="L357" s="468"/>
      <c r="M357" s="468"/>
    </row>
    <row r="358" spans="1:13" s="170" customFormat="1" ht="14.4">
      <c r="A358" s="461"/>
      <c r="B358" t="s">
        <v>760</v>
      </c>
      <c r="C358" s="465">
        <v>5155971</v>
      </c>
      <c r="E358"/>
      <c r="F358"/>
      <c r="G358" s="452"/>
      <c r="H358" s="452"/>
      <c r="I358" s="452"/>
      <c r="J358" s="452"/>
      <c r="K358" s="452"/>
      <c r="L358" s="467"/>
      <c r="M358" s="467"/>
    </row>
    <row r="359" spans="1:13" s="170" customFormat="1" ht="14.4">
      <c r="A359" s="461"/>
      <c r="B359" s="191" t="s">
        <v>536</v>
      </c>
      <c r="C359" s="466">
        <v>113242643</v>
      </c>
      <c r="E359"/>
      <c r="F359"/>
      <c r="G359" s="452"/>
      <c r="H359" s="452"/>
      <c r="I359" s="452"/>
      <c r="J359" s="452"/>
      <c r="K359" s="452"/>
      <c r="L359" s="467"/>
      <c r="M359" s="467"/>
    </row>
    <row r="360" spans="1:13" s="170" customFormat="1" ht="14.4">
      <c r="A360" s="461"/>
      <c r="B360" t="s">
        <v>537</v>
      </c>
      <c r="C360" s="465">
        <v>113242643</v>
      </c>
      <c r="E360"/>
      <c r="F360"/>
      <c r="G360" s="452"/>
      <c r="H360" s="452"/>
      <c r="I360" s="452"/>
      <c r="J360" s="452"/>
      <c r="K360" s="452"/>
      <c r="L360" s="467"/>
      <c r="M360" s="467"/>
    </row>
    <row r="361" spans="1:13" s="170" customFormat="1" ht="14.4">
      <c r="A361" s="461"/>
      <c r="B361" s="191" t="s">
        <v>259</v>
      </c>
      <c r="C361" s="466">
        <v>643085758</v>
      </c>
      <c r="E361"/>
      <c r="F361"/>
      <c r="G361" s="452"/>
      <c r="H361" s="452"/>
      <c r="I361" s="452"/>
      <c r="J361" s="452"/>
      <c r="K361" s="452"/>
      <c r="L361" s="467"/>
      <c r="M361" s="467"/>
    </row>
    <row r="362" spans="1:13" s="193" customFormat="1" ht="14.4">
      <c r="A362" s="461"/>
      <c r="B362" s="191" t="s">
        <v>262</v>
      </c>
      <c r="C362" s="466">
        <v>338305305</v>
      </c>
      <c r="E362"/>
      <c r="F362"/>
      <c r="G362" s="469"/>
      <c r="H362" s="469"/>
      <c r="I362" s="469"/>
      <c r="J362" s="469"/>
      <c r="K362" s="469"/>
      <c r="L362" s="468"/>
      <c r="M362" s="468"/>
    </row>
    <row r="363" spans="1:13" s="170" customFormat="1" ht="14.4">
      <c r="A363" s="461"/>
      <c r="B363" t="s">
        <v>264</v>
      </c>
      <c r="C363" s="465">
        <v>284114770</v>
      </c>
      <c r="E363"/>
      <c r="F363"/>
      <c r="G363" s="452"/>
      <c r="H363" s="452"/>
      <c r="I363" s="452"/>
      <c r="J363" s="452"/>
      <c r="K363" s="452"/>
      <c r="L363" s="467"/>
      <c r="M363" s="467"/>
    </row>
    <row r="364" spans="1:13" s="170" customFormat="1" ht="14.4">
      <c r="A364" s="461"/>
      <c r="B364" t="s">
        <v>267</v>
      </c>
      <c r="C364" s="465">
        <v>47435787</v>
      </c>
      <c r="E364"/>
      <c r="F364"/>
      <c r="G364" s="452"/>
      <c r="H364" s="452"/>
      <c r="I364" s="452"/>
      <c r="J364" s="452"/>
      <c r="K364" s="452"/>
      <c r="L364" s="467"/>
      <c r="M364" s="467"/>
    </row>
    <row r="365" spans="1:13" s="170" customFormat="1" ht="14.4">
      <c r="A365" s="461"/>
      <c r="B365" t="s">
        <v>271</v>
      </c>
      <c r="C365" s="465">
        <v>3379878</v>
      </c>
      <c r="E365"/>
      <c r="F365"/>
      <c r="G365" s="452"/>
      <c r="H365" s="452"/>
      <c r="I365" s="452"/>
      <c r="J365" s="452"/>
      <c r="K365" s="452"/>
      <c r="L365" s="467"/>
      <c r="M365" s="467"/>
    </row>
    <row r="366" spans="1:13" s="170" customFormat="1" ht="14.4">
      <c r="A366" s="461"/>
      <c r="B366" t="s">
        <v>457</v>
      </c>
      <c r="C366" s="465">
        <v>3374870</v>
      </c>
      <c r="E366"/>
      <c r="F366"/>
      <c r="G366" s="452"/>
      <c r="H366" s="452"/>
      <c r="I366" s="452"/>
      <c r="J366" s="452"/>
      <c r="K366" s="452"/>
      <c r="L366" s="467"/>
      <c r="M366" s="467"/>
    </row>
    <row r="367" spans="1:13" s="170" customFormat="1" ht="14.4">
      <c r="A367" s="461"/>
      <c r="B367" s="191" t="s">
        <v>279</v>
      </c>
      <c r="C367" s="466">
        <v>126544208</v>
      </c>
      <c r="E367"/>
      <c r="F367"/>
      <c r="G367" s="452"/>
      <c r="H367" s="452"/>
      <c r="I367" s="452"/>
      <c r="J367" s="452"/>
      <c r="K367" s="452"/>
      <c r="L367" s="467"/>
      <c r="M367" s="467"/>
    </row>
    <row r="368" spans="1:13" s="170" customFormat="1" ht="14.4">
      <c r="A368" s="461"/>
      <c r="B368" t="s">
        <v>538</v>
      </c>
      <c r="C368" s="465">
        <v>122727273</v>
      </c>
      <c r="E368"/>
      <c r="F368"/>
      <c r="G368" s="452"/>
      <c r="H368" s="452"/>
      <c r="I368" s="452"/>
      <c r="J368" s="452"/>
      <c r="K368" s="452"/>
      <c r="L368" s="467"/>
      <c r="M368" s="467"/>
    </row>
    <row r="369" spans="1:13" s="193" customFormat="1" ht="14.4">
      <c r="A369" s="461"/>
      <c r="B369" t="s">
        <v>539</v>
      </c>
      <c r="C369" s="465">
        <v>3816935</v>
      </c>
      <c r="E369"/>
      <c r="F369"/>
      <c r="G369" s="469"/>
      <c r="H369" s="469"/>
      <c r="I369" s="469"/>
      <c r="J369" s="469"/>
      <c r="K369" s="469"/>
      <c r="L369" s="468"/>
      <c r="M369" s="468"/>
    </row>
    <row r="370" spans="1:13" s="170" customFormat="1" ht="14.4">
      <c r="A370" s="461"/>
      <c r="B370" s="191" t="s">
        <v>282</v>
      </c>
      <c r="C370" s="466">
        <v>178236246</v>
      </c>
      <c r="E370"/>
      <c r="F370"/>
      <c r="G370" s="452"/>
      <c r="H370" s="452"/>
      <c r="I370" s="452"/>
      <c r="J370" s="452"/>
      <c r="K370" s="452"/>
      <c r="L370" s="467"/>
      <c r="M370" s="467"/>
    </row>
    <row r="371" spans="1:13" s="170" customFormat="1" ht="14.4">
      <c r="A371" s="461"/>
      <c r="B371" t="s">
        <v>458</v>
      </c>
      <c r="C371" s="465">
        <v>12100000</v>
      </c>
      <c r="E371"/>
      <c r="F371"/>
      <c r="G371" s="452"/>
      <c r="H371" s="452"/>
      <c r="I371" s="452"/>
      <c r="J371" s="452"/>
      <c r="K371" s="452"/>
      <c r="L371" s="467"/>
      <c r="M371" s="467"/>
    </row>
    <row r="372" spans="1:13" s="170" customFormat="1" ht="14.4">
      <c r="A372" s="461"/>
      <c r="B372" t="s">
        <v>284</v>
      </c>
      <c r="C372" s="465">
        <v>27017975</v>
      </c>
      <c r="E372"/>
      <c r="F372"/>
      <c r="G372" s="452"/>
      <c r="H372" s="452"/>
      <c r="I372" s="452"/>
      <c r="J372" s="452"/>
      <c r="K372" s="452"/>
      <c r="L372" s="467"/>
      <c r="M372" s="467"/>
    </row>
    <row r="373" spans="1:13" s="170" customFormat="1" ht="14.4">
      <c r="A373" s="461"/>
      <c r="B373" t="s">
        <v>287</v>
      </c>
      <c r="C373" s="465">
        <v>7372728</v>
      </c>
      <c r="E373"/>
      <c r="F373"/>
      <c r="G373" s="452"/>
      <c r="H373" s="452"/>
      <c r="I373" s="452"/>
      <c r="J373" s="452"/>
      <c r="K373" s="452"/>
      <c r="L373" s="467"/>
      <c r="M373" s="467"/>
    </row>
    <row r="374" spans="1:13" s="170" customFormat="1" ht="14.4">
      <c r="A374" s="461"/>
      <c r="B374" t="s">
        <v>540</v>
      </c>
      <c r="C374" s="465">
        <v>50297257</v>
      </c>
      <c r="E374"/>
      <c r="F374"/>
      <c r="G374" s="452"/>
      <c r="H374" s="452"/>
      <c r="I374" s="452"/>
      <c r="J374" s="452"/>
      <c r="K374" s="452"/>
      <c r="L374" s="467"/>
      <c r="M374" s="467"/>
    </row>
    <row r="375" spans="1:13" s="170" customFormat="1" ht="14.4">
      <c r="A375" s="461"/>
      <c r="B375" t="s">
        <v>291</v>
      </c>
      <c r="C375" s="465">
        <v>11264198</v>
      </c>
      <c r="E375"/>
      <c r="F375"/>
      <c r="G375" s="452"/>
      <c r="H375" s="452"/>
      <c r="I375" s="452"/>
      <c r="J375" s="452"/>
      <c r="K375" s="452"/>
      <c r="L375" s="467"/>
      <c r="M375" s="467"/>
    </row>
    <row r="376" spans="1:13" s="170" customFormat="1" ht="14.4">
      <c r="A376" s="461"/>
      <c r="B376" t="s">
        <v>460</v>
      </c>
      <c r="C376" s="465">
        <v>3216738</v>
      </c>
      <c r="E376"/>
      <c r="F376"/>
      <c r="G376" s="452"/>
      <c r="H376" s="452"/>
      <c r="I376" s="452"/>
      <c r="J376" s="452"/>
      <c r="K376" s="452"/>
      <c r="L376" s="467"/>
      <c r="M376" s="467"/>
    </row>
    <row r="377" spans="1:13" s="170" customFormat="1" ht="14.4">
      <c r="A377" s="461"/>
      <c r="B377" t="s">
        <v>296</v>
      </c>
      <c r="C377" s="465">
        <v>1227273</v>
      </c>
      <c r="E377"/>
      <c r="F377"/>
      <c r="G377" s="452"/>
      <c r="H377" s="452"/>
      <c r="I377" s="452"/>
      <c r="J377" s="452"/>
      <c r="K377" s="452"/>
      <c r="L377" s="467"/>
      <c r="M377" s="467"/>
    </row>
    <row r="378" spans="1:13" s="170" customFormat="1" ht="14.4">
      <c r="A378" s="461"/>
      <c r="B378" t="s">
        <v>541</v>
      </c>
      <c r="C378" s="465">
        <v>773350</v>
      </c>
      <c r="E378"/>
      <c r="F378"/>
      <c r="G378" s="452"/>
      <c r="H378" s="452"/>
      <c r="I378" s="452"/>
      <c r="J378" s="452"/>
      <c r="K378" s="452"/>
      <c r="L378" s="467"/>
      <c r="M378" s="467"/>
    </row>
    <row r="379" spans="1:13" s="170" customFormat="1" ht="14.4">
      <c r="A379" s="461"/>
      <c r="B379" t="s">
        <v>301</v>
      </c>
      <c r="C379" s="465">
        <v>11847897</v>
      </c>
      <c r="E379"/>
      <c r="F379"/>
      <c r="G379" s="452"/>
      <c r="H379" s="452"/>
      <c r="I379" s="452"/>
      <c r="J379" s="452"/>
      <c r="K379" s="452"/>
      <c r="L379" s="467"/>
      <c r="M379" s="467"/>
    </row>
    <row r="380" spans="1:13" s="170" customFormat="1" ht="14.4">
      <c r="A380" s="461"/>
      <c r="B380" t="s">
        <v>306</v>
      </c>
      <c r="C380" s="465">
        <v>6084928</v>
      </c>
      <c r="E380"/>
      <c r="F380"/>
      <c r="G380" s="452"/>
      <c r="H380" s="452"/>
      <c r="I380" s="452"/>
      <c r="J380" s="452"/>
      <c r="K380" s="452"/>
      <c r="L380" s="467"/>
      <c r="M380" s="467"/>
    </row>
    <row r="381" spans="1:13" s="170" customFormat="1" ht="14.4">
      <c r="A381" s="461"/>
      <c r="B381" t="s">
        <v>542</v>
      </c>
      <c r="C381" s="465">
        <v>6016657</v>
      </c>
      <c r="E381"/>
      <c r="F381"/>
      <c r="G381" s="452"/>
      <c r="H381" s="452"/>
      <c r="I381" s="452"/>
      <c r="J381" s="452"/>
      <c r="K381" s="452"/>
      <c r="L381" s="467"/>
      <c r="M381" s="467"/>
    </row>
    <row r="382" spans="1:13" s="170" customFormat="1" ht="14.4">
      <c r="A382" s="461"/>
      <c r="B382" t="s">
        <v>543</v>
      </c>
      <c r="C382" s="465">
        <v>221818</v>
      </c>
      <c r="E382"/>
      <c r="F382"/>
      <c r="G382" s="452"/>
      <c r="H382" s="452"/>
      <c r="I382" s="452"/>
      <c r="J382" s="452"/>
      <c r="K382" s="452"/>
      <c r="L382" s="467"/>
      <c r="M382" s="467"/>
    </row>
    <row r="383" spans="1:13" s="170" customFormat="1" ht="14.4">
      <c r="A383" s="461"/>
      <c r="B383" t="s">
        <v>312</v>
      </c>
      <c r="C383" s="465">
        <v>3386174</v>
      </c>
      <c r="E383"/>
      <c r="F383"/>
      <c r="G383" s="452"/>
      <c r="H383" s="452"/>
      <c r="I383" s="452"/>
      <c r="J383" s="452"/>
      <c r="K383" s="452"/>
      <c r="L383" s="467"/>
      <c r="M383" s="467"/>
    </row>
    <row r="384" spans="1:13" s="170" customFormat="1" ht="14.4">
      <c r="A384" s="461"/>
      <c r="B384" t="s">
        <v>325</v>
      </c>
      <c r="C384" s="465">
        <v>82500</v>
      </c>
      <c r="E384"/>
      <c r="F384"/>
      <c r="G384" s="452"/>
      <c r="H384" s="452"/>
      <c r="I384" s="452"/>
      <c r="J384" s="452"/>
      <c r="K384" s="452"/>
      <c r="L384" s="467"/>
      <c r="M384" s="467"/>
    </row>
    <row r="385" spans="1:13" s="170" customFormat="1" ht="14.4">
      <c r="A385" s="461"/>
      <c r="B385" t="s">
        <v>462</v>
      </c>
      <c r="C385" s="465">
        <v>98091</v>
      </c>
      <c r="E385"/>
      <c r="F385"/>
      <c r="G385" s="452"/>
      <c r="H385" s="452"/>
      <c r="I385" s="452"/>
      <c r="J385" s="452"/>
      <c r="K385" s="452"/>
      <c r="L385" s="467"/>
      <c r="M385" s="467"/>
    </row>
    <row r="386" spans="1:13" s="170" customFormat="1" ht="14.4">
      <c r="A386" s="461"/>
      <c r="B386" t="s">
        <v>657</v>
      </c>
      <c r="C386" s="465">
        <v>1472957</v>
      </c>
      <c r="E386"/>
      <c r="F386"/>
      <c r="G386" s="452"/>
      <c r="H386" s="452"/>
      <c r="I386" s="452"/>
      <c r="J386" s="452"/>
      <c r="K386" s="452"/>
      <c r="L386" s="467"/>
      <c r="M386" s="467"/>
    </row>
    <row r="387" spans="1:13" s="170" customFormat="1" ht="14.4">
      <c r="A387" s="461"/>
      <c r="B387" t="s">
        <v>544</v>
      </c>
      <c r="C387" s="465">
        <v>8336982</v>
      </c>
      <c r="E387"/>
      <c r="F387"/>
      <c r="G387" s="452"/>
      <c r="H387" s="452"/>
      <c r="I387" s="452"/>
      <c r="J387" s="452"/>
      <c r="K387" s="452"/>
      <c r="L387" s="467"/>
      <c r="M387" s="467"/>
    </row>
    <row r="388" spans="1:13" s="170" customFormat="1" ht="14.4">
      <c r="A388" s="461"/>
      <c r="B388" t="s">
        <v>545</v>
      </c>
      <c r="C388" s="465">
        <v>4877342</v>
      </c>
      <c r="E388"/>
      <c r="F388"/>
      <c r="G388" s="452"/>
      <c r="H388" s="452"/>
      <c r="I388" s="452"/>
      <c r="J388" s="452"/>
      <c r="K388" s="452"/>
      <c r="L388" s="467"/>
      <c r="M388" s="467"/>
    </row>
    <row r="389" spans="1:13" s="170" customFormat="1" ht="14.4">
      <c r="A389" s="461"/>
      <c r="B389" t="s">
        <v>546</v>
      </c>
      <c r="C389" s="465">
        <v>22541380</v>
      </c>
      <c r="E389"/>
      <c r="F389"/>
      <c r="G389" s="452"/>
      <c r="H389" s="452"/>
      <c r="I389" s="452"/>
      <c r="J389" s="452"/>
      <c r="K389" s="452"/>
      <c r="L389" s="467"/>
      <c r="M389" s="467"/>
    </row>
    <row r="390" spans="1:13" s="170" customFormat="1" ht="14.4">
      <c r="A390" s="461"/>
      <c r="B390" s="191" t="s">
        <v>331</v>
      </c>
      <c r="C390" s="466">
        <v>792285</v>
      </c>
      <c r="E390"/>
      <c r="F390"/>
      <c r="G390" s="452"/>
      <c r="H390" s="452"/>
      <c r="I390" s="452"/>
      <c r="J390" s="452"/>
      <c r="K390" s="452"/>
      <c r="L390" s="467"/>
      <c r="M390" s="467"/>
    </row>
    <row r="391" spans="1:13" s="170" customFormat="1" ht="14.4">
      <c r="A391" s="461"/>
      <c r="B391" s="191" t="s">
        <v>333</v>
      </c>
      <c r="C391" s="466">
        <v>792285</v>
      </c>
      <c r="E391"/>
      <c r="F391"/>
      <c r="G391" s="452"/>
      <c r="H391" s="452"/>
      <c r="I391" s="452"/>
      <c r="J391" s="452"/>
      <c r="K391" s="452"/>
      <c r="L391" s="467"/>
      <c r="M391" s="467"/>
    </row>
    <row r="392" spans="1:13" s="170" customFormat="1" ht="14.4">
      <c r="A392" s="461"/>
      <c r="B392" t="s">
        <v>331</v>
      </c>
      <c r="C392" s="465">
        <v>792285</v>
      </c>
      <c r="E392"/>
      <c r="F392"/>
      <c r="G392" s="452"/>
      <c r="H392" s="452"/>
      <c r="I392" s="452"/>
      <c r="J392" s="452"/>
      <c r="K392" s="452"/>
      <c r="L392" s="467"/>
      <c r="M392" s="467"/>
    </row>
    <row r="393" spans="1:13" s="170" customFormat="1" ht="14.4">
      <c r="A393" s="461"/>
      <c r="B393" s="191" t="s">
        <v>338</v>
      </c>
      <c r="C393" s="466">
        <v>-6984253</v>
      </c>
      <c r="E393"/>
      <c r="F393"/>
      <c r="H393" s="452"/>
      <c r="I393" s="452"/>
      <c r="J393" s="452"/>
      <c r="K393" s="452"/>
      <c r="L393" s="452"/>
      <c r="M393" s="452"/>
    </row>
    <row r="394" spans="1:13" s="170" customFormat="1" ht="14.4">
      <c r="A394" s="461"/>
      <c r="B394" s="191" t="s">
        <v>338</v>
      </c>
      <c r="C394" s="466">
        <v>-6984253</v>
      </c>
      <c r="E394"/>
      <c r="F394"/>
      <c r="H394" s="452"/>
      <c r="I394" s="452"/>
      <c r="J394" s="452"/>
      <c r="K394" s="452"/>
      <c r="L394" s="452"/>
      <c r="M394" s="452"/>
    </row>
    <row r="395" spans="1:13" s="170" customFormat="1" ht="14.4">
      <c r="A395" s="461"/>
      <c r="B395" t="s">
        <v>341</v>
      </c>
      <c r="C395" s="465">
        <v>-51483724</v>
      </c>
      <c r="E395"/>
      <c r="F395"/>
      <c r="H395" s="452"/>
      <c r="I395" s="452"/>
      <c r="J395" s="452"/>
      <c r="K395" s="452"/>
      <c r="L395" s="452"/>
      <c r="M395" s="452"/>
    </row>
    <row r="396" spans="1:13" s="170" customFormat="1" ht="14.4">
      <c r="A396" s="461"/>
      <c r="B396" t="s">
        <v>343</v>
      </c>
      <c r="C396" s="465">
        <v>44499470</v>
      </c>
      <c r="E396"/>
      <c r="F396"/>
      <c r="H396" s="452"/>
      <c r="I396" s="452"/>
      <c r="J396" s="452"/>
      <c r="K396" s="452"/>
      <c r="L396" s="452"/>
      <c r="M396" s="452"/>
    </row>
    <row r="397" spans="1:13" s="170" customFormat="1" ht="14.4">
      <c r="A397" s="461"/>
      <c r="B397" s="191" t="s">
        <v>345</v>
      </c>
      <c r="C397" s="466">
        <v>26597598</v>
      </c>
      <c r="E397"/>
      <c r="F397"/>
      <c r="H397" s="452"/>
      <c r="I397" s="452"/>
      <c r="J397" s="452"/>
      <c r="K397" s="452"/>
      <c r="L397" s="452"/>
      <c r="M397" s="452"/>
    </row>
    <row r="398" spans="1:13" ht="14.4">
      <c r="B398" s="191" t="s">
        <v>345</v>
      </c>
      <c r="C398" s="466">
        <v>26597598</v>
      </c>
      <c r="E398"/>
      <c r="F398"/>
    </row>
    <row r="399" spans="1:13" ht="14.4">
      <c r="B399" t="s">
        <v>350</v>
      </c>
      <c r="C399" s="465">
        <v>26597598</v>
      </c>
      <c r="E399"/>
      <c r="F399"/>
    </row>
    <row r="400" spans="1:13" ht="14.4">
      <c r="B400" s="464" t="s">
        <v>547</v>
      </c>
      <c r="C400" s="463">
        <f>+C328-C349</f>
        <v>871989242</v>
      </c>
    </row>
    <row r="404" spans="1:13" s="170" customFormat="1">
      <c r="A404" s="461" t="s">
        <v>188</v>
      </c>
      <c r="B404" s="452"/>
      <c r="C404" s="453"/>
      <c r="H404" s="452"/>
      <c r="I404" s="452"/>
      <c r="J404" s="452"/>
      <c r="K404" s="452"/>
      <c r="L404" s="452"/>
      <c r="M404" s="452"/>
    </row>
    <row r="405" spans="1:13" s="170" customFormat="1">
      <c r="A405" s="461"/>
      <c r="B405" s="452"/>
      <c r="C405" s="453"/>
      <c r="H405" s="452"/>
      <c r="I405" s="452"/>
      <c r="J405" s="452"/>
      <c r="K405" s="452"/>
      <c r="L405" s="452"/>
      <c r="M405" s="452"/>
    </row>
    <row r="406" spans="1:13">
      <c r="A406" s="461" t="s">
        <v>548</v>
      </c>
    </row>
    <row r="407" spans="1:13" s="170" customFormat="1">
      <c r="A407" s="461"/>
      <c r="B407" s="452"/>
      <c r="C407" s="453"/>
      <c r="H407" s="452"/>
      <c r="I407" s="452"/>
      <c r="J407" s="452"/>
      <c r="K407" s="452"/>
      <c r="L407" s="452"/>
      <c r="M407" s="452"/>
    </row>
    <row r="408" spans="1:13" s="170" customFormat="1">
      <c r="A408" s="462"/>
      <c r="B408" s="797" t="s">
        <v>549</v>
      </c>
      <c r="C408" s="797"/>
      <c r="H408" s="452"/>
      <c r="I408" s="452"/>
      <c r="J408" s="452"/>
      <c r="K408" s="452"/>
      <c r="L408" s="452"/>
      <c r="M408" s="452"/>
    </row>
    <row r="409" spans="1:13">
      <c r="A409" s="461" t="s">
        <v>550</v>
      </c>
    </row>
    <row r="410" spans="1:13" s="170" customFormat="1">
      <c r="A410" s="461"/>
      <c r="B410" s="452"/>
      <c r="C410" s="453"/>
      <c r="H410" s="452"/>
      <c r="I410" s="452"/>
      <c r="J410" s="452"/>
      <c r="K410" s="452"/>
      <c r="L410" s="452"/>
      <c r="M410" s="452"/>
    </row>
    <row r="411" spans="1:13" s="170" customFormat="1">
      <c r="A411" s="462"/>
      <c r="B411" s="797" t="s">
        <v>549</v>
      </c>
      <c r="C411" s="797"/>
      <c r="H411" s="452"/>
      <c r="I411" s="452"/>
      <c r="J411" s="452"/>
      <c r="K411" s="452"/>
      <c r="L411" s="452"/>
      <c r="M411" s="452"/>
    </row>
    <row r="412" spans="1:13">
      <c r="A412" s="461" t="s">
        <v>191</v>
      </c>
      <c r="B412" s="170"/>
    </row>
    <row r="413" spans="1:13" s="170" customFormat="1" ht="42" customHeight="1">
      <c r="A413" s="461"/>
      <c r="B413" s="452"/>
      <c r="C413" s="453"/>
      <c r="H413" s="452"/>
      <c r="I413" s="452"/>
      <c r="J413" s="452"/>
      <c r="K413" s="452"/>
      <c r="L413" s="452"/>
      <c r="M413" s="452"/>
    </row>
    <row r="414" spans="1:13" ht="41.55" customHeight="1">
      <c r="B414" s="801" t="s">
        <v>468</v>
      </c>
      <c r="C414" s="801"/>
    </row>
    <row r="415" spans="1:13" s="170" customFormat="1" ht="12.75" customHeight="1">
      <c r="A415" s="460"/>
      <c r="B415" s="452"/>
      <c r="C415" s="453"/>
      <c r="D415" s="457"/>
      <c r="E415" s="457"/>
      <c r="F415" s="457"/>
      <c r="H415" s="452"/>
      <c r="I415" s="452"/>
      <c r="J415" s="452"/>
      <c r="K415" s="452"/>
      <c r="L415" s="452"/>
      <c r="M415" s="452"/>
    </row>
    <row r="416" spans="1:13" s="170" customFormat="1" ht="12.75" customHeight="1">
      <c r="A416" s="455"/>
      <c r="B416" s="452"/>
      <c r="C416" s="453"/>
      <c r="D416" s="457"/>
      <c r="E416" s="457"/>
      <c r="F416" s="457"/>
      <c r="H416" s="452"/>
      <c r="I416" s="452"/>
      <c r="J416" s="452"/>
      <c r="K416" s="452"/>
      <c r="L416" s="452"/>
      <c r="M416" s="452"/>
    </row>
    <row r="417" spans="1:13" s="170" customFormat="1" ht="12.75" customHeight="1">
      <c r="A417" s="455"/>
      <c r="B417" s="452"/>
      <c r="C417" s="453"/>
      <c r="D417" s="457"/>
      <c r="E417" s="457"/>
      <c r="F417" s="457"/>
      <c r="H417" s="452"/>
      <c r="I417" s="452"/>
      <c r="J417" s="452"/>
      <c r="K417" s="452"/>
      <c r="L417" s="452"/>
      <c r="M417" s="452"/>
    </row>
    <row r="418" spans="1:13" s="170" customFormat="1">
      <c r="A418" s="455"/>
      <c r="C418" s="453"/>
      <c r="D418" s="457"/>
      <c r="E418" s="457"/>
      <c r="F418" s="457"/>
      <c r="H418" s="452"/>
      <c r="I418" s="452"/>
      <c r="J418" s="452"/>
      <c r="K418" s="452"/>
      <c r="L418" s="452"/>
      <c r="M418" s="452"/>
    </row>
    <row r="419" spans="1:13" s="170" customFormat="1">
      <c r="A419" s="455"/>
      <c r="B419" s="459"/>
      <c r="C419" s="458"/>
      <c r="D419" s="171"/>
      <c r="E419" s="171"/>
      <c r="F419" s="171"/>
      <c r="H419" s="452"/>
      <c r="I419" s="452"/>
      <c r="J419" s="452"/>
      <c r="K419" s="452"/>
      <c r="L419" s="452"/>
      <c r="M419" s="452"/>
    </row>
    <row r="420" spans="1:13" s="170" customFormat="1">
      <c r="A420" s="455"/>
      <c r="B420" s="457"/>
      <c r="C420" s="456"/>
      <c r="D420" s="171"/>
      <c r="E420" s="171"/>
      <c r="F420" s="171"/>
      <c r="H420" s="452"/>
      <c r="I420" s="452"/>
      <c r="J420" s="452"/>
      <c r="K420" s="452"/>
      <c r="L420" s="452"/>
      <c r="M420" s="452"/>
    </row>
    <row r="421" spans="1:13" s="170" customFormat="1">
      <c r="A421" s="455"/>
      <c r="C421" s="453"/>
      <c r="D421" s="171"/>
      <c r="E421" s="171"/>
      <c r="F421" s="171"/>
      <c r="H421" s="452"/>
      <c r="I421" s="452"/>
      <c r="J421" s="452"/>
      <c r="K421" s="452"/>
      <c r="L421" s="452"/>
      <c r="M421" s="452"/>
    </row>
    <row r="422" spans="1:13" s="170" customFormat="1">
      <c r="A422" s="455"/>
      <c r="B422" s="455"/>
      <c r="C422" s="454"/>
      <c r="D422" s="171"/>
      <c r="E422" s="171"/>
      <c r="F422" s="171"/>
      <c r="H422" s="452"/>
      <c r="I422" s="452"/>
      <c r="J422" s="452"/>
      <c r="K422" s="452"/>
      <c r="L422" s="452"/>
      <c r="M422" s="452"/>
    </row>
    <row r="423" spans="1:13" s="170" customFormat="1">
      <c r="A423" s="455"/>
      <c r="B423" s="455"/>
      <c r="C423" s="454"/>
      <c r="D423" s="171"/>
      <c r="E423" s="171"/>
      <c r="F423" s="171"/>
      <c r="H423" s="452"/>
      <c r="I423" s="452"/>
      <c r="J423" s="452"/>
      <c r="K423" s="452"/>
      <c r="L423" s="452"/>
      <c r="M423" s="452"/>
    </row>
    <row r="424" spans="1:13" s="170" customFormat="1">
      <c r="A424" s="455"/>
      <c r="B424" s="455"/>
      <c r="C424" s="454"/>
      <c r="D424" s="171"/>
      <c r="E424" s="171"/>
      <c r="F424" s="171"/>
      <c r="H424" s="452"/>
      <c r="I424" s="452"/>
      <c r="J424" s="452"/>
      <c r="K424" s="452"/>
      <c r="L424" s="452"/>
      <c r="M424" s="452"/>
    </row>
    <row r="425" spans="1:13" s="170" customFormat="1">
      <c r="A425" s="455"/>
      <c r="B425" s="455"/>
      <c r="C425" s="454"/>
      <c r="D425" s="171"/>
      <c r="E425" s="171"/>
      <c r="F425" s="171"/>
      <c r="H425" s="452"/>
      <c r="I425" s="452"/>
      <c r="J425" s="452"/>
      <c r="K425" s="452"/>
      <c r="L425" s="452"/>
      <c r="M425" s="452"/>
    </row>
    <row r="426" spans="1:13" s="170" customFormat="1">
      <c r="A426" s="455"/>
      <c r="B426" s="455"/>
      <c r="C426" s="454"/>
      <c r="D426" s="171"/>
      <c r="E426" s="171"/>
      <c r="F426" s="171"/>
      <c r="H426" s="452"/>
      <c r="I426" s="452"/>
      <c r="J426" s="452"/>
      <c r="K426" s="452"/>
      <c r="L426" s="452"/>
      <c r="M426" s="452"/>
    </row>
    <row r="427" spans="1:13" s="170" customFormat="1">
      <c r="A427" s="455"/>
      <c r="B427" s="455"/>
      <c r="C427" s="454"/>
      <c r="D427" s="171"/>
      <c r="E427" s="171"/>
      <c r="F427" s="171"/>
      <c r="H427" s="452"/>
      <c r="I427" s="452"/>
      <c r="J427" s="452"/>
      <c r="K427" s="452"/>
      <c r="L427" s="452"/>
      <c r="M427" s="452"/>
    </row>
    <row r="428" spans="1:13" s="170" customFormat="1">
      <c r="A428" s="455"/>
      <c r="B428" s="455"/>
      <c r="C428" s="454"/>
      <c r="D428" s="171"/>
      <c r="E428" s="171"/>
      <c r="F428" s="171"/>
      <c r="H428" s="452"/>
      <c r="I428" s="452"/>
      <c r="J428" s="452"/>
      <c r="K428" s="452"/>
      <c r="L428" s="452"/>
      <c r="M428" s="452"/>
    </row>
    <row r="429" spans="1:13" s="170" customFormat="1">
      <c r="A429" s="455"/>
      <c r="B429" s="455"/>
      <c r="C429" s="454"/>
      <c r="D429" s="171"/>
      <c r="E429" s="171"/>
      <c r="F429" s="171"/>
      <c r="H429" s="452"/>
      <c r="I429" s="452"/>
      <c r="J429" s="452"/>
      <c r="K429" s="452"/>
      <c r="L429" s="452"/>
      <c r="M429" s="452"/>
    </row>
    <row r="430" spans="1:13" s="170" customFormat="1">
      <c r="A430" s="455"/>
      <c r="B430" s="455"/>
      <c r="C430" s="454"/>
      <c r="D430" s="171"/>
      <c r="E430" s="171"/>
      <c r="F430" s="171"/>
      <c r="H430" s="452"/>
      <c r="I430" s="452"/>
      <c r="J430" s="452"/>
      <c r="K430" s="452"/>
      <c r="L430" s="452"/>
      <c r="M430" s="452"/>
    </row>
    <row r="431" spans="1:13" s="170" customFormat="1">
      <c r="A431" s="455"/>
      <c r="B431" s="455"/>
      <c r="C431" s="454"/>
      <c r="D431" s="171"/>
      <c r="E431" s="171"/>
      <c r="F431" s="171"/>
      <c r="H431" s="452"/>
      <c r="I431" s="452"/>
      <c r="J431" s="452"/>
      <c r="K431" s="452"/>
      <c r="L431" s="452"/>
      <c r="M431" s="452"/>
    </row>
    <row r="432" spans="1:13" s="170" customFormat="1">
      <c r="A432" s="455"/>
      <c r="B432" s="455"/>
      <c r="C432" s="454"/>
      <c r="D432" s="171"/>
      <c r="E432" s="171"/>
      <c r="F432" s="171"/>
      <c r="H432" s="452"/>
      <c r="I432" s="452"/>
      <c r="J432" s="452"/>
      <c r="K432" s="452"/>
      <c r="L432" s="452"/>
      <c r="M432" s="452"/>
    </row>
    <row r="433" spans="1:13" s="170" customFormat="1">
      <c r="A433" s="455"/>
      <c r="B433" s="455"/>
      <c r="C433" s="454"/>
      <c r="D433" s="171"/>
      <c r="E433" s="171"/>
      <c r="F433" s="171"/>
      <c r="H433" s="452"/>
      <c r="I433" s="452"/>
      <c r="J433" s="452"/>
      <c r="K433" s="452"/>
      <c r="L433" s="452"/>
      <c r="M433" s="452"/>
    </row>
    <row r="434" spans="1:13" s="170" customFormat="1">
      <c r="A434" s="455"/>
      <c r="B434" s="455"/>
      <c r="C434" s="454"/>
      <c r="D434" s="171"/>
      <c r="E434" s="171"/>
      <c r="F434" s="171"/>
      <c r="H434" s="452"/>
      <c r="I434" s="452"/>
      <c r="J434" s="452"/>
      <c r="K434" s="452"/>
      <c r="L434" s="452"/>
      <c r="M434" s="452"/>
    </row>
    <row r="435" spans="1:13" s="170" customFormat="1">
      <c r="A435" s="455"/>
      <c r="B435" s="455"/>
      <c r="C435" s="454"/>
      <c r="D435" s="171"/>
      <c r="E435" s="171"/>
      <c r="F435" s="171"/>
      <c r="H435" s="452"/>
      <c r="I435" s="452"/>
      <c r="J435" s="452"/>
      <c r="K435" s="452"/>
      <c r="L435" s="452"/>
      <c r="M435" s="452"/>
    </row>
    <row r="436" spans="1:13" s="170" customFormat="1">
      <c r="A436" s="455"/>
      <c r="B436" s="455"/>
      <c r="C436" s="454"/>
      <c r="D436" s="171"/>
      <c r="E436" s="171"/>
      <c r="F436" s="171"/>
      <c r="H436" s="452"/>
      <c r="I436" s="452"/>
      <c r="J436" s="452"/>
      <c r="K436" s="452"/>
      <c r="L436" s="452"/>
      <c r="M436" s="452"/>
    </row>
    <row r="437" spans="1:13" s="170" customFormat="1">
      <c r="A437" s="455"/>
      <c r="B437" s="455"/>
      <c r="C437" s="454"/>
      <c r="D437" s="171"/>
      <c r="E437" s="171"/>
      <c r="F437" s="171"/>
      <c r="H437" s="452"/>
      <c r="I437" s="452"/>
      <c r="J437" s="452"/>
      <c r="K437" s="452"/>
      <c r="L437" s="452"/>
      <c r="M437" s="452"/>
    </row>
    <row r="438" spans="1:13" s="170" customFormat="1">
      <c r="A438" s="455"/>
      <c r="B438" s="455"/>
      <c r="C438" s="454"/>
      <c r="D438" s="171"/>
      <c r="E438" s="171"/>
      <c r="F438" s="171"/>
      <c r="H438" s="452"/>
      <c r="I438" s="452"/>
      <c r="J438" s="452"/>
      <c r="K438" s="452"/>
      <c r="L438" s="452"/>
      <c r="M438" s="452"/>
    </row>
    <row r="439" spans="1:13" s="170" customFormat="1">
      <c r="A439" s="455"/>
      <c r="B439" s="455"/>
      <c r="C439" s="454"/>
      <c r="D439" s="171"/>
      <c r="E439" s="171"/>
      <c r="F439" s="171"/>
      <c r="H439" s="452"/>
      <c r="I439" s="452"/>
      <c r="J439" s="452"/>
      <c r="K439" s="452"/>
      <c r="L439" s="452"/>
      <c r="M439" s="452"/>
    </row>
    <row r="440" spans="1:13" s="170" customFormat="1">
      <c r="A440" s="455"/>
      <c r="B440" s="455"/>
      <c r="C440" s="454"/>
      <c r="D440" s="171"/>
      <c r="E440" s="171"/>
      <c r="F440" s="171"/>
      <c r="H440" s="452"/>
      <c r="I440" s="452"/>
      <c r="J440" s="452"/>
      <c r="K440" s="452"/>
      <c r="L440" s="452"/>
      <c r="M440" s="452"/>
    </row>
    <row r="441" spans="1:13" s="170" customFormat="1">
      <c r="A441" s="455"/>
      <c r="B441" s="455"/>
      <c r="C441" s="454"/>
      <c r="D441" s="171"/>
      <c r="E441" s="171"/>
      <c r="F441" s="171"/>
      <c r="H441" s="452"/>
      <c r="I441" s="452"/>
      <c r="J441" s="452"/>
      <c r="K441" s="452"/>
      <c r="L441" s="452"/>
      <c r="M441" s="452"/>
    </row>
    <row r="442" spans="1:13" s="170" customFormat="1">
      <c r="A442" s="455"/>
      <c r="B442" s="455"/>
      <c r="C442" s="454"/>
      <c r="D442" s="171"/>
      <c r="E442" s="171"/>
      <c r="F442" s="171"/>
      <c r="H442" s="452"/>
      <c r="I442" s="452"/>
      <c r="J442" s="452"/>
      <c r="K442" s="452"/>
      <c r="L442" s="452"/>
      <c r="M442" s="452"/>
    </row>
    <row r="443" spans="1:13" s="170" customFormat="1">
      <c r="A443" s="455"/>
      <c r="B443" s="455"/>
      <c r="C443" s="454"/>
      <c r="D443" s="171"/>
      <c r="E443" s="171"/>
      <c r="F443" s="171"/>
      <c r="H443" s="452"/>
      <c r="I443" s="452"/>
      <c r="J443" s="452"/>
      <c r="K443" s="452"/>
      <c r="L443" s="452"/>
      <c r="M443" s="452"/>
    </row>
    <row r="444" spans="1:13" s="170" customFormat="1">
      <c r="A444" s="455"/>
      <c r="B444" s="455"/>
      <c r="C444" s="454"/>
      <c r="D444" s="171"/>
      <c r="E444" s="171"/>
      <c r="F444" s="171"/>
      <c r="H444" s="452"/>
      <c r="I444" s="452"/>
      <c r="J444" s="452"/>
      <c r="K444" s="452"/>
      <c r="L444" s="452"/>
      <c r="M444" s="452"/>
    </row>
    <row r="445" spans="1:13" s="170" customFormat="1">
      <c r="A445" s="455"/>
      <c r="B445" s="455"/>
      <c r="C445" s="454"/>
      <c r="D445" s="171"/>
      <c r="E445" s="171"/>
      <c r="F445" s="171"/>
      <c r="H445" s="452"/>
      <c r="I445" s="452"/>
      <c r="J445" s="452"/>
      <c r="K445" s="452"/>
      <c r="L445" s="452"/>
      <c r="M445" s="452"/>
    </row>
    <row r="446" spans="1:13" s="170" customFormat="1">
      <c r="A446" s="455"/>
      <c r="B446" s="455"/>
      <c r="C446" s="454"/>
      <c r="D446" s="171"/>
      <c r="E446" s="171"/>
      <c r="F446" s="171"/>
      <c r="H446" s="452"/>
      <c r="I446" s="452"/>
      <c r="J446" s="452"/>
      <c r="K446" s="452"/>
      <c r="L446" s="452"/>
      <c r="M446" s="452"/>
    </row>
    <row r="447" spans="1:13" s="170" customFormat="1">
      <c r="A447" s="455"/>
      <c r="B447" s="455"/>
      <c r="C447" s="454"/>
      <c r="D447" s="171"/>
      <c r="E447" s="171"/>
      <c r="F447" s="171"/>
      <c r="H447" s="452"/>
      <c r="I447" s="452"/>
      <c r="J447" s="452"/>
      <c r="K447" s="452"/>
      <c r="L447" s="452"/>
      <c r="M447" s="452"/>
    </row>
    <row r="448" spans="1:13" s="170" customFormat="1">
      <c r="A448" s="455"/>
      <c r="B448" s="455"/>
      <c r="C448" s="454"/>
      <c r="D448" s="171"/>
      <c r="E448" s="171"/>
      <c r="F448" s="171"/>
      <c r="H448" s="452"/>
      <c r="I448" s="452"/>
      <c r="J448" s="452"/>
      <c r="K448" s="452"/>
      <c r="L448" s="452"/>
      <c r="M448" s="452"/>
    </row>
    <row r="449" spans="1:13" s="170" customFormat="1">
      <c r="A449" s="455"/>
      <c r="B449" s="455"/>
      <c r="C449" s="454"/>
      <c r="D449" s="171"/>
      <c r="E449" s="171"/>
      <c r="F449" s="171"/>
      <c r="H449" s="452"/>
      <c r="I449" s="452"/>
      <c r="J449" s="452"/>
      <c r="K449" s="452"/>
      <c r="L449" s="452"/>
      <c r="M449" s="452"/>
    </row>
    <row r="450" spans="1:13" s="170" customFormat="1">
      <c r="A450" s="455"/>
      <c r="B450" s="455"/>
      <c r="C450" s="454"/>
      <c r="D450" s="171"/>
      <c r="E450" s="171"/>
      <c r="F450" s="171"/>
      <c r="H450" s="452"/>
      <c r="I450" s="452"/>
      <c r="J450" s="452"/>
      <c r="K450" s="452"/>
      <c r="L450" s="452"/>
      <c r="M450" s="452"/>
    </row>
    <row r="451" spans="1:13" s="170" customFormat="1">
      <c r="A451" s="455"/>
      <c r="B451" s="455"/>
      <c r="C451" s="454"/>
      <c r="D451" s="171"/>
      <c r="E451" s="171"/>
      <c r="F451" s="171"/>
      <c r="H451" s="452"/>
      <c r="I451" s="452"/>
      <c r="J451" s="452"/>
      <c r="K451" s="452"/>
      <c r="L451" s="452"/>
      <c r="M451" s="452"/>
    </row>
    <row r="452" spans="1:13">
      <c r="B452" s="455"/>
      <c r="C452" s="454"/>
    </row>
    <row r="453" spans="1:13">
      <c r="B453" s="455"/>
      <c r="C453" s="454"/>
    </row>
    <row r="454" spans="1:13">
      <c r="B454" s="455"/>
      <c r="C454" s="454"/>
    </row>
  </sheetData>
  <mergeCells count="32">
    <mergeCell ref="B414:C414"/>
    <mergeCell ref="B225:D226"/>
    <mergeCell ref="B269:C269"/>
    <mergeCell ref="B272:C272"/>
    <mergeCell ref="B408:C408"/>
    <mergeCell ref="B411:C411"/>
    <mergeCell ref="K127:M127"/>
    <mergeCell ref="A171:H171"/>
    <mergeCell ref="B175:B176"/>
    <mergeCell ref="C175:G175"/>
    <mergeCell ref="H175:K175"/>
    <mergeCell ref="L175:L176"/>
    <mergeCell ref="B53:C53"/>
    <mergeCell ref="B57:F57"/>
    <mergeCell ref="A95:H95"/>
    <mergeCell ref="B97:C97"/>
    <mergeCell ref="A121:H121"/>
    <mergeCell ref="A39:H39"/>
    <mergeCell ref="A41:F42"/>
    <mergeCell ref="A45:G45"/>
    <mergeCell ref="B51:C51"/>
    <mergeCell ref="B52:C52"/>
    <mergeCell ref="A20:H21"/>
    <mergeCell ref="A24:F26"/>
    <mergeCell ref="A29:F30"/>
    <mergeCell ref="A33:F34"/>
    <mergeCell ref="A38:F38"/>
    <mergeCell ref="A2:H2"/>
    <mergeCell ref="A3:H3"/>
    <mergeCell ref="A6:F8"/>
    <mergeCell ref="A11:F12"/>
    <mergeCell ref="A15:F16"/>
  </mergeCells>
  <pageMargins left="0.25" right="0.25" top="0.75" bottom="0.75" header="0.3" footer="0.3"/>
  <pageSetup paperSize="9" scale="36" fitToHeight="3"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149FB-D8AA-A745-9CE2-6761E5B34D51}">
  <sheetPr>
    <tabColor rgb="FF00B0F0"/>
  </sheetPr>
  <dimension ref="A1:S394"/>
  <sheetViews>
    <sheetView showGridLines="0" topLeftCell="A329" zoomScale="110" zoomScaleNormal="110" workbookViewId="0">
      <selection activeCell="A39" sqref="A39:H39"/>
    </sheetView>
  </sheetViews>
  <sheetFormatPr baseColWidth="10" defaultColWidth="11.44140625" defaultRowHeight="12"/>
  <cols>
    <col min="1" max="1" width="20.44140625" style="166" customWidth="1"/>
    <col min="2" max="2" width="45.77734375" style="166" bestFit="1" customWidth="1"/>
    <col min="3" max="4" width="20.44140625" style="170" customWidth="1"/>
    <col min="5" max="5" width="22.33203125" style="170" customWidth="1"/>
    <col min="6" max="6" width="20.33203125" style="170" customWidth="1"/>
    <col min="7" max="7" width="16.77734375" style="170" customWidth="1"/>
    <col min="8" max="8" width="17.44140625" style="166" customWidth="1"/>
    <col min="9" max="14" width="14.33203125" style="166" customWidth="1"/>
    <col min="15" max="15" width="59.44140625" style="166" customWidth="1"/>
    <col min="16" max="16" width="18.77734375" style="166" customWidth="1"/>
    <col min="17" max="17" width="11.44140625" style="166" customWidth="1"/>
    <col min="18" max="18" width="41.33203125" style="166" customWidth="1"/>
    <col min="19" max="19" width="25.109375" style="166" customWidth="1"/>
    <col min="20" max="20" width="11.44140625" style="166" customWidth="1"/>
    <col min="21" max="255" width="11.44140625" style="166"/>
    <col min="256" max="256" width="20.33203125" style="166" customWidth="1"/>
    <col min="257" max="257" width="31.109375" style="166" customWidth="1"/>
    <col min="258" max="258" width="15" style="166" customWidth="1"/>
    <col min="259" max="259" width="14.44140625" style="166" customWidth="1"/>
    <col min="260" max="260" width="14.77734375" style="166" customWidth="1"/>
    <col min="261" max="261" width="18.109375" style="166" bestFit="1" customWidth="1"/>
    <col min="262" max="262" width="16.77734375" style="166" customWidth="1"/>
    <col min="263" max="263" width="14.109375" style="166" customWidth="1"/>
    <col min="264" max="264" width="11.44140625" style="166"/>
    <col min="265" max="265" width="18.33203125" style="166" customWidth="1"/>
    <col min="266" max="266" width="12.44140625" style="166" customWidth="1"/>
    <col min="267" max="267" width="20" style="166" customWidth="1"/>
    <col min="268" max="511" width="11.44140625" style="166"/>
    <col min="512" max="512" width="20.33203125" style="166" customWidth="1"/>
    <col min="513" max="513" width="31.109375" style="166" customWidth="1"/>
    <col min="514" max="514" width="15" style="166" customWidth="1"/>
    <col min="515" max="515" width="14.44140625" style="166" customWidth="1"/>
    <col min="516" max="516" width="14.77734375" style="166" customWidth="1"/>
    <col min="517" max="517" width="18.109375" style="166" bestFit="1" customWidth="1"/>
    <col min="518" max="518" width="16.77734375" style="166" customWidth="1"/>
    <col min="519" max="519" width="14.109375" style="166" customWidth="1"/>
    <col min="520" max="520" width="11.44140625" style="166"/>
    <col min="521" max="521" width="18.33203125" style="166" customWidth="1"/>
    <col min="522" max="522" width="12.44140625" style="166" customWidth="1"/>
    <col min="523" max="523" width="20" style="166" customWidth="1"/>
    <col min="524" max="767" width="11.44140625" style="166"/>
    <col min="768" max="768" width="20.33203125" style="166" customWidth="1"/>
    <col min="769" max="769" width="31.109375" style="166" customWidth="1"/>
    <col min="770" max="770" width="15" style="166" customWidth="1"/>
    <col min="771" max="771" width="14.44140625" style="166" customWidth="1"/>
    <col min="772" max="772" width="14.77734375" style="166" customWidth="1"/>
    <col min="773" max="773" width="18.109375" style="166" bestFit="1" customWidth="1"/>
    <col min="774" max="774" width="16.77734375" style="166" customWidth="1"/>
    <col min="775" max="775" width="14.109375" style="166" customWidth="1"/>
    <col min="776" max="776" width="11.44140625" style="166"/>
    <col min="777" max="777" width="18.33203125" style="166" customWidth="1"/>
    <col min="778" max="778" width="12.44140625" style="166" customWidth="1"/>
    <col min="779" max="779" width="20" style="166" customWidth="1"/>
    <col min="780" max="1023" width="11.44140625" style="166"/>
    <col min="1024" max="1024" width="20.33203125" style="166" customWidth="1"/>
    <col min="1025" max="1025" width="31.109375" style="166" customWidth="1"/>
    <col min="1026" max="1026" width="15" style="166" customWidth="1"/>
    <col min="1027" max="1027" width="14.44140625" style="166" customWidth="1"/>
    <col min="1028" max="1028" width="14.77734375" style="166" customWidth="1"/>
    <col min="1029" max="1029" width="18.109375" style="166" bestFit="1" customWidth="1"/>
    <col min="1030" max="1030" width="16.77734375" style="166" customWidth="1"/>
    <col min="1031" max="1031" width="14.109375" style="166" customWidth="1"/>
    <col min="1032" max="1032" width="11.44140625" style="166"/>
    <col min="1033" max="1033" width="18.33203125" style="166" customWidth="1"/>
    <col min="1034" max="1034" width="12.44140625" style="166" customWidth="1"/>
    <col min="1035" max="1035" width="20" style="166" customWidth="1"/>
    <col min="1036" max="1279" width="11.44140625" style="166"/>
    <col min="1280" max="1280" width="20.33203125" style="166" customWidth="1"/>
    <col min="1281" max="1281" width="31.109375" style="166" customWidth="1"/>
    <col min="1282" max="1282" width="15" style="166" customWidth="1"/>
    <col min="1283" max="1283" width="14.44140625" style="166" customWidth="1"/>
    <col min="1284" max="1284" width="14.77734375" style="166" customWidth="1"/>
    <col min="1285" max="1285" width="18.109375" style="166" bestFit="1" customWidth="1"/>
    <col min="1286" max="1286" width="16.77734375" style="166" customWidth="1"/>
    <col min="1287" max="1287" width="14.109375" style="166" customWidth="1"/>
    <col min="1288" max="1288" width="11.44140625" style="166"/>
    <col min="1289" max="1289" width="18.33203125" style="166" customWidth="1"/>
    <col min="1290" max="1290" width="12.44140625" style="166" customWidth="1"/>
    <col min="1291" max="1291" width="20" style="166" customWidth="1"/>
    <col min="1292" max="1535" width="11.44140625" style="166"/>
    <col min="1536" max="1536" width="20.33203125" style="166" customWidth="1"/>
    <col min="1537" max="1537" width="31.109375" style="166" customWidth="1"/>
    <col min="1538" max="1538" width="15" style="166" customWidth="1"/>
    <col min="1539" max="1539" width="14.44140625" style="166" customWidth="1"/>
    <col min="1540" max="1540" width="14.77734375" style="166" customWidth="1"/>
    <col min="1541" max="1541" width="18.109375" style="166" bestFit="1" customWidth="1"/>
    <col min="1542" max="1542" width="16.77734375" style="166" customWidth="1"/>
    <col min="1543" max="1543" width="14.109375" style="166" customWidth="1"/>
    <col min="1544" max="1544" width="11.44140625" style="166"/>
    <col min="1545" max="1545" width="18.33203125" style="166" customWidth="1"/>
    <col min="1546" max="1546" width="12.44140625" style="166" customWidth="1"/>
    <col min="1547" max="1547" width="20" style="166" customWidth="1"/>
    <col min="1548" max="1791" width="11.44140625" style="166"/>
    <col min="1792" max="1792" width="20.33203125" style="166" customWidth="1"/>
    <col min="1793" max="1793" width="31.109375" style="166" customWidth="1"/>
    <col min="1794" max="1794" width="15" style="166" customWidth="1"/>
    <col min="1795" max="1795" width="14.44140625" style="166" customWidth="1"/>
    <col min="1796" max="1796" width="14.77734375" style="166" customWidth="1"/>
    <col min="1797" max="1797" width="18.109375" style="166" bestFit="1" customWidth="1"/>
    <col min="1798" max="1798" width="16.77734375" style="166" customWidth="1"/>
    <col min="1799" max="1799" width="14.109375" style="166" customWidth="1"/>
    <col min="1800" max="1800" width="11.44140625" style="166"/>
    <col min="1801" max="1801" width="18.33203125" style="166" customWidth="1"/>
    <col min="1802" max="1802" width="12.44140625" style="166" customWidth="1"/>
    <col min="1803" max="1803" width="20" style="166" customWidth="1"/>
    <col min="1804" max="2047" width="11.44140625" style="166"/>
    <col min="2048" max="2048" width="20.33203125" style="166" customWidth="1"/>
    <col min="2049" max="2049" width="31.109375" style="166" customWidth="1"/>
    <col min="2050" max="2050" width="15" style="166" customWidth="1"/>
    <col min="2051" max="2051" width="14.44140625" style="166" customWidth="1"/>
    <col min="2052" max="2052" width="14.77734375" style="166" customWidth="1"/>
    <col min="2053" max="2053" width="18.109375" style="166" bestFit="1" customWidth="1"/>
    <col min="2054" max="2054" width="16.77734375" style="166" customWidth="1"/>
    <col min="2055" max="2055" width="14.109375" style="166" customWidth="1"/>
    <col min="2056" max="2056" width="11.44140625" style="166"/>
    <col min="2057" max="2057" width="18.33203125" style="166" customWidth="1"/>
    <col min="2058" max="2058" width="12.44140625" style="166" customWidth="1"/>
    <col min="2059" max="2059" width="20" style="166" customWidth="1"/>
    <col min="2060" max="2303" width="11.44140625" style="166"/>
    <col min="2304" max="2304" width="20.33203125" style="166" customWidth="1"/>
    <col min="2305" max="2305" width="31.109375" style="166" customWidth="1"/>
    <col min="2306" max="2306" width="15" style="166" customWidth="1"/>
    <col min="2307" max="2307" width="14.44140625" style="166" customWidth="1"/>
    <col min="2308" max="2308" width="14.77734375" style="166" customWidth="1"/>
    <col min="2309" max="2309" width="18.109375" style="166" bestFit="1" customWidth="1"/>
    <col min="2310" max="2310" width="16.77734375" style="166" customWidth="1"/>
    <col min="2311" max="2311" width="14.109375" style="166" customWidth="1"/>
    <col min="2312" max="2312" width="11.44140625" style="166"/>
    <col min="2313" max="2313" width="18.33203125" style="166" customWidth="1"/>
    <col min="2314" max="2314" width="12.44140625" style="166" customWidth="1"/>
    <col min="2315" max="2315" width="20" style="166" customWidth="1"/>
    <col min="2316" max="2559" width="11.44140625" style="166"/>
    <col min="2560" max="2560" width="20.33203125" style="166" customWidth="1"/>
    <col min="2561" max="2561" width="31.109375" style="166" customWidth="1"/>
    <col min="2562" max="2562" width="15" style="166" customWidth="1"/>
    <col min="2563" max="2563" width="14.44140625" style="166" customWidth="1"/>
    <col min="2564" max="2564" width="14.77734375" style="166" customWidth="1"/>
    <col min="2565" max="2565" width="18.109375" style="166" bestFit="1" customWidth="1"/>
    <col min="2566" max="2566" width="16.77734375" style="166" customWidth="1"/>
    <col min="2567" max="2567" width="14.109375" style="166" customWidth="1"/>
    <col min="2568" max="2568" width="11.44140625" style="166"/>
    <col min="2569" max="2569" width="18.33203125" style="166" customWidth="1"/>
    <col min="2570" max="2570" width="12.44140625" style="166" customWidth="1"/>
    <col min="2571" max="2571" width="20" style="166" customWidth="1"/>
    <col min="2572" max="2815" width="11.44140625" style="166"/>
    <col min="2816" max="2816" width="20.33203125" style="166" customWidth="1"/>
    <col min="2817" max="2817" width="31.109375" style="166" customWidth="1"/>
    <col min="2818" max="2818" width="15" style="166" customWidth="1"/>
    <col min="2819" max="2819" width="14.44140625" style="166" customWidth="1"/>
    <col min="2820" max="2820" width="14.77734375" style="166" customWidth="1"/>
    <col min="2821" max="2821" width="18.109375" style="166" bestFit="1" customWidth="1"/>
    <col min="2822" max="2822" width="16.77734375" style="166" customWidth="1"/>
    <col min="2823" max="2823" width="14.109375" style="166" customWidth="1"/>
    <col min="2824" max="2824" width="11.44140625" style="166"/>
    <col min="2825" max="2825" width="18.33203125" style="166" customWidth="1"/>
    <col min="2826" max="2826" width="12.44140625" style="166" customWidth="1"/>
    <col min="2827" max="2827" width="20" style="166" customWidth="1"/>
    <col min="2828" max="3071" width="11.44140625" style="166"/>
    <col min="3072" max="3072" width="20.33203125" style="166" customWidth="1"/>
    <col min="3073" max="3073" width="31.109375" style="166" customWidth="1"/>
    <col min="3074" max="3074" width="15" style="166" customWidth="1"/>
    <col min="3075" max="3075" width="14.44140625" style="166" customWidth="1"/>
    <col min="3076" max="3076" width="14.77734375" style="166" customWidth="1"/>
    <col min="3077" max="3077" width="18.109375" style="166" bestFit="1" customWidth="1"/>
    <col min="3078" max="3078" width="16.77734375" style="166" customWidth="1"/>
    <col min="3079" max="3079" width="14.109375" style="166" customWidth="1"/>
    <col min="3080" max="3080" width="11.44140625" style="166"/>
    <col min="3081" max="3081" width="18.33203125" style="166" customWidth="1"/>
    <col min="3082" max="3082" width="12.44140625" style="166" customWidth="1"/>
    <col min="3083" max="3083" width="20" style="166" customWidth="1"/>
    <col min="3084" max="3327" width="11.44140625" style="166"/>
    <col min="3328" max="3328" width="20.33203125" style="166" customWidth="1"/>
    <col min="3329" max="3329" width="31.109375" style="166" customWidth="1"/>
    <col min="3330" max="3330" width="15" style="166" customWidth="1"/>
    <col min="3331" max="3331" width="14.44140625" style="166" customWidth="1"/>
    <col min="3332" max="3332" width="14.77734375" style="166" customWidth="1"/>
    <col min="3333" max="3333" width="18.109375" style="166" bestFit="1" customWidth="1"/>
    <col min="3334" max="3334" width="16.77734375" style="166" customWidth="1"/>
    <col min="3335" max="3335" width="14.109375" style="166" customWidth="1"/>
    <col min="3336" max="3336" width="11.44140625" style="166"/>
    <col min="3337" max="3337" width="18.33203125" style="166" customWidth="1"/>
    <col min="3338" max="3338" width="12.44140625" style="166" customWidth="1"/>
    <col min="3339" max="3339" width="20" style="166" customWidth="1"/>
    <col min="3340" max="3583" width="11.44140625" style="166"/>
    <col min="3584" max="3584" width="20.33203125" style="166" customWidth="1"/>
    <col min="3585" max="3585" width="31.109375" style="166" customWidth="1"/>
    <col min="3586" max="3586" width="15" style="166" customWidth="1"/>
    <col min="3587" max="3587" width="14.44140625" style="166" customWidth="1"/>
    <col min="3588" max="3588" width="14.77734375" style="166" customWidth="1"/>
    <col min="3589" max="3589" width="18.109375" style="166" bestFit="1" customWidth="1"/>
    <col min="3590" max="3590" width="16.77734375" style="166" customWidth="1"/>
    <col min="3591" max="3591" width="14.109375" style="166" customWidth="1"/>
    <col min="3592" max="3592" width="11.44140625" style="166"/>
    <col min="3593" max="3593" width="18.33203125" style="166" customWidth="1"/>
    <col min="3594" max="3594" width="12.44140625" style="166" customWidth="1"/>
    <col min="3595" max="3595" width="20" style="166" customWidth="1"/>
    <col min="3596" max="3839" width="11.44140625" style="166"/>
    <col min="3840" max="3840" width="20.33203125" style="166" customWidth="1"/>
    <col min="3841" max="3841" width="31.109375" style="166" customWidth="1"/>
    <col min="3842" max="3842" width="15" style="166" customWidth="1"/>
    <col min="3843" max="3843" width="14.44140625" style="166" customWidth="1"/>
    <col min="3844" max="3844" width="14.77734375" style="166" customWidth="1"/>
    <col min="3845" max="3845" width="18.109375" style="166" bestFit="1" customWidth="1"/>
    <col min="3846" max="3846" width="16.77734375" style="166" customWidth="1"/>
    <col min="3847" max="3847" width="14.109375" style="166" customWidth="1"/>
    <col min="3848" max="3848" width="11.44140625" style="166"/>
    <col min="3849" max="3849" width="18.33203125" style="166" customWidth="1"/>
    <col min="3850" max="3850" width="12.44140625" style="166" customWidth="1"/>
    <col min="3851" max="3851" width="20" style="166" customWidth="1"/>
    <col min="3852" max="4095" width="11.44140625" style="166"/>
    <col min="4096" max="4096" width="20.33203125" style="166" customWidth="1"/>
    <col min="4097" max="4097" width="31.109375" style="166" customWidth="1"/>
    <col min="4098" max="4098" width="15" style="166" customWidth="1"/>
    <col min="4099" max="4099" width="14.44140625" style="166" customWidth="1"/>
    <col min="4100" max="4100" width="14.77734375" style="166" customWidth="1"/>
    <col min="4101" max="4101" width="18.109375" style="166" bestFit="1" customWidth="1"/>
    <col min="4102" max="4102" width="16.77734375" style="166" customWidth="1"/>
    <col min="4103" max="4103" width="14.109375" style="166" customWidth="1"/>
    <col min="4104" max="4104" width="11.44140625" style="166"/>
    <col min="4105" max="4105" width="18.33203125" style="166" customWidth="1"/>
    <col min="4106" max="4106" width="12.44140625" style="166" customWidth="1"/>
    <col min="4107" max="4107" width="20" style="166" customWidth="1"/>
    <col min="4108" max="4351" width="11.44140625" style="166"/>
    <col min="4352" max="4352" width="20.33203125" style="166" customWidth="1"/>
    <col min="4353" max="4353" width="31.109375" style="166" customWidth="1"/>
    <col min="4354" max="4354" width="15" style="166" customWidth="1"/>
    <col min="4355" max="4355" width="14.44140625" style="166" customWidth="1"/>
    <col min="4356" max="4356" width="14.77734375" style="166" customWidth="1"/>
    <col min="4357" max="4357" width="18.109375" style="166" bestFit="1" customWidth="1"/>
    <col min="4358" max="4358" width="16.77734375" style="166" customWidth="1"/>
    <col min="4359" max="4359" width="14.109375" style="166" customWidth="1"/>
    <col min="4360" max="4360" width="11.44140625" style="166"/>
    <col min="4361" max="4361" width="18.33203125" style="166" customWidth="1"/>
    <col min="4362" max="4362" width="12.44140625" style="166" customWidth="1"/>
    <col min="4363" max="4363" width="20" style="166" customWidth="1"/>
    <col min="4364" max="4607" width="11.44140625" style="166"/>
    <col min="4608" max="4608" width="20.33203125" style="166" customWidth="1"/>
    <col min="4609" max="4609" width="31.109375" style="166" customWidth="1"/>
    <col min="4610" max="4610" width="15" style="166" customWidth="1"/>
    <col min="4611" max="4611" width="14.44140625" style="166" customWidth="1"/>
    <col min="4612" max="4612" width="14.77734375" style="166" customWidth="1"/>
    <col min="4613" max="4613" width="18.109375" style="166" bestFit="1" customWidth="1"/>
    <col min="4614" max="4614" width="16.77734375" style="166" customWidth="1"/>
    <col min="4615" max="4615" width="14.109375" style="166" customWidth="1"/>
    <col min="4616" max="4616" width="11.44140625" style="166"/>
    <col min="4617" max="4617" width="18.33203125" style="166" customWidth="1"/>
    <col min="4618" max="4618" width="12.44140625" style="166" customWidth="1"/>
    <col min="4619" max="4619" width="20" style="166" customWidth="1"/>
    <col min="4620" max="4863" width="11.44140625" style="166"/>
    <col min="4864" max="4864" width="20.33203125" style="166" customWidth="1"/>
    <col min="4865" max="4865" width="31.109375" style="166" customWidth="1"/>
    <col min="4866" max="4866" width="15" style="166" customWidth="1"/>
    <col min="4867" max="4867" width="14.44140625" style="166" customWidth="1"/>
    <col min="4868" max="4868" width="14.77734375" style="166" customWidth="1"/>
    <col min="4869" max="4869" width="18.109375" style="166" bestFit="1" customWidth="1"/>
    <col min="4870" max="4870" width="16.77734375" style="166" customWidth="1"/>
    <col min="4871" max="4871" width="14.109375" style="166" customWidth="1"/>
    <col min="4872" max="4872" width="11.44140625" style="166"/>
    <col min="4873" max="4873" width="18.33203125" style="166" customWidth="1"/>
    <col min="4874" max="4874" width="12.44140625" style="166" customWidth="1"/>
    <col min="4875" max="4875" width="20" style="166" customWidth="1"/>
    <col min="4876" max="5119" width="11.44140625" style="166"/>
    <col min="5120" max="5120" width="20.33203125" style="166" customWidth="1"/>
    <col min="5121" max="5121" width="31.109375" style="166" customWidth="1"/>
    <col min="5122" max="5122" width="15" style="166" customWidth="1"/>
    <col min="5123" max="5123" width="14.44140625" style="166" customWidth="1"/>
    <col min="5124" max="5124" width="14.77734375" style="166" customWidth="1"/>
    <col min="5125" max="5125" width="18.109375" style="166" bestFit="1" customWidth="1"/>
    <col min="5126" max="5126" width="16.77734375" style="166" customWidth="1"/>
    <col min="5127" max="5127" width="14.109375" style="166" customWidth="1"/>
    <col min="5128" max="5128" width="11.44140625" style="166"/>
    <col min="5129" max="5129" width="18.33203125" style="166" customWidth="1"/>
    <col min="5130" max="5130" width="12.44140625" style="166" customWidth="1"/>
    <col min="5131" max="5131" width="20" style="166" customWidth="1"/>
    <col min="5132" max="5375" width="11.44140625" style="166"/>
    <col min="5376" max="5376" width="20.33203125" style="166" customWidth="1"/>
    <col min="5377" max="5377" width="31.109375" style="166" customWidth="1"/>
    <col min="5378" max="5378" width="15" style="166" customWidth="1"/>
    <col min="5379" max="5379" width="14.44140625" style="166" customWidth="1"/>
    <col min="5380" max="5380" width="14.77734375" style="166" customWidth="1"/>
    <col min="5381" max="5381" width="18.109375" style="166" bestFit="1" customWidth="1"/>
    <col min="5382" max="5382" width="16.77734375" style="166" customWidth="1"/>
    <col min="5383" max="5383" width="14.109375" style="166" customWidth="1"/>
    <col min="5384" max="5384" width="11.44140625" style="166"/>
    <col min="5385" max="5385" width="18.33203125" style="166" customWidth="1"/>
    <col min="5386" max="5386" width="12.44140625" style="166" customWidth="1"/>
    <col min="5387" max="5387" width="20" style="166" customWidth="1"/>
    <col min="5388" max="5631" width="11.44140625" style="166"/>
    <col min="5632" max="5632" width="20.33203125" style="166" customWidth="1"/>
    <col min="5633" max="5633" width="31.109375" style="166" customWidth="1"/>
    <col min="5634" max="5634" width="15" style="166" customWidth="1"/>
    <col min="5635" max="5635" width="14.44140625" style="166" customWidth="1"/>
    <col min="5636" max="5636" width="14.77734375" style="166" customWidth="1"/>
    <col min="5637" max="5637" width="18.109375" style="166" bestFit="1" customWidth="1"/>
    <col min="5638" max="5638" width="16.77734375" style="166" customWidth="1"/>
    <col min="5639" max="5639" width="14.109375" style="166" customWidth="1"/>
    <col min="5640" max="5640" width="11.44140625" style="166"/>
    <col min="5641" max="5641" width="18.33203125" style="166" customWidth="1"/>
    <col min="5642" max="5642" width="12.44140625" style="166" customWidth="1"/>
    <col min="5643" max="5643" width="20" style="166" customWidth="1"/>
    <col min="5644" max="5887" width="11.44140625" style="166"/>
    <col min="5888" max="5888" width="20.33203125" style="166" customWidth="1"/>
    <col min="5889" max="5889" width="31.109375" style="166" customWidth="1"/>
    <col min="5890" max="5890" width="15" style="166" customWidth="1"/>
    <col min="5891" max="5891" width="14.44140625" style="166" customWidth="1"/>
    <col min="5892" max="5892" width="14.77734375" style="166" customWidth="1"/>
    <col min="5893" max="5893" width="18.109375" style="166" bestFit="1" customWidth="1"/>
    <col min="5894" max="5894" width="16.77734375" style="166" customWidth="1"/>
    <col min="5895" max="5895" width="14.109375" style="166" customWidth="1"/>
    <col min="5896" max="5896" width="11.44140625" style="166"/>
    <col min="5897" max="5897" width="18.33203125" style="166" customWidth="1"/>
    <col min="5898" max="5898" width="12.44140625" style="166" customWidth="1"/>
    <col min="5899" max="5899" width="20" style="166" customWidth="1"/>
    <col min="5900" max="6143" width="11.44140625" style="166"/>
    <col min="6144" max="6144" width="20.33203125" style="166" customWidth="1"/>
    <col min="6145" max="6145" width="31.109375" style="166" customWidth="1"/>
    <col min="6146" max="6146" width="15" style="166" customWidth="1"/>
    <col min="6147" max="6147" width="14.44140625" style="166" customWidth="1"/>
    <col min="6148" max="6148" width="14.77734375" style="166" customWidth="1"/>
    <col min="6149" max="6149" width="18.109375" style="166" bestFit="1" customWidth="1"/>
    <col min="6150" max="6150" width="16.77734375" style="166" customWidth="1"/>
    <col min="6151" max="6151" width="14.109375" style="166" customWidth="1"/>
    <col min="6152" max="6152" width="11.44140625" style="166"/>
    <col min="6153" max="6153" width="18.33203125" style="166" customWidth="1"/>
    <col min="6154" max="6154" width="12.44140625" style="166" customWidth="1"/>
    <col min="6155" max="6155" width="20" style="166" customWidth="1"/>
    <col min="6156" max="6399" width="11.44140625" style="166"/>
    <col min="6400" max="6400" width="20.33203125" style="166" customWidth="1"/>
    <col min="6401" max="6401" width="31.109375" style="166" customWidth="1"/>
    <col min="6402" max="6402" width="15" style="166" customWidth="1"/>
    <col min="6403" max="6403" width="14.44140625" style="166" customWidth="1"/>
    <col min="6404" max="6404" width="14.77734375" style="166" customWidth="1"/>
    <col min="6405" max="6405" width="18.109375" style="166" bestFit="1" customWidth="1"/>
    <col min="6406" max="6406" width="16.77734375" style="166" customWidth="1"/>
    <col min="6407" max="6407" width="14.109375" style="166" customWidth="1"/>
    <col min="6408" max="6408" width="11.44140625" style="166"/>
    <col min="6409" max="6409" width="18.33203125" style="166" customWidth="1"/>
    <col min="6410" max="6410" width="12.44140625" style="166" customWidth="1"/>
    <col min="6411" max="6411" width="20" style="166" customWidth="1"/>
    <col min="6412" max="6655" width="11.44140625" style="166"/>
    <col min="6656" max="6656" width="20.33203125" style="166" customWidth="1"/>
    <col min="6657" max="6657" width="31.109375" style="166" customWidth="1"/>
    <col min="6658" max="6658" width="15" style="166" customWidth="1"/>
    <col min="6659" max="6659" width="14.44140625" style="166" customWidth="1"/>
    <col min="6660" max="6660" width="14.77734375" style="166" customWidth="1"/>
    <col min="6661" max="6661" width="18.109375" style="166" bestFit="1" customWidth="1"/>
    <col min="6662" max="6662" width="16.77734375" style="166" customWidth="1"/>
    <col min="6663" max="6663" width="14.109375" style="166" customWidth="1"/>
    <col min="6664" max="6664" width="11.44140625" style="166"/>
    <col min="6665" max="6665" width="18.33203125" style="166" customWidth="1"/>
    <col min="6666" max="6666" width="12.44140625" style="166" customWidth="1"/>
    <col min="6667" max="6667" width="20" style="166" customWidth="1"/>
    <col min="6668" max="6911" width="11.44140625" style="166"/>
    <col min="6912" max="6912" width="20.33203125" style="166" customWidth="1"/>
    <col min="6913" max="6913" width="31.109375" style="166" customWidth="1"/>
    <col min="6914" max="6914" width="15" style="166" customWidth="1"/>
    <col min="6915" max="6915" width="14.44140625" style="166" customWidth="1"/>
    <col min="6916" max="6916" width="14.77734375" style="166" customWidth="1"/>
    <col min="6917" max="6917" width="18.109375" style="166" bestFit="1" customWidth="1"/>
    <col min="6918" max="6918" width="16.77734375" style="166" customWidth="1"/>
    <col min="6919" max="6919" width="14.109375" style="166" customWidth="1"/>
    <col min="6920" max="6920" width="11.44140625" style="166"/>
    <col min="6921" max="6921" width="18.33203125" style="166" customWidth="1"/>
    <col min="6922" max="6922" width="12.44140625" style="166" customWidth="1"/>
    <col min="6923" max="6923" width="20" style="166" customWidth="1"/>
    <col min="6924" max="7167" width="11.44140625" style="166"/>
    <col min="7168" max="7168" width="20.33203125" style="166" customWidth="1"/>
    <col min="7169" max="7169" width="31.109375" style="166" customWidth="1"/>
    <col min="7170" max="7170" width="15" style="166" customWidth="1"/>
    <col min="7171" max="7171" width="14.44140625" style="166" customWidth="1"/>
    <col min="7172" max="7172" width="14.77734375" style="166" customWidth="1"/>
    <col min="7173" max="7173" width="18.109375" style="166" bestFit="1" customWidth="1"/>
    <col min="7174" max="7174" width="16.77734375" style="166" customWidth="1"/>
    <col min="7175" max="7175" width="14.109375" style="166" customWidth="1"/>
    <col min="7176" max="7176" width="11.44140625" style="166"/>
    <col min="7177" max="7177" width="18.33203125" style="166" customWidth="1"/>
    <col min="7178" max="7178" width="12.44140625" style="166" customWidth="1"/>
    <col min="7179" max="7179" width="20" style="166" customWidth="1"/>
    <col min="7180" max="7423" width="11.44140625" style="166"/>
    <col min="7424" max="7424" width="20.33203125" style="166" customWidth="1"/>
    <col min="7425" max="7425" width="31.109375" style="166" customWidth="1"/>
    <col min="7426" max="7426" width="15" style="166" customWidth="1"/>
    <col min="7427" max="7427" width="14.44140625" style="166" customWidth="1"/>
    <col min="7428" max="7428" width="14.77734375" style="166" customWidth="1"/>
    <col min="7429" max="7429" width="18.109375" style="166" bestFit="1" customWidth="1"/>
    <col min="7430" max="7430" width="16.77734375" style="166" customWidth="1"/>
    <col min="7431" max="7431" width="14.109375" style="166" customWidth="1"/>
    <col min="7432" max="7432" width="11.44140625" style="166"/>
    <col min="7433" max="7433" width="18.33203125" style="166" customWidth="1"/>
    <col min="7434" max="7434" width="12.44140625" style="166" customWidth="1"/>
    <col min="7435" max="7435" width="20" style="166" customWidth="1"/>
    <col min="7436" max="7679" width="11.44140625" style="166"/>
    <col min="7680" max="7680" width="20.33203125" style="166" customWidth="1"/>
    <col min="7681" max="7681" width="31.109375" style="166" customWidth="1"/>
    <col min="7682" max="7682" width="15" style="166" customWidth="1"/>
    <col min="7683" max="7683" width="14.44140625" style="166" customWidth="1"/>
    <col min="7684" max="7684" width="14.77734375" style="166" customWidth="1"/>
    <col min="7685" max="7685" width="18.109375" style="166" bestFit="1" customWidth="1"/>
    <col min="7686" max="7686" width="16.77734375" style="166" customWidth="1"/>
    <col min="7687" max="7687" width="14.109375" style="166" customWidth="1"/>
    <col min="7688" max="7688" width="11.44140625" style="166"/>
    <col min="7689" max="7689" width="18.33203125" style="166" customWidth="1"/>
    <col min="7690" max="7690" width="12.44140625" style="166" customWidth="1"/>
    <col min="7691" max="7691" width="20" style="166" customWidth="1"/>
    <col min="7692" max="7935" width="11.44140625" style="166"/>
    <col min="7936" max="7936" width="20.33203125" style="166" customWidth="1"/>
    <col min="7937" max="7937" width="31.109375" style="166" customWidth="1"/>
    <col min="7938" max="7938" width="15" style="166" customWidth="1"/>
    <col min="7939" max="7939" width="14.44140625" style="166" customWidth="1"/>
    <col min="7940" max="7940" width="14.77734375" style="166" customWidth="1"/>
    <col min="7941" max="7941" width="18.109375" style="166" bestFit="1" customWidth="1"/>
    <col min="7942" max="7942" width="16.77734375" style="166" customWidth="1"/>
    <col min="7943" max="7943" width="14.109375" style="166" customWidth="1"/>
    <col min="7944" max="7944" width="11.44140625" style="166"/>
    <col min="7945" max="7945" width="18.33203125" style="166" customWidth="1"/>
    <col min="7946" max="7946" width="12.44140625" style="166" customWidth="1"/>
    <col min="7947" max="7947" width="20" style="166" customWidth="1"/>
    <col min="7948" max="8191" width="11.44140625" style="166"/>
    <col min="8192" max="8192" width="20.33203125" style="166" customWidth="1"/>
    <col min="8193" max="8193" width="31.109375" style="166" customWidth="1"/>
    <col min="8194" max="8194" width="15" style="166" customWidth="1"/>
    <col min="8195" max="8195" width="14.44140625" style="166" customWidth="1"/>
    <col min="8196" max="8196" width="14.77734375" style="166" customWidth="1"/>
    <col min="8197" max="8197" width="18.109375" style="166" bestFit="1" customWidth="1"/>
    <col min="8198" max="8198" width="16.77734375" style="166" customWidth="1"/>
    <col min="8199" max="8199" width="14.109375" style="166" customWidth="1"/>
    <col min="8200" max="8200" width="11.44140625" style="166"/>
    <col min="8201" max="8201" width="18.33203125" style="166" customWidth="1"/>
    <col min="8202" max="8202" width="12.44140625" style="166" customWidth="1"/>
    <col min="8203" max="8203" width="20" style="166" customWidth="1"/>
    <col min="8204" max="8447" width="11.44140625" style="166"/>
    <col min="8448" max="8448" width="20.33203125" style="166" customWidth="1"/>
    <col min="8449" max="8449" width="31.109375" style="166" customWidth="1"/>
    <col min="8450" max="8450" width="15" style="166" customWidth="1"/>
    <col min="8451" max="8451" width="14.44140625" style="166" customWidth="1"/>
    <col min="8452" max="8452" width="14.77734375" style="166" customWidth="1"/>
    <col min="8453" max="8453" width="18.109375" style="166" bestFit="1" customWidth="1"/>
    <col min="8454" max="8454" width="16.77734375" style="166" customWidth="1"/>
    <col min="8455" max="8455" width="14.109375" style="166" customWidth="1"/>
    <col min="8456" max="8456" width="11.44140625" style="166"/>
    <col min="8457" max="8457" width="18.33203125" style="166" customWidth="1"/>
    <col min="8458" max="8458" width="12.44140625" style="166" customWidth="1"/>
    <col min="8459" max="8459" width="20" style="166" customWidth="1"/>
    <col min="8460" max="8703" width="11.44140625" style="166"/>
    <col min="8704" max="8704" width="20.33203125" style="166" customWidth="1"/>
    <col min="8705" max="8705" width="31.109375" style="166" customWidth="1"/>
    <col min="8706" max="8706" width="15" style="166" customWidth="1"/>
    <col min="8707" max="8707" width="14.44140625" style="166" customWidth="1"/>
    <col min="8708" max="8708" width="14.77734375" style="166" customWidth="1"/>
    <col min="8709" max="8709" width="18.109375" style="166" bestFit="1" customWidth="1"/>
    <col min="8710" max="8710" width="16.77734375" style="166" customWidth="1"/>
    <col min="8711" max="8711" width="14.109375" style="166" customWidth="1"/>
    <col min="8712" max="8712" width="11.44140625" style="166"/>
    <col min="8713" max="8713" width="18.33203125" style="166" customWidth="1"/>
    <col min="8714" max="8714" width="12.44140625" style="166" customWidth="1"/>
    <col min="8715" max="8715" width="20" style="166" customWidth="1"/>
    <col min="8716" max="8959" width="11.44140625" style="166"/>
    <col min="8960" max="8960" width="20.33203125" style="166" customWidth="1"/>
    <col min="8961" max="8961" width="31.109375" style="166" customWidth="1"/>
    <col min="8962" max="8962" width="15" style="166" customWidth="1"/>
    <col min="8963" max="8963" width="14.44140625" style="166" customWidth="1"/>
    <col min="8964" max="8964" width="14.77734375" style="166" customWidth="1"/>
    <col min="8965" max="8965" width="18.109375" style="166" bestFit="1" customWidth="1"/>
    <col min="8966" max="8966" width="16.77734375" style="166" customWidth="1"/>
    <col min="8967" max="8967" width="14.109375" style="166" customWidth="1"/>
    <col min="8968" max="8968" width="11.44140625" style="166"/>
    <col min="8969" max="8969" width="18.33203125" style="166" customWidth="1"/>
    <col min="8970" max="8970" width="12.44140625" style="166" customWidth="1"/>
    <col min="8971" max="8971" width="20" style="166" customWidth="1"/>
    <col min="8972" max="9215" width="11.44140625" style="166"/>
    <col min="9216" max="9216" width="20.33203125" style="166" customWidth="1"/>
    <col min="9217" max="9217" width="31.109375" style="166" customWidth="1"/>
    <col min="9218" max="9218" width="15" style="166" customWidth="1"/>
    <col min="9219" max="9219" width="14.44140625" style="166" customWidth="1"/>
    <col min="9220" max="9220" width="14.77734375" style="166" customWidth="1"/>
    <col min="9221" max="9221" width="18.109375" style="166" bestFit="1" customWidth="1"/>
    <col min="9222" max="9222" width="16.77734375" style="166" customWidth="1"/>
    <col min="9223" max="9223" width="14.109375" style="166" customWidth="1"/>
    <col min="9224" max="9224" width="11.44140625" style="166"/>
    <col min="9225" max="9225" width="18.33203125" style="166" customWidth="1"/>
    <col min="9226" max="9226" width="12.44140625" style="166" customWidth="1"/>
    <col min="9227" max="9227" width="20" style="166" customWidth="1"/>
    <col min="9228" max="9471" width="11.44140625" style="166"/>
    <col min="9472" max="9472" width="20.33203125" style="166" customWidth="1"/>
    <col min="9473" max="9473" width="31.109375" style="166" customWidth="1"/>
    <col min="9474" max="9474" width="15" style="166" customWidth="1"/>
    <col min="9475" max="9475" width="14.44140625" style="166" customWidth="1"/>
    <col min="9476" max="9476" width="14.77734375" style="166" customWidth="1"/>
    <col min="9477" max="9477" width="18.109375" style="166" bestFit="1" customWidth="1"/>
    <col min="9478" max="9478" width="16.77734375" style="166" customWidth="1"/>
    <col min="9479" max="9479" width="14.109375" style="166" customWidth="1"/>
    <col min="9480" max="9480" width="11.44140625" style="166"/>
    <col min="9481" max="9481" width="18.33203125" style="166" customWidth="1"/>
    <col min="9482" max="9482" width="12.44140625" style="166" customWidth="1"/>
    <col min="9483" max="9483" width="20" style="166" customWidth="1"/>
    <col min="9484" max="9727" width="11.44140625" style="166"/>
    <col min="9728" max="9728" width="20.33203125" style="166" customWidth="1"/>
    <col min="9729" max="9729" width="31.109375" style="166" customWidth="1"/>
    <col min="9730" max="9730" width="15" style="166" customWidth="1"/>
    <col min="9731" max="9731" width="14.44140625" style="166" customWidth="1"/>
    <col min="9732" max="9732" width="14.77734375" style="166" customWidth="1"/>
    <col min="9733" max="9733" width="18.109375" style="166" bestFit="1" customWidth="1"/>
    <col min="9734" max="9734" width="16.77734375" style="166" customWidth="1"/>
    <col min="9735" max="9735" width="14.109375" style="166" customWidth="1"/>
    <col min="9736" max="9736" width="11.44140625" style="166"/>
    <col min="9737" max="9737" width="18.33203125" style="166" customWidth="1"/>
    <col min="9738" max="9738" width="12.44140625" style="166" customWidth="1"/>
    <col min="9739" max="9739" width="20" style="166" customWidth="1"/>
    <col min="9740" max="9983" width="11.44140625" style="166"/>
    <col min="9984" max="9984" width="20.33203125" style="166" customWidth="1"/>
    <col min="9985" max="9985" width="31.109375" style="166" customWidth="1"/>
    <col min="9986" max="9986" width="15" style="166" customWidth="1"/>
    <col min="9987" max="9987" width="14.44140625" style="166" customWidth="1"/>
    <col min="9988" max="9988" width="14.77734375" style="166" customWidth="1"/>
    <col min="9989" max="9989" width="18.109375" style="166" bestFit="1" customWidth="1"/>
    <col min="9990" max="9990" width="16.77734375" style="166" customWidth="1"/>
    <col min="9991" max="9991" width="14.109375" style="166" customWidth="1"/>
    <col min="9992" max="9992" width="11.44140625" style="166"/>
    <col min="9993" max="9993" width="18.33203125" style="166" customWidth="1"/>
    <col min="9994" max="9994" width="12.44140625" style="166" customWidth="1"/>
    <col min="9995" max="9995" width="20" style="166" customWidth="1"/>
    <col min="9996" max="10239" width="11.44140625" style="166"/>
    <col min="10240" max="10240" width="20.33203125" style="166" customWidth="1"/>
    <col min="10241" max="10241" width="31.109375" style="166" customWidth="1"/>
    <col min="10242" max="10242" width="15" style="166" customWidth="1"/>
    <col min="10243" max="10243" width="14.44140625" style="166" customWidth="1"/>
    <col min="10244" max="10244" width="14.77734375" style="166" customWidth="1"/>
    <col min="10245" max="10245" width="18.109375" style="166" bestFit="1" customWidth="1"/>
    <col min="10246" max="10246" width="16.77734375" style="166" customWidth="1"/>
    <col min="10247" max="10247" width="14.109375" style="166" customWidth="1"/>
    <col min="10248" max="10248" width="11.44140625" style="166"/>
    <col min="10249" max="10249" width="18.33203125" style="166" customWidth="1"/>
    <col min="10250" max="10250" width="12.44140625" style="166" customWidth="1"/>
    <col min="10251" max="10251" width="20" style="166" customWidth="1"/>
    <col min="10252" max="10495" width="11.44140625" style="166"/>
    <col min="10496" max="10496" width="20.33203125" style="166" customWidth="1"/>
    <col min="10497" max="10497" width="31.109375" style="166" customWidth="1"/>
    <col min="10498" max="10498" width="15" style="166" customWidth="1"/>
    <col min="10499" max="10499" width="14.44140625" style="166" customWidth="1"/>
    <col min="10500" max="10500" width="14.77734375" style="166" customWidth="1"/>
    <col min="10501" max="10501" width="18.109375" style="166" bestFit="1" customWidth="1"/>
    <col min="10502" max="10502" width="16.77734375" style="166" customWidth="1"/>
    <col min="10503" max="10503" width="14.109375" style="166" customWidth="1"/>
    <col min="10504" max="10504" width="11.44140625" style="166"/>
    <col min="10505" max="10505" width="18.33203125" style="166" customWidth="1"/>
    <col min="10506" max="10506" width="12.44140625" style="166" customWidth="1"/>
    <col min="10507" max="10507" width="20" style="166" customWidth="1"/>
    <col min="10508" max="10751" width="11.44140625" style="166"/>
    <col min="10752" max="10752" width="20.33203125" style="166" customWidth="1"/>
    <col min="10753" max="10753" width="31.109375" style="166" customWidth="1"/>
    <col min="10754" max="10754" width="15" style="166" customWidth="1"/>
    <col min="10755" max="10755" width="14.44140625" style="166" customWidth="1"/>
    <col min="10756" max="10756" width="14.77734375" style="166" customWidth="1"/>
    <col min="10757" max="10757" width="18.109375" style="166" bestFit="1" customWidth="1"/>
    <col min="10758" max="10758" width="16.77734375" style="166" customWidth="1"/>
    <col min="10759" max="10759" width="14.109375" style="166" customWidth="1"/>
    <col min="10760" max="10760" width="11.44140625" style="166"/>
    <col min="10761" max="10761" width="18.33203125" style="166" customWidth="1"/>
    <col min="10762" max="10762" width="12.44140625" style="166" customWidth="1"/>
    <col min="10763" max="10763" width="20" style="166" customWidth="1"/>
    <col min="10764" max="11007" width="11.44140625" style="166"/>
    <col min="11008" max="11008" width="20.33203125" style="166" customWidth="1"/>
    <col min="11009" max="11009" width="31.109375" style="166" customWidth="1"/>
    <col min="11010" max="11010" width="15" style="166" customWidth="1"/>
    <col min="11011" max="11011" width="14.44140625" style="166" customWidth="1"/>
    <col min="11012" max="11012" width="14.77734375" style="166" customWidth="1"/>
    <col min="11013" max="11013" width="18.109375" style="166" bestFit="1" customWidth="1"/>
    <col min="11014" max="11014" width="16.77734375" style="166" customWidth="1"/>
    <col min="11015" max="11015" width="14.109375" style="166" customWidth="1"/>
    <col min="11016" max="11016" width="11.44140625" style="166"/>
    <col min="11017" max="11017" width="18.33203125" style="166" customWidth="1"/>
    <col min="11018" max="11018" width="12.44140625" style="166" customWidth="1"/>
    <col min="11019" max="11019" width="20" style="166" customWidth="1"/>
    <col min="11020" max="11263" width="11.44140625" style="166"/>
    <col min="11264" max="11264" width="20.33203125" style="166" customWidth="1"/>
    <col min="11265" max="11265" width="31.109375" style="166" customWidth="1"/>
    <col min="11266" max="11266" width="15" style="166" customWidth="1"/>
    <col min="11267" max="11267" width="14.44140625" style="166" customWidth="1"/>
    <col min="11268" max="11268" width="14.77734375" style="166" customWidth="1"/>
    <col min="11269" max="11269" width="18.109375" style="166" bestFit="1" customWidth="1"/>
    <col min="11270" max="11270" width="16.77734375" style="166" customWidth="1"/>
    <col min="11271" max="11271" width="14.109375" style="166" customWidth="1"/>
    <col min="11272" max="11272" width="11.44140625" style="166"/>
    <col min="11273" max="11273" width="18.33203125" style="166" customWidth="1"/>
    <col min="11274" max="11274" width="12.44140625" style="166" customWidth="1"/>
    <col min="11275" max="11275" width="20" style="166" customWidth="1"/>
    <col min="11276" max="11519" width="11.44140625" style="166"/>
    <col min="11520" max="11520" width="20.33203125" style="166" customWidth="1"/>
    <col min="11521" max="11521" width="31.109375" style="166" customWidth="1"/>
    <col min="11522" max="11522" width="15" style="166" customWidth="1"/>
    <col min="11523" max="11523" width="14.44140625" style="166" customWidth="1"/>
    <col min="11524" max="11524" width="14.77734375" style="166" customWidth="1"/>
    <col min="11525" max="11525" width="18.109375" style="166" bestFit="1" customWidth="1"/>
    <col min="11526" max="11526" width="16.77734375" style="166" customWidth="1"/>
    <col min="11527" max="11527" width="14.109375" style="166" customWidth="1"/>
    <col min="11528" max="11528" width="11.44140625" style="166"/>
    <col min="11529" max="11529" width="18.33203125" style="166" customWidth="1"/>
    <col min="11530" max="11530" width="12.44140625" style="166" customWidth="1"/>
    <col min="11531" max="11531" width="20" style="166" customWidth="1"/>
    <col min="11532" max="11775" width="11.44140625" style="166"/>
    <col min="11776" max="11776" width="20.33203125" style="166" customWidth="1"/>
    <col min="11777" max="11777" width="31.109375" style="166" customWidth="1"/>
    <col min="11778" max="11778" width="15" style="166" customWidth="1"/>
    <col min="11779" max="11779" width="14.44140625" style="166" customWidth="1"/>
    <col min="11780" max="11780" width="14.77734375" style="166" customWidth="1"/>
    <col min="11781" max="11781" width="18.109375" style="166" bestFit="1" customWidth="1"/>
    <col min="11782" max="11782" width="16.77734375" style="166" customWidth="1"/>
    <col min="11783" max="11783" width="14.109375" style="166" customWidth="1"/>
    <col min="11784" max="11784" width="11.44140625" style="166"/>
    <col min="11785" max="11785" width="18.33203125" style="166" customWidth="1"/>
    <col min="11786" max="11786" width="12.44140625" style="166" customWidth="1"/>
    <col min="11787" max="11787" width="20" style="166" customWidth="1"/>
    <col min="11788" max="12031" width="11.44140625" style="166"/>
    <col min="12032" max="12032" width="20.33203125" style="166" customWidth="1"/>
    <col min="12033" max="12033" width="31.109375" style="166" customWidth="1"/>
    <col min="12034" max="12034" width="15" style="166" customWidth="1"/>
    <col min="12035" max="12035" width="14.44140625" style="166" customWidth="1"/>
    <col min="12036" max="12036" width="14.77734375" style="166" customWidth="1"/>
    <col min="12037" max="12037" width="18.109375" style="166" bestFit="1" customWidth="1"/>
    <col min="12038" max="12038" width="16.77734375" style="166" customWidth="1"/>
    <col min="12039" max="12039" width="14.109375" style="166" customWidth="1"/>
    <col min="12040" max="12040" width="11.44140625" style="166"/>
    <col min="12041" max="12041" width="18.33203125" style="166" customWidth="1"/>
    <col min="12042" max="12042" width="12.44140625" style="166" customWidth="1"/>
    <col min="12043" max="12043" width="20" style="166" customWidth="1"/>
    <col min="12044" max="12287" width="11.44140625" style="166"/>
    <col min="12288" max="12288" width="20.33203125" style="166" customWidth="1"/>
    <col min="12289" max="12289" width="31.109375" style="166" customWidth="1"/>
    <col min="12290" max="12290" width="15" style="166" customWidth="1"/>
    <col min="12291" max="12291" width="14.44140625" style="166" customWidth="1"/>
    <col min="12292" max="12292" width="14.77734375" style="166" customWidth="1"/>
    <col min="12293" max="12293" width="18.109375" style="166" bestFit="1" customWidth="1"/>
    <col min="12294" max="12294" width="16.77734375" style="166" customWidth="1"/>
    <col min="12295" max="12295" width="14.109375" style="166" customWidth="1"/>
    <col min="12296" max="12296" width="11.44140625" style="166"/>
    <col min="12297" max="12297" width="18.33203125" style="166" customWidth="1"/>
    <col min="12298" max="12298" width="12.44140625" style="166" customWidth="1"/>
    <col min="12299" max="12299" width="20" style="166" customWidth="1"/>
    <col min="12300" max="12543" width="11.44140625" style="166"/>
    <col min="12544" max="12544" width="20.33203125" style="166" customWidth="1"/>
    <col min="12545" max="12545" width="31.109375" style="166" customWidth="1"/>
    <col min="12546" max="12546" width="15" style="166" customWidth="1"/>
    <col min="12547" max="12547" width="14.44140625" style="166" customWidth="1"/>
    <col min="12548" max="12548" width="14.77734375" style="166" customWidth="1"/>
    <col min="12549" max="12549" width="18.109375" style="166" bestFit="1" customWidth="1"/>
    <col min="12550" max="12550" width="16.77734375" style="166" customWidth="1"/>
    <col min="12551" max="12551" width="14.109375" style="166" customWidth="1"/>
    <col min="12552" max="12552" width="11.44140625" style="166"/>
    <col min="12553" max="12553" width="18.33203125" style="166" customWidth="1"/>
    <col min="12554" max="12554" width="12.44140625" style="166" customWidth="1"/>
    <col min="12555" max="12555" width="20" style="166" customWidth="1"/>
    <col min="12556" max="12799" width="11.44140625" style="166"/>
    <col min="12800" max="12800" width="20.33203125" style="166" customWidth="1"/>
    <col min="12801" max="12801" width="31.109375" style="166" customWidth="1"/>
    <col min="12802" max="12802" width="15" style="166" customWidth="1"/>
    <col min="12803" max="12803" width="14.44140625" style="166" customWidth="1"/>
    <col min="12804" max="12804" width="14.77734375" style="166" customWidth="1"/>
    <col min="12805" max="12805" width="18.109375" style="166" bestFit="1" customWidth="1"/>
    <col min="12806" max="12806" width="16.77734375" style="166" customWidth="1"/>
    <col min="12807" max="12807" width="14.109375" style="166" customWidth="1"/>
    <col min="12808" max="12808" width="11.44140625" style="166"/>
    <col min="12809" max="12809" width="18.33203125" style="166" customWidth="1"/>
    <col min="12810" max="12810" width="12.44140625" style="166" customWidth="1"/>
    <col min="12811" max="12811" width="20" style="166" customWidth="1"/>
    <col min="12812" max="13055" width="11.44140625" style="166"/>
    <col min="13056" max="13056" width="20.33203125" style="166" customWidth="1"/>
    <col min="13057" max="13057" width="31.109375" style="166" customWidth="1"/>
    <col min="13058" max="13058" width="15" style="166" customWidth="1"/>
    <col min="13059" max="13059" width="14.44140625" style="166" customWidth="1"/>
    <col min="13060" max="13060" width="14.77734375" style="166" customWidth="1"/>
    <col min="13061" max="13061" width="18.109375" style="166" bestFit="1" customWidth="1"/>
    <col min="13062" max="13062" width="16.77734375" style="166" customWidth="1"/>
    <col min="13063" max="13063" width="14.109375" style="166" customWidth="1"/>
    <col min="13064" max="13064" width="11.44140625" style="166"/>
    <col min="13065" max="13065" width="18.33203125" style="166" customWidth="1"/>
    <col min="13066" max="13066" width="12.44140625" style="166" customWidth="1"/>
    <col min="13067" max="13067" width="20" style="166" customWidth="1"/>
    <col min="13068" max="13311" width="11.44140625" style="166"/>
    <col min="13312" max="13312" width="20.33203125" style="166" customWidth="1"/>
    <col min="13313" max="13313" width="31.109375" style="166" customWidth="1"/>
    <col min="13314" max="13314" width="15" style="166" customWidth="1"/>
    <col min="13315" max="13315" width="14.44140625" style="166" customWidth="1"/>
    <col min="13316" max="13316" width="14.77734375" style="166" customWidth="1"/>
    <col min="13317" max="13317" width="18.109375" style="166" bestFit="1" customWidth="1"/>
    <col min="13318" max="13318" width="16.77734375" style="166" customWidth="1"/>
    <col min="13319" max="13319" width="14.109375" style="166" customWidth="1"/>
    <col min="13320" max="13320" width="11.44140625" style="166"/>
    <col min="13321" max="13321" width="18.33203125" style="166" customWidth="1"/>
    <col min="13322" max="13322" width="12.44140625" style="166" customWidth="1"/>
    <col min="13323" max="13323" width="20" style="166" customWidth="1"/>
    <col min="13324" max="13567" width="11.44140625" style="166"/>
    <col min="13568" max="13568" width="20.33203125" style="166" customWidth="1"/>
    <col min="13569" max="13569" width="31.109375" style="166" customWidth="1"/>
    <col min="13570" max="13570" width="15" style="166" customWidth="1"/>
    <col min="13571" max="13571" width="14.44140625" style="166" customWidth="1"/>
    <col min="13572" max="13572" width="14.77734375" style="166" customWidth="1"/>
    <col min="13573" max="13573" width="18.109375" style="166" bestFit="1" customWidth="1"/>
    <col min="13574" max="13574" width="16.77734375" style="166" customWidth="1"/>
    <col min="13575" max="13575" width="14.109375" style="166" customWidth="1"/>
    <col min="13576" max="13576" width="11.44140625" style="166"/>
    <col min="13577" max="13577" width="18.33203125" style="166" customWidth="1"/>
    <col min="13578" max="13578" width="12.44140625" style="166" customWidth="1"/>
    <col min="13579" max="13579" width="20" style="166" customWidth="1"/>
    <col min="13580" max="13823" width="11.44140625" style="166"/>
    <col min="13824" max="13824" width="20.33203125" style="166" customWidth="1"/>
    <col min="13825" max="13825" width="31.109375" style="166" customWidth="1"/>
    <col min="13826" max="13826" width="15" style="166" customWidth="1"/>
    <col min="13827" max="13827" width="14.44140625" style="166" customWidth="1"/>
    <col min="13828" max="13828" width="14.77734375" style="166" customWidth="1"/>
    <col min="13829" max="13829" width="18.109375" style="166" bestFit="1" customWidth="1"/>
    <col min="13830" max="13830" width="16.77734375" style="166" customWidth="1"/>
    <col min="13831" max="13831" width="14.109375" style="166" customWidth="1"/>
    <col min="13832" max="13832" width="11.44140625" style="166"/>
    <col min="13833" max="13833" width="18.33203125" style="166" customWidth="1"/>
    <col min="13834" max="13834" width="12.44140625" style="166" customWidth="1"/>
    <col min="13835" max="13835" width="20" style="166" customWidth="1"/>
    <col min="13836" max="14079" width="11.44140625" style="166"/>
    <col min="14080" max="14080" width="20.33203125" style="166" customWidth="1"/>
    <col min="14081" max="14081" width="31.109375" style="166" customWidth="1"/>
    <col min="14082" max="14082" width="15" style="166" customWidth="1"/>
    <col min="14083" max="14083" width="14.44140625" style="166" customWidth="1"/>
    <col min="14084" max="14084" width="14.77734375" style="166" customWidth="1"/>
    <col min="14085" max="14085" width="18.109375" style="166" bestFit="1" customWidth="1"/>
    <col min="14086" max="14086" width="16.77734375" style="166" customWidth="1"/>
    <col min="14087" max="14087" width="14.109375" style="166" customWidth="1"/>
    <col min="14088" max="14088" width="11.44140625" style="166"/>
    <col min="14089" max="14089" width="18.33203125" style="166" customWidth="1"/>
    <col min="14090" max="14090" width="12.44140625" style="166" customWidth="1"/>
    <col min="14091" max="14091" width="20" style="166" customWidth="1"/>
    <col min="14092" max="14335" width="11.44140625" style="166"/>
    <col min="14336" max="14336" width="20.33203125" style="166" customWidth="1"/>
    <col min="14337" max="14337" width="31.109375" style="166" customWidth="1"/>
    <col min="14338" max="14338" width="15" style="166" customWidth="1"/>
    <col min="14339" max="14339" width="14.44140625" style="166" customWidth="1"/>
    <col min="14340" max="14340" width="14.77734375" style="166" customWidth="1"/>
    <col min="14341" max="14341" width="18.109375" style="166" bestFit="1" customWidth="1"/>
    <col min="14342" max="14342" width="16.77734375" style="166" customWidth="1"/>
    <col min="14343" max="14343" width="14.109375" style="166" customWidth="1"/>
    <col min="14344" max="14344" width="11.44140625" style="166"/>
    <col min="14345" max="14345" width="18.33203125" style="166" customWidth="1"/>
    <col min="14346" max="14346" width="12.44140625" style="166" customWidth="1"/>
    <col min="14347" max="14347" width="20" style="166" customWidth="1"/>
    <col min="14348" max="14591" width="11.44140625" style="166"/>
    <col min="14592" max="14592" width="20.33203125" style="166" customWidth="1"/>
    <col min="14593" max="14593" width="31.109375" style="166" customWidth="1"/>
    <col min="14594" max="14594" width="15" style="166" customWidth="1"/>
    <col min="14595" max="14595" width="14.44140625" style="166" customWidth="1"/>
    <col min="14596" max="14596" width="14.77734375" style="166" customWidth="1"/>
    <col min="14597" max="14597" width="18.109375" style="166" bestFit="1" customWidth="1"/>
    <col min="14598" max="14598" width="16.77734375" style="166" customWidth="1"/>
    <col min="14599" max="14599" width="14.109375" style="166" customWidth="1"/>
    <col min="14600" max="14600" width="11.44140625" style="166"/>
    <col min="14601" max="14601" width="18.33203125" style="166" customWidth="1"/>
    <col min="14602" max="14602" width="12.44140625" style="166" customWidth="1"/>
    <col min="14603" max="14603" width="20" style="166" customWidth="1"/>
    <col min="14604" max="14847" width="11.44140625" style="166"/>
    <col min="14848" max="14848" width="20.33203125" style="166" customWidth="1"/>
    <col min="14849" max="14849" width="31.109375" style="166" customWidth="1"/>
    <col min="14850" max="14850" width="15" style="166" customWidth="1"/>
    <col min="14851" max="14851" width="14.44140625" style="166" customWidth="1"/>
    <col min="14852" max="14852" width="14.77734375" style="166" customWidth="1"/>
    <col min="14853" max="14853" width="18.109375" style="166" bestFit="1" customWidth="1"/>
    <col min="14854" max="14854" width="16.77734375" style="166" customWidth="1"/>
    <col min="14855" max="14855" width="14.109375" style="166" customWidth="1"/>
    <col min="14856" max="14856" width="11.44140625" style="166"/>
    <col min="14857" max="14857" width="18.33203125" style="166" customWidth="1"/>
    <col min="14858" max="14858" width="12.44140625" style="166" customWidth="1"/>
    <col min="14859" max="14859" width="20" style="166" customWidth="1"/>
    <col min="14860" max="15103" width="11.44140625" style="166"/>
    <col min="15104" max="15104" width="20.33203125" style="166" customWidth="1"/>
    <col min="15105" max="15105" width="31.109375" style="166" customWidth="1"/>
    <col min="15106" max="15106" width="15" style="166" customWidth="1"/>
    <col min="15107" max="15107" width="14.44140625" style="166" customWidth="1"/>
    <col min="15108" max="15108" width="14.77734375" style="166" customWidth="1"/>
    <col min="15109" max="15109" width="18.109375" style="166" bestFit="1" customWidth="1"/>
    <col min="15110" max="15110" width="16.77734375" style="166" customWidth="1"/>
    <col min="15111" max="15111" width="14.109375" style="166" customWidth="1"/>
    <col min="15112" max="15112" width="11.44140625" style="166"/>
    <col min="15113" max="15113" width="18.33203125" style="166" customWidth="1"/>
    <col min="15114" max="15114" width="12.44140625" style="166" customWidth="1"/>
    <col min="15115" max="15115" width="20" style="166" customWidth="1"/>
    <col min="15116" max="15359" width="11.44140625" style="166"/>
    <col min="15360" max="15360" width="20.33203125" style="166" customWidth="1"/>
    <col min="15361" max="15361" width="31.109375" style="166" customWidth="1"/>
    <col min="15362" max="15362" width="15" style="166" customWidth="1"/>
    <col min="15363" max="15363" width="14.44140625" style="166" customWidth="1"/>
    <col min="15364" max="15364" width="14.77734375" style="166" customWidth="1"/>
    <col min="15365" max="15365" width="18.109375" style="166" bestFit="1" customWidth="1"/>
    <col min="15366" max="15366" width="16.77734375" style="166" customWidth="1"/>
    <col min="15367" max="15367" width="14.109375" style="166" customWidth="1"/>
    <col min="15368" max="15368" width="11.44140625" style="166"/>
    <col min="15369" max="15369" width="18.33203125" style="166" customWidth="1"/>
    <col min="15370" max="15370" width="12.44140625" style="166" customWidth="1"/>
    <col min="15371" max="15371" width="20" style="166" customWidth="1"/>
    <col min="15372" max="15615" width="11.44140625" style="166"/>
    <col min="15616" max="15616" width="20.33203125" style="166" customWidth="1"/>
    <col min="15617" max="15617" width="31.109375" style="166" customWidth="1"/>
    <col min="15618" max="15618" width="15" style="166" customWidth="1"/>
    <col min="15619" max="15619" width="14.44140625" style="166" customWidth="1"/>
    <col min="15620" max="15620" width="14.77734375" style="166" customWidth="1"/>
    <col min="15621" max="15621" width="18.109375" style="166" bestFit="1" customWidth="1"/>
    <col min="15622" max="15622" width="16.77734375" style="166" customWidth="1"/>
    <col min="15623" max="15623" width="14.109375" style="166" customWidth="1"/>
    <col min="15624" max="15624" width="11.44140625" style="166"/>
    <col min="15625" max="15625" width="18.33203125" style="166" customWidth="1"/>
    <col min="15626" max="15626" width="12.44140625" style="166" customWidth="1"/>
    <col min="15627" max="15627" width="20" style="166" customWidth="1"/>
    <col min="15628" max="15871" width="11.44140625" style="166"/>
    <col min="15872" max="15872" width="20.33203125" style="166" customWidth="1"/>
    <col min="15873" max="15873" width="31.109375" style="166" customWidth="1"/>
    <col min="15874" max="15874" width="15" style="166" customWidth="1"/>
    <col min="15875" max="15875" width="14.44140625" style="166" customWidth="1"/>
    <col min="15876" max="15876" width="14.77734375" style="166" customWidth="1"/>
    <col min="15877" max="15877" width="18.109375" style="166" bestFit="1" customWidth="1"/>
    <col min="15878" max="15878" width="16.77734375" style="166" customWidth="1"/>
    <col min="15879" max="15879" width="14.109375" style="166" customWidth="1"/>
    <col min="15880" max="15880" width="11.44140625" style="166"/>
    <col min="15881" max="15881" width="18.33203125" style="166" customWidth="1"/>
    <col min="15882" max="15882" width="12.44140625" style="166" customWidth="1"/>
    <col min="15883" max="15883" width="20" style="166" customWidth="1"/>
    <col min="15884" max="16127" width="11.44140625" style="166"/>
    <col min="16128" max="16128" width="20.33203125" style="166" customWidth="1"/>
    <col min="16129" max="16129" width="31.109375" style="166" customWidth="1"/>
    <col min="16130" max="16130" width="15" style="166" customWidth="1"/>
    <col min="16131" max="16131" width="14.44140625" style="166" customWidth="1"/>
    <col min="16132" max="16132" width="14.77734375" style="166" customWidth="1"/>
    <col min="16133" max="16133" width="18.109375" style="166" bestFit="1" customWidth="1"/>
    <col min="16134" max="16134" width="16.77734375" style="166" customWidth="1"/>
    <col min="16135" max="16135" width="14.109375" style="166" customWidth="1"/>
    <col min="16136" max="16136" width="11.44140625" style="166"/>
    <col min="16137" max="16137" width="18.33203125" style="166" customWidth="1"/>
    <col min="16138" max="16138" width="12.44140625" style="166" customWidth="1"/>
    <col min="16139" max="16139" width="20" style="166" customWidth="1"/>
    <col min="16140" max="16384" width="11.44140625" style="166"/>
  </cols>
  <sheetData>
    <row r="1" spans="1:19" ht="19.5" customHeight="1">
      <c r="O1" s="589" t="s">
        <v>192</v>
      </c>
      <c r="P1" s="590" t="s">
        <v>193</v>
      </c>
      <c r="R1" s="589" t="s">
        <v>192</v>
      </c>
      <c r="S1" s="590" t="s">
        <v>193</v>
      </c>
    </row>
    <row r="2" spans="1:19" ht="14.4">
      <c r="A2" s="739" t="s">
        <v>16</v>
      </c>
      <c r="B2" s="739"/>
      <c r="C2" s="739"/>
      <c r="D2" s="739"/>
      <c r="E2" s="739"/>
      <c r="F2" s="739"/>
      <c r="G2" s="739"/>
      <c r="H2" s="739"/>
      <c r="O2" t="s">
        <v>194</v>
      </c>
      <c r="P2" s="591">
        <v>73303048340</v>
      </c>
      <c r="R2" t="s">
        <v>195</v>
      </c>
      <c r="S2" s="465">
        <v>9263830698</v>
      </c>
    </row>
    <row r="3" spans="1:19" ht="14.4">
      <c r="A3" s="740" t="s">
        <v>196</v>
      </c>
      <c r="B3" s="740"/>
      <c r="C3" s="740"/>
      <c r="D3" s="740"/>
      <c r="E3" s="740"/>
      <c r="F3" s="740"/>
      <c r="G3" s="740"/>
      <c r="H3" s="740"/>
      <c r="O3" t="s">
        <v>197</v>
      </c>
      <c r="P3" s="591">
        <v>52994085555</v>
      </c>
      <c r="R3" t="s">
        <v>198</v>
      </c>
      <c r="S3" s="465">
        <v>9161009316</v>
      </c>
    </row>
    <row r="4" spans="1:19" ht="9.75" customHeight="1">
      <c r="A4" s="330"/>
      <c r="H4" s="304"/>
      <c r="I4" s="304"/>
      <c r="O4" t="s">
        <v>199</v>
      </c>
      <c r="P4" s="591">
        <v>544633064</v>
      </c>
      <c r="R4" t="s">
        <v>625</v>
      </c>
      <c r="S4" s="465">
        <v>8166472534</v>
      </c>
    </row>
    <row r="5" spans="1:19" ht="14.4">
      <c r="A5" s="364" t="s">
        <v>18</v>
      </c>
      <c r="H5" s="304"/>
      <c r="O5" t="s">
        <v>64</v>
      </c>
      <c r="P5" s="591">
        <v>544633063</v>
      </c>
      <c r="R5" t="s">
        <v>216</v>
      </c>
      <c r="S5" s="465">
        <v>8166472534</v>
      </c>
    </row>
    <row r="6" spans="1:19" ht="15" customHeight="1">
      <c r="A6" s="741" t="s">
        <v>626</v>
      </c>
      <c r="B6" s="741"/>
      <c r="C6" s="741"/>
      <c r="D6" s="741"/>
      <c r="E6" s="741"/>
      <c r="F6" s="741"/>
      <c r="G6" s="741"/>
      <c r="H6" s="741"/>
      <c r="O6" t="s">
        <v>628</v>
      </c>
      <c r="P6" s="591">
        <v>529020467</v>
      </c>
      <c r="R6" t="s">
        <v>627</v>
      </c>
      <c r="S6" s="465">
        <v>992118600</v>
      </c>
    </row>
    <row r="7" spans="1:19" ht="15" customHeight="1">
      <c r="A7" s="741"/>
      <c r="B7" s="741"/>
      <c r="C7" s="741"/>
      <c r="D7" s="741"/>
      <c r="E7" s="741"/>
      <c r="F7" s="741"/>
      <c r="G7" s="741"/>
      <c r="H7" s="741"/>
      <c r="O7" t="s">
        <v>629</v>
      </c>
      <c r="P7" s="591">
        <v>14612596</v>
      </c>
      <c r="R7" t="s">
        <v>627</v>
      </c>
      <c r="S7" s="465">
        <v>992118600</v>
      </c>
    </row>
    <row r="8" spans="1:19" ht="14.4">
      <c r="I8" s="325"/>
      <c r="O8" t="s">
        <v>770</v>
      </c>
      <c r="P8" s="591">
        <v>1000000</v>
      </c>
      <c r="R8" t="s">
        <v>205</v>
      </c>
      <c r="S8" s="465">
        <v>2418182</v>
      </c>
    </row>
    <row r="9" spans="1:19" ht="14.4">
      <c r="A9" s="330" t="s">
        <v>20</v>
      </c>
      <c r="H9" s="304"/>
      <c r="I9" s="304"/>
      <c r="O9" t="s">
        <v>630</v>
      </c>
      <c r="P9" s="591">
        <v>51373642216</v>
      </c>
      <c r="R9" t="s">
        <v>771</v>
      </c>
      <c r="S9" s="465">
        <v>2418182</v>
      </c>
    </row>
    <row r="10" spans="1:19" ht="14.4">
      <c r="A10" s="330"/>
      <c r="H10" s="304"/>
      <c r="I10" s="304"/>
      <c r="O10" t="s">
        <v>631</v>
      </c>
      <c r="P10" s="591">
        <v>60421604213</v>
      </c>
      <c r="R10" t="s">
        <v>451</v>
      </c>
      <c r="S10" s="465">
        <v>102821382</v>
      </c>
    </row>
    <row r="11" spans="1:19" ht="15" customHeight="1">
      <c r="A11" s="741" t="s">
        <v>772</v>
      </c>
      <c r="B11" s="741"/>
      <c r="C11" s="741"/>
      <c r="D11" s="741"/>
      <c r="E11" s="741"/>
      <c r="F11" s="741"/>
      <c r="G11" s="741"/>
      <c r="H11" s="741"/>
      <c r="I11" s="304"/>
      <c r="O11" t="s">
        <v>632</v>
      </c>
      <c r="P11" s="591">
        <v>302663</v>
      </c>
      <c r="R11" t="s">
        <v>452</v>
      </c>
      <c r="S11" s="465">
        <v>102821382</v>
      </c>
    </row>
    <row r="12" spans="1:19" ht="14.55" customHeight="1">
      <c r="A12" s="741"/>
      <c r="B12" s="741"/>
      <c r="C12" s="741"/>
      <c r="D12" s="741"/>
      <c r="E12" s="741"/>
      <c r="F12" s="741"/>
      <c r="G12" s="741"/>
      <c r="H12" s="741"/>
      <c r="I12" s="304"/>
      <c r="O12" t="s">
        <v>634</v>
      </c>
      <c r="P12" s="591">
        <v>9732510</v>
      </c>
      <c r="R12" t="s">
        <v>636</v>
      </c>
      <c r="S12" s="465">
        <v>1500</v>
      </c>
    </row>
    <row r="13" spans="1:19" ht="12.75" customHeight="1">
      <c r="A13" s="354"/>
      <c r="B13" s="354"/>
      <c r="C13" s="355"/>
      <c r="D13" s="355"/>
      <c r="E13" s="355"/>
      <c r="F13" s="355"/>
      <c r="G13" s="355"/>
      <c r="H13" s="354"/>
      <c r="I13" s="304"/>
      <c r="O13" t="s">
        <v>773</v>
      </c>
      <c r="P13" s="591">
        <v>56411639040</v>
      </c>
      <c r="R13" t="s">
        <v>638</v>
      </c>
      <c r="S13" s="465">
        <v>19073688</v>
      </c>
    </row>
    <row r="14" spans="1:19" ht="12.75" customHeight="1">
      <c r="A14" s="330" t="s">
        <v>219</v>
      </c>
      <c r="B14" s="354"/>
      <c r="C14" s="355"/>
      <c r="D14" s="355"/>
      <c r="E14" s="355"/>
      <c r="F14" s="355"/>
      <c r="G14" s="355"/>
      <c r="H14" s="354"/>
      <c r="I14" s="304"/>
      <c r="O14" t="s">
        <v>774</v>
      </c>
      <c r="P14" s="591">
        <v>50172000000</v>
      </c>
      <c r="R14" t="s">
        <v>775</v>
      </c>
      <c r="S14" s="465">
        <v>83746194</v>
      </c>
    </row>
    <row r="15" spans="1:19" ht="14.4">
      <c r="I15" s="304"/>
      <c r="O15" t="s">
        <v>776</v>
      </c>
      <c r="P15" s="591">
        <v>6239639040</v>
      </c>
      <c r="R15" t="s">
        <v>230</v>
      </c>
      <c r="S15" s="465">
        <v>9224258894</v>
      </c>
    </row>
    <row r="16" spans="1:19" ht="21.45" customHeight="1">
      <c r="A16" s="741" t="s">
        <v>777</v>
      </c>
      <c r="B16" s="741"/>
      <c r="C16" s="741"/>
      <c r="D16" s="741"/>
      <c r="E16" s="741"/>
      <c r="F16" s="741"/>
      <c r="G16" s="741"/>
      <c r="H16" s="741"/>
      <c r="I16" s="304"/>
      <c r="O16" t="s">
        <v>778</v>
      </c>
      <c r="P16" s="591">
        <v>3999930000</v>
      </c>
      <c r="R16" t="s">
        <v>232</v>
      </c>
      <c r="S16" s="465">
        <v>8425634056</v>
      </c>
    </row>
    <row r="17" spans="1:19" ht="12.75" customHeight="1">
      <c r="A17" s="741"/>
      <c r="B17" s="741"/>
      <c r="C17" s="741"/>
      <c r="D17" s="741"/>
      <c r="E17" s="741"/>
      <c r="F17" s="741"/>
      <c r="G17" s="741"/>
      <c r="H17" s="741"/>
      <c r="I17" s="304"/>
      <c r="O17" t="s">
        <v>635</v>
      </c>
      <c r="P17" s="591">
        <v>632158743</v>
      </c>
      <c r="R17" t="s">
        <v>641</v>
      </c>
      <c r="S17" s="465">
        <v>8425634056</v>
      </c>
    </row>
    <row r="18" spans="1:19" ht="14.4">
      <c r="A18" s="324" t="s">
        <v>228</v>
      </c>
      <c r="I18" s="304"/>
      <c r="O18" t="s">
        <v>637</v>
      </c>
      <c r="P18" s="591">
        <v>548896809</v>
      </c>
      <c r="R18" t="s">
        <v>643</v>
      </c>
      <c r="S18" s="465">
        <v>8425634056</v>
      </c>
    </row>
    <row r="19" spans="1:19" ht="14.4">
      <c r="H19" s="304"/>
      <c r="I19" s="304"/>
      <c r="O19" t="s">
        <v>779</v>
      </c>
      <c r="P19" s="591">
        <v>83261934</v>
      </c>
      <c r="R19" t="s">
        <v>259</v>
      </c>
      <c r="S19" s="465">
        <v>634053607</v>
      </c>
    </row>
    <row r="20" spans="1:19" ht="15" customHeight="1">
      <c r="A20" s="741" t="s">
        <v>233</v>
      </c>
      <c r="B20" s="741"/>
      <c r="C20" s="741"/>
      <c r="D20" s="741"/>
      <c r="E20" s="741"/>
      <c r="F20" s="741"/>
      <c r="G20" s="741"/>
      <c r="H20" s="741"/>
      <c r="I20" s="304"/>
      <c r="O20" t="s">
        <v>639</v>
      </c>
      <c r="P20" s="591">
        <v>-9680120740</v>
      </c>
      <c r="R20" t="s">
        <v>262</v>
      </c>
      <c r="S20" s="465">
        <v>62271847</v>
      </c>
    </row>
    <row r="21" spans="1:19" ht="15" customHeight="1">
      <c r="A21" s="741"/>
      <c r="B21" s="741"/>
      <c r="C21" s="741"/>
      <c r="D21" s="741"/>
      <c r="E21" s="741"/>
      <c r="F21" s="741"/>
      <c r="G21" s="741"/>
      <c r="H21" s="741"/>
      <c r="I21" s="304"/>
      <c r="O21" t="s">
        <v>640</v>
      </c>
      <c r="P21" s="591">
        <v>16025802847</v>
      </c>
      <c r="R21" t="s">
        <v>267</v>
      </c>
      <c r="S21" s="465">
        <v>62271847</v>
      </c>
    </row>
    <row r="22" spans="1:19" ht="14.4">
      <c r="A22" s="324" t="s">
        <v>238</v>
      </c>
      <c r="H22" s="304"/>
      <c r="I22" s="304"/>
      <c r="O22" t="s">
        <v>642</v>
      </c>
      <c r="P22" s="591">
        <v>16812597778</v>
      </c>
      <c r="R22" t="s">
        <v>282</v>
      </c>
      <c r="S22" s="465">
        <v>571781760</v>
      </c>
    </row>
    <row r="23" spans="1:19" ht="14.4">
      <c r="A23" s="166" t="s">
        <v>22</v>
      </c>
      <c r="H23" s="304"/>
      <c r="I23" s="304"/>
      <c r="O23" t="s">
        <v>644</v>
      </c>
      <c r="P23" s="591">
        <v>8893325809</v>
      </c>
      <c r="R23" t="s">
        <v>458</v>
      </c>
      <c r="S23" s="465">
        <v>89723879</v>
      </c>
    </row>
    <row r="24" spans="1:19" ht="15" customHeight="1">
      <c r="A24" s="741" t="s">
        <v>645</v>
      </c>
      <c r="B24" s="741"/>
      <c r="C24" s="741"/>
      <c r="D24" s="741"/>
      <c r="E24" s="741"/>
      <c r="F24" s="741"/>
      <c r="G24" s="741"/>
      <c r="H24" s="741"/>
      <c r="I24" s="304"/>
      <c r="O24" t="s">
        <v>215</v>
      </c>
      <c r="P24" s="591">
        <v>1075010276</v>
      </c>
      <c r="R24" t="s">
        <v>578</v>
      </c>
      <c r="S24" s="465">
        <v>54741283</v>
      </c>
    </row>
    <row r="25" spans="1:19" ht="15" customHeight="1">
      <c r="A25" s="741"/>
      <c r="B25" s="741"/>
      <c r="C25" s="741"/>
      <c r="D25" s="741"/>
      <c r="E25" s="741"/>
      <c r="F25" s="741"/>
      <c r="G25" s="741"/>
      <c r="H25" s="741"/>
      <c r="I25" s="304"/>
      <c r="O25" t="s">
        <v>217</v>
      </c>
      <c r="P25" s="591">
        <v>1400000</v>
      </c>
      <c r="R25" t="s">
        <v>580</v>
      </c>
      <c r="S25" s="465">
        <v>1090909</v>
      </c>
    </row>
    <row r="26" spans="1:19" ht="14.4">
      <c r="A26" s="741"/>
      <c r="B26" s="741"/>
      <c r="C26" s="741"/>
      <c r="D26" s="741"/>
      <c r="E26" s="741"/>
      <c r="F26" s="741"/>
      <c r="G26" s="741"/>
      <c r="H26" s="741"/>
      <c r="I26" s="304"/>
      <c r="O26" t="s">
        <v>646</v>
      </c>
      <c r="P26" s="591">
        <v>1400000</v>
      </c>
      <c r="R26" t="s">
        <v>649</v>
      </c>
      <c r="S26" s="465">
        <v>8254546</v>
      </c>
    </row>
    <row r="27" spans="1:19" ht="14.4">
      <c r="A27" s="324" t="s">
        <v>250</v>
      </c>
      <c r="H27" s="304"/>
      <c r="I27" s="304"/>
      <c r="O27" t="s">
        <v>647</v>
      </c>
      <c r="P27" s="591">
        <v>70140000</v>
      </c>
      <c r="R27" t="s">
        <v>301</v>
      </c>
      <c r="S27" s="465">
        <v>390296</v>
      </c>
    </row>
    <row r="28" spans="1:19" ht="14.4">
      <c r="H28" s="304"/>
      <c r="I28" s="304"/>
      <c r="O28" t="s">
        <v>648</v>
      </c>
      <c r="P28" s="591">
        <v>70140000</v>
      </c>
      <c r="R28" t="s">
        <v>303</v>
      </c>
      <c r="S28" s="465">
        <v>17106535</v>
      </c>
    </row>
    <row r="29" spans="1:19" ht="15" customHeight="1">
      <c r="A29" s="741" t="s">
        <v>255</v>
      </c>
      <c r="B29" s="741"/>
      <c r="C29" s="741"/>
      <c r="D29" s="741"/>
      <c r="E29" s="741"/>
      <c r="F29" s="741"/>
      <c r="G29" s="741"/>
      <c r="H29" s="741"/>
      <c r="I29" s="304"/>
      <c r="O29" t="s">
        <v>650</v>
      </c>
      <c r="P29" s="591">
        <v>1002000000</v>
      </c>
      <c r="R29" t="s">
        <v>542</v>
      </c>
      <c r="S29" s="465">
        <v>888536</v>
      </c>
    </row>
    <row r="30" spans="1:19" ht="14.4">
      <c r="H30" s="304"/>
      <c r="I30" s="304"/>
      <c r="O30" t="s">
        <v>651</v>
      </c>
      <c r="P30" s="591">
        <v>1002000000</v>
      </c>
      <c r="R30" t="s">
        <v>654</v>
      </c>
      <c r="S30" s="465">
        <v>9209092</v>
      </c>
    </row>
    <row r="31" spans="1:19" ht="14.4">
      <c r="A31" s="324" t="s">
        <v>260</v>
      </c>
      <c r="H31" s="304"/>
      <c r="I31" s="304"/>
      <c r="O31" t="s">
        <v>226</v>
      </c>
      <c r="P31" s="591">
        <v>1470275</v>
      </c>
      <c r="R31" t="s">
        <v>312</v>
      </c>
      <c r="S31" s="465">
        <v>355200</v>
      </c>
    </row>
    <row r="32" spans="1:19" ht="14.4">
      <c r="H32" s="304"/>
      <c r="I32" s="304"/>
      <c r="O32" t="s">
        <v>652</v>
      </c>
      <c r="P32" s="591">
        <v>1470275</v>
      </c>
      <c r="R32" t="s">
        <v>462</v>
      </c>
      <c r="S32" s="465">
        <v>3399584</v>
      </c>
    </row>
    <row r="33" spans="1:19" ht="15.75" customHeight="1">
      <c r="A33" s="742" t="s">
        <v>265</v>
      </c>
      <c r="B33" s="742"/>
      <c r="C33" s="742"/>
      <c r="D33" s="742"/>
      <c r="E33" s="742"/>
      <c r="F33" s="742"/>
      <c r="G33" s="742"/>
      <c r="H33" s="742"/>
      <c r="I33" s="304"/>
      <c r="O33" t="s">
        <v>653</v>
      </c>
      <c r="P33" s="591">
        <v>800000</v>
      </c>
      <c r="R33" t="s">
        <v>657</v>
      </c>
      <c r="S33" s="465">
        <v>3438589</v>
      </c>
    </row>
    <row r="34" spans="1:19" ht="14.4">
      <c r="A34" s="742"/>
      <c r="B34" s="742"/>
      <c r="C34" s="742"/>
      <c r="D34" s="742"/>
      <c r="E34" s="742"/>
      <c r="F34" s="742"/>
      <c r="G34" s="742"/>
      <c r="H34" s="742"/>
      <c r="I34" s="304"/>
      <c r="O34" t="s">
        <v>655</v>
      </c>
      <c r="P34" s="591">
        <v>800000</v>
      </c>
      <c r="R34" t="s">
        <v>658</v>
      </c>
      <c r="S34" s="465">
        <v>383183311</v>
      </c>
    </row>
    <row r="35" spans="1:19" ht="14.4">
      <c r="A35" s="304"/>
      <c r="H35" s="304"/>
      <c r="I35" s="304"/>
      <c r="O35" t="s">
        <v>280</v>
      </c>
      <c r="P35" s="591">
        <v>20308962785</v>
      </c>
      <c r="R35" t="s">
        <v>331</v>
      </c>
      <c r="S35" s="465">
        <v>1130859</v>
      </c>
    </row>
    <row r="36" spans="1:19" ht="14.4">
      <c r="A36" s="324" t="s">
        <v>272</v>
      </c>
      <c r="H36" s="304"/>
      <c r="I36" s="304"/>
      <c r="O36" t="s">
        <v>297</v>
      </c>
      <c r="P36" s="591">
        <v>17681410954</v>
      </c>
      <c r="R36" t="s">
        <v>333</v>
      </c>
      <c r="S36" s="465">
        <v>1130859</v>
      </c>
    </row>
    <row r="37" spans="1:19" ht="14.4">
      <c r="H37" s="304"/>
      <c r="I37" s="304"/>
      <c r="O37" t="s">
        <v>780</v>
      </c>
      <c r="P37" s="591">
        <v>17241379310</v>
      </c>
      <c r="R37" t="s">
        <v>331</v>
      </c>
      <c r="S37" s="465">
        <v>108000</v>
      </c>
    </row>
    <row r="38" spans="1:19" ht="12.75" customHeight="1">
      <c r="A38" s="742" t="s">
        <v>470</v>
      </c>
      <c r="B38" s="742"/>
      <c r="C38" s="742"/>
      <c r="D38" s="742"/>
      <c r="E38" s="742"/>
      <c r="F38" s="742"/>
      <c r="G38" s="359"/>
      <c r="H38" s="176"/>
      <c r="I38" s="304"/>
      <c r="O38" t="s">
        <v>302</v>
      </c>
      <c r="P38" s="591">
        <v>128101414</v>
      </c>
      <c r="R38" t="s">
        <v>781</v>
      </c>
      <c r="S38" s="465">
        <v>1022859</v>
      </c>
    </row>
    <row r="39" spans="1:19" ht="14.4">
      <c r="A39" s="743"/>
      <c r="B39" s="743"/>
      <c r="C39" s="743"/>
      <c r="D39" s="743"/>
      <c r="E39" s="743"/>
      <c r="F39" s="743"/>
      <c r="G39" s="743"/>
      <c r="H39" s="743"/>
      <c r="I39" s="304"/>
      <c r="O39" t="s">
        <v>591</v>
      </c>
      <c r="P39" s="591">
        <v>170567514</v>
      </c>
      <c r="R39" t="s">
        <v>338</v>
      </c>
      <c r="S39" s="465">
        <v>1724156</v>
      </c>
    </row>
    <row r="40" spans="1:19" ht="14.4">
      <c r="A40" s="180" t="s">
        <v>24</v>
      </c>
      <c r="I40" s="304"/>
      <c r="O40" t="s">
        <v>656</v>
      </c>
      <c r="P40" s="591">
        <v>142096094</v>
      </c>
      <c r="R40" t="s">
        <v>338</v>
      </c>
      <c r="S40" s="465">
        <v>1724156</v>
      </c>
    </row>
    <row r="41" spans="1:19" ht="14.4">
      <c r="A41" s="304"/>
      <c r="H41" s="304"/>
      <c r="I41" s="304"/>
      <c r="O41" t="s">
        <v>309</v>
      </c>
      <c r="P41" s="591">
        <v>733378</v>
      </c>
      <c r="R41" t="s">
        <v>341</v>
      </c>
      <c r="S41" s="592">
        <v>-2713434</v>
      </c>
    </row>
    <row r="42" spans="1:19" ht="19.5" customHeight="1">
      <c r="A42" s="741" t="s">
        <v>285</v>
      </c>
      <c r="B42" s="741"/>
      <c r="C42" s="741"/>
      <c r="D42" s="741"/>
      <c r="E42" s="741"/>
      <c r="F42" s="741"/>
      <c r="G42" s="741"/>
      <c r="H42" s="741"/>
      <c r="I42" s="304"/>
      <c r="O42" t="s">
        <v>313</v>
      </c>
      <c r="P42" s="591">
        <v>2210388379</v>
      </c>
      <c r="R42" t="s">
        <v>343</v>
      </c>
      <c r="S42" s="592">
        <v>4437589</v>
      </c>
    </row>
    <row r="43" spans="1:19" ht="14.4">
      <c r="I43" s="325"/>
      <c r="O43" t="s">
        <v>315</v>
      </c>
      <c r="P43" s="591">
        <v>301638452</v>
      </c>
      <c r="R43" t="s">
        <v>345</v>
      </c>
      <c r="S43" s="465">
        <v>161716217</v>
      </c>
    </row>
    <row r="44" spans="1:19" ht="12.75" customHeight="1">
      <c r="A44" s="330" t="s">
        <v>25</v>
      </c>
      <c r="I44" s="304"/>
      <c r="O44" t="s">
        <v>659</v>
      </c>
      <c r="P44" s="591">
        <v>2386376517</v>
      </c>
      <c r="R44" t="s">
        <v>345</v>
      </c>
      <c r="S44" s="465">
        <v>161716217</v>
      </c>
    </row>
    <row r="45" spans="1:19" ht="14.4">
      <c r="H45" s="304"/>
      <c r="I45" s="304"/>
      <c r="O45" t="s">
        <v>318</v>
      </c>
      <c r="P45" s="591">
        <v>477626590</v>
      </c>
      <c r="R45" t="s">
        <v>350</v>
      </c>
      <c r="S45" s="465">
        <v>161716217</v>
      </c>
    </row>
    <row r="46" spans="1:19" ht="14.4">
      <c r="A46" s="742" t="s">
        <v>294</v>
      </c>
      <c r="B46" s="742"/>
      <c r="C46" s="742"/>
      <c r="D46" s="742"/>
      <c r="E46" s="742"/>
      <c r="F46" s="742"/>
      <c r="G46" s="742"/>
      <c r="H46" s="176"/>
      <c r="I46" s="304"/>
      <c r="O46" t="s">
        <v>566</v>
      </c>
      <c r="P46" s="591">
        <v>417163452</v>
      </c>
      <c r="R46"/>
      <c r="S46" s="465"/>
    </row>
    <row r="47" spans="1:19" ht="13.5" customHeight="1">
      <c r="A47" s="176"/>
      <c r="B47" s="176"/>
      <c r="C47" s="359"/>
      <c r="D47" s="359"/>
      <c r="E47" s="359"/>
      <c r="F47" s="359"/>
      <c r="G47" s="359"/>
      <c r="H47" s="176"/>
      <c r="I47" s="304"/>
      <c r="O47" t="s">
        <v>782</v>
      </c>
      <c r="P47" s="591">
        <v>426017619</v>
      </c>
      <c r="R47"/>
      <c r="S47" s="465"/>
    </row>
    <row r="48" spans="1:19" ht="13.5" customHeight="1">
      <c r="A48" s="330" t="s">
        <v>299</v>
      </c>
      <c r="B48" s="352"/>
      <c r="C48" s="353"/>
      <c r="D48" s="353"/>
      <c r="E48" s="353"/>
      <c r="F48" s="353"/>
      <c r="G48" s="353"/>
      <c r="H48" s="352"/>
      <c r="I48" s="304"/>
      <c r="O48" t="s">
        <v>318</v>
      </c>
      <c r="P48" s="591">
        <v>8854167</v>
      </c>
      <c r="R48"/>
      <c r="S48" s="465"/>
    </row>
    <row r="49" spans="1:19" ht="13.5" customHeight="1">
      <c r="A49" s="352"/>
      <c r="B49" s="352"/>
      <c r="C49" s="353"/>
      <c r="D49" s="353"/>
      <c r="E49" s="353"/>
      <c r="F49" s="353"/>
      <c r="G49" s="353"/>
      <c r="H49" s="352"/>
      <c r="I49" s="304"/>
      <c r="O49" t="s">
        <v>324</v>
      </c>
      <c r="P49" s="591">
        <v>174727187</v>
      </c>
      <c r="R49"/>
      <c r="S49" s="465"/>
    </row>
    <row r="50" spans="1:19" ht="13.5" customHeight="1">
      <c r="A50" s="178" t="s">
        <v>304</v>
      </c>
      <c r="B50" s="352"/>
      <c r="C50" s="353"/>
      <c r="D50" s="353"/>
      <c r="E50" s="353"/>
      <c r="F50" s="353"/>
      <c r="G50" s="353"/>
      <c r="H50" s="352"/>
      <c r="I50" s="304"/>
      <c r="O50" t="s">
        <v>326</v>
      </c>
      <c r="P50" s="591">
        <v>174727187</v>
      </c>
      <c r="R50"/>
      <c r="S50" s="465"/>
    </row>
    <row r="51" spans="1:19" ht="13.5" customHeight="1">
      <c r="A51" s="178"/>
      <c r="B51" s="352"/>
      <c r="C51" s="353"/>
      <c r="D51" s="353"/>
      <c r="E51" s="353"/>
      <c r="F51" s="353"/>
      <c r="G51" s="353"/>
      <c r="H51" s="352"/>
      <c r="I51" s="304"/>
      <c r="O51" t="s">
        <v>328</v>
      </c>
      <c r="P51" s="591">
        <v>58566178</v>
      </c>
      <c r="R51"/>
      <c r="S51" s="465"/>
    </row>
    <row r="52" spans="1:19" ht="14.4">
      <c r="A52" s="177"/>
      <c r="B52" s="354"/>
      <c r="C52" s="355"/>
      <c r="D52" s="355"/>
      <c r="E52" s="355"/>
      <c r="F52" s="355"/>
      <c r="G52" s="355"/>
      <c r="H52" s="354"/>
      <c r="I52" s="304"/>
      <c r="O52" t="s">
        <v>660</v>
      </c>
      <c r="P52" s="591">
        <v>58566178</v>
      </c>
      <c r="R52" s="593"/>
      <c r="S52" s="594"/>
    </row>
    <row r="53" spans="1:19" ht="14.4">
      <c r="B53" s="744"/>
      <c r="C53" s="745"/>
      <c r="D53" s="239" t="s">
        <v>29</v>
      </c>
      <c r="E53" s="239" t="s">
        <v>30</v>
      </c>
      <c r="G53" s="355"/>
      <c r="H53" s="354"/>
      <c r="I53" s="304"/>
      <c r="O53" t="s">
        <v>330</v>
      </c>
      <c r="P53" s="591">
        <v>2177420</v>
      </c>
      <c r="R53" s="593"/>
      <c r="S53" s="594"/>
    </row>
    <row r="54" spans="1:19" ht="14.4">
      <c r="B54" s="744" t="s">
        <v>31</v>
      </c>
      <c r="C54" s="745"/>
      <c r="D54" s="595">
        <v>7166.48</v>
      </c>
      <c r="E54" s="596">
        <v>7322.9</v>
      </c>
      <c r="G54" s="355"/>
      <c r="H54" s="354"/>
      <c r="I54" s="304"/>
      <c r="O54" t="s">
        <v>332</v>
      </c>
      <c r="P54" s="591">
        <v>56388758</v>
      </c>
      <c r="R54" s="593"/>
      <c r="S54" s="594"/>
    </row>
    <row r="55" spans="1:19" ht="14.4">
      <c r="B55" s="744" t="s">
        <v>32</v>
      </c>
      <c r="C55" s="745"/>
      <c r="D55" s="345">
        <v>6921.52</v>
      </c>
      <c r="E55" s="596">
        <v>7339.62</v>
      </c>
      <c r="G55" s="355"/>
      <c r="H55" s="354"/>
      <c r="I55" s="304"/>
      <c r="O55" t="s">
        <v>344</v>
      </c>
      <c r="P55" s="591">
        <v>1433399</v>
      </c>
      <c r="R55" s="593"/>
      <c r="S55" s="594"/>
    </row>
    <row r="56" spans="1:19" ht="13.5" customHeight="1">
      <c r="A56" s="354"/>
      <c r="B56" s="354"/>
      <c r="C56" s="355"/>
      <c r="D56" s="355"/>
      <c r="E56" s="355"/>
      <c r="F56" s="355"/>
      <c r="G56" s="355"/>
      <c r="H56" s="354"/>
      <c r="I56" s="304"/>
      <c r="O56" t="s">
        <v>575</v>
      </c>
      <c r="P56" s="591">
        <v>1433399</v>
      </c>
      <c r="R56" s="593"/>
      <c r="S56" s="594"/>
    </row>
    <row r="57" spans="1:19" ht="13.5" customHeight="1">
      <c r="A57" s="178" t="s">
        <v>317</v>
      </c>
      <c r="B57" s="354"/>
      <c r="C57" s="355"/>
      <c r="D57" s="355"/>
      <c r="E57" s="355"/>
      <c r="F57" s="355"/>
      <c r="G57" s="355"/>
      <c r="H57" s="354"/>
      <c r="I57" s="304"/>
      <c r="O57" t="s">
        <v>346</v>
      </c>
      <c r="P57" s="591">
        <v>1433399</v>
      </c>
      <c r="R57" s="593"/>
      <c r="S57" s="594"/>
    </row>
    <row r="58" spans="1:19" ht="13.5" customHeight="1">
      <c r="A58" s="178"/>
      <c r="B58" s="352"/>
      <c r="C58" s="353"/>
      <c r="D58" s="353"/>
      <c r="E58" s="353"/>
      <c r="F58" s="353"/>
      <c r="G58" s="353"/>
      <c r="H58" s="352"/>
      <c r="I58" s="304"/>
      <c r="O58" t="s">
        <v>349</v>
      </c>
      <c r="P58" s="591">
        <v>43363731</v>
      </c>
    </row>
    <row r="59" spans="1:19" ht="13.5" customHeight="1">
      <c r="A59" s="177"/>
      <c r="B59" s="352"/>
      <c r="C59" s="353"/>
      <c r="D59" s="353"/>
      <c r="E59" s="353"/>
      <c r="F59" s="353"/>
      <c r="G59" s="353"/>
      <c r="H59" s="352"/>
      <c r="I59" s="304"/>
      <c r="O59" t="s">
        <v>355</v>
      </c>
      <c r="P59" s="591">
        <v>43363731</v>
      </c>
    </row>
    <row r="60" spans="1:19" ht="13.5" customHeight="1">
      <c r="A60" s="178"/>
      <c r="B60" s="739" t="s">
        <v>34</v>
      </c>
      <c r="C60" s="739"/>
      <c r="D60" s="739"/>
      <c r="E60" s="739"/>
      <c r="F60" s="739"/>
      <c r="G60" s="353"/>
      <c r="H60" s="352"/>
      <c r="I60" s="304"/>
      <c r="O60" t="s">
        <v>358</v>
      </c>
      <c r="P60" s="591">
        <v>71363879</v>
      </c>
    </row>
    <row r="61" spans="1:19" s="291" customFormat="1" ht="24">
      <c r="A61" s="351"/>
      <c r="B61" s="292" t="s">
        <v>35</v>
      </c>
      <c r="C61" s="239" t="s">
        <v>36</v>
      </c>
      <c r="D61" s="239" t="s">
        <v>37</v>
      </c>
      <c r="E61" s="239" t="s">
        <v>38</v>
      </c>
      <c r="F61" s="239" t="s">
        <v>323</v>
      </c>
      <c r="G61" s="331"/>
      <c r="H61" s="350"/>
      <c r="I61" s="175"/>
      <c r="O61" t="s">
        <v>661</v>
      </c>
      <c r="P61" s="591">
        <v>49578410</v>
      </c>
    </row>
    <row r="62" spans="1:19" s="180" customFormat="1" ht="13.5" customHeight="1">
      <c r="A62" s="330"/>
      <c r="B62" s="241" t="s">
        <v>42</v>
      </c>
      <c r="C62" s="445"/>
      <c r="D62" s="439">
        <f>+D63+D67</f>
        <v>14805.95</v>
      </c>
      <c r="E62" s="597"/>
      <c r="F62" s="441">
        <f>+F63+F67</f>
        <v>106106544.55599999</v>
      </c>
      <c r="G62" s="598"/>
      <c r="H62" s="599"/>
      <c r="I62" s="324"/>
      <c r="O62" t="s">
        <v>278</v>
      </c>
      <c r="P62" s="591">
        <v>49578410</v>
      </c>
    </row>
    <row r="63" spans="1:19" s="608" customFormat="1" ht="13.5" customHeight="1">
      <c r="A63" s="600"/>
      <c r="B63" s="601" t="s">
        <v>43</v>
      </c>
      <c r="C63" s="602" t="s">
        <v>44</v>
      </c>
      <c r="D63" s="603">
        <f>SUM(D64:D66)</f>
        <v>14805.95</v>
      </c>
      <c r="E63" s="597">
        <f>+D54</f>
        <v>7166.48</v>
      </c>
      <c r="F63" s="604">
        <f>+D63*E63</f>
        <v>106106544.55599999</v>
      </c>
      <c r="G63" s="605"/>
      <c r="H63" s="606"/>
      <c r="I63" s="607"/>
      <c r="O63" t="s">
        <v>662</v>
      </c>
      <c r="P63" s="591">
        <v>21785469</v>
      </c>
    </row>
    <row r="64" spans="1:19" ht="13.5" customHeight="1">
      <c r="A64" s="330"/>
      <c r="B64" s="346" t="s">
        <v>629</v>
      </c>
      <c r="C64" s="339" t="s">
        <v>44</v>
      </c>
      <c r="D64" s="442">
        <v>2039.02</v>
      </c>
      <c r="E64" s="596">
        <f>+E63</f>
        <v>7166.48</v>
      </c>
      <c r="F64" s="343">
        <f>+D64*E64</f>
        <v>14612596.0496</v>
      </c>
      <c r="G64" s="342"/>
      <c r="H64" s="341"/>
      <c r="I64" s="304"/>
      <c r="O64" t="s">
        <v>663</v>
      </c>
      <c r="P64" s="591">
        <v>21785469</v>
      </c>
    </row>
    <row r="65" spans="1:16" ht="13.5" customHeight="1">
      <c r="A65" s="330"/>
      <c r="B65" s="346" t="s">
        <v>634</v>
      </c>
      <c r="C65" s="339" t="s">
        <v>44</v>
      </c>
      <c r="D65" s="442">
        <v>1358.06</v>
      </c>
      <c r="E65" s="596">
        <f t="shared" ref="E65:E66" si="0">+E64</f>
        <v>7166.48</v>
      </c>
      <c r="F65" s="343">
        <f>+D65*E65</f>
        <v>9732509.8287999984</v>
      </c>
      <c r="G65" s="342"/>
      <c r="H65" s="341"/>
      <c r="I65" s="304"/>
      <c r="O65" t="s">
        <v>368</v>
      </c>
      <c r="P65" s="591">
        <v>73128321152.529999</v>
      </c>
    </row>
    <row r="66" spans="1:16" ht="13.5" customHeight="1">
      <c r="A66" s="330"/>
      <c r="B66" s="346" t="s">
        <v>779</v>
      </c>
      <c r="C66" s="339" t="s">
        <v>44</v>
      </c>
      <c r="D66" s="442">
        <v>11408.87</v>
      </c>
      <c r="E66" s="596">
        <f t="shared" si="0"/>
        <v>7166.48</v>
      </c>
      <c r="F66" s="343">
        <v>83553088</v>
      </c>
      <c r="G66" s="342"/>
      <c r="H66" s="341"/>
      <c r="I66" s="304"/>
      <c r="O66" t="s">
        <v>370</v>
      </c>
      <c r="P66" s="591">
        <v>70000000000</v>
      </c>
    </row>
    <row r="67" spans="1:16" s="608" customFormat="1" ht="13.5" customHeight="1">
      <c r="A67" s="600"/>
      <c r="B67" s="601" t="s">
        <v>46</v>
      </c>
      <c r="C67" s="339" t="s">
        <v>44</v>
      </c>
      <c r="D67" s="609"/>
      <c r="E67" s="609"/>
      <c r="F67" s="604"/>
      <c r="G67" s="605"/>
      <c r="H67" s="610"/>
      <c r="I67" s="607"/>
      <c r="O67" t="s">
        <v>145</v>
      </c>
      <c r="P67" s="591">
        <v>40455000000</v>
      </c>
    </row>
    <row r="68" spans="1:16" ht="13.5" customHeight="1">
      <c r="A68" s="330"/>
      <c r="B68" s="335" t="s">
        <v>48</v>
      </c>
      <c r="C68" s="344"/>
      <c r="D68" s="336"/>
      <c r="E68" s="336"/>
      <c r="F68" s="334"/>
      <c r="G68" s="333"/>
      <c r="H68" s="332"/>
      <c r="I68" s="304"/>
      <c r="O68" t="s">
        <v>371</v>
      </c>
      <c r="P68" s="591">
        <v>70000000000</v>
      </c>
    </row>
    <row r="69" spans="1:16" s="180" customFormat="1" ht="13.5" customHeight="1">
      <c r="A69" s="330"/>
      <c r="B69" s="241" t="s">
        <v>667</v>
      </c>
      <c r="C69" s="445"/>
      <c r="D69" s="611">
        <f>+D70+D72</f>
        <v>7864.87</v>
      </c>
      <c r="E69" s="439"/>
      <c r="F69" s="439">
        <f>+F70+F73</f>
        <v>57593656.522999994</v>
      </c>
      <c r="G69" s="598"/>
      <c r="H69" s="599"/>
      <c r="I69" s="324"/>
      <c r="O69" t="s">
        <v>664</v>
      </c>
      <c r="P69" s="591">
        <v>29545000000</v>
      </c>
    </row>
    <row r="70" spans="1:16" s="608" customFormat="1" ht="13.5" customHeight="1">
      <c r="A70" s="612"/>
      <c r="B70" s="601" t="s">
        <v>47</v>
      </c>
      <c r="C70" s="602" t="s">
        <v>44</v>
      </c>
      <c r="D70" s="603">
        <f>SUM(D71:D71)</f>
        <v>7864.87</v>
      </c>
      <c r="E70" s="613">
        <f>+E54</f>
        <v>7322.9</v>
      </c>
      <c r="F70" s="604">
        <f>+D70*E70</f>
        <v>57593656.522999994</v>
      </c>
      <c r="G70" s="605"/>
      <c r="H70" s="606"/>
      <c r="I70" s="607"/>
      <c r="O70" t="s">
        <v>665</v>
      </c>
      <c r="P70" s="591">
        <v>29545000000</v>
      </c>
    </row>
    <row r="71" spans="1:16" ht="13.5" customHeight="1">
      <c r="A71" s="330"/>
      <c r="B71" s="346" t="s">
        <v>332</v>
      </c>
      <c r="C71" s="602" t="s">
        <v>44</v>
      </c>
      <c r="D71" s="442">
        <v>7864.87</v>
      </c>
      <c r="E71" s="337">
        <f>+E70</f>
        <v>7322.9</v>
      </c>
      <c r="F71" s="343">
        <f>+D71*E71</f>
        <v>57593656.522999994</v>
      </c>
      <c r="G71" s="342"/>
      <c r="H71" s="341"/>
      <c r="I71" s="304"/>
      <c r="O71" t="s">
        <v>666</v>
      </c>
      <c r="P71" s="591">
        <v>29545000000</v>
      </c>
    </row>
    <row r="72" spans="1:16" s="608" customFormat="1" ht="13.5" customHeight="1">
      <c r="A72" s="612"/>
      <c r="B72" s="601" t="s">
        <v>49</v>
      </c>
      <c r="C72" s="602" t="s">
        <v>44</v>
      </c>
      <c r="D72" s="603">
        <v>0</v>
      </c>
      <c r="E72" s="613">
        <f>+D55</f>
        <v>6921.52</v>
      </c>
      <c r="F72" s="614"/>
      <c r="G72" s="615"/>
      <c r="H72" s="610"/>
      <c r="I72" s="607"/>
      <c r="O72" t="s">
        <v>147</v>
      </c>
      <c r="P72" s="591">
        <v>237310914</v>
      </c>
    </row>
    <row r="73" spans="1:16" ht="13.5" customHeight="1">
      <c r="A73" s="330"/>
      <c r="B73" s="335" t="s">
        <v>48</v>
      </c>
      <c r="C73" s="334"/>
      <c r="D73" s="336"/>
      <c r="E73" s="336"/>
      <c r="F73" s="334"/>
      <c r="G73" s="333"/>
      <c r="H73" s="332"/>
      <c r="I73" s="304"/>
      <c r="O73" t="s">
        <v>367</v>
      </c>
      <c r="P73" s="591">
        <v>154438767</v>
      </c>
    </row>
    <row r="74" spans="1:16" ht="13.5" customHeight="1">
      <c r="A74" s="330"/>
      <c r="B74" s="238"/>
      <c r="C74" s="326"/>
      <c r="D74" s="326"/>
      <c r="E74" s="326"/>
      <c r="F74" s="326"/>
      <c r="G74" s="326"/>
      <c r="H74" s="325"/>
      <c r="I74" s="304"/>
      <c r="O74" t="s">
        <v>367</v>
      </c>
      <c r="P74" s="591">
        <v>154438767</v>
      </c>
    </row>
    <row r="75" spans="1:16" ht="13.5" customHeight="1">
      <c r="A75" s="178" t="s">
        <v>50</v>
      </c>
      <c r="B75" s="238"/>
      <c r="C75" s="326"/>
      <c r="D75" s="326"/>
      <c r="E75" s="326"/>
      <c r="F75" s="326"/>
      <c r="G75" s="326"/>
      <c r="H75" s="325"/>
      <c r="I75" s="304"/>
      <c r="O75" t="s">
        <v>668</v>
      </c>
      <c r="P75" s="591">
        <v>82872147</v>
      </c>
    </row>
    <row r="76" spans="1:16" ht="13.5" customHeight="1">
      <c r="A76" s="178"/>
      <c r="B76" s="238"/>
      <c r="C76" s="326"/>
      <c r="D76" s="326"/>
      <c r="E76" s="326"/>
      <c r="F76" s="326"/>
      <c r="G76" s="326"/>
      <c r="H76" s="325"/>
      <c r="I76" s="304"/>
      <c r="O76" t="s">
        <v>669</v>
      </c>
      <c r="P76" s="591">
        <v>82872147</v>
      </c>
    </row>
    <row r="77" spans="1:16" ht="13.5" customHeight="1">
      <c r="A77" s="177"/>
      <c r="B77" s="238"/>
      <c r="C77" s="326"/>
      <c r="D77" s="326"/>
      <c r="E77" s="326"/>
      <c r="F77" s="326"/>
      <c r="G77" s="326"/>
      <c r="H77" s="325"/>
      <c r="I77" s="304"/>
      <c r="O77" t="s">
        <v>373</v>
      </c>
      <c r="P77" s="591">
        <v>2891010238.5300002</v>
      </c>
    </row>
    <row r="78" spans="1:16" ht="24">
      <c r="A78" s="330"/>
      <c r="B78" s="292" t="s">
        <v>51</v>
      </c>
      <c r="C78" s="239" t="s">
        <v>52</v>
      </c>
      <c r="D78" s="239" t="s">
        <v>348</v>
      </c>
      <c r="E78" s="331"/>
      <c r="F78" s="331"/>
      <c r="G78" s="326"/>
      <c r="H78" s="325"/>
      <c r="I78" s="304"/>
      <c r="O78" t="s">
        <v>577</v>
      </c>
      <c r="P78" s="591">
        <v>2851438434</v>
      </c>
    </row>
    <row r="79" spans="1:16" ht="24">
      <c r="A79" s="330"/>
      <c r="B79" s="290" t="s">
        <v>351</v>
      </c>
      <c r="C79" s="337">
        <f>+D54</f>
        <v>7166.48</v>
      </c>
      <c r="D79" s="328">
        <f>-'[16]Estados de Resultados 2023'!D48</f>
        <v>2713434</v>
      </c>
      <c r="E79" s="327"/>
      <c r="F79" s="327"/>
      <c r="G79" s="326"/>
      <c r="H79" s="325"/>
      <c r="I79" s="304"/>
      <c r="O79" t="s">
        <v>783</v>
      </c>
      <c r="P79" s="591">
        <v>2851438434</v>
      </c>
    </row>
    <row r="80" spans="1:16" ht="24">
      <c r="A80" s="330"/>
      <c r="B80" s="290" t="s">
        <v>354</v>
      </c>
      <c r="C80" s="337"/>
      <c r="D80" s="328"/>
      <c r="E80" s="327"/>
      <c r="F80" s="327"/>
      <c r="G80" s="326"/>
      <c r="H80" s="325"/>
      <c r="I80" s="304"/>
      <c r="O80" t="s">
        <v>374</v>
      </c>
      <c r="P80" s="591">
        <v>39571803.530000001</v>
      </c>
    </row>
    <row r="81" spans="1:9" ht="24">
      <c r="A81" s="330"/>
      <c r="B81" s="290" t="s">
        <v>357</v>
      </c>
      <c r="C81" s="337">
        <v>7169.7</v>
      </c>
      <c r="D81" s="328">
        <f>'[16]Estados de Resultados 2023'!D49</f>
        <v>4437589</v>
      </c>
      <c r="E81" s="327"/>
      <c r="F81" s="327"/>
      <c r="G81" s="326"/>
      <c r="H81" s="325"/>
      <c r="I81" s="304"/>
    </row>
    <row r="82" spans="1:9" ht="24">
      <c r="A82" s="330"/>
      <c r="B82" s="290" t="s">
        <v>360</v>
      </c>
      <c r="C82" s="436"/>
      <c r="D82" s="436"/>
      <c r="E82" s="327"/>
      <c r="F82" s="327"/>
      <c r="G82" s="326"/>
      <c r="H82" s="325"/>
      <c r="I82" s="304"/>
    </row>
    <row r="83" spans="1:9" ht="25.5" customHeight="1">
      <c r="A83" s="330"/>
      <c r="B83" s="616"/>
      <c r="C83" s="616"/>
      <c r="D83" s="617">
        <f>+D79-D81</f>
        <v>-1724155</v>
      </c>
      <c r="E83" s="428"/>
      <c r="F83" s="428"/>
      <c r="G83" s="326"/>
      <c r="H83" s="325"/>
      <c r="I83" s="304"/>
    </row>
    <row r="84" spans="1:9">
      <c r="A84" s="304"/>
      <c r="H84" s="304"/>
      <c r="I84" s="304"/>
    </row>
    <row r="85" spans="1:9">
      <c r="A85" s="324" t="s">
        <v>365</v>
      </c>
      <c r="H85" s="304"/>
      <c r="I85" s="304"/>
    </row>
    <row r="86" spans="1:9">
      <c r="A86" s="304"/>
      <c r="H86" s="304"/>
      <c r="I86" s="304"/>
    </row>
    <row r="87" spans="1:9">
      <c r="A87" s="178" t="s">
        <v>59</v>
      </c>
      <c r="H87" s="304"/>
      <c r="I87" s="304"/>
    </row>
    <row r="88" spans="1:9">
      <c r="A88" s="304"/>
      <c r="H88" s="304"/>
      <c r="I88" s="304"/>
    </row>
    <row r="89" spans="1:9" ht="15" customHeight="1">
      <c r="A89" s="741" t="s">
        <v>60</v>
      </c>
      <c r="B89" s="741"/>
      <c r="C89" s="741"/>
      <c r="D89" s="741"/>
      <c r="E89" s="741"/>
      <c r="F89" s="741"/>
      <c r="G89" s="741"/>
      <c r="H89" s="741"/>
      <c r="I89" s="304"/>
    </row>
    <row r="90" spans="1:9">
      <c r="A90" s="304"/>
      <c r="H90" s="304"/>
      <c r="I90" s="304"/>
    </row>
    <row r="91" spans="1:9" ht="23.25" customHeight="1">
      <c r="A91" s="304"/>
      <c r="B91" s="746" t="s">
        <v>61</v>
      </c>
      <c r="C91" s="747"/>
      <c r="D91" s="747"/>
      <c r="E91" s="748"/>
      <c r="G91" s="311"/>
      <c r="H91" s="304"/>
    </row>
    <row r="92" spans="1:9" ht="43.5" customHeight="1">
      <c r="A92" s="304"/>
      <c r="B92" s="749" t="s">
        <v>62</v>
      </c>
      <c r="C92" s="750"/>
      <c r="D92" s="783">
        <v>45016</v>
      </c>
      <c r="E92" s="750"/>
      <c r="G92" s="311"/>
      <c r="H92" s="304"/>
    </row>
    <row r="93" spans="1:9">
      <c r="A93" s="304"/>
      <c r="B93" s="753" t="s">
        <v>63</v>
      </c>
      <c r="C93" s="754"/>
      <c r="D93" s="425">
        <v>0</v>
      </c>
      <c r="E93" s="314"/>
      <c r="G93" s="311"/>
      <c r="H93" s="304"/>
    </row>
    <row r="94" spans="1:9">
      <c r="A94" s="304"/>
      <c r="B94" s="755" t="s">
        <v>64</v>
      </c>
      <c r="C94" s="756"/>
      <c r="D94" s="425">
        <f>+P5</f>
        <v>544633063</v>
      </c>
      <c r="E94" s="314"/>
      <c r="G94" s="311"/>
      <c r="H94" s="304"/>
    </row>
    <row r="95" spans="1:9">
      <c r="A95" s="304"/>
      <c r="B95" s="757" t="s">
        <v>65</v>
      </c>
      <c r="C95" s="758"/>
      <c r="D95" s="425">
        <v>0</v>
      </c>
      <c r="E95" s="314"/>
      <c r="G95" s="311"/>
      <c r="H95" s="304"/>
    </row>
    <row r="96" spans="1:9">
      <c r="A96" s="304"/>
      <c r="B96" s="749" t="s">
        <v>66</v>
      </c>
      <c r="C96" s="750"/>
      <c r="D96" s="782">
        <f>SUM(D93:D95)</f>
        <v>544633063</v>
      </c>
      <c r="E96" s="760"/>
      <c r="G96" s="311"/>
      <c r="H96" s="424"/>
    </row>
    <row r="97" spans="1:9">
      <c r="A97" s="304"/>
      <c r="B97" s="317"/>
      <c r="C97" s="316"/>
      <c r="D97" s="224"/>
      <c r="E97" s="316"/>
      <c r="G97" s="311"/>
      <c r="H97" s="304"/>
    </row>
    <row r="98" spans="1:9" ht="33.75" customHeight="1">
      <c r="A98" s="304"/>
      <c r="B98" s="749" t="s">
        <v>67</v>
      </c>
      <c r="C98" s="750"/>
      <c r="D98" s="783">
        <f>+D92</f>
        <v>45016</v>
      </c>
      <c r="E98" s="750"/>
      <c r="G98" s="311"/>
      <c r="H98" s="304"/>
    </row>
    <row r="99" spans="1:9">
      <c r="A99" s="304"/>
      <c r="B99" s="321" t="s">
        <v>473</v>
      </c>
      <c r="C99" s="320"/>
      <c r="D99" s="425">
        <f>+P6</f>
        <v>529020467</v>
      </c>
      <c r="E99" s="314"/>
      <c r="G99" s="311"/>
      <c r="H99" s="304"/>
    </row>
    <row r="100" spans="1:9">
      <c r="A100" s="304"/>
      <c r="B100" s="321" t="s">
        <v>629</v>
      </c>
      <c r="C100" s="320"/>
      <c r="D100" s="425">
        <f>+P7</f>
        <v>14612596</v>
      </c>
      <c r="E100" s="314"/>
      <c r="G100" s="311"/>
      <c r="H100" s="304"/>
    </row>
    <row r="101" spans="1:9">
      <c r="A101" s="304"/>
      <c r="B101" s="321" t="s">
        <v>770</v>
      </c>
      <c r="C101" s="320"/>
      <c r="D101" s="425">
        <f>+P8</f>
        <v>1000000</v>
      </c>
      <c r="E101" s="314"/>
      <c r="G101" s="311"/>
      <c r="H101" s="304"/>
    </row>
    <row r="102" spans="1:9">
      <c r="A102" s="304"/>
      <c r="B102" s="749" t="s">
        <v>66</v>
      </c>
      <c r="C102" s="750"/>
      <c r="D102" s="782">
        <f>SUM(D99:E101)</f>
        <v>544633063</v>
      </c>
      <c r="E102" s="760"/>
      <c r="G102" s="311"/>
      <c r="H102" s="304"/>
    </row>
    <row r="103" spans="1:9">
      <c r="A103" s="304"/>
      <c r="B103" s="317"/>
      <c r="C103" s="316"/>
      <c r="D103" s="224"/>
      <c r="E103" s="316"/>
      <c r="G103" s="311"/>
      <c r="H103" s="304"/>
    </row>
    <row r="104" spans="1:9" ht="30" customHeight="1">
      <c r="A104" s="304"/>
      <c r="B104" s="749" t="s">
        <v>65</v>
      </c>
      <c r="C104" s="750"/>
      <c r="D104" s="783">
        <f>+D98</f>
        <v>45016</v>
      </c>
      <c r="E104" s="750"/>
      <c r="G104" s="311"/>
      <c r="H104" s="304"/>
    </row>
    <row r="105" spans="1:9">
      <c r="A105" s="304"/>
      <c r="B105" s="315" t="s">
        <v>68</v>
      </c>
      <c r="C105" s="314"/>
      <c r="D105" s="784">
        <v>0</v>
      </c>
      <c r="E105" s="785"/>
      <c r="G105" s="311"/>
      <c r="H105" s="304"/>
    </row>
    <row r="106" spans="1:9">
      <c r="A106" s="304"/>
      <c r="B106" s="315" t="s">
        <v>478</v>
      </c>
      <c r="C106" s="314"/>
      <c r="D106" s="313"/>
      <c r="E106" s="312">
        <v>0</v>
      </c>
      <c r="G106" s="311"/>
      <c r="H106" s="304"/>
    </row>
    <row r="107" spans="1:9">
      <c r="A107" s="304"/>
      <c r="B107" s="265" t="s">
        <v>66</v>
      </c>
      <c r="C107" s="418"/>
      <c r="D107" s="814">
        <f>+E106+D105</f>
        <v>0</v>
      </c>
      <c r="E107" s="815"/>
      <c r="G107" s="311"/>
      <c r="H107" s="304"/>
    </row>
    <row r="108" spans="1:9">
      <c r="A108" s="304"/>
      <c r="H108" s="304"/>
      <c r="I108" s="304"/>
    </row>
    <row r="109" spans="1:9">
      <c r="A109" s="178" t="s">
        <v>69</v>
      </c>
      <c r="H109" s="304"/>
      <c r="I109" s="304"/>
    </row>
    <row r="110" spans="1:9">
      <c r="A110" s="304"/>
      <c r="H110" s="304"/>
      <c r="I110" s="304"/>
    </row>
    <row r="111" spans="1:9" ht="14.25" customHeight="1">
      <c r="A111" s="741" t="s">
        <v>379</v>
      </c>
      <c r="B111" s="741"/>
      <c r="C111" s="741"/>
      <c r="D111" s="741"/>
      <c r="E111" s="741"/>
      <c r="F111" s="741"/>
      <c r="G111" s="741"/>
      <c r="H111" s="741"/>
      <c r="I111" s="304"/>
    </row>
    <row r="112" spans="1:9" ht="13.5" customHeight="1">
      <c r="A112" s="559"/>
      <c r="B112" s="618"/>
      <c r="C112" s="184"/>
      <c r="D112" s="184"/>
      <c r="E112" s="184"/>
      <c r="F112" s="184"/>
      <c r="G112" s="184"/>
      <c r="H112" s="618"/>
      <c r="I112" s="618"/>
    </row>
    <row r="113" spans="1:14" ht="13.5" customHeight="1">
      <c r="A113" s="175"/>
      <c r="B113" s="175"/>
      <c r="C113" s="280"/>
      <c r="D113" s="280"/>
      <c r="E113" s="280"/>
      <c r="F113" s="280"/>
      <c r="G113" s="280"/>
      <c r="H113" s="175"/>
      <c r="I113" s="304"/>
    </row>
    <row r="114" spans="1:14">
      <c r="A114" s="178" t="s">
        <v>745</v>
      </c>
    </row>
    <row r="115" spans="1:14">
      <c r="A115" s="304"/>
    </row>
    <row r="116" spans="1:14" ht="21.75" customHeight="1">
      <c r="B116" s="763" t="s">
        <v>71</v>
      </c>
      <c r="C116" s="763"/>
      <c r="D116" s="763"/>
      <c r="E116" s="306">
        <f>+D104</f>
        <v>45016</v>
      </c>
      <c r="F116" s="257" t="s">
        <v>72</v>
      </c>
      <c r="G116" s="257" t="s">
        <v>73</v>
      </c>
      <c r="J116" s="177"/>
    </row>
    <row r="117" spans="1:14" ht="12" customHeight="1">
      <c r="B117" s="423" t="s">
        <v>670</v>
      </c>
      <c r="C117" s="278"/>
      <c r="D117" s="277"/>
      <c r="E117" s="619">
        <f>+F117+G117</f>
        <v>302663</v>
      </c>
      <c r="F117" s="620">
        <f>+P11</f>
        <v>302663</v>
      </c>
      <c r="G117" s="621">
        <v>0</v>
      </c>
      <c r="J117" s="177"/>
    </row>
    <row r="118" spans="1:14" ht="12" customHeight="1">
      <c r="B118" s="317" t="s">
        <v>671</v>
      </c>
      <c r="C118" s="622"/>
      <c r="D118" s="623"/>
      <c r="E118" s="619">
        <f t="shared" ref="E118:E126" si="1">+F118+G118</f>
        <v>9732510</v>
      </c>
      <c r="F118" s="620">
        <f>+P12</f>
        <v>9732510</v>
      </c>
      <c r="G118" s="620">
        <v>0</v>
      </c>
      <c r="K118" s="764"/>
      <c r="L118" s="764"/>
      <c r="M118" s="764"/>
      <c r="N118" s="764"/>
    </row>
    <row r="119" spans="1:14" ht="12" customHeight="1">
      <c r="B119" s="317" t="s">
        <v>672</v>
      </c>
      <c r="C119" s="622"/>
      <c r="D119" s="623"/>
      <c r="E119" s="619">
        <f t="shared" si="1"/>
        <v>40588639040</v>
      </c>
      <c r="F119" s="620">
        <f>+'[16]Portafolio 1514- Bonos '!N31</f>
        <v>40588639040</v>
      </c>
      <c r="G119" s="620">
        <v>0</v>
      </c>
      <c r="K119" s="310"/>
      <c r="L119" s="310"/>
      <c r="M119" s="310"/>
      <c r="N119" s="310"/>
    </row>
    <row r="120" spans="1:14">
      <c r="B120" s="315" t="s">
        <v>479</v>
      </c>
      <c r="C120" s="622"/>
      <c r="D120" s="623"/>
      <c r="E120" s="619">
        <f t="shared" si="1"/>
        <v>15823000000</v>
      </c>
      <c r="F120" s="620">
        <f>+'[16]Portafolio 1514 I CDAs'!M47</f>
        <v>15823000000</v>
      </c>
      <c r="G120" s="620">
        <v>0</v>
      </c>
    </row>
    <row r="121" spans="1:14">
      <c r="B121" s="315" t="s">
        <v>784</v>
      </c>
      <c r="C121" s="622"/>
      <c r="D121" s="623"/>
      <c r="E121" s="619">
        <f t="shared" si="1"/>
        <v>3999930000</v>
      </c>
      <c r="F121" s="620">
        <f>+P16</f>
        <v>3999930000</v>
      </c>
      <c r="G121" s="620"/>
    </row>
    <row r="122" spans="1:14">
      <c r="B122" s="315" t="s">
        <v>637</v>
      </c>
      <c r="C122" s="622"/>
      <c r="D122" s="623"/>
      <c r="E122" s="619">
        <f t="shared" si="1"/>
        <v>548896812.5</v>
      </c>
      <c r="F122" s="620">
        <f>+'[16]Amortizacion Sobreprecio 2023'!I39</f>
        <v>548896812.5</v>
      </c>
      <c r="G122" s="620">
        <v>0</v>
      </c>
    </row>
    <row r="123" spans="1:14">
      <c r="B123" s="315" t="s">
        <v>779</v>
      </c>
      <c r="C123" s="622"/>
      <c r="D123" s="623"/>
      <c r="E123" s="619">
        <f t="shared" si="1"/>
        <v>83261933.25999999</v>
      </c>
      <c r="F123" s="620">
        <f>+'[16]Amortizacion Sobreprecio 2023'!I49</f>
        <v>83261933.25999999</v>
      </c>
      <c r="G123" s="620"/>
    </row>
    <row r="124" spans="1:14">
      <c r="B124" s="315" t="s">
        <v>640</v>
      </c>
      <c r="C124" s="622"/>
      <c r="D124" s="623"/>
      <c r="E124" s="619">
        <f t="shared" si="1"/>
        <v>16025802847</v>
      </c>
      <c r="F124" s="620">
        <f>+P21</f>
        <v>16025802847</v>
      </c>
      <c r="G124" s="620">
        <v>0</v>
      </c>
    </row>
    <row r="125" spans="1:14">
      <c r="B125" s="315" t="s">
        <v>642</v>
      </c>
      <c r="C125" s="622"/>
      <c r="D125" s="623"/>
      <c r="E125" s="619">
        <f t="shared" si="1"/>
        <v>-16812597778</v>
      </c>
      <c r="F125" s="620">
        <f>-P22</f>
        <v>-16812597778</v>
      </c>
      <c r="G125" s="620">
        <v>0</v>
      </c>
    </row>
    <row r="126" spans="1:14">
      <c r="B126" s="315" t="s">
        <v>644</v>
      </c>
      <c r="C126" s="622"/>
      <c r="D126" s="623"/>
      <c r="E126" s="619">
        <f t="shared" si="1"/>
        <v>-8893325809</v>
      </c>
      <c r="F126" s="620">
        <f>-P23</f>
        <v>-8893325809</v>
      </c>
      <c r="G126" s="620">
        <v>0</v>
      </c>
    </row>
    <row r="127" spans="1:14">
      <c r="B127" s="763" t="s">
        <v>74</v>
      </c>
      <c r="C127" s="763"/>
      <c r="D127" s="763"/>
      <c r="E127" s="258">
        <f>SUM(E117:E126)</f>
        <v>51373642218.76001</v>
      </c>
      <c r="F127" s="258">
        <f>SUM(F117:F126)</f>
        <v>51373642218.76001</v>
      </c>
      <c r="G127" s="258">
        <f>SUM(G117:G126)</f>
        <v>0</v>
      </c>
    </row>
    <row r="128" spans="1:14">
      <c r="A128" s="304"/>
    </row>
    <row r="129" spans="1:9">
      <c r="B129" s="276"/>
      <c r="C129" s="263"/>
      <c r="D129" s="263"/>
      <c r="E129" s="263"/>
      <c r="F129" s="263"/>
      <c r="G129" s="263"/>
    </row>
    <row r="130" spans="1:9">
      <c r="A130" s="178" t="s">
        <v>744</v>
      </c>
    </row>
    <row r="131" spans="1:9">
      <c r="A131" s="304"/>
    </row>
    <row r="132" spans="1:9">
      <c r="B132" s="763" t="s">
        <v>71</v>
      </c>
      <c r="C132" s="763"/>
      <c r="D132" s="763"/>
      <c r="E132" s="306">
        <f>+E116</f>
        <v>45016</v>
      </c>
      <c r="F132" s="257" t="s">
        <v>72</v>
      </c>
      <c r="G132" s="257" t="s">
        <v>73</v>
      </c>
    </row>
    <row r="133" spans="1:9">
      <c r="B133" s="624" t="s">
        <v>480</v>
      </c>
      <c r="C133" s="625"/>
      <c r="D133" s="626"/>
      <c r="E133" s="627">
        <v>0</v>
      </c>
      <c r="F133" s="627">
        <f>+E133</f>
        <v>0</v>
      </c>
      <c r="G133" s="627"/>
    </row>
    <row r="134" spans="1:9">
      <c r="B134" s="315" t="s">
        <v>389</v>
      </c>
      <c r="C134" s="622"/>
      <c r="D134" s="623"/>
      <c r="E134" s="620">
        <v>0</v>
      </c>
      <c r="F134" s="620"/>
      <c r="G134" s="620"/>
    </row>
    <row r="135" spans="1:9">
      <c r="B135" s="315" t="s">
        <v>389</v>
      </c>
      <c r="C135" s="622"/>
      <c r="D135" s="623"/>
      <c r="E135" s="620">
        <v>0</v>
      </c>
      <c r="F135" s="620"/>
      <c r="G135" s="620"/>
    </row>
    <row r="136" spans="1:9">
      <c r="B136" s="628" t="s">
        <v>390</v>
      </c>
      <c r="C136" s="629"/>
      <c r="D136" s="630"/>
      <c r="E136" s="620">
        <v>0</v>
      </c>
      <c r="F136" s="631"/>
      <c r="G136" s="631"/>
    </row>
    <row r="137" spans="1:9">
      <c r="B137" s="763" t="s">
        <v>391</v>
      </c>
      <c r="C137" s="763"/>
      <c r="D137" s="763"/>
      <c r="E137" s="258">
        <f>SUM(E133:E136)</f>
        <v>0</v>
      </c>
      <c r="F137" s="258">
        <f>SUM(F133:F136)</f>
        <v>0</v>
      </c>
      <c r="G137" s="258">
        <f>SUM(G133:G136)</f>
        <v>0</v>
      </c>
    </row>
    <row r="138" spans="1:9">
      <c r="B138" s="276"/>
      <c r="C138" s="263"/>
      <c r="D138" s="263"/>
      <c r="E138" s="263"/>
      <c r="F138" s="263"/>
      <c r="G138" s="263"/>
      <c r="I138" s="166" t="str">
        <f>PROPER(B138)</f>
        <v/>
      </c>
    </row>
    <row r="139" spans="1:9">
      <c r="A139" s="178" t="s">
        <v>743</v>
      </c>
      <c r="I139" s="166" t="str">
        <f>PROPER(B139)</f>
        <v/>
      </c>
    </row>
    <row r="140" spans="1:9">
      <c r="A140" s="304"/>
      <c r="I140" s="166" t="str">
        <f>PROPER(B140)</f>
        <v/>
      </c>
    </row>
    <row r="141" spans="1:9">
      <c r="B141" s="763" t="s">
        <v>71</v>
      </c>
      <c r="C141" s="763"/>
      <c r="D141" s="763"/>
      <c r="E141" s="306">
        <f>+E132</f>
        <v>45016</v>
      </c>
      <c r="F141" s="257" t="s">
        <v>72</v>
      </c>
      <c r="G141" s="257" t="s">
        <v>73</v>
      </c>
    </row>
    <row r="142" spans="1:9">
      <c r="B142" s="624" t="s">
        <v>587</v>
      </c>
      <c r="C142" s="625"/>
      <c r="D142" s="626"/>
      <c r="E142" s="627">
        <v>0</v>
      </c>
      <c r="F142" s="627"/>
      <c r="G142" s="627">
        <f>+E142</f>
        <v>0</v>
      </c>
    </row>
    <row r="143" spans="1:9">
      <c r="B143" s="315" t="s">
        <v>393</v>
      </c>
      <c r="C143" s="622"/>
      <c r="D143" s="623"/>
      <c r="E143" s="620">
        <v>0</v>
      </c>
      <c r="F143" s="620"/>
      <c r="G143" s="620">
        <v>0</v>
      </c>
    </row>
    <row r="144" spans="1:9">
      <c r="B144" s="763" t="s">
        <v>74</v>
      </c>
      <c r="C144" s="763"/>
      <c r="D144" s="763"/>
      <c r="E144" s="258">
        <f>SUM(E142:E143)</f>
        <v>0</v>
      </c>
      <c r="F144" s="258">
        <f>SUM(F142:F143)</f>
        <v>0</v>
      </c>
      <c r="G144" s="258">
        <f>SUM(G142:G143)</f>
        <v>0</v>
      </c>
      <c r="H144" s="304"/>
    </row>
    <row r="145" spans="1:9">
      <c r="A145" s="304"/>
      <c r="H145" s="304"/>
      <c r="I145" s="166" t="str">
        <f>PROPER(B145)</f>
        <v/>
      </c>
    </row>
    <row r="146" spans="1:9" ht="13.95" customHeight="1">
      <c r="A146" s="178" t="s">
        <v>485</v>
      </c>
      <c r="B146" s="178"/>
      <c r="C146" s="178"/>
      <c r="D146" s="178"/>
      <c r="E146" s="178"/>
      <c r="F146" s="178"/>
      <c r="G146" s="178"/>
      <c r="H146" s="178"/>
      <c r="I146" s="166" t="str">
        <f>PROPER(B146)</f>
        <v/>
      </c>
    </row>
    <row r="147" spans="1:9">
      <c r="A147" s="304"/>
      <c r="H147" s="304"/>
      <c r="I147" s="166" t="str">
        <f>PROPER(B147)</f>
        <v/>
      </c>
    </row>
    <row r="148" spans="1:9">
      <c r="A148" s="304"/>
      <c r="B148" s="763" t="s">
        <v>77</v>
      </c>
      <c r="C148" s="763"/>
      <c r="D148" s="763"/>
      <c r="E148" s="763"/>
      <c r="F148" s="257" t="s">
        <v>72</v>
      </c>
      <c r="G148" s="257" t="s">
        <v>73</v>
      </c>
    </row>
    <row r="149" spans="1:9">
      <c r="A149" s="304"/>
      <c r="B149" s="753" t="s">
        <v>397</v>
      </c>
      <c r="C149" s="813"/>
      <c r="D149" s="813"/>
      <c r="E149" s="754"/>
      <c r="F149" s="632">
        <f>+P26</f>
        <v>1400000</v>
      </c>
      <c r="G149" s="632">
        <v>0</v>
      </c>
    </row>
    <row r="150" spans="1:9">
      <c r="A150" s="304"/>
      <c r="B150" s="321" t="s">
        <v>398</v>
      </c>
      <c r="C150" s="313"/>
      <c r="D150" s="313"/>
      <c r="E150" s="312">
        <v>0</v>
      </c>
      <c r="F150" s="633">
        <v>0</v>
      </c>
      <c r="G150" s="633">
        <v>0</v>
      </c>
    </row>
    <row r="151" spans="1:9">
      <c r="A151" s="304"/>
      <c r="B151" s="321" t="s">
        <v>486</v>
      </c>
      <c r="C151" s="313"/>
      <c r="D151" s="313"/>
      <c r="E151" s="312"/>
      <c r="F151" s="633">
        <v>0</v>
      </c>
      <c r="G151" s="633">
        <v>0</v>
      </c>
    </row>
    <row r="152" spans="1:9">
      <c r="A152" s="304"/>
      <c r="B152" s="755" t="s">
        <v>79</v>
      </c>
      <c r="C152" s="773"/>
      <c r="D152" s="773"/>
      <c r="E152" s="756"/>
      <c r="F152" s="633">
        <v>0</v>
      </c>
      <c r="G152" s="633">
        <v>0</v>
      </c>
    </row>
    <row r="153" spans="1:9">
      <c r="A153" s="304"/>
      <c r="B153" s="321" t="s">
        <v>487</v>
      </c>
      <c r="C153" s="634"/>
      <c r="D153" s="634"/>
      <c r="E153" s="312"/>
      <c r="F153" s="633">
        <f>+P32</f>
        <v>1470275</v>
      </c>
      <c r="G153" s="633">
        <v>0</v>
      </c>
    </row>
    <row r="154" spans="1:9">
      <c r="A154" s="304"/>
      <c r="B154" s="321" t="s">
        <v>647</v>
      </c>
      <c r="C154" s="634"/>
      <c r="D154" s="634"/>
      <c r="E154" s="312"/>
      <c r="F154" s="633">
        <f>+P30</f>
        <v>1002000000</v>
      </c>
      <c r="G154" s="633">
        <v>0</v>
      </c>
    </row>
    <row r="155" spans="1:9">
      <c r="A155" s="304"/>
      <c r="B155" s="321" t="s">
        <v>648</v>
      </c>
      <c r="C155" s="634"/>
      <c r="D155" s="634"/>
      <c r="E155" s="312"/>
      <c r="F155" s="633">
        <f>+P28</f>
        <v>70140000</v>
      </c>
      <c r="G155" s="633">
        <v>0</v>
      </c>
    </row>
    <row r="156" spans="1:9">
      <c r="A156" s="304"/>
      <c r="B156" s="749" t="s">
        <v>66</v>
      </c>
      <c r="C156" s="766"/>
      <c r="D156" s="766"/>
      <c r="E156" s="750"/>
      <c r="F156" s="258">
        <f>SUM(F149:F155)</f>
        <v>1075010275</v>
      </c>
      <c r="G156" s="258">
        <f>SUM(G149:G155)</f>
        <v>0</v>
      </c>
    </row>
    <row r="157" spans="1:9">
      <c r="A157" s="304"/>
      <c r="H157" s="304"/>
      <c r="I157" s="166" t="str">
        <f>PROPER(B157)</f>
        <v/>
      </c>
    </row>
    <row r="158" spans="1:9">
      <c r="A158" s="741"/>
      <c r="B158" s="741"/>
      <c r="C158" s="741"/>
      <c r="D158" s="741"/>
      <c r="E158" s="741"/>
      <c r="F158" s="741"/>
      <c r="G158" s="741"/>
      <c r="H158" s="741"/>
      <c r="I158" s="166" t="str">
        <f>PROPER(B158)</f>
        <v/>
      </c>
    </row>
    <row r="159" spans="1:9">
      <c r="B159" s="276"/>
      <c r="C159" s="263"/>
      <c r="D159" s="263"/>
      <c r="E159" s="263"/>
      <c r="F159" s="263"/>
      <c r="G159" s="263"/>
    </row>
    <row r="160" spans="1:9">
      <c r="A160" s="178" t="s">
        <v>80</v>
      </c>
    </row>
    <row r="162" spans="1:16">
      <c r="B162" s="767" t="s">
        <v>62</v>
      </c>
      <c r="C162" s="769" t="s">
        <v>81</v>
      </c>
      <c r="D162" s="769"/>
      <c r="E162" s="769"/>
      <c r="F162" s="769"/>
      <c r="G162" s="769"/>
      <c r="H162" s="769" t="s">
        <v>82</v>
      </c>
      <c r="I162" s="769"/>
      <c r="J162" s="769"/>
      <c r="K162" s="769"/>
      <c r="L162" s="769" t="s">
        <v>406</v>
      </c>
      <c r="M162" s="301"/>
    </row>
    <row r="163" spans="1:16" ht="24">
      <c r="B163" s="768"/>
      <c r="C163" s="257" t="s">
        <v>83</v>
      </c>
      <c r="D163" s="257" t="s">
        <v>84</v>
      </c>
      <c r="E163" s="257" t="s">
        <v>85</v>
      </c>
      <c r="F163" s="257" t="s">
        <v>86</v>
      </c>
      <c r="G163" s="257" t="s">
        <v>87</v>
      </c>
      <c r="H163" s="245" t="s">
        <v>82</v>
      </c>
      <c r="I163" s="245"/>
      <c r="J163" s="245"/>
      <c r="K163" s="245" t="s">
        <v>91</v>
      </c>
      <c r="L163" s="769"/>
      <c r="M163" s="301"/>
    </row>
    <row r="164" spans="1:16">
      <c r="B164" s="635" t="s">
        <v>407</v>
      </c>
      <c r="C164" s="636">
        <v>0</v>
      </c>
      <c r="D164" s="637">
        <v>0</v>
      </c>
      <c r="E164" s="637"/>
      <c r="F164" s="637"/>
      <c r="G164" s="638">
        <v>0</v>
      </c>
      <c r="H164" s="297">
        <v>0</v>
      </c>
      <c r="I164" s="297">
        <v>0</v>
      </c>
      <c r="J164" s="297">
        <v>0</v>
      </c>
      <c r="K164" s="297">
        <f t="shared" ref="K164:K169" si="2">+H164+I164+J164</f>
        <v>0</v>
      </c>
      <c r="L164" s="639">
        <f t="shared" ref="L164:L169" si="3">+G164-K164</f>
        <v>0</v>
      </c>
      <c r="M164" s="297"/>
    </row>
    <row r="165" spans="1:16">
      <c r="B165" s="640" t="s">
        <v>408</v>
      </c>
      <c r="C165" s="641">
        <v>0</v>
      </c>
      <c r="D165" s="642">
        <v>0</v>
      </c>
      <c r="E165" s="642">
        <v>0</v>
      </c>
      <c r="F165" s="642">
        <v>0</v>
      </c>
      <c r="G165" s="643">
        <v>0</v>
      </c>
      <c r="H165" s="297">
        <v>0</v>
      </c>
      <c r="I165" s="297">
        <v>0</v>
      </c>
      <c r="J165" s="297">
        <v>0</v>
      </c>
      <c r="K165" s="297">
        <f t="shared" si="2"/>
        <v>0</v>
      </c>
      <c r="L165" s="639">
        <f t="shared" si="3"/>
        <v>0</v>
      </c>
      <c r="M165" s="297"/>
      <c r="N165" s="293"/>
    </row>
    <row r="166" spans="1:16">
      <c r="B166" s="640" t="s">
        <v>493</v>
      </c>
      <c r="C166" s="641">
        <v>0</v>
      </c>
      <c r="D166" s="642">
        <v>0</v>
      </c>
      <c r="E166" s="642">
        <v>0</v>
      </c>
      <c r="F166" s="642">
        <v>0</v>
      </c>
      <c r="G166" s="643">
        <v>0</v>
      </c>
      <c r="H166" s="297">
        <v>0</v>
      </c>
      <c r="I166" s="297">
        <v>0</v>
      </c>
      <c r="J166" s="297">
        <v>0</v>
      </c>
      <c r="K166" s="297">
        <f t="shared" si="2"/>
        <v>0</v>
      </c>
      <c r="L166" s="639">
        <f t="shared" si="3"/>
        <v>0</v>
      </c>
      <c r="M166" s="297"/>
    </row>
    <row r="167" spans="1:16">
      <c r="B167" s="640" t="s">
        <v>305</v>
      </c>
      <c r="C167" s="641">
        <v>37898466</v>
      </c>
      <c r="D167" s="642">
        <f>+P36-C167</f>
        <v>17643512488</v>
      </c>
      <c r="E167" s="642">
        <v>0</v>
      </c>
      <c r="F167" s="642">
        <v>0</v>
      </c>
      <c r="G167" s="643">
        <f>+C167+D167-E167</f>
        <v>17681410954</v>
      </c>
      <c r="H167" s="297">
        <f>+'[16]Cuadro de Revalúo 23'!K44</f>
        <v>0</v>
      </c>
      <c r="I167" s="297">
        <v>0</v>
      </c>
      <c r="J167" s="297">
        <v>0</v>
      </c>
      <c r="K167" s="297">
        <f t="shared" si="2"/>
        <v>0</v>
      </c>
      <c r="L167" s="639">
        <f t="shared" si="3"/>
        <v>17681410954</v>
      </c>
      <c r="M167" s="297"/>
      <c r="N167" s="293"/>
    </row>
    <row r="168" spans="1:16">
      <c r="B168" s="640" t="s">
        <v>591</v>
      </c>
      <c r="C168" s="641">
        <v>0</v>
      </c>
      <c r="D168" s="642">
        <v>0</v>
      </c>
      <c r="E168" s="642">
        <v>0</v>
      </c>
      <c r="F168" s="642">
        <v>0</v>
      </c>
      <c r="G168" s="643">
        <v>0</v>
      </c>
      <c r="H168" s="297">
        <v>0</v>
      </c>
      <c r="I168" s="297">
        <v>0</v>
      </c>
      <c r="J168" s="297">
        <v>0</v>
      </c>
      <c r="K168" s="297">
        <f t="shared" si="2"/>
        <v>0</v>
      </c>
      <c r="L168" s="639">
        <f t="shared" si="3"/>
        <v>0</v>
      </c>
      <c r="M168" s="297"/>
    </row>
    <row r="169" spans="1:16">
      <c r="B169" s="644" t="s">
        <v>495</v>
      </c>
      <c r="C169" s="645">
        <v>0</v>
      </c>
      <c r="D169" s="646">
        <v>0</v>
      </c>
      <c r="E169" s="646">
        <v>0</v>
      </c>
      <c r="F169" s="646">
        <v>0</v>
      </c>
      <c r="G169" s="647">
        <v>0</v>
      </c>
      <c r="H169" s="648">
        <v>0</v>
      </c>
      <c r="I169" s="648">
        <v>0</v>
      </c>
      <c r="J169" s="648">
        <v>0</v>
      </c>
      <c r="K169" s="648">
        <f t="shared" si="2"/>
        <v>0</v>
      </c>
      <c r="L169" s="639">
        <f t="shared" si="3"/>
        <v>0</v>
      </c>
      <c r="M169" s="297"/>
    </row>
    <row r="170" spans="1:16">
      <c r="B170" s="406" t="s">
        <v>66</v>
      </c>
      <c r="C170" s="405">
        <f>SUM(C164:C169)</f>
        <v>37898466</v>
      </c>
      <c r="D170" s="405">
        <f t="shared" ref="D170:L170" si="4">SUM(D164:D169)</f>
        <v>17643512488</v>
      </c>
      <c r="E170" s="405">
        <f t="shared" si="4"/>
        <v>0</v>
      </c>
      <c r="F170" s="405">
        <f t="shared" si="4"/>
        <v>0</v>
      </c>
      <c r="G170" s="405">
        <f t="shared" si="4"/>
        <v>17681410954</v>
      </c>
      <c r="H170" s="405">
        <f t="shared" si="4"/>
        <v>0</v>
      </c>
      <c r="I170" s="405">
        <f t="shared" si="4"/>
        <v>0</v>
      </c>
      <c r="J170" s="405">
        <f t="shared" si="4"/>
        <v>0</v>
      </c>
      <c r="K170" s="538">
        <f t="shared" si="4"/>
        <v>0</v>
      </c>
      <c r="L170" s="537">
        <f t="shared" si="4"/>
        <v>17681410954</v>
      </c>
      <c r="M170" s="649"/>
    </row>
    <row r="171" spans="1:16">
      <c r="L171" s="170"/>
      <c r="M171" s="170"/>
    </row>
    <row r="172" spans="1:16">
      <c r="A172" s="178" t="s">
        <v>97</v>
      </c>
      <c r="L172" s="293"/>
      <c r="M172" s="293"/>
    </row>
    <row r="173" spans="1:16">
      <c r="J173" s="404"/>
      <c r="K173" s="293"/>
      <c r="L173" s="293"/>
      <c r="M173" s="293"/>
    </row>
    <row r="175" spans="1:16" s="170" customFormat="1">
      <c r="A175" s="291"/>
      <c r="B175" s="292" t="s">
        <v>98</v>
      </c>
      <c r="C175" s="239" t="s">
        <v>99</v>
      </c>
      <c r="D175" s="239" t="s">
        <v>100</v>
      </c>
      <c r="E175" s="239" t="s">
        <v>101</v>
      </c>
      <c r="F175" s="239" t="s">
        <v>102</v>
      </c>
      <c r="H175" s="166"/>
      <c r="I175" s="166"/>
      <c r="J175" s="166"/>
      <c r="K175" s="166"/>
      <c r="L175" s="166"/>
      <c r="M175" s="166"/>
      <c r="N175" s="166"/>
      <c r="O175" s="166"/>
      <c r="P175" s="183"/>
    </row>
    <row r="176" spans="1:16" s="170" customFormat="1">
      <c r="A176" s="291"/>
      <c r="B176" s="290" t="s">
        <v>315</v>
      </c>
      <c r="C176" s="289">
        <v>226228839</v>
      </c>
      <c r="D176" s="289">
        <v>0</v>
      </c>
      <c r="E176" s="289">
        <f>-'[16]Amortización Acumulada Cargos'!BP12</f>
        <v>-18852403.25</v>
      </c>
      <c r="F176" s="289">
        <f>+C176+D176+E176</f>
        <v>207376435.75</v>
      </c>
      <c r="H176" s="166"/>
      <c r="I176" s="166"/>
      <c r="J176" s="166"/>
      <c r="K176" s="166"/>
      <c r="L176" s="166"/>
      <c r="M176" s="166"/>
      <c r="N176" s="166"/>
      <c r="O176" s="166"/>
      <c r="P176" s="183"/>
    </row>
    <row r="177" spans="1:16" s="170" customFormat="1">
      <c r="A177" s="291"/>
      <c r="B177" s="290" t="s">
        <v>673</v>
      </c>
      <c r="C177" s="289">
        <v>1500116459.8958333</v>
      </c>
      <c r="D177" s="289">
        <f>+'[16]Cargos Diferidos'!E35+'[16]Cargos Diferidos'!E36+'[16]Cargos Diferidos'!E37+'[16]Cargos Diferidos'!E38+'[16]Cargos Diferidos'!E39+'[16]Cargos Diferidos'!E40+'[16]Cargos Diferidos'!E41+'[16]Cargos Diferidos'!E42+'[16]Cargos Diferidos'!E43</f>
        <v>636905129</v>
      </c>
      <c r="E177" s="289">
        <f>-'[16]Amortización Acumulada Cargos'!BP41-E176</f>
        <v>-134009646.10416669</v>
      </c>
      <c r="F177" s="289">
        <f>+C177+D177+E177</f>
        <v>2003011942.7916665</v>
      </c>
      <c r="H177" s="166"/>
      <c r="I177" s="166"/>
      <c r="J177" s="166"/>
      <c r="K177" s="166"/>
      <c r="L177" s="166"/>
      <c r="M177" s="166"/>
      <c r="N177" s="166"/>
      <c r="O177" s="166"/>
      <c r="P177" s="183"/>
    </row>
    <row r="178" spans="1:16" s="170" customFormat="1">
      <c r="A178" s="166"/>
      <c r="B178" s="287" t="s">
        <v>105</v>
      </c>
      <c r="C178" s="286">
        <f>SUM(C176:C177)</f>
        <v>1726345298.8958333</v>
      </c>
      <c r="D178" s="286">
        <f>SUM(D176:D177)</f>
        <v>636905129</v>
      </c>
      <c r="E178" s="286">
        <f>SUM(E176:E177)</f>
        <v>-152862049.35416669</v>
      </c>
      <c r="F178" s="286">
        <f>SUM(F176:F177)</f>
        <v>2210388378.5416665</v>
      </c>
      <c r="H178" s="166"/>
      <c r="I178" s="166"/>
      <c r="J178" s="166"/>
      <c r="K178" s="166"/>
      <c r="L178" s="166"/>
      <c r="M178" s="166"/>
      <c r="N178" s="166"/>
      <c r="O178" s="166"/>
      <c r="P178" s="183"/>
    </row>
    <row r="179" spans="1:16" s="170" customFormat="1" hidden="1">
      <c r="A179" s="166"/>
      <c r="B179" s="287" t="s">
        <v>416</v>
      </c>
      <c r="C179" s="286">
        <v>28353133</v>
      </c>
      <c r="D179" s="286">
        <v>0</v>
      </c>
      <c r="E179" s="286">
        <v>12631374</v>
      </c>
      <c r="F179" s="286">
        <f>+C179-E179</f>
        <v>15721759</v>
      </c>
      <c r="H179" s="166"/>
      <c r="I179" s="166"/>
      <c r="J179" s="166"/>
      <c r="K179" s="166"/>
      <c r="L179" s="166"/>
      <c r="M179" s="166"/>
      <c r="N179" s="166"/>
      <c r="O179" s="166"/>
      <c r="P179" s="183"/>
    </row>
    <row r="180" spans="1:16" s="170" customFormat="1">
      <c r="A180" s="166"/>
      <c r="B180" s="166"/>
      <c r="C180" s="285"/>
      <c r="D180" s="285"/>
      <c r="E180" s="285"/>
      <c r="F180" s="285"/>
      <c r="H180" s="166"/>
      <c r="I180" s="166"/>
      <c r="J180" s="166"/>
      <c r="K180" s="166"/>
      <c r="L180" s="166"/>
      <c r="M180" s="166"/>
      <c r="N180" s="166"/>
      <c r="O180" s="166"/>
      <c r="P180" s="183"/>
    </row>
    <row r="181" spans="1:16" s="170" customFormat="1">
      <c r="A181" s="178" t="s">
        <v>106</v>
      </c>
      <c r="B181" s="166"/>
      <c r="H181" s="166"/>
      <c r="I181" s="166"/>
      <c r="J181" s="166"/>
      <c r="K181" s="166"/>
      <c r="L181" s="166"/>
      <c r="M181" s="166"/>
      <c r="N181" s="166"/>
      <c r="O181" s="166"/>
      <c r="P181" s="183"/>
    </row>
    <row r="184" spans="1:16" s="170" customFormat="1" ht="15" customHeight="1">
      <c r="A184" s="166"/>
      <c r="B184" s="749" t="s">
        <v>108</v>
      </c>
      <c r="C184" s="750"/>
      <c r="D184" s="809">
        <f>+D92</f>
        <v>45016</v>
      </c>
      <c r="E184" s="810"/>
      <c r="H184" s="166"/>
      <c r="I184" s="166"/>
      <c r="J184" s="166"/>
      <c r="K184" s="166"/>
      <c r="L184" s="166"/>
      <c r="M184" s="166"/>
      <c r="N184" s="166"/>
      <c r="O184" s="166"/>
      <c r="P184" s="183"/>
    </row>
    <row r="185" spans="1:16" s="170" customFormat="1">
      <c r="A185" s="166"/>
      <c r="B185" s="624" t="s">
        <v>320</v>
      </c>
      <c r="C185" s="650"/>
      <c r="D185" s="651">
        <f>+'[16]Licencias y Software'!E10</f>
        <v>426017619</v>
      </c>
      <c r="E185" s="652"/>
      <c r="H185" s="166"/>
      <c r="I185" s="166"/>
      <c r="J185" s="166"/>
      <c r="K185" s="166"/>
      <c r="L185" s="166"/>
      <c r="M185" s="166"/>
      <c r="N185" s="166"/>
      <c r="O185" s="166"/>
      <c r="P185" s="183"/>
    </row>
    <row r="186" spans="1:16" s="170" customFormat="1">
      <c r="A186" s="166"/>
      <c r="B186" s="315" t="s">
        <v>417</v>
      </c>
      <c r="C186" s="314"/>
      <c r="D186" s="653">
        <v>0</v>
      </c>
      <c r="E186" s="654"/>
      <c r="H186" s="166"/>
      <c r="I186" s="166"/>
      <c r="J186" s="166"/>
      <c r="K186" s="166"/>
      <c r="L186" s="166"/>
      <c r="M186" s="166"/>
      <c r="N186" s="166"/>
      <c r="O186" s="166"/>
      <c r="P186" s="183"/>
    </row>
    <row r="187" spans="1:16" s="170" customFormat="1">
      <c r="A187" s="166"/>
      <c r="B187" s="321" t="s">
        <v>418</v>
      </c>
      <c r="C187" s="312"/>
      <c r="D187" s="653">
        <v>0</v>
      </c>
      <c r="E187" s="654"/>
      <c r="H187" s="166"/>
      <c r="I187" s="166"/>
      <c r="J187" s="166"/>
      <c r="K187" s="166"/>
      <c r="L187" s="166"/>
      <c r="M187" s="166"/>
      <c r="N187" s="166"/>
      <c r="O187" s="166"/>
      <c r="P187" s="183"/>
    </row>
    <row r="188" spans="1:16" s="170" customFormat="1">
      <c r="A188" s="166"/>
      <c r="B188" s="628" t="s">
        <v>111</v>
      </c>
      <c r="C188" s="630"/>
      <c r="D188" s="655">
        <f>-'[16]Amortización Acumulada Licencia'!BB15</f>
        <v>-8854166.666666666</v>
      </c>
      <c r="E188" s="656"/>
      <c r="H188" s="166"/>
      <c r="I188" s="166"/>
      <c r="J188" s="166"/>
      <c r="K188" s="166"/>
      <c r="L188" s="166"/>
      <c r="M188" s="166"/>
      <c r="N188" s="166"/>
      <c r="O188" s="166"/>
      <c r="P188" s="183"/>
    </row>
    <row r="189" spans="1:16" s="170" customFormat="1">
      <c r="A189" s="166"/>
      <c r="B189" s="749" t="s">
        <v>66</v>
      </c>
      <c r="C189" s="750"/>
      <c r="D189" s="811">
        <f>SUM(D185:E188)</f>
        <v>417163452.33333331</v>
      </c>
      <c r="E189" s="812"/>
      <c r="H189" s="166"/>
      <c r="I189" s="166"/>
      <c r="J189" s="166"/>
      <c r="K189" s="166"/>
      <c r="L189" s="166"/>
      <c r="M189" s="166"/>
      <c r="N189" s="166"/>
      <c r="O189" s="166"/>
      <c r="P189" s="183"/>
    </row>
    <row r="190" spans="1:16" s="170" customFormat="1">
      <c r="A190" s="166"/>
      <c r="B190" s="276"/>
      <c r="C190" s="263"/>
      <c r="D190" s="263"/>
      <c r="E190" s="263"/>
      <c r="H190" s="166"/>
      <c r="I190" s="166"/>
      <c r="J190" s="166"/>
      <c r="K190" s="166"/>
      <c r="L190" s="166"/>
      <c r="M190" s="166"/>
      <c r="N190" s="166"/>
      <c r="O190" s="166"/>
      <c r="P190" s="183"/>
    </row>
    <row r="191" spans="1:16" s="170" customFormat="1">
      <c r="A191" s="178" t="s">
        <v>112</v>
      </c>
      <c r="B191" s="175"/>
      <c r="C191" s="280"/>
      <c r="D191" s="280"/>
      <c r="E191" s="280"/>
      <c r="F191" s="280"/>
      <c r="H191" s="166"/>
      <c r="I191" s="166"/>
      <c r="J191" s="166"/>
      <c r="K191" s="166"/>
      <c r="L191" s="166"/>
      <c r="M191" s="166"/>
      <c r="N191" s="166"/>
      <c r="O191" s="166"/>
      <c r="P191" s="183"/>
    </row>
    <row r="192" spans="1:16" s="170" customFormat="1">
      <c r="A192" s="178"/>
      <c r="B192" s="175"/>
      <c r="C192" s="280"/>
      <c r="D192" s="280"/>
      <c r="E192" s="280"/>
      <c r="F192" s="280"/>
      <c r="H192" s="166"/>
      <c r="I192" s="166"/>
      <c r="J192" s="166"/>
      <c r="K192" s="166"/>
      <c r="L192" s="166"/>
      <c r="M192" s="166"/>
      <c r="N192" s="166"/>
      <c r="O192" s="166"/>
      <c r="P192" s="183"/>
    </row>
    <row r="193" spans="1:16" s="170" customFormat="1">
      <c r="A193" s="178"/>
      <c r="B193" s="749" t="s">
        <v>674</v>
      </c>
      <c r="C193" s="750"/>
      <c r="D193" s="809">
        <f>+D184</f>
        <v>45016</v>
      </c>
      <c r="E193" s="810"/>
      <c r="F193" s="280"/>
      <c r="H193" s="166"/>
      <c r="I193" s="166"/>
      <c r="J193" s="166"/>
      <c r="K193" s="166"/>
      <c r="L193" s="166"/>
      <c r="M193" s="166"/>
      <c r="N193" s="166"/>
      <c r="O193" s="166"/>
      <c r="P193" s="183"/>
    </row>
    <row r="194" spans="1:16" s="170" customFormat="1">
      <c r="A194" s="178"/>
      <c r="B194" s="624" t="s">
        <v>655</v>
      </c>
      <c r="C194" s="650"/>
      <c r="D194" s="651">
        <f>+P36</f>
        <v>17681410954</v>
      </c>
      <c r="E194" s="650"/>
      <c r="F194" s="280"/>
      <c r="H194" s="166"/>
      <c r="I194" s="166"/>
      <c r="J194" s="166"/>
      <c r="K194" s="166"/>
      <c r="L194" s="166"/>
      <c r="M194" s="166"/>
      <c r="N194" s="166"/>
      <c r="O194" s="166"/>
      <c r="P194" s="183"/>
    </row>
    <row r="195" spans="1:16" s="170" customFormat="1">
      <c r="A195" s="178"/>
      <c r="B195" s="315"/>
      <c r="C195" s="314"/>
      <c r="D195" s="653">
        <v>0</v>
      </c>
      <c r="E195" s="314"/>
      <c r="F195" s="280"/>
      <c r="H195" s="166"/>
      <c r="I195" s="166"/>
      <c r="J195" s="166"/>
      <c r="K195" s="166"/>
      <c r="L195" s="166"/>
      <c r="M195" s="166"/>
      <c r="N195" s="166"/>
      <c r="O195" s="166"/>
      <c r="P195" s="183"/>
    </row>
    <row r="196" spans="1:16" s="170" customFormat="1">
      <c r="A196" s="178"/>
      <c r="B196" s="321" t="s">
        <v>675</v>
      </c>
      <c r="C196" s="312"/>
      <c r="D196" s="653">
        <v>0</v>
      </c>
      <c r="E196" s="314"/>
      <c r="F196" s="280"/>
      <c r="H196" s="166"/>
      <c r="I196" s="166"/>
      <c r="J196" s="166"/>
      <c r="K196" s="166"/>
      <c r="L196" s="166"/>
      <c r="M196" s="166"/>
      <c r="N196" s="166"/>
      <c r="O196" s="166"/>
      <c r="P196" s="183"/>
    </row>
    <row r="197" spans="1:16" s="170" customFormat="1">
      <c r="A197" s="178"/>
      <c r="B197" s="628"/>
      <c r="C197" s="630"/>
      <c r="D197" s="655">
        <v>0</v>
      </c>
      <c r="E197" s="657"/>
      <c r="F197" s="280"/>
      <c r="H197" s="166"/>
      <c r="I197" s="166"/>
      <c r="J197" s="166"/>
      <c r="K197" s="166"/>
      <c r="L197" s="166"/>
      <c r="M197" s="166"/>
      <c r="N197" s="166"/>
      <c r="O197" s="166"/>
      <c r="P197" s="183"/>
    </row>
    <row r="198" spans="1:16" s="170" customFormat="1">
      <c r="A198" s="178"/>
      <c r="B198" s="749" t="s">
        <v>66</v>
      </c>
      <c r="C198" s="750"/>
      <c r="D198" s="811">
        <f>SUM(D194:E197)</f>
        <v>17681410954</v>
      </c>
      <c r="E198" s="812"/>
      <c r="F198" s="280"/>
      <c r="H198" s="166"/>
      <c r="I198" s="166"/>
      <c r="J198" s="166"/>
      <c r="K198" s="166"/>
      <c r="L198" s="166"/>
      <c r="M198" s="166"/>
      <c r="N198" s="166"/>
      <c r="O198" s="166"/>
      <c r="P198" s="183"/>
    </row>
    <row r="199" spans="1:16" s="170" customFormat="1">
      <c r="A199" s="276"/>
      <c r="B199" s="276"/>
      <c r="C199" s="263"/>
      <c r="D199" s="263"/>
      <c r="E199" s="263"/>
      <c r="H199" s="166"/>
      <c r="I199" s="166"/>
      <c r="J199" s="166"/>
      <c r="K199" s="166"/>
      <c r="L199" s="166"/>
      <c r="M199" s="166"/>
      <c r="N199" s="166"/>
      <c r="O199" s="166"/>
      <c r="P199" s="183"/>
    </row>
    <row r="200" spans="1:16" s="170" customFormat="1">
      <c r="A200" s="178" t="s">
        <v>114</v>
      </c>
      <c r="B200" s="175"/>
      <c r="C200" s="280"/>
      <c r="D200" s="280"/>
      <c r="E200" s="280"/>
      <c r="F200" s="280"/>
      <c r="H200" s="166"/>
      <c r="I200" s="166"/>
      <c r="J200" s="166"/>
      <c r="K200" s="166"/>
      <c r="L200" s="166"/>
      <c r="M200" s="166"/>
      <c r="N200" s="166"/>
      <c r="O200" s="166"/>
      <c r="P200" s="183"/>
    </row>
    <row r="201" spans="1:16" s="170" customFormat="1">
      <c r="A201" s="177"/>
      <c r="B201" s="276"/>
      <c r="C201" s="263"/>
      <c r="D201" s="263"/>
      <c r="E201" s="263"/>
      <c r="H201" s="166"/>
      <c r="I201" s="166"/>
      <c r="J201" s="166"/>
      <c r="K201" s="166"/>
      <c r="L201" s="166"/>
      <c r="M201" s="166"/>
      <c r="N201" s="166"/>
      <c r="O201" s="166"/>
      <c r="P201" s="183"/>
    </row>
    <row r="202" spans="1:16" s="170" customFormat="1" ht="15" customHeight="1">
      <c r="A202" s="276"/>
      <c r="B202" s="259" t="s">
        <v>115</v>
      </c>
      <c r="C202" s="258" t="s">
        <v>72</v>
      </c>
      <c r="D202" s="281" t="s">
        <v>73</v>
      </c>
      <c r="E202" s="263"/>
      <c r="H202" s="166"/>
      <c r="I202" s="166"/>
      <c r="J202" s="166"/>
      <c r="K202" s="166"/>
      <c r="L202" s="166"/>
      <c r="M202" s="166"/>
      <c r="N202" s="166"/>
      <c r="O202" s="166"/>
      <c r="P202" s="183"/>
    </row>
    <row r="203" spans="1:16" s="170" customFormat="1">
      <c r="A203" s="276"/>
      <c r="B203" s="275"/>
      <c r="C203" s="255">
        <v>0</v>
      </c>
      <c r="D203" s="255">
        <v>0</v>
      </c>
      <c r="E203" s="263"/>
      <c r="H203" s="166"/>
      <c r="I203" s="166"/>
      <c r="J203" s="166"/>
      <c r="K203" s="166"/>
      <c r="L203" s="166"/>
      <c r="M203" s="166"/>
      <c r="N203" s="166"/>
      <c r="O203" s="166"/>
      <c r="P203" s="183"/>
    </row>
    <row r="204" spans="1:16" s="170" customFormat="1">
      <c r="A204" s="276"/>
      <c r="B204" s="275"/>
      <c r="C204" s="255">
        <v>0</v>
      </c>
      <c r="D204" s="255">
        <v>0</v>
      </c>
      <c r="E204" s="263"/>
      <c r="H204" s="166"/>
      <c r="I204" s="166"/>
      <c r="J204" s="166"/>
      <c r="K204" s="166"/>
      <c r="L204" s="166"/>
      <c r="M204" s="166"/>
      <c r="N204" s="166"/>
      <c r="O204" s="166"/>
      <c r="P204" s="183"/>
    </row>
    <row r="205" spans="1:16" s="170" customFormat="1">
      <c r="A205" s="276"/>
      <c r="B205" s="275"/>
      <c r="C205" s="255">
        <v>0</v>
      </c>
      <c r="D205" s="255">
        <v>0</v>
      </c>
      <c r="E205" s="263"/>
      <c r="H205" s="166"/>
      <c r="I205" s="166"/>
      <c r="J205" s="166"/>
      <c r="K205" s="166"/>
      <c r="L205" s="166"/>
      <c r="M205" s="166"/>
      <c r="N205" s="166"/>
      <c r="O205" s="166"/>
      <c r="P205" s="183"/>
    </row>
    <row r="206" spans="1:16" s="170" customFormat="1">
      <c r="A206" s="276"/>
      <c r="B206" s="275"/>
      <c r="C206" s="255">
        <v>0</v>
      </c>
      <c r="D206" s="255">
        <v>0</v>
      </c>
      <c r="E206" s="263"/>
      <c r="H206" s="166"/>
      <c r="I206" s="166"/>
      <c r="J206" s="166"/>
      <c r="K206" s="166"/>
      <c r="L206" s="166"/>
      <c r="M206" s="166"/>
      <c r="N206" s="166"/>
      <c r="O206" s="166"/>
      <c r="P206" s="183"/>
    </row>
    <row r="207" spans="1:16" s="193" customFormat="1">
      <c r="A207" s="276"/>
      <c r="B207" s="259" t="s">
        <v>105</v>
      </c>
      <c r="C207" s="258">
        <f>SUM(C203:C206)</f>
        <v>0</v>
      </c>
      <c r="D207" s="258">
        <f>SUM(D203:D206)</f>
        <v>0</v>
      </c>
      <c r="E207" s="263"/>
      <c r="G207" s="170"/>
      <c r="H207" s="180"/>
      <c r="I207" s="180"/>
      <c r="J207" s="180"/>
      <c r="K207" s="180"/>
      <c r="L207" s="180"/>
      <c r="M207" s="180"/>
      <c r="N207" s="180"/>
      <c r="O207" s="180"/>
      <c r="P207" s="658"/>
    </row>
    <row r="208" spans="1:16" s="170" customFormat="1">
      <c r="A208" s="276"/>
      <c r="B208" s="276"/>
      <c r="C208" s="263"/>
      <c r="D208" s="263"/>
      <c r="E208" s="263"/>
      <c r="H208" s="166"/>
      <c r="I208" s="166"/>
      <c r="J208" s="166"/>
      <c r="K208" s="166"/>
      <c r="L208" s="166"/>
      <c r="M208" s="166"/>
      <c r="N208" s="166"/>
      <c r="O208" s="166"/>
      <c r="P208" s="183"/>
    </row>
    <row r="209" spans="1:16" s="170" customFormat="1">
      <c r="A209" s="178" t="s">
        <v>118</v>
      </c>
      <c r="B209" s="175"/>
      <c r="C209" s="280"/>
      <c r="D209" s="280"/>
      <c r="E209" s="280"/>
      <c r="F209" s="280"/>
      <c r="H209" s="166"/>
      <c r="I209" s="166"/>
      <c r="J209" s="166"/>
      <c r="K209" s="166"/>
      <c r="L209" s="166"/>
      <c r="M209" s="166"/>
      <c r="N209" s="166"/>
      <c r="O209" s="166"/>
      <c r="P209" s="183"/>
    </row>
    <row r="210" spans="1:16" s="170" customFormat="1">
      <c r="A210" s="177"/>
      <c r="B210" s="276"/>
      <c r="C210" s="263"/>
      <c r="D210" s="263"/>
      <c r="E210" s="263"/>
      <c r="G210" s="170" t="str">
        <f>PROPER(B210)</f>
        <v/>
      </c>
      <c r="H210" s="166"/>
      <c r="I210" s="166"/>
      <c r="J210" s="166"/>
      <c r="K210" s="166"/>
      <c r="L210" s="166"/>
      <c r="M210" s="166"/>
      <c r="N210" s="166"/>
      <c r="O210" s="166"/>
      <c r="P210" s="183"/>
    </row>
    <row r="211" spans="1:16" s="170" customFormat="1">
      <c r="A211" s="276"/>
      <c r="B211" s="245" t="s">
        <v>119</v>
      </c>
      <c r="C211" s="257" t="s">
        <v>72</v>
      </c>
      <c r="D211" s="281" t="s">
        <v>73</v>
      </c>
      <c r="E211" s="263"/>
      <c r="H211" s="166"/>
      <c r="I211" s="166"/>
      <c r="J211" s="166"/>
      <c r="K211" s="166"/>
      <c r="L211" s="166"/>
      <c r="M211" s="166"/>
      <c r="N211" s="166"/>
      <c r="O211" s="166"/>
      <c r="P211" s="183"/>
    </row>
    <row r="212" spans="1:16" s="170" customFormat="1">
      <c r="A212" s="276"/>
      <c r="B212" s="746" t="s">
        <v>120</v>
      </c>
      <c r="C212" s="747"/>
      <c r="D212" s="748"/>
      <c r="E212" s="263"/>
      <c r="H212" s="166"/>
      <c r="I212" s="166"/>
      <c r="J212" s="166"/>
      <c r="K212" s="166"/>
      <c r="L212" s="166"/>
      <c r="M212" s="166"/>
      <c r="N212" s="166"/>
      <c r="O212" s="166"/>
      <c r="P212" s="183"/>
    </row>
    <row r="213" spans="1:16" s="170" customFormat="1">
      <c r="A213" s="276"/>
      <c r="B213" s="777"/>
      <c r="C213" s="778"/>
      <c r="D213" s="779"/>
      <c r="E213" s="263"/>
      <c r="H213" s="166"/>
      <c r="I213" s="166"/>
      <c r="J213" s="166"/>
      <c r="K213" s="166"/>
      <c r="L213" s="166"/>
      <c r="M213" s="166"/>
      <c r="N213" s="166"/>
      <c r="O213" s="166"/>
      <c r="P213" s="183"/>
    </row>
    <row r="214" spans="1:16" s="170" customFormat="1">
      <c r="A214" s="276"/>
      <c r="B214" s="275" t="s">
        <v>105</v>
      </c>
      <c r="C214" s="258"/>
      <c r="D214" s="258"/>
      <c r="E214" s="263"/>
      <c r="H214" s="166"/>
      <c r="I214" s="166"/>
      <c r="J214" s="166"/>
      <c r="K214" s="166"/>
      <c r="L214" s="166"/>
      <c r="M214" s="166"/>
      <c r="N214" s="166"/>
      <c r="O214" s="166"/>
      <c r="P214" s="183"/>
    </row>
    <row r="215" spans="1:16" s="170" customFormat="1">
      <c r="A215" s="166"/>
      <c r="B215" s="275" t="s">
        <v>117</v>
      </c>
      <c r="C215" s="258"/>
      <c r="D215" s="258"/>
      <c r="H215" s="166"/>
      <c r="I215" s="166"/>
      <c r="J215" s="166"/>
      <c r="K215" s="166"/>
      <c r="L215" s="166"/>
      <c r="M215" s="166"/>
      <c r="N215" s="166"/>
      <c r="O215" s="166"/>
      <c r="P215" s="183"/>
    </row>
    <row r="216" spans="1:16" s="170" customFormat="1">
      <c r="A216" s="166"/>
      <c r="B216" s="246"/>
      <c r="C216" s="263"/>
      <c r="D216" s="263"/>
      <c r="G216" s="170" t="str">
        <f>PROPER(B216)</f>
        <v/>
      </c>
      <c r="H216" s="166"/>
      <c r="I216" s="166"/>
      <c r="J216" s="166"/>
      <c r="K216" s="166"/>
      <c r="L216" s="166"/>
      <c r="M216" s="166"/>
      <c r="N216" s="166"/>
      <c r="O216" s="166"/>
      <c r="P216" s="183"/>
    </row>
    <row r="217" spans="1:16" s="170" customFormat="1">
      <c r="A217" s="324" t="s">
        <v>121</v>
      </c>
      <c r="B217" s="166"/>
      <c r="G217" s="170" t="str">
        <f>PROPER(B217)</f>
        <v/>
      </c>
      <c r="H217" s="166"/>
      <c r="I217" s="166"/>
      <c r="J217" s="166"/>
      <c r="K217" s="166"/>
      <c r="L217" s="166"/>
      <c r="M217" s="166"/>
      <c r="N217" s="166"/>
      <c r="O217" s="166"/>
      <c r="P217" s="183"/>
    </row>
    <row r="218" spans="1:16">
      <c r="G218" s="170" t="str">
        <f>PROPER(B218)</f>
        <v/>
      </c>
    </row>
    <row r="219" spans="1:16" s="170" customFormat="1" ht="30.75" customHeight="1">
      <c r="A219" s="166"/>
      <c r="B219" s="749" t="s">
        <v>518</v>
      </c>
      <c r="C219" s="750"/>
      <c r="D219" s="809">
        <f>+D92</f>
        <v>45016</v>
      </c>
      <c r="E219" s="810"/>
      <c r="H219" s="166"/>
      <c r="I219" s="166"/>
      <c r="J219" s="166"/>
      <c r="K219" s="166"/>
      <c r="L219" s="166"/>
      <c r="M219" s="166"/>
      <c r="N219" s="166"/>
      <c r="O219" s="166"/>
      <c r="P219" s="183"/>
    </row>
    <row r="220" spans="1:16" s="170" customFormat="1">
      <c r="A220" s="166"/>
      <c r="B220" s="279"/>
      <c r="C220" s="277"/>
      <c r="D220" s="659" t="s">
        <v>500</v>
      </c>
      <c r="E220" s="660" t="s">
        <v>501</v>
      </c>
      <c r="H220" s="166"/>
      <c r="I220" s="166"/>
      <c r="J220" s="166"/>
      <c r="K220" s="166"/>
      <c r="L220" s="166"/>
      <c r="M220" s="166"/>
      <c r="N220" s="166"/>
      <c r="O220" s="166"/>
      <c r="P220" s="183"/>
    </row>
    <row r="221" spans="1:16" s="170" customFormat="1">
      <c r="A221" s="166"/>
      <c r="B221" s="624" t="s">
        <v>429</v>
      </c>
      <c r="C221" s="626"/>
      <c r="D221" s="661">
        <f>+P53</f>
        <v>2177420</v>
      </c>
      <c r="E221" s="314">
        <v>0</v>
      </c>
      <c r="H221" s="166"/>
      <c r="I221" s="166"/>
      <c r="J221" s="166"/>
      <c r="K221" s="166"/>
      <c r="L221" s="166"/>
      <c r="M221" s="166"/>
      <c r="N221" s="166"/>
      <c r="O221" s="166"/>
      <c r="P221" s="183"/>
    </row>
    <row r="222" spans="1:16" s="170" customFormat="1">
      <c r="A222" s="166"/>
      <c r="B222" s="315" t="s">
        <v>430</v>
      </c>
      <c r="C222" s="623"/>
      <c r="D222" s="661">
        <f>+P54</f>
        <v>56388758</v>
      </c>
      <c r="E222" s="314">
        <v>0</v>
      </c>
      <c r="H222" s="166"/>
      <c r="I222" s="166"/>
      <c r="J222" s="166"/>
      <c r="K222" s="166"/>
      <c r="L222" s="166"/>
      <c r="M222" s="166"/>
      <c r="N222" s="166"/>
      <c r="O222" s="166"/>
      <c r="P222" s="183"/>
    </row>
    <row r="223" spans="1:16" s="170" customFormat="1" hidden="1">
      <c r="A223" s="166"/>
      <c r="B223" s="321"/>
      <c r="C223" s="312"/>
      <c r="D223" s="661"/>
      <c r="E223" s="314">
        <v>0</v>
      </c>
      <c r="H223" s="166"/>
      <c r="I223" s="166"/>
      <c r="J223" s="166"/>
      <c r="K223" s="166"/>
      <c r="L223" s="166"/>
      <c r="M223" s="166"/>
      <c r="N223" s="166"/>
      <c r="O223" s="166"/>
      <c r="P223" s="183"/>
    </row>
    <row r="224" spans="1:16" s="170" customFormat="1" hidden="1">
      <c r="A224" s="166"/>
      <c r="B224" s="321"/>
      <c r="C224" s="312"/>
      <c r="D224" s="633"/>
      <c r="E224" s="314">
        <v>0</v>
      </c>
      <c r="H224" s="166"/>
      <c r="I224" s="166"/>
      <c r="J224" s="166"/>
      <c r="K224" s="166"/>
      <c r="L224" s="166"/>
      <c r="M224" s="166"/>
      <c r="N224" s="166"/>
      <c r="O224" s="166"/>
      <c r="P224" s="183"/>
    </row>
    <row r="225" spans="1:16" s="170" customFormat="1" hidden="1">
      <c r="A225" s="166"/>
      <c r="B225" s="321"/>
      <c r="C225" s="623"/>
      <c r="D225" s="633"/>
      <c r="E225" s="314">
        <v>0</v>
      </c>
      <c r="H225" s="166"/>
      <c r="I225" s="166"/>
      <c r="J225" s="166"/>
      <c r="K225" s="166"/>
      <c r="L225" s="166"/>
      <c r="M225" s="166"/>
      <c r="N225" s="166"/>
      <c r="O225" s="166"/>
      <c r="P225" s="183"/>
    </row>
    <row r="226" spans="1:16" s="170" customFormat="1" hidden="1">
      <c r="A226" s="166"/>
      <c r="B226" s="321"/>
      <c r="C226" s="623"/>
      <c r="D226" s="633"/>
      <c r="E226" s="314"/>
      <c r="H226" s="166"/>
      <c r="I226" s="166"/>
      <c r="J226" s="166"/>
      <c r="K226" s="166"/>
      <c r="L226" s="166"/>
      <c r="M226" s="166"/>
      <c r="N226" s="166"/>
      <c r="O226" s="166"/>
      <c r="P226" s="183"/>
    </row>
    <row r="227" spans="1:16" s="170" customFormat="1" hidden="1">
      <c r="A227" s="166"/>
      <c r="B227" s="315"/>
      <c r="C227" s="623"/>
      <c r="D227" s="662"/>
      <c r="E227" s="314"/>
      <c r="H227" s="166"/>
      <c r="I227" s="166"/>
      <c r="J227" s="166"/>
      <c r="K227" s="166"/>
      <c r="L227" s="166"/>
      <c r="M227" s="166"/>
      <c r="N227" s="166"/>
      <c r="O227" s="166"/>
      <c r="P227" s="183"/>
    </row>
    <row r="228" spans="1:16" s="170" customFormat="1">
      <c r="A228" s="166"/>
      <c r="B228" s="749" t="s">
        <v>66</v>
      </c>
      <c r="C228" s="750"/>
      <c r="D228" s="393">
        <f>SUM(D221:D227)</f>
        <v>58566178</v>
      </c>
      <c r="E228" s="264">
        <f>SUM(E221:E227)</f>
        <v>0</v>
      </c>
      <c r="F228" s="663"/>
      <c r="H228" s="166"/>
      <c r="I228" s="166"/>
      <c r="J228" s="166"/>
      <c r="K228" s="166"/>
      <c r="L228" s="166"/>
      <c r="M228" s="166"/>
      <c r="N228" s="166"/>
      <c r="O228" s="166"/>
      <c r="P228" s="183"/>
    </row>
    <row r="229" spans="1:16">
      <c r="G229" s="170" t="str">
        <f>PROPER(B229)</f>
        <v/>
      </c>
    </row>
    <row r="230" spans="1:16" s="170" customFormat="1">
      <c r="A230" s="324" t="s">
        <v>123</v>
      </c>
      <c r="B230" s="166"/>
      <c r="G230" s="170" t="str">
        <f>PROPER(B230)</f>
        <v/>
      </c>
      <c r="H230" s="166"/>
      <c r="I230" s="166"/>
      <c r="J230" s="166"/>
      <c r="K230" s="166"/>
      <c r="L230" s="166"/>
      <c r="M230" s="166"/>
      <c r="N230" s="166"/>
      <c r="O230" s="166"/>
      <c r="P230" s="183"/>
    </row>
    <row r="231" spans="1:16">
      <c r="G231" s="170" t="str">
        <f>PROPER(B231)</f>
        <v/>
      </c>
    </row>
    <row r="232" spans="1:16" s="170" customFormat="1" ht="30.75" customHeight="1">
      <c r="A232" s="166"/>
      <c r="B232" s="749" t="s">
        <v>124</v>
      </c>
      <c r="C232" s="750"/>
      <c r="D232" s="809">
        <f>+D219</f>
        <v>45016</v>
      </c>
      <c r="E232" s="810"/>
      <c r="H232" s="166"/>
      <c r="I232" s="166"/>
      <c r="J232" s="166"/>
      <c r="K232" s="166"/>
      <c r="L232" s="166"/>
      <c r="M232" s="166"/>
      <c r="N232" s="166"/>
      <c r="O232" s="166"/>
      <c r="P232" s="183"/>
    </row>
    <row r="233" spans="1:16">
      <c r="B233" s="624" t="s">
        <v>435</v>
      </c>
      <c r="C233" s="626"/>
      <c r="D233" s="664"/>
      <c r="E233" s="650">
        <f>+P57</f>
        <v>1433399</v>
      </c>
    </row>
    <row r="234" spans="1:16">
      <c r="B234" s="321" t="s">
        <v>785</v>
      </c>
      <c r="C234" s="312"/>
      <c r="D234" s="663"/>
      <c r="E234" s="665">
        <f>+P59</f>
        <v>43363731</v>
      </c>
      <c r="H234" s="293"/>
    </row>
    <row r="235" spans="1:16">
      <c r="B235" s="749" t="s">
        <v>66</v>
      </c>
      <c r="C235" s="750"/>
      <c r="D235" s="393"/>
      <c r="E235" s="418">
        <f>SUM(E233:E234)</f>
        <v>44797130</v>
      </c>
    </row>
    <row r="237" spans="1:16">
      <c r="A237" s="178" t="s">
        <v>126</v>
      </c>
    </row>
    <row r="239" spans="1:16">
      <c r="B239" s="245" t="s">
        <v>98</v>
      </c>
      <c r="C239" s="245" t="s">
        <v>131</v>
      </c>
      <c r="D239" s="257" t="s">
        <v>437</v>
      </c>
      <c r="E239" s="258" t="s">
        <v>438</v>
      </c>
      <c r="H239" s="170"/>
    </row>
    <row r="240" spans="1:16">
      <c r="B240" s="254"/>
      <c r="C240" s="254"/>
      <c r="D240" s="505"/>
      <c r="E240" s="504"/>
      <c r="H240" s="170"/>
    </row>
    <row r="241" spans="1:16" s="170" customFormat="1">
      <c r="A241" s="166"/>
      <c r="B241" s="254"/>
      <c r="C241" s="254"/>
      <c r="D241" s="505"/>
      <c r="E241" s="504"/>
      <c r="I241" s="166"/>
      <c r="J241" s="166"/>
      <c r="K241" s="166"/>
      <c r="L241" s="166"/>
      <c r="M241" s="166"/>
      <c r="N241" s="166"/>
      <c r="O241" s="166"/>
      <c r="P241" s="166"/>
    </row>
    <row r="242" spans="1:16" s="170" customFormat="1">
      <c r="A242" s="166"/>
      <c r="B242" s="254"/>
      <c r="C242" s="254"/>
      <c r="D242" s="505"/>
      <c r="E242" s="504"/>
      <c r="I242" s="166"/>
      <c r="J242" s="166"/>
      <c r="K242" s="166"/>
      <c r="L242" s="166"/>
      <c r="M242" s="166"/>
      <c r="N242" s="166"/>
      <c r="O242" s="166"/>
      <c r="P242" s="166"/>
    </row>
    <row r="243" spans="1:16" s="170" customFormat="1">
      <c r="A243" s="166"/>
      <c r="B243" s="259" t="s">
        <v>105</v>
      </c>
      <c r="C243" s="259"/>
      <c r="D243" s="264">
        <f>SUM(D240:D242)</f>
        <v>0</v>
      </c>
      <c r="E243" s="264">
        <f>SUM(E240:E242)</f>
        <v>0</v>
      </c>
      <c r="I243" s="166"/>
      <c r="J243" s="166"/>
      <c r="K243" s="166"/>
      <c r="L243" s="166"/>
      <c r="M243" s="166"/>
      <c r="N243" s="166"/>
      <c r="O243" s="166"/>
      <c r="P243" s="166"/>
    </row>
    <row r="244" spans="1:16" s="170" customFormat="1">
      <c r="A244" s="178"/>
      <c r="B244" s="246"/>
      <c r="C244" s="263"/>
      <c r="D244" s="263"/>
      <c r="F244" s="170" t="str">
        <f t="shared" ref="F244:F264" si="5">PROPER(B244)</f>
        <v/>
      </c>
      <c r="H244" s="166"/>
      <c r="I244" s="166"/>
      <c r="J244" s="166"/>
      <c r="K244" s="166"/>
      <c r="L244" s="166"/>
      <c r="M244" s="166"/>
      <c r="N244" s="166"/>
      <c r="O244" s="166"/>
      <c r="P244" s="183"/>
    </row>
    <row r="245" spans="1:16" s="170" customFormat="1">
      <c r="A245" s="178" t="s">
        <v>128</v>
      </c>
      <c r="B245" s="246"/>
      <c r="C245" s="263"/>
      <c r="D245" s="263"/>
      <c r="F245" s="170" t="str">
        <f t="shared" si="5"/>
        <v/>
      </c>
      <c r="H245" s="166"/>
      <c r="I245" s="166"/>
      <c r="J245" s="166"/>
      <c r="K245" s="166"/>
      <c r="L245" s="166"/>
      <c r="M245" s="166"/>
      <c r="N245" s="166"/>
      <c r="O245" s="166"/>
      <c r="P245" s="183"/>
    </row>
    <row r="246" spans="1:16" s="170" customFormat="1">
      <c r="A246" s="178"/>
      <c r="B246" s="246"/>
      <c r="C246" s="263"/>
      <c r="D246" s="263"/>
      <c r="F246" s="170" t="str">
        <f t="shared" si="5"/>
        <v/>
      </c>
      <c r="H246" s="166"/>
      <c r="I246" s="166"/>
      <c r="J246" s="166"/>
      <c r="K246" s="166"/>
      <c r="L246" s="166"/>
      <c r="M246" s="166"/>
      <c r="N246" s="166"/>
      <c r="O246" s="166"/>
      <c r="P246" s="183"/>
    </row>
    <row r="247" spans="1:16" s="170" customFormat="1">
      <c r="A247" s="178"/>
      <c r="B247" s="749" t="s">
        <v>518</v>
      </c>
      <c r="C247" s="750"/>
      <c r="D247" s="809">
        <f>+D232</f>
        <v>45016</v>
      </c>
      <c r="E247" s="810"/>
      <c r="H247" s="166"/>
      <c r="I247" s="166"/>
      <c r="J247" s="166"/>
      <c r="K247" s="166"/>
      <c r="L247" s="166"/>
      <c r="M247" s="166"/>
      <c r="N247" s="166"/>
      <c r="O247" s="166"/>
      <c r="P247" s="183"/>
    </row>
    <row r="248" spans="1:16" s="170" customFormat="1">
      <c r="A248" s="178"/>
      <c r="B248" s="321" t="s">
        <v>676</v>
      </c>
      <c r="C248" s="312"/>
      <c r="D248" s="500"/>
      <c r="E248" s="665">
        <f>+P62</f>
        <v>49578410</v>
      </c>
      <c r="H248" s="166"/>
      <c r="I248" s="166"/>
      <c r="J248" s="166"/>
      <c r="K248" s="166"/>
      <c r="L248" s="166"/>
      <c r="M248" s="166"/>
      <c r="N248" s="166"/>
      <c r="O248" s="166"/>
      <c r="P248" s="183"/>
    </row>
    <row r="249" spans="1:16" s="170" customFormat="1">
      <c r="A249" s="666"/>
      <c r="B249" s="321" t="s">
        <v>663</v>
      </c>
      <c r="C249" s="312"/>
      <c r="D249" s="500"/>
      <c r="E249" s="665">
        <f>+P64</f>
        <v>21785469</v>
      </c>
      <c r="H249" s="166"/>
      <c r="I249" s="166"/>
      <c r="J249" s="166"/>
      <c r="K249" s="166"/>
      <c r="L249" s="166"/>
      <c r="M249" s="166"/>
      <c r="N249" s="166"/>
      <c r="O249" s="166"/>
      <c r="P249" s="183"/>
    </row>
    <row r="250" spans="1:16" s="170" customFormat="1" hidden="1">
      <c r="A250" s="666"/>
      <c r="B250" s="321"/>
      <c r="C250" s="312"/>
      <c r="D250" s="500"/>
      <c r="E250" s="665"/>
      <c r="H250" s="166"/>
      <c r="I250" s="166"/>
      <c r="J250" s="166"/>
      <c r="K250" s="166"/>
      <c r="L250" s="166"/>
      <c r="M250" s="166"/>
      <c r="N250" s="166"/>
      <c r="O250" s="166"/>
      <c r="P250" s="183"/>
    </row>
    <row r="251" spans="1:16" s="170" customFormat="1" hidden="1">
      <c r="A251" s="666"/>
      <c r="B251" s="629"/>
      <c r="C251" s="630"/>
      <c r="D251" s="653"/>
      <c r="E251" s="314">
        <v>0</v>
      </c>
      <c r="H251" s="166"/>
      <c r="I251" s="166"/>
      <c r="J251" s="166"/>
      <c r="K251" s="166"/>
      <c r="L251" s="166"/>
      <c r="M251" s="166"/>
      <c r="N251" s="166"/>
      <c r="O251" s="166"/>
      <c r="P251" s="183"/>
    </row>
    <row r="252" spans="1:16" s="170" customFormat="1">
      <c r="A252" s="178"/>
      <c r="B252" s="749" t="s">
        <v>66</v>
      </c>
      <c r="C252" s="750"/>
      <c r="D252" s="393"/>
      <c r="E252" s="418">
        <f>SUM(D248:E251)</f>
        <v>71363879</v>
      </c>
      <c r="H252" s="166"/>
      <c r="I252" s="166"/>
      <c r="J252" s="166"/>
      <c r="K252" s="166"/>
      <c r="L252" s="166"/>
      <c r="M252" s="166"/>
      <c r="N252" s="166"/>
      <c r="O252" s="166"/>
      <c r="P252" s="183"/>
    </row>
    <row r="253" spans="1:16" s="170" customFormat="1">
      <c r="A253" s="178"/>
      <c r="B253" s="246"/>
      <c r="C253" s="263"/>
      <c r="D253" s="263"/>
      <c r="F253" s="170" t="str">
        <f t="shared" si="5"/>
        <v/>
      </c>
      <c r="H253" s="166"/>
      <c r="I253" s="166"/>
      <c r="J253" s="166"/>
      <c r="K253" s="166"/>
      <c r="L253" s="166"/>
      <c r="M253" s="166"/>
      <c r="N253" s="166"/>
      <c r="O253" s="166"/>
      <c r="P253" s="183"/>
    </row>
    <row r="254" spans="1:16" s="170" customFormat="1">
      <c r="A254" s="178" t="s">
        <v>129</v>
      </c>
      <c r="B254" s="246"/>
      <c r="F254" s="170" t="str">
        <f t="shared" si="5"/>
        <v/>
      </c>
      <c r="H254" s="166"/>
      <c r="I254" s="166"/>
      <c r="J254" s="166"/>
      <c r="K254" s="166"/>
      <c r="L254" s="166"/>
      <c r="M254" s="166"/>
      <c r="N254" s="166"/>
      <c r="O254" s="166"/>
      <c r="P254" s="183"/>
    </row>
    <row r="255" spans="1:16" s="170" customFormat="1" ht="16.5" customHeight="1">
      <c r="A255" s="178"/>
      <c r="B255" s="246"/>
      <c r="F255" s="170" t="str">
        <f t="shared" si="5"/>
        <v/>
      </c>
      <c r="H255" s="166"/>
      <c r="I255" s="166"/>
      <c r="J255" s="166"/>
      <c r="K255" s="166"/>
      <c r="L255" s="166"/>
      <c r="M255" s="166"/>
      <c r="N255" s="166"/>
      <c r="O255" s="166"/>
      <c r="P255" s="183"/>
    </row>
    <row r="256" spans="1:16" s="170" customFormat="1">
      <c r="A256" s="262"/>
      <c r="B256" s="166"/>
      <c r="F256" s="170" t="str">
        <f t="shared" si="5"/>
        <v/>
      </c>
      <c r="H256" s="166"/>
      <c r="I256" s="166"/>
      <c r="J256" s="166"/>
      <c r="K256" s="166"/>
      <c r="L256" s="166"/>
      <c r="M256" s="166"/>
      <c r="N256" s="166"/>
      <c r="O256" s="166"/>
      <c r="P256" s="183"/>
    </row>
    <row r="257" spans="1:16" s="170" customFormat="1">
      <c r="A257" s="166"/>
      <c r="B257" s="245" t="s">
        <v>445</v>
      </c>
      <c r="C257" s="257" t="s">
        <v>131</v>
      </c>
      <c r="D257" s="257" t="s">
        <v>437</v>
      </c>
      <c r="E257" s="257" t="s">
        <v>438</v>
      </c>
      <c r="H257" s="166"/>
      <c r="I257" s="166"/>
      <c r="J257" s="166"/>
      <c r="K257" s="166"/>
      <c r="L257" s="166"/>
      <c r="M257" s="166"/>
      <c r="N257" s="166"/>
      <c r="O257" s="166"/>
      <c r="P257" s="183"/>
    </row>
    <row r="258" spans="1:16" s="170" customFormat="1">
      <c r="A258" s="166"/>
      <c r="B258" s="667"/>
      <c r="C258" s="668"/>
      <c r="D258" s="505"/>
      <c r="E258" s="505"/>
      <c r="H258" s="166"/>
      <c r="I258" s="166"/>
      <c r="J258" s="166"/>
      <c r="K258" s="166"/>
      <c r="L258" s="166"/>
      <c r="M258" s="166"/>
      <c r="N258" s="166"/>
      <c r="O258" s="166"/>
      <c r="P258" s="183"/>
    </row>
    <row r="259" spans="1:16" s="170" customFormat="1">
      <c r="A259" s="166"/>
      <c r="B259" s="667"/>
      <c r="C259" s="668"/>
      <c r="D259" s="505"/>
      <c r="E259" s="505"/>
      <c r="H259" s="166"/>
      <c r="I259" s="166"/>
      <c r="J259" s="166"/>
      <c r="K259" s="166"/>
      <c r="L259" s="166"/>
      <c r="M259" s="166"/>
      <c r="N259" s="166"/>
      <c r="O259" s="166"/>
      <c r="P259" s="183"/>
    </row>
    <row r="260" spans="1:16" s="170" customFormat="1">
      <c r="A260" s="166"/>
      <c r="B260" s="259" t="s">
        <v>66</v>
      </c>
      <c r="C260" s="258"/>
      <c r="D260" s="258">
        <f>SUM(D258:D259)</f>
        <v>0</v>
      </c>
      <c r="E260" s="258">
        <v>0</v>
      </c>
      <c r="H260" s="166"/>
      <c r="I260" s="166"/>
      <c r="J260" s="166"/>
      <c r="K260" s="166"/>
      <c r="L260" s="166"/>
      <c r="M260" s="166"/>
      <c r="N260" s="166"/>
      <c r="O260" s="166"/>
      <c r="P260" s="183"/>
    </row>
    <row r="262" spans="1:16" s="170" customFormat="1">
      <c r="A262" s="178" t="s">
        <v>136</v>
      </c>
      <c r="B262" s="246"/>
      <c r="F262" s="170" t="str">
        <f t="shared" si="5"/>
        <v/>
      </c>
      <c r="H262" s="166"/>
      <c r="I262" s="166"/>
      <c r="J262" s="166"/>
      <c r="K262" s="166"/>
      <c r="L262" s="166"/>
      <c r="M262" s="166"/>
      <c r="N262" s="166"/>
      <c r="O262" s="166"/>
      <c r="P262" s="183"/>
    </row>
    <row r="263" spans="1:16">
      <c r="F263" s="170" t="str">
        <f t="shared" si="5"/>
        <v/>
      </c>
    </row>
    <row r="264" spans="1:16">
      <c r="F264" s="170" t="str">
        <f t="shared" si="5"/>
        <v/>
      </c>
    </row>
    <row r="265" spans="1:16" ht="24">
      <c r="B265" s="245" t="s">
        <v>445</v>
      </c>
      <c r="C265" s="257" t="s">
        <v>137</v>
      </c>
      <c r="D265" s="257" t="s">
        <v>138</v>
      </c>
      <c r="E265" s="257" t="s">
        <v>139</v>
      </c>
    </row>
    <row r="266" spans="1:16">
      <c r="B266" s="669" t="s">
        <v>677</v>
      </c>
      <c r="C266" s="661">
        <v>0</v>
      </c>
      <c r="D266" s="661">
        <v>150000000</v>
      </c>
      <c r="E266" s="661">
        <f>+C266-D266</f>
        <v>-150000000</v>
      </c>
    </row>
    <row r="267" spans="1:16">
      <c r="B267" s="669" t="s">
        <v>678</v>
      </c>
      <c r="C267" s="661">
        <v>0</v>
      </c>
      <c r="D267" s="661">
        <v>17667811128</v>
      </c>
      <c r="E267" s="661">
        <f>+C267-D267</f>
        <v>-17667811128</v>
      </c>
    </row>
    <row r="268" spans="1:16" hidden="1">
      <c r="B268" s="669"/>
      <c r="C268" s="661"/>
      <c r="D268" s="661"/>
      <c r="E268" s="661">
        <f>+C268-D268</f>
        <v>0</v>
      </c>
    </row>
    <row r="269" spans="1:16">
      <c r="B269" s="249" t="s">
        <v>66</v>
      </c>
      <c r="C269" s="248">
        <f>SUM(C266:C268)</f>
        <v>0</v>
      </c>
      <c r="D269" s="248">
        <f t="shared" ref="D269:E269" si="6">SUM(D266:D268)</f>
        <v>17817811128</v>
      </c>
      <c r="E269" s="248">
        <f t="shared" si="6"/>
        <v>-17817811128</v>
      </c>
    </row>
    <row r="271" spans="1:16">
      <c r="A271" s="178" t="s">
        <v>141</v>
      </c>
      <c r="B271" s="246"/>
    </row>
    <row r="272" spans="1:16">
      <c r="A272" s="177"/>
      <c r="B272" s="246"/>
    </row>
    <row r="273" spans="1:13" ht="24">
      <c r="B273" s="245" t="s">
        <v>98</v>
      </c>
      <c r="C273" s="239" t="s">
        <v>142</v>
      </c>
      <c r="D273" s="239" t="s">
        <v>143</v>
      </c>
      <c r="E273" s="239" t="s">
        <v>144</v>
      </c>
      <c r="F273" s="239" t="s">
        <v>87</v>
      </c>
    </row>
    <row r="274" spans="1:13">
      <c r="B274" s="235" t="s">
        <v>145</v>
      </c>
      <c r="C274" s="244">
        <v>40455000000</v>
      </c>
      <c r="D274" s="244">
        <v>0</v>
      </c>
      <c r="E274" s="244">
        <v>0</v>
      </c>
      <c r="F274" s="244">
        <f>+C274+D274-E274</f>
        <v>40455000000</v>
      </c>
      <c r="H274" s="293"/>
      <c r="I274" s="293"/>
      <c r="M274" s="404"/>
    </row>
    <row r="275" spans="1:13">
      <c r="A275" s="178"/>
      <c r="B275" s="235" t="s">
        <v>146</v>
      </c>
      <c r="C275" s="244">
        <v>29545000000</v>
      </c>
      <c r="D275" s="244">
        <v>0</v>
      </c>
      <c r="E275" s="244">
        <v>0</v>
      </c>
      <c r="F275" s="244">
        <f>SUM(C275:E275)</f>
        <v>29545000000</v>
      </c>
      <c r="H275" s="293"/>
      <c r="M275" s="404"/>
    </row>
    <row r="276" spans="1:13">
      <c r="B276" s="235" t="s">
        <v>147</v>
      </c>
      <c r="C276" s="244">
        <v>237310914</v>
      </c>
      <c r="D276" s="244">
        <f>+F276-C276</f>
        <v>0</v>
      </c>
      <c r="E276" s="244">
        <v>0</v>
      </c>
      <c r="F276" s="244">
        <v>237310914</v>
      </c>
      <c r="H276" s="293"/>
      <c r="M276" s="293"/>
    </row>
    <row r="277" spans="1:13">
      <c r="B277" s="235" t="s">
        <v>148</v>
      </c>
      <c r="C277" s="244">
        <v>0</v>
      </c>
      <c r="D277" s="244">
        <v>2851438434.5120077</v>
      </c>
      <c r="E277" s="244">
        <v>0</v>
      </c>
      <c r="F277" s="244">
        <f>+C277+D277-E277</f>
        <v>2851438434.5120077</v>
      </c>
      <c r="H277" s="293"/>
      <c r="M277" s="404"/>
    </row>
    <row r="278" spans="1:13">
      <c r="B278" s="235" t="s">
        <v>149</v>
      </c>
      <c r="C278" s="244">
        <v>2851438434.5120077</v>
      </c>
      <c r="D278" s="244">
        <v>39571804</v>
      </c>
      <c r="E278" s="244">
        <v>2851438434.5120077</v>
      </c>
      <c r="F278" s="244">
        <f>+D278</f>
        <v>39571804</v>
      </c>
      <c r="H278" s="293"/>
      <c r="M278" s="404"/>
    </row>
    <row r="279" spans="1:13">
      <c r="B279" s="243" t="s">
        <v>66</v>
      </c>
      <c r="C279" s="242">
        <f>SUM(C274:C278)</f>
        <v>73088749348.512009</v>
      </c>
      <c r="D279" s="242">
        <f>SUM(D274:D278)</f>
        <v>2891010238.5120077</v>
      </c>
      <c r="E279" s="242">
        <f>SUM(E274:E278)</f>
        <v>2851438434.5120077</v>
      </c>
      <c r="F279" s="242">
        <f>SUM(F274:F278)</f>
        <v>73128321152.512009</v>
      </c>
      <c r="H279" s="293"/>
      <c r="I279" s="293"/>
    </row>
    <row r="281" spans="1:13">
      <c r="A281" s="178" t="s">
        <v>150</v>
      </c>
      <c r="M281" s="293"/>
    </row>
    <row r="282" spans="1:13">
      <c r="A282" s="177"/>
    </row>
    <row r="283" spans="1:13" ht="24">
      <c r="B283" s="241" t="s">
        <v>62</v>
      </c>
      <c r="C283" s="239" t="s">
        <v>142</v>
      </c>
      <c r="D283" s="240" t="s">
        <v>143</v>
      </c>
      <c r="E283" s="240" t="s">
        <v>144</v>
      </c>
      <c r="F283" s="239" t="s">
        <v>151</v>
      </c>
      <c r="G283" s="239" t="s">
        <v>152</v>
      </c>
      <c r="H283" s="238"/>
    </row>
    <row r="284" spans="1:13">
      <c r="B284" s="237" t="s">
        <v>153</v>
      </c>
      <c r="C284" s="236">
        <v>0</v>
      </c>
      <c r="D284" s="236">
        <v>0</v>
      </c>
      <c r="E284" s="236"/>
      <c r="F284" s="236">
        <f>+C284+D284-E284</f>
        <v>0</v>
      </c>
      <c r="G284" s="236">
        <v>0</v>
      </c>
    </row>
    <row r="285" spans="1:13">
      <c r="B285" s="235"/>
      <c r="C285" s="236"/>
      <c r="D285" s="236"/>
      <c r="E285" s="236"/>
      <c r="F285" s="236"/>
      <c r="G285" s="236"/>
    </row>
    <row r="286" spans="1:13">
      <c r="B286" s="235"/>
      <c r="C286" s="236"/>
      <c r="D286" s="236"/>
      <c r="E286" s="236"/>
      <c r="F286" s="236"/>
      <c r="G286" s="236"/>
    </row>
    <row r="287" spans="1:13">
      <c r="B287" s="237" t="s">
        <v>155</v>
      </c>
      <c r="C287" s="236">
        <v>0</v>
      </c>
      <c r="D287" s="236">
        <v>0</v>
      </c>
      <c r="E287" s="236"/>
      <c r="F287" s="236">
        <f>+C287+D287-E287</f>
        <v>0</v>
      </c>
      <c r="G287" s="236">
        <v>0</v>
      </c>
    </row>
    <row r="288" spans="1:13">
      <c r="B288" s="235"/>
      <c r="C288" s="236"/>
      <c r="D288" s="236"/>
      <c r="E288" s="236"/>
      <c r="F288" s="236"/>
      <c r="G288" s="236"/>
    </row>
    <row r="289" spans="1:7">
      <c r="B289" s="235"/>
      <c r="C289" s="236"/>
      <c r="D289" s="236"/>
      <c r="E289" s="236"/>
      <c r="F289" s="236"/>
      <c r="G289" s="236"/>
    </row>
    <row r="290" spans="1:7">
      <c r="B290" s="235" t="s">
        <v>154</v>
      </c>
      <c r="C290" s="234">
        <f>SUM(C284:C288)</f>
        <v>0</v>
      </c>
      <c r="D290" s="234">
        <f>SUM(D284:D288)</f>
        <v>0</v>
      </c>
      <c r="E290" s="234">
        <f>SUM(E284:E288)</f>
        <v>0</v>
      </c>
      <c r="F290" s="234">
        <f>SUM(F284:F288)</f>
        <v>0</v>
      </c>
      <c r="G290" s="234">
        <f>SUM(G284:G289)</f>
        <v>0</v>
      </c>
    </row>
    <row r="292" spans="1:7">
      <c r="A292" s="178" t="s">
        <v>156</v>
      </c>
    </row>
    <row r="293" spans="1:7">
      <c r="A293" s="178"/>
    </row>
    <row r="294" spans="1:7" ht="12.6" thickBot="1">
      <c r="A294" s="178"/>
      <c r="B294" s="482" t="s">
        <v>192</v>
      </c>
      <c r="C294" s="222">
        <f>+D232</f>
        <v>45016</v>
      </c>
    </row>
    <row r="295" spans="1:7" s="180" customFormat="1">
      <c r="A295" s="178"/>
      <c r="B295" s="670" t="str">
        <f>+R2</f>
        <v>Ingresos</v>
      </c>
      <c r="C295" s="671">
        <f>+S2</f>
        <v>9263830698</v>
      </c>
      <c r="D295" s="193"/>
      <c r="E295" s="193"/>
      <c r="F295" s="193"/>
      <c r="G295" s="193"/>
    </row>
    <row r="296" spans="1:7" s="180" customFormat="1">
      <c r="A296" s="178"/>
      <c r="B296" s="670" t="str">
        <f t="shared" ref="B296:C307" si="7">+R3</f>
        <v>Ingresos Operativos</v>
      </c>
      <c r="C296" s="671">
        <f t="shared" si="7"/>
        <v>9161009316</v>
      </c>
      <c r="D296" s="193"/>
      <c r="E296" s="193"/>
      <c r="F296" s="193"/>
      <c r="G296" s="193"/>
    </row>
    <row r="297" spans="1:7" s="180" customFormat="1">
      <c r="A297" s="178"/>
      <c r="B297" s="670" t="str">
        <f t="shared" si="7"/>
        <v>Venta de Valores</v>
      </c>
      <c r="C297" s="671">
        <f t="shared" si="7"/>
        <v>8166472534</v>
      </c>
      <c r="D297" s="193"/>
      <c r="E297" s="193"/>
      <c r="F297" s="193"/>
      <c r="G297" s="193"/>
    </row>
    <row r="298" spans="1:7">
      <c r="A298" s="178"/>
      <c r="B298" s="672" t="str">
        <f t="shared" si="7"/>
        <v>Venta de Instrumentos Financieros</v>
      </c>
      <c r="C298" s="673">
        <f t="shared" si="7"/>
        <v>8166472534</v>
      </c>
    </row>
    <row r="299" spans="1:7" s="180" customFormat="1">
      <c r="A299" s="178"/>
      <c r="B299" s="670" t="str">
        <f t="shared" si="7"/>
        <v>Intereses Devengados por Rendimientos de Inversiones</v>
      </c>
      <c r="C299" s="671">
        <f t="shared" si="7"/>
        <v>992118600</v>
      </c>
      <c r="D299" s="193"/>
      <c r="E299" s="193"/>
      <c r="F299" s="193"/>
      <c r="G299" s="193"/>
    </row>
    <row r="300" spans="1:7">
      <c r="A300" s="178"/>
      <c r="B300" s="672" t="str">
        <f t="shared" si="7"/>
        <v>Intereses Devengados por Rendimientos de Inversiones</v>
      </c>
      <c r="C300" s="673">
        <f t="shared" si="7"/>
        <v>992118600</v>
      </c>
    </row>
    <row r="301" spans="1:7">
      <c r="A301" s="178"/>
      <c r="B301" s="670" t="str">
        <f t="shared" si="7"/>
        <v>Servicios Gravados</v>
      </c>
      <c r="C301" s="671">
        <f t="shared" si="7"/>
        <v>2418182</v>
      </c>
    </row>
    <row r="302" spans="1:7">
      <c r="A302" s="178"/>
      <c r="B302" s="672" t="str">
        <f t="shared" si="7"/>
        <v>Ingresos por Servicios Profesionales</v>
      </c>
      <c r="C302" s="673">
        <f t="shared" si="7"/>
        <v>2418182</v>
      </c>
    </row>
    <row r="303" spans="1:7">
      <c r="A303" s="178"/>
      <c r="B303" s="670" t="str">
        <f t="shared" si="7"/>
        <v>Ingresos No Operativos</v>
      </c>
      <c r="C303" s="671">
        <f t="shared" si="7"/>
        <v>102821382</v>
      </c>
    </row>
    <row r="304" spans="1:7">
      <c r="A304" s="178"/>
      <c r="B304" s="670" t="str">
        <f t="shared" si="7"/>
        <v>Ingresos Extraordinarios</v>
      </c>
      <c r="C304" s="671">
        <f t="shared" si="7"/>
        <v>102821382</v>
      </c>
    </row>
    <row r="305" spans="1:16">
      <c r="A305" s="178"/>
      <c r="B305" s="672" t="str">
        <f t="shared" si="7"/>
        <v>Intereses cobrados Caja de Ahorro</v>
      </c>
      <c r="C305" s="673">
        <f t="shared" si="7"/>
        <v>1500</v>
      </c>
    </row>
    <row r="306" spans="1:16">
      <c r="A306" s="178"/>
      <c r="B306" s="672" t="str">
        <f t="shared" si="7"/>
        <v>Intereses Cobrados por Préstamos</v>
      </c>
      <c r="C306" s="673">
        <f t="shared" si="7"/>
        <v>19073688</v>
      </c>
    </row>
    <row r="307" spans="1:16">
      <c r="A307" s="178"/>
      <c r="B307" s="672" t="str">
        <f t="shared" si="7"/>
        <v>Ingresos por Intereses Cobrados en Repos</v>
      </c>
      <c r="C307" s="673">
        <f t="shared" si="7"/>
        <v>83746194</v>
      </c>
    </row>
    <row r="308" spans="1:16">
      <c r="A308" s="178"/>
      <c r="B308" s="227"/>
      <c r="C308" s="674"/>
    </row>
    <row r="309" spans="1:16" s="170" customFormat="1">
      <c r="A309" s="178" t="s">
        <v>165</v>
      </c>
      <c r="B309" s="166"/>
      <c r="H309" s="166"/>
      <c r="I309" s="166"/>
      <c r="J309" s="166"/>
      <c r="K309" s="166"/>
      <c r="L309" s="166"/>
      <c r="M309" s="166"/>
      <c r="N309" s="166"/>
      <c r="O309" s="166"/>
      <c r="P309" s="183"/>
    </row>
    <row r="310" spans="1:16" s="170" customFormat="1">
      <c r="A310" s="178"/>
      <c r="B310" s="166"/>
      <c r="H310" s="166"/>
      <c r="I310" s="166"/>
      <c r="J310" s="166"/>
      <c r="K310" s="166"/>
      <c r="L310" s="166"/>
      <c r="M310" s="166"/>
      <c r="N310" s="166"/>
      <c r="O310" s="166"/>
      <c r="P310" s="183"/>
    </row>
    <row r="311" spans="1:16" s="170" customFormat="1">
      <c r="A311" s="178"/>
      <c r="B311" s="223" t="s">
        <v>529</v>
      </c>
      <c r="C311" s="675" t="s">
        <v>740</v>
      </c>
      <c r="H311" s="166"/>
      <c r="I311" s="166"/>
      <c r="J311" s="166"/>
      <c r="K311" s="166"/>
      <c r="L311" s="166"/>
      <c r="M311" s="166"/>
      <c r="N311" s="166"/>
      <c r="O311" s="166"/>
      <c r="P311" s="183"/>
    </row>
    <row r="312" spans="1:16" s="193" customFormat="1">
      <c r="A312" s="178"/>
      <c r="B312" s="379" t="str">
        <f>+R15</f>
        <v>Egresos Operativos</v>
      </c>
      <c r="C312" s="179">
        <f>+S15</f>
        <v>9224258894</v>
      </c>
      <c r="H312" s="180"/>
      <c r="I312" s="180"/>
      <c r="J312" s="180"/>
      <c r="K312" s="180"/>
      <c r="L312" s="180"/>
      <c r="M312" s="180"/>
      <c r="N312" s="180"/>
      <c r="O312" s="180"/>
      <c r="P312" s="658"/>
    </row>
    <row r="313" spans="1:16" s="193" customFormat="1">
      <c r="A313" s="178"/>
      <c r="B313" s="379" t="str">
        <f t="shared" ref="B313:C342" si="8">+R16</f>
        <v>Costo De Ventas</v>
      </c>
      <c r="C313" s="179">
        <f t="shared" si="8"/>
        <v>8425634056</v>
      </c>
      <c r="H313" s="180"/>
      <c r="I313" s="180"/>
      <c r="J313" s="180"/>
      <c r="K313" s="180"/>
      <c r="L313" s="180"/>
      <c r="M313" s="180"/>
      <c r="N313" s="180"/>
      <c r="O313" s="180"/>
      <c r="P313" s="658"/>
    </row>
    <row r="314" spans="1:16" s="170" customFormat="1">
      <c r="A314" s="178"/>
      <c r="B314" s="379" t="str">
        <f t="shared" si="8"/>
        <v>Costo De Ventas Exentas Del Iva</v>
      </c>
      <c r="C314" s="179">
        <f t="shared" si="8"/>
        <v>8425634056</v>
      </c>
      <c r="H314" s="166"/>
      <c r="I314" s="166"/>
      <c r="J314" s="166"/>
      <c r="K314" s="166"/>
      <c r="L314" s="166"/>
      <c r="M314" s="166"/>
      <c r="N314" s="166"/>
      <c r="O314" s="166"/>
      <c r="P314" s="183"/>
    </row>
    <row r="315" spans="1:16" s="170" customFormat="1">
      <c r="A315" s="178"/>
      <c r="B315" s="227" t="str">
        <f t="shared" si="8"/>
        <v>Costo de Venta de Instrumentos Financieros</v>
      </c>
      <c r="C315" s="184">
        <f t="shared" si="8"/>
        <v>8425634056</v>
      </c>
      <c r="H315" s="166"/>
      <c r="I315" s="166"/>
      <c r="J315" s="166"/>
      <c r="K315" s="166"/>
      <c r="L315" s="166"/>
      <c r="M315" s="166"/>
      <c r="N315" s="166"/>
      <c r="O315" s="166"/>
      <c r="P315" s="183"/>
    </row>
    <row r="316" spans="1:16" s="170" customFormat="1">
      <c r="A316" s="178"/>
      <c r="B316" s="379" t="str">
        <f t="shared" si="8"/>
        <v>Gastos De Administración</v>
      </c>
      <c r="C316" s="179">
        <f t="shared" si="8"/>
        <v>634053607</v>
      </c>
      <c r="H316" s="166"/>
      <c r="I316" s="166"/>
      <c r="J316" s="166"/>
      <c r="K316" s="166"/>
      <c r="L316" s="166"/>
      <c r="M316" s="166"/>
      <c r="N316" s="166"/>
      <c r="O316" s="166"/>
      <c r="P316" s="183"/>
    </row>
    <row r="317" spans="1:16" s="170" customFormat="1">
      <c r="A317" s="178"/>
      <c r="B317" s="379" t="str">
        <f t="shared" si="8"/>
        <v>Sueldos Y Otras Remuneraciones Al Person</v>
      </c>
      <c r="C317" s="179">
        <f t="shared" si="8"/>
        <v>62271847</v>
      </c>
      <c r="H317" s="166"/>
      <c r="I317" s="166"/>
      <c r="J317" s="166"/>
      <c r="K317" s="166"/>
      <c r="L317" s="166"/>
      <c r="M317" s="166"/>
      <c r="N317" s="166"/>
      <c r="O317" s="166"/>
      <c r="P317" s="183"/>
    </row>
    <row r="318" spans="1:16" s="170" customFormat="1">
      <c r="A318" s="178"/>
      <c r="B318" s="227" t="str">
        <f t="shared" si="8"/>
        <v>Aporte Patronal</v>
      </c>
      <c r="C318" s="184">
        <f t="shared" si="8"/>
        <v>62271847</v>
      </c>
      <c r="H318" s="166"/>
      <c r="I318" s="166"/>
      <c r="J318" s="166"/>
      <c r="K318" s="166"/>
      <c r="L318" s="166"/>
      <c r="M318" s="166"/>
      <c r="N318" s="166"/>
      <c r="O318" s="166"/>
      <c r="P318" s="183"/>
    </row>
    <row r="319" spans="1:16" s="193" customFormat="1">
      <c r="A319" s="178"/>
      <c r="B319" s="379" t="str">
        <f t="shared" si="8"/>
        <v>Otros Gastos Administrativos</v>
      </c>
      <c r="C319" s="179">
        <f t="shared" si="8"/>
        <v>571781760</v>
      </c>
      <c r="H319" s="180"/>
      <c r="I319" s="180"/>
      <c r="J319" s="180"/>
      <c r="K319" s="180"/>
      <c r="L319" s="180"/>
      <c r="M319" s="180"/>
      <c r="N319" s="180"/>
      <c r="O319" s="180"/>
      <c r="P319" s="658"/>
    </row>
    <row r="320" spans="1:16" s="193" customFormat="1">
      <c r="A320" s="178"/>
      <c r="B320" s="227" t="str">
        <f t="shared" si="8"/>
        <v>Honorarios Profesionales</v>
      </c>
      <c r="C320" s="184">
        <f t="shared" si="8"/>
        <v>89723879</v>
      </c>
      <c r="H320" s="180"/>
      <c r="I320" s="180"/>
      <c r="J320" s="180"/>
      <c r="K320" s="180"/>
      <c r="L320" s="180"/>
      <c r="M320" s="180"/>
      <c r="N320" s="180"/>
      <c r="O320" s="180"/>
      <c r="P320" s="658"/>
    </row>
    <row r="321" spans="1:16" s="193" customFormat="1">
      <c r="A321" s="178"/>
      <c r="B321" s="227" t="str">
        <f t="shared" si="8"/>
        <v>Servicios Contratados - Para Empresas paga IRE-</v>
      </c>
      <c r="C321" s="184">
        <f t="shared" si="8"/>
        <v>54741283</v>
      </c>
      <c r="H321" s="180"/>
      <c r="I321" s="180"/>
      <c r="J321" s="180"/>
      <c r="K321" s="180"/>
      <c r="L321" s="180"/>
      <c r="M321" s="180"/>
      <c r="N321" s="180"/>
      <c r="O321" s="180"/>
      <c r="P321" s="658"/>
    </row>
    <row r="322" spans="1:16" s="170" customFormat="1">
      <c r="A322" s="178"/>
      <c r="B322" s="227" t="str">
        <f t="shared" si="8"/>
        <v>Servicios Personales - Personas Físicas no Profesionales</v>
      </c>
      <c r="C322" s="184">
        <f t="shared" si="8"/>
        <v>1090909</v>
      </c>
      <c r="H322" s="166"/>
      <c r="I322" s="166"/>
      <c r="J322" s="166"/>
      <c r="K322" s="166"/>
      <c r="L322" s="166"/>
      <c r="M322" s="166"/>
      <c r="N322" s="166"/>
      <c r="O322" s="166"/>
      <c r="P322" s="183"/>
    </row>
    <row r="323" spans="1:16" s="170" customFormat="1">
      <c r="A323" s="178"/>
      <c r="B323" s="227" t="str">
        <f t="shared" si="8"/>
        <v>Alquileres Devengados</v>
      </c>
      <c r="C323" s="184">
        <f t="shared" si="8"/>
        <v>8254546</v>
      </c>
      <c r="H323" s="166"/>
      <c r="I323" s="166"/>
      <c r="J323" s="166"/>
      <c r="K323" s="166"/>
      <c r="L323" s="166"/>
      <c r="M323" s="166"/>
      <c r="N323" s="166"/>
      <c r="O323" s="166"/>
      <c r="P323" s="183"/>
    </row>
    <row r="324" spans="1:16" s="170" customFormat="1">
      <c r="A324" s="178"/>
      <c r="B324" s="227" t="str">
        <f t="shared" si="8"/>
        <v>Útiles De Oficina</v>
      </c>
      <c r="C324" s="184">
        <f t="shared" si="8"/>
        <v>390296</v>
      </c>
      <c r="H324" s="166"/>
      <c r="I324" s="166"/>
      <c r="J324" s="166"/>
      <c r="K324" s="166"/>
      <c r="L324" s="166"/>
      <c r="M324" s="166"/>
      <c r="N324" s="166"/>
      <c r="O324" s="166"/>
      <c r="P324" s="183"/>
    </row>
    <row r="325" spans="1:16" s="170" customFormat="1">
      <c r="A325" s="178"/>
      <c r="B325" s="227" t="str">
        <f t="shared" si="8"/>
        <v>Impuestos, Patentes, Tasas Y Otras Contr</v>
      </c>
      <c r="C325" s="184">
        <f t="shared" si="8"/>
        <v>17106535</v>
      </c>
      <c r="H325" s="166"/>
      <c r="I325" s="166"/>
      <c r="J325" s="166"/>
      <c r="K325" s="166"/>
      <c r="L325" s="166"/>
      <c r="M325" s="166"/>
      <c r="N325" s="166"/>
      <c r="O325" s="166"/>
      <c r="P325" s="183"/>
    </row>
    <row r="326" spans="1:16" s="170" customFormat="1">
      <c r="A326" s="178"/>
      <c r="B326" s="227" t="str">
        <f t="shared" si="8"/>
        <v>Refrigerio Y Cafeteria</v>
      </c>
      <c r="C326" s="184">
        <f t="shared" si="8"/>
        <v>888536</v>
      </c>
      <c r="H326" s="166"/>
      <c r="I326" s="166"/>
      <c r="J326" s="166"/>
      <c r="K326" s="166"/>
      <c r="L326" s="166"/>
      <c r="M326" s="166"/>
      <c r="N326" s="166"/>
      <c r="O326" s="166"/>
      <c r="P326" s="183"/>
    </row>
    <row r="327" spans="1:16" s="170" customFormat="1">
      <c r="A327" s="178"/>
      <c r="B327" s="227" t="str">
        <f t="shared" si="8"/>
        <v>Publicidad y Propaganda- Administracion</v>
      </c>
      <c r="C327" s="184">
        <f t="shared" si="8"/>
        <v>9209092</v>
      </c>
      <c r="H327" s="166"/>
      <c r="I327" s="166"/>
      <c r="J327" s="166"/>
      <c r="K327" s="166"/>
      <c r="L327" s="166"/>
      <c r="M327" s="166"/>
      <c r="N327" s="166"/>
      <c r="O327" s="166"/>
      <c r="P327" s="183"/>
    </row>
    <row r="328" spans="1:16" s="170" customFormat="1">
      <c r="A328" s="207"/>
      <c r="B328" s="227" t="str">
        <f t="shared" si="8"/>
        <v>Gastos No Deducibles</v>
      </c>
      <c r="C328" s="184">
        <f t="shared" si="8"/>
        <v>355200</v>
      </c>
      <c r="H328" s="166"/>
      <c r="I328" s="166"/>
      <c r="J328" s="166"/>
      <c r="K328" s="166"/>
      <c r="L328" s="166"/>
      <c r="M328" s="166"/>
      <c r="N328" s="166"/>
      <c r="O328" s="166"/>
      <c r="P328" s="183"/>
    </row>
    <row r="329" spans="1:16" s="170" customFormat="1">
      <c r="A329" s="207"/>
      <c r="B329" s="227" t="str">
        <f t="shared" si="8"/>
        <v>Gastos De Escribania</v>
      </c>
      <c r="C329" s="184">
        <f t="shared" si="8"/>
        <v>3399584</v>
      </c>
      <c r="H329" s="166"/>
      <c r="I329" s="166"/>
      <c r="J329" s="166"/>
      <c r="K329" s="166"/>
      <c r="L329" s="166"/>
      <c r="M329" s="166"/>
      <c r="N329" s="166"/>
      <c r="O329" s="166"/>
      <c r="P329" s="183"/>
    </row>
    <row r="330" spans="1:16" s="170" customFormat="1">
      <c r="A330" s="207"/>
      <c r="B330" s="227" t="str">
        <f t="shared" si="8"/>
        <v>Gastos Informaticos</v>
      </c>
      <c r="C330" s="184">
        <f t="shared" si="8"/>
        <v>3438589</v>
      </c>
      <c r="H330" s="166"/>
      <c r="I330" s="166"/>
      <c r="J330" s="166"/>
      <c r="K330" s="166"/>
      <c r="L330" s="166"/>
      <c r="M330" s="166"/>
      <c r="N330" s="166"/>
      <c r="O330" s="166"/>
      <c r="P330" s="183"/>
    </row>
    <row r="331" spans="1:16" s="170" customFormat="1">
      <c r="A331" s="178"/>
      <c r="B331" s="227" t="str">
        <f t="shared" si="8"/>
        <v>IVA Gasto</v>
      </c>
      <c r="C331" s="184">
        <f t="shared" si="8"/>
        <v>383183311</v>
      </c>
      <c r="H331" s="166"/>
      <c r="I331" s="166"/>
      <c r="J331" s="166"/>
      <c r="K331" s="166"/>
      <c r="L331" s="166"/>
      <c r="M331" s="166"/>
      <c r="N331" s="166"/>
      <c r="O331" s="166"/>
      <c r="P331" s="183"/>
    </row>
    <row r="332" spans="1:16" s="170" customFormat="1">
      <c r="A332" s="178"/>
      <c r="B332" s="379" t="str">
        <f t="shared" si="8"/>
        <v>Gastos Bancarios Y Financieros</v>
      </c>
      <c r="C332" s="179">
        <f t="shared" si="8"/>
        <v>1130859</v>
      </c>
      <c r="H332" s="166"/>
      <c r="I332" s="166"/>
      <c r="J332" s="166"/>
      <c r="K332" s="166"/>
      <c r="L332" s="166"/>
      <c r="M332" s="166"/>
      <c r="N332" s="166"/>
      <c r="O332" s="166"/>
      <c r="P332" s="183"/>
    </row>
    <row r="333" spans="1:16" s="170" customFormat="1">
      <c r="A333" s="178"/>
      <c r="B333" s="379" t="str">
        <f t="shared" si="8"/>
        <v>Intereses Pagados A Entidades Bancarias</v>
      </c>
      <c r="C333" s="179">
        <f t="shared" si="8"/>
        <v>1130859</v>
      </c>
      <c r="H333" s="166"/>
      <c r="I333" s="166"/>
      <c r="J333" s="166"/>
      <c r="K333" s="166"/>
      <c r="L333" s="166"/>
      <c r="M333" s="166"/>
      <c r="N333" s="166"/>
      <c r="O333" s="166"/>
      <c r="P333" s="183"/>
    </row>
    <row r="334" spans="1:16" s="170" customFormat="1">
      <c r="A334" s="178"/>
      <c r="B334" s="227" t="str">
        <f t="shared" si="8"/>
        <v>Gastos Bancarios Y Financieros</v>
      </c>
      <c r="C334" s="184">
        <f t="shared" si="8"/>
        <v>108000</v>
      </c>
      <c r="H334" s="166"/>
      <c r="I334" s="166"/>
      <c r="J334" s="166"/>
      <c r="K334" s="166"/>
      <c r="L334" s="166"/>
      <c r="M334" s="166"/>
      <c r="N334" s="166"/>
      <c r="O334" s="166"/>
      <c r="P334" s="183"/>
    </row>
    <row r="335" spans="1:16" s="170" customFormat="1">
      <c r="A335" s="178"/>
      <c r="B335" s="227" t="str">
        <f t="shared" si="8"/>
        <v>Intereses Pagados por Repos</v>
      </c>
      <c r="C335" s="184">
        <f t="shared" si="8"/>
        <v>1022859</v>
      </c>
      <c r="H335" s="166"/>
      <c r="I335" s="166"/>
      <c r="J335" s="166"/>
      <c r="K335" s="166"/>
      <c r="L335" s="166"/>
      <c r="M335" s="166"/>
      <c r="N335" s="166"/>
      <c r="O335" s="166"/>
      <c r="P335" s="183"/>
    </row>
    <row r="336" spans="1:16" s="170" customFormat="1">
      <c r="A336" s="178"/>
      <c r="B336" s="379" t="str">
        <f t="shared" si="8"/>
        <v>Diferencia De Cambio</v>
      </c>
      <c r="C336" s="179">
        <f t="shared" si="8"/>
        <v>1724156</v>
      </c>
      <c r="H336" s="166"/>
      <c r="I336" s="166"/>
      <c r="J336" s="166"/>
      <c r="K336" s="166"/>
      <c r="L336" s="166"/>
      <c r="M336" s="166"/>
      <c r="N336" s="166"/>
      <c r="O336" s="166"/>
      <c r="P336" s="183"/>
    </row>
    <row r="337" spans="1:16" s="170" customFormat="1">
      <c r="A337" s="178"/>
      <c r="B337" s="379" t="str">
        <f t="shared" si="8"/>
        <v>Diferencia De Cambio</v>
      </c>
      <c r="C337" s="179">
        <f t="shared" si="8"/>
        <v>1724156</v>
      </c>
      <c r="H337" s="166"/>
      <c r="I337" s="166"/>
      <c r="J337" s="166"/>
      <c r="K337" s="166"/>
      <c r="L337" s="166"/>
      <c r="M337" s="166"/>
      <c r="N337" s="166"/>
      <c r="O337" s="166"/>
      <c r="P337" s="183"/>
    </row>
    <row r="338" spans="1:16" s="170" customFormat="1">
      <c r="A338" s="178"/>
      <c r="B338" s="227" t="str">
        <f t="shared" si="8"/>
        <v>Utilidad Por Diferencia De Cambio</v>
      </c>
      <c r="C338" s="184">
        <f t="shared" si="8"/>
        <v>-2713434</v>
      </c>
      <c r="H338" s="166"/>
      <c r="I338" s="166"/>
      <c r="J338" s="166"/>
      <c r="K338" s="166"/>
      <c r="L338" s="166"/>
      <c r="M338" s="166"/>
      <c r="N338" s="166"/>
      <c r="O338" s="166"/>
      <c r="P338" s="183"/>
    </row>
    <row r="339" spans="1:16" s="170" customFormat="1">
      <c r="A339" s="178"/>
      <c r="B339" s="227" t="str">
        <f t="shared" si="8"/>
        <v>Perdida Por Diferencia De Cambio</v>
      </c>
      <c r="C339" s="184">
        <f t="shared" si="8"/>
        <v>4437589</v>
      </c>
      <c r="H339" s="166"/>
      <c r="I339" s="166"/>
      <c r="J339" s="166"/>
      <c r="K339" s="166"/>
      <c r="L339" s="166"/>
      <c r="M339" s="166"/>
      <c r="N339" s="166"/>
      <c r="O339" s="166"/>
      <c r="P339" s="183"/>
    </row>
    <row r="340" spans="1:16" s="170" customFormat="1">
      <c r="A340" s="178"/>
      <c r="B340" s="379" t="str">
        <f t="shared" si="8"/>
        <v>Depreciaciones Y Amortizaciones De Activ</v>
      </c>
      <c r="C340" s="179">
        <f t="shared" si="8"/>
        <v>161716217</v>
      </c>
      <c r="H340" s="166"/>
      <c r="I340" s="166"/>
      <c r="J340" s="166"/>
      <c r="K340" s="166"/>
      <c r="L340" s="166"/>
      <c r="M340" s="166"/>
      <c r="N340" s="166"/>
      <c r="O340" s="166"/>
      <c r="P340" s="183"/>
    </row>
    <row r="341" spans="1:16" s="170" customFormat="1">
      <c r="A341" s="178"/>
      <c r="B341" s="379" t="str">
        <f t="shared" si="8"/>
        <v>Depreciaciones Y Amortizaciones De Activ</v>
      </c>
      <c r="C341" s="179">
        <f t="shared" si="8"/>
        <v>161716217</v>
      </c>
      <c r="H341" s="166"/>
      <c r="I341" s="166"/>
      <c r="J341" s="166"/>
      <c r="K341" s="166"/>
      <c r="L341" s="166"/>
      <c r="M341" s="166"/>
      <c r="N341" s="166"/>
      <c r="O341" s="166"/>
      <c r="P341" s="183"/>
    </row>
    <row r="342" spans="1:16" s="170" customFormat="1">
      <c r="A342" s="178"/>
      <c r="B342" s="227" t="str">
        <f t="shared" si="8"/>
        <v>Amortizaciones Del Ejercicio</v>
      </c>
      <c r="C342" s="184">
        <f t="shared" si="8"/>
        <v>161716217</v>
      </c>
      <c r="H342" s="166"/>
      <c r="I342" s="166"/>
      <c r="J342" s="166"/>
      <c r="K342" s="166"/>
      <c r="L342" s="166"/>
      <c r="M342" s="166"/>
      <c r="N342" s="166"/>
      <c r="O342" s="166"/>
      <c r="P342" s="183"/>
    </row>
    <row r="343" spans="1:16">
      <c r="B343" s="180" t="s">
        <v>547</v>
      </c>
      <c r="C343" s="179">
        <f>+C295-C312</f>
        <v>39571804</v>
      </c>
    </row>
    <row r="344" spans="1:16">
      <c r="B344" s="180"/>
      <c r="C344" s="179"/>
    </row>
    <row r="345" spans="1:16" s="170" customFormat="1">
      <c r="A345" s="178" t="s">
        <v>188</v>
      </c>
      <c r="B345" s="166"/>
      <c r="H345" s="166"/>
      <c r="I345" s="166"/>
      <c r="J345" s="166"/>
      <c r="K345" s="166"/>
      <c r="L345" s="166"/>
      <c r="M345" s="166"/>
      <c r="N345" s="166"/>
      <c r="O345" s="166"/>
      <c r="P345" s="183"/>
    </row>
    <row r="346" spans="1:16" s="170" customFormat="1">
      <c r="A346" s="178"/>
      <c r="B346" s="166"/>
      <c r="H346" s="166"/>
      <c r="I346" s="166"/>
      <c r="J346" s="166"/>
      <c r="K346" s="166"/>
      <c r="L346" s="166"/>
      <c r="M346" s="166"/>
      <c r="N346" s="166"/>
      <c r="O346" s="166"/>
      <c r="P346" s="183"/>
    </row>
    <row r="347" spans="1:16">
      <c r="A347" s="178" t="s">
        <v>548</v>
      </c>
    </row>
    <row r="348" spans="1:16" s="170" customFormat="1">
      <c r="A348" s="178"/>
      <c r="B348" s="166"/>
      <c r="H348" s="166"/>
      <c r="I348" s="166"/>
      <c r="J348" s="166"/>
      <c r="K348" s="166"/>
      <c r="L348" s="166"/>
      <c r="M348" s="166"/>
      <c r="N348" s="166"/>
      <c r="O348" s="166"/>
      <c r="P348" s="183"/>
    </row>
    <row r="349" spans="1:16" s="170" customFormat="1">
      <c r="A349" s="177"/>
      <c r="B349" s="764" t="s">
        <v>679</v>
      </c>
      <c r="C349" s="764"/>
      <c r="H349" s="166"/>
      <c r="I349" s="166"/>
      <c r="J349" s="166"/>
      <c r="K349" s="166"/>
      <c r="L349" s="166"/>
      <c r="M349" s="166"/>
      <c r="N349" s="166"/>
      <c r="O349" s="166"/>
      <c r="P349" s="183"/>
    </row>
    <row r="350" spans="1:16" s="170" customFormat="1">
      <c r="A350" s="166"/>
      <c r="B350" s="166"/>
      <c r="H350" s="166"/>
      <c r="I350" s="166"/>
      <c r="J350" s="166"/>
      <c r="K350" s="166"/>
      <c r="L350" s="166"/>
      <c r="M350" s="166"/>
      <c r="N350" s="166"/>
      <c r="O350" s="166"/>
      <c r="P350" s="183"/>
    </row>
    <row r="351" spans="1:16">
      <c r="A351" s="178" t="s">
        <v>550</v>
      </c>
    </row>
    <row r="352" spans="1:16" s="170" customFormat="1">
      <c r="A352" s="178"/>
      <c r="B352" s="166"/>
      <c r="H352" s="166"/>
      <c r="I352" s="166"/>
      <c r="J352" s="166"/>
      <c r="K352" s="166"/>
      <c r="L352" s="166"/>
      <c r="M352" s="166"/>
      <c r="N352" s="166"/>
      <c r="O352" s="166"/>
      <c r="P352" s="183"/>
    </row>
    <row r="353" spans="1:16" s="170" customFormat="1">
      <c r="A353" s="177"/>
      <c r="B353" s="764" t="s">
        <v>680</v>
      </c>
      <c r="C353" s="764"/>
      <c r="H353" s="166"/>
      <c r="I353" s="166"/>
      <c r="J353" s="166"/>
      <c r="K353" s="166"/>
      <c r="L353" s="166"/>
      <c r="M353" s="166"/>
      <c r="N353" s="166"/>
      <c r="O353" s="166"/>
      <c r="P353" s="183"/>
    </row>
    <row r="354" spans="1:16" s="170" customFormat="1" ht="13.95" customHeight="1">
      <c r="A354" s="166"/>
      <c r="B354" s="354"/>
      <c r="C354" s="354"/>
      <c r="H354" s="166"/>
      <c r="I354" s="166"/>
      <c r="J354" s="166"/>
      <c r="K354" s="166"/>
      <c r="L354" s="166"/>
      <c r="M354" s="166"/>
      <c r="N354" s="166"/>
      <c r="O354" s="166"/>
      <c r="P354" s="183"/>
    </row>
    <row r="355" spans="1:16">
      <c r="A355" s="178" t="s">
        <v>191</v>
      </c>
      <c r="B355" s="175"/>
      <c r="C355" s="175"/>
    </row>
    <row r="356" spans="1:16" s="170" customFormat="1">
      <c r="A356" s="178"/>
      <c r="B356" s="175"/>
      <c r="C356" s="175"/>
      <c r="H356" s="166"/>
      <c r="I356" s="166"/>
      <c r="J356" s="166"/>
      <c r="K356" s="166"/>
      <c r="L356" s="166"/>
      <c r="M356" s="166"/>
      <c r="N356" s="166"/>
      <c r="O356" s="166"/>
      <c r="P356" s="183"/>
    </row>
    <row r="357" spans="1:16" ht="41.55" customHeight="1">
      <c r="B357" s="774" t="s">
        <v>468</v>
      </c>
      <c r="C357" s="774"/>
    </row>
    <row r="358" spans="1:16" s="170" customFormat="1" ht="12.75" customHeight="1">
      <c r="A358" s="176"/>
      <c r="B358" s="174"/>
      <c r="C358" s="171"/>
      <c r="D358" s="175"/>
      <c r="E358" s="175"/>
      <c r="F358" s="175"/>
      <c r="H358" s="166"/>
      <c r="I358" s="166"/>
      <c r="J358" s="166"/>
      <c r="K358" s="166"/>
      <c r="L358" s="166"/>
      <c r="M358" s="166"/>
      <c r="N358" s="166"/>
      <c r="O358" s="166"/>
      <c r="P358" s="183"/>
    </row>
    <row r="359" spans="1:16" s="170" customFormat="1" ht="12.75" customHeight="1">
      <c r="A359" s="174"/>
      <c r="B359" s="174"/>
      <c r="C359" s="171"/>
      <c r="D359" s="175"/>
      <c r="E359" s="175"/>
      <c r="F359" s="175"/>
      <c r="H359" s="166"/>
      <c r="I359" s="166"/>
      <c r="J359" s="166"/>
      <c r="K359" s="166"/>
      <c r="L359" s="166"/>
      <c r="M359" s="166"/>
      <c r="N359" s="166"/>
      <c r="O359" s="166"/>
      <c r="P359" s="183"/>
    </row>
    <row r="360" spans="1:16" s="170" customFormat="1" ht="12.75" customHeight="1">
      <c r="A360" s="174"/>
      <c r="B360" s="174"/>
      <c r="C360" s="171"/>
      <c r="D360" s="175"/>
      <c r="E360" s="175"/>
      <c r="F360" s="175"/>
      <c r="H360" s="166"/>
      <c r="I360" s="166"/>
      <c r="J360" s="166"/>
      <c r="K360" s="166"/>
      <c r="L360" s="166"/>
      <c r="M360" s="166"/>
      <c r="N360" s="166"/>
      <c r="O360" s="166"/>
      <c r="P360" s="183"/>
    </row>
    <row r="361" spans="1:16" s="170" customFormat="1">
      <c r="A361" s="174"/>
      <c r="B361" s="174"/>
      <c r="C361" s="171"/>
      <c r="D361" s="175"/>
      <c r="E361" s="175"/>
      <c r="F361" s="175"/>
      <c r="H361" s="166"/>
      <c r="I361" s="166"/>
      <c r="J361" s="166"/>
      <c r="K361" s="166"/>
      <c r="L361" s="166"/>
      <c r="M361" s="166"/>
      <c r="N361" s="166"/>
      <c r="O361" s="166"/>
      <c r="P361" s="183"/>
    </row>
    <row r="362" spans="1:16" s="170" customFormat="1">
      <c r="A362" s="174"/>
      <c r="B362" s="174"/>
      <c r="C362" s="171"/>
      <c r="D362" s="171"/>
      <c r="E362" s="171"/>
      <c r="F362" s="171"/>
      <c r="H362" s="166"/>
      <c r="I362" s="166"/>
      <c r="J362" s="166"/>
      <c r="K362" s="166"/>
      <c r="L362" s="166"/>
      <c r="M362" s="166"/>
      <c r="N362" s="166"/>
      <c r="O362" s="166"/>
      <c r="P362" s="183"/>
    </row>
    <row r="363" spans="1:16" s="170" customFormat="1">
      <c r="A363" s="174"/>
      <c r="B363" s="174"/>
      <c r="C363" s="171"/>
      <c r="D363" s="171"/>
      <c r="E363" s="171"/>
      <c r="F363" s="171"/>
      <c r="H363" s="166"/>
      <c r="I363" s="166"/>
      <c r="J363" s="166"/>
      <c r="K363" s="166"/>
      <c r="L363" s="166"/>
      <c r="M363" s="166"/>
      <c r="N363" s="166"/>
      <c r="O363" s="166"/>
      <c r="P363" s="183"/>
    </row>
    <row r="364" spans="1:16" s="170" customFormat="1">
      <c r="A364" s="174"/>
      <c r="B364" s="174"/>
      <c r="C364" s="171"/>
      <c r="D364" s="171"/>
      <c r="E364" s="171"/>
      <c r="F364" s="171"/>
      <c r="H364" s="166"/>
      <c r="I364" s="166"/>
      <c r="J364" s="166"/>
      <c r="K364" s="166"/>
      <c r="L364" s="166"/>
      <c r="M364" s="166"/>
      <c r="N364" s="166"/>
      <c r="O364" s="166"/>
      <c r="P364" s="183"/>
    </row>
    <row r="365" spans="1:16" s="170" customFormat="1">
      <c r="A365" s="174"/>
      <c r="B365" s="174"/>
      <c r="C365" s="171"/>
      <c r="D365" s="171"/>
      <c r="E365" s="171"/>
      <c r="F365" s="171"/>
      <c r="H365" s="166"/>
      <c r="I365" s="166"/>
      <c r="J365" s="166"/>
      <c r="K365" s="166"/>
      <c r="L365" s="166"/>
      <c r="M365" s="166"/>
      <c r="N365" s="166"/>
      <c r="O365" s="166"/>
      <c r="P365" s="183"/>
    </row>
    <row r="366" spans="1:16" s="170" customFormat="1">
      <c r="A366" s="174"/>
      <c r="B366" s="174"/>
      <c r="C366" s="171"/>
      <c r="D366" s="171"/>
      <c r="E366" s="171"/>
      <c r="F366" s="171"/>
      <c r="H366" s="166"/>
      <c r="I366" s="166"/>
      <c r="J366" s="166"/>
      <c r="K366" s="166"/>
      <c r="L366" s="166"/>
      <c r="M366" s="166"/>
      <c r="N366" s="166"/>
      <c r="O366" s="166"/>
      <c r="P366" s="183"/>
    </row>
    <row r="367" spans="1:16" s="170" customFormat="1">
      <c r="A367" s="174"/>
      <c r="B367" s="174"/>
      <c r="C367" s="171"/>
      <c r="D367" s="171"/>
      <c r="E367" s="171"/>
      <c r="F367" s="171"/>
      <c r="H367" s="166"/>
      <c r="I367" s="166"/>
      <c r="J367" s="166"/>
      <c r="K367" s="166"/>
      <c r="L367" s="166"/>
      <c r="M367" s="166"/>
      <c r="N367" s="166"/>
      <c r="O367" s="166"/>
      <c r="P367" s="183"/>
    </row>
    <row r="368" spans="1:16" s="170" customFormat="1">
      <c r="A368" s="174"/>
      <c r="B368" s="174"/>
      <c r="C368" s="171"/>
      <c r="D368" s="171"/>
      <c r="E368" s="171"/>
      <c r="F368" s="171"/>
      <c r="H368" s="166"/>
      <c r="I368" s="166"/>
      <c r="J368" s="166"/>
      <c r="K368" s="166"/>
      <c r="L368" s="166"/>
      <c r="M368" s="166"/>
      <c r="N368" s="166"/>
      <c r="O368" s="166"/>
      <c r="P368" s="183"/>
    </row>
    <row r="369" spans="1:16" s="170" customFormat="1">
      <c r="A369" s="174"/>
      <c r="B369" s="174"/>
      <c r="C369" s="171"/>
      <c r="D369" s="171"/>
      <c r="E369" s="171"/>
      <c r="F369" s="171"/>
      <c r="H369" s="166"/>
      <c r="I369" s="166"/>
      <c r="J369" s="166"/>
      <c r="K369" s="166"/>
      <c r="L369" s="166"/>
      <c r="M369" s="166"/>
      <c r="N369" s="166"/>
      <c r="O369" s="166"/>
      <c r="P369" s="183"/>
    </row>
    <row r="370" spans="1:16" s="170" customFormat="1">
      <c r="A370" s="174"/>
      <c r="B370" s="174"/>
      <c r="C370" s="171"/>
      <c r="D370" s="171"/>
      <c r="E370" s="171"/>
      <c r="F370" s="171"/>
      <c r="H370" s="166"/>
      <c r="I370" s="166"/>
      <c r="J370" s="166"/>
      <c r="K370" s="166"/>
      <c r="L370" s="166"/>
      <c r="M370" s="166"/>
      <c r="N370" s="166"/>
      <c r="O370" s="166"/>
      <c r="P370" s="183"/>
    </row>
    <row r="371" spans="1:16" s="170" customFormat="1">
      <c r="A371" s="174"/>
      <c r="B371" s="174"/>
      <c r="C371" s="171"/>
      <c r="D371" s="171"/>
      <c r="E371" s="171"/>
      <c r="F371" s="171"/>
      <c r="H371" s="166"/>
      <c r="I371" s="166"/>
      <c r="J371" s="166"/>
      <c r="K371" s="166"/>
      <c r="L371" s="166"/>
      <c r="M371" s="166"/>
      <c r="N371" s="166"/>
      <c r="O371" s="166"/>
      <c r="P371" s="183"/>
    </row>
    <row r="372" spans="1:16" s="170" customFormat="1">
      <c r="A372" s="174"/>
      <c r="B372" s="174"/>
      <c r="C372" s="171"/>
      <c r="D372" s="171"/>
      <c r="E372" s="171"/>
      <c r="F372" s="171"/>
      <c r="H372" s="166"/>
      <c r="I372" s="166"/>
      <c r="J372" s="166"/>
      <c r="K372" s="166"/>
      <c r="L372" s="166"/>
      <c r="M372" s="166"/>
      <c r="N372" s="166"/>
      <c r="O372" s="166"/>
      <c r="P372" s="183"/>
    </row>
    <row r="373" spans="1:16" s="170" customFormat="1">
      <c r="A373" s="174"/>
      <c r="B373" s="174"/>
      <c r="C373" s="171"/>
      <c r="D373" s="171"/>
      <c r="E373" s="171"/>
      <c r="F373" s="171"/>
      <c r="H373" s="166"/>
      <c r="I373" s="166"/>
      <c r="J373" s="166"/>
      <c r="K373" s="166"/>
      <c r="L373" s="166"/>
      <c r="M373" s="166"/>
      <c r="N373" s="166"/>
      <c r="O373" s="166"/>
      <c r="P373" s="183"/>
    </row>
    <row r="374" spans="1:16" s="170" customFormat="1">
      <c r="A374" s="174"/>
      <c r="B374" s="174"/>
      <c r="C374" s="171"/>
      <c r="D374" s="171"/>
      <c r="E374" s="171"/>
      <c r="F374" s="171"/>
      <c r="H374" s="166"/>
      <c r="I374" s="166"/>
      <c r="J374" s="166"/>
      <c r="K374" s="166"/>
      <c r="L374" s="166"/>
      <c r="M374" s="166"/>
      <c r="N374" s="166"/>
      <c r="O374" s="166"/>
      <c r="P374" s="183"/>
    </row>
    <row r="375" spans="1:16" s="170" customFormat="1">
      <c r="A375" s="174"/>
      <c r="B375" s="174"/>
      <c r="C375" s="171"/>
      <c r="D375" s="171"/>
      <c r="E375" s="171"/>
      <c r="F375" s="171"/>
      <c r="H375" s="166"/>
      <c r="I375" s="166"/>
      <c r="J375" s="166"/>
      <c r="K375" s="166"/>
      <c r="L375" s="166"/>
      <c r="M375" s="166"/>
      <c r="N375" s="166"/>
      <c r="O375" s="166"/>
      <c r="P375" s="183"/>
    </row>
    <row r="376" spans="1:16" s="170" customFormat="1">
      <c r="A376" s="174"/>
      <c r="B376" s="174"/>
      <c r="C376" s="171"/>
      <c r="D376" s="171"/>
      <c r="E376" s="171"/>
      <c r="F376" s="171"/>
      <c r="H376" s="166"/>
      <c r="I376" s="166"/>
      <c r="J376" s="166"/>
      <c r="K376" s="166"/>
      <c r="L376" s="166"/>
      <c r="M376" s="166"/>
      <c r="N376" s="166"/>
      <c r="O376" s="166"/>
      <c r="P376" s="183"/>
    </row>
    <row r="377" spans="1:16" s="170" customFormat="1">
      <c r="A377" s="174"/>
      <c r="B377" s="174"/>
      <c r="C377" s="171"/>
      <c r="D377" s="171"/>
      <c r="E377" s="171"/>
      <c r="F377" s="171"/>
      <c r="H377" s="166"/>
      <c r="I377" s="166"/>
      <c r="J377" s="166"/>
      <c r="K377" s="166"/>
      <c r="L377" s="166"/>
      <c r="M377" s="166"/>
      <c r="N377" s="166"/>
      <c r="O377" s="166"/>
      <c r="P377" s="183"/>
    </row>
    <row r="378" spans="1:16" s="170" customFormat="1">
      <c r="A378" s="174"/>
      <c r="B378" s="174"/>
      <c r="C378" s="171"/>
      <c r="D378" s="171"/>
      <c r="E378" s="171"/>
      <c r="F378" s="171"/>
      <c r="H378" s="166"/>
      <c r="I378" s="166"/>
      <c r="J378" s="166"/>
      <c r="K378" s="166"/>
      <c r="L378" s="166"/>
      <c r="M378" s="166"/>
      <c r="N378" s="166"/>
      <c r="O378" s="166"/>
      <c r="P378" s="183"/>
    </row>
    <row r="379" spans="1:16" s="170" customFormat="1">
      <c r="A379" s="174"/>
      <c r="B379" s="174"/>
      <c r="C379" s="171"/>
      <c r="D379" s="171"/>
      <c r="E379" s="171"/>
      <c r="F379" s="171"/>
      <c r="H379" s="166"/>
      <c r="I379" s="166"/>
      <c r="J379" s="166"/>
      <c r="K379" s="166"/>
      <c r="L379" s="166"/>
      <c r="M379" s="166"/>
      <c r="N379" s="166"/>
      <c r="O379" s="166"/>
      <c r="P379" s="183"/>
    </row>
    <row r="380" spans="1:16" s="170" customFormat="1">
      <c r="A380" s="174"/>
      <c r="B380" s="174"/>
      <c r="C380" s="171"/>
      <c r="D380" s="171"/>
      <c r="E380" s="171"/>
      <c r="F380" s="171"/>
      <c r="H380" s="166"/>
      <c r="I380" s="166"/>
      <c r="J380" s="166"/>
      <c r="K380" s="166"/>
      <c r="L380" s="166"/>
      <c r="M380" s="166"/>
      <c r="N380" s="166"/>
      <c r="O380" s="166"/>
      <c r="P380" s="183"/>
    </row>
    <row r="381" spans="1:16" s="170" customFormat="1">
      <c r="A381" s="174"/>
      <c r="B381" s="174"/>
      <c r="C381" s="171"/>
      <c r="D381" s="171"/>
      <c r="E381" s="171"/>
      <c r="F381" s="171"/>
      <c r="H381" s="166"/>
      <c r="I381" s="166"/>
      <c r="J381" s="166"/>
      <c r="K381" s="166"/>
      <c r="L381" s="166"/>
      <c r="M381" s="166"/>
      <c r="N381" s="166"/>
      <c r="O381" s="166"/>
      <c r="P381" s="183"/>
    </row>
    <row r="382" spans="1:16" s="170" customFormat="1">
      <c r="A382" s="174"/>
      <c r="B382" s="174"/>
      <c r="C382" s="171"/>
      <c r="D382" s="171"/>
      <c r="E382" s="171"/>
      <c r="F382" s="171"/>
      <c r="H382" s="166"/>
      <c r="I382" s="166"/>
      <c r="J382" s="166"/>
      <c r="K382" s="166"/>
      <c r="L382" s="166"/>
      <c r="M382" s="166"/>
      <c r="N382" s="166"/>
      <c r="O382" s="166"/>
      <c r="P382" s="183"/>
    </row>
    <row r="383" spans="1:16" s="170" customFormat="1">
      <c r="A383" s="174"/>
      <c r="B383" s="174"/>
      <c r="C383" s="171"/>
      <c r="D383" s="171"/>
      <c r="E383" s="171"/>
      <c r="F383" s="171"/>
      <c r="H383" s="166"/>
      <c r="I383" s="166"/>
      <c r="J383" s="166"/>
      <c r="K383" s="166"/>
      <c r="L383" s="166"/>
      <c r="M383" s="166"/>
      <c r="N383" s="166"/>
      <c r="O383" s="166"/>
      <c r="P383" s="183"/>
    </row>
    <row r="384" spans="1:16" s="170" customFormat="1">
      <c r="A384" s="174"/>
      <c r="B384" s="174"/>
      <c r="C384" s="171"/>
      <c r="D384" s="171"/>
      <c r="E384" s="171"/>
      <c r="F384" s="171"/>
      <c r="H384" s="166"/>
      <c r="I384" s="166"/>
      <c r="J384" s="166"/>
      <c r="K384" s="166"/>
      <c r="L384" s="166"/>
      <c r="M384" s="166"/>
      <c r="N384" s="166"/>
      <c r="O384" s="166"/>
      <c r="P384" s="183"/>
    </row>
    <row r="385" spans="1:16" s="170" customFormat="1">
      <c r="A385" s="174"/>
      <c r="B385" s="174"/>
      <c r="C385" s="171"/>
      <c r="D385" s="171"/>
      <c r="E385" s="171"/>
      <c r="F385" s="171"/>
      <c r="H385" s="166"/>
      <c r="I385" s="166"/>
      <c r="J385" s="166"/>
      <c r="K385" s="166"/>
      <c r="L385" s="166"/>
      <c r="M385" s="166"/>
      <c r="N385" s="166"/>
      <c r="O385" s="166"/>
      <c r="P385" s="183"/>
    </row>
    <row r="386" spans="1:16" s="170" customFormat="1">
      <c r="A386" s="174"/>
      <c r="B386" s="174"/>
      <c r="C386" s="171"/>
      <c r="D386" s="171"/>
      <c r="E386" s="171"/>
      <c r="F386" s="171"/>
      <c r="H386" s="166"/>
      <c r="I386" s="166"/>
      <c r="J386" s="166"/>
      <c r="K386" s="166"/>
      <c r="L386" s="166"/>
      <c r="M386" s="166"/>
      <c r="N386" s="166"/>
      <c r="O386" s="166"/>
      <c r="P386" s="183"/>
    </row>
    <row r="387" spans="1:16" s="170" customFormat="1">
      <c r="A387" s="174"/>
      <c r="B387" s="174"/>
      <c r="C387" s="171"/>
      <c r="D387" s="171"/>
      <c r="E387" s="171"/>
      <c r="F387" s="171"/>
      <c r="H387" s="166"/>
      <c r="I387" s="166"/>
      <c r="J387" s="166"/>
      <c r="K387" s="166"/>
      <c r="L387" s="166"/>
      <c r="M387" s="166"/>
      <c r="N387" s="166"/>
      <c r="O387" s="166"/>
      <c r="P387" s="183"/>
    </row>
    <row r="388" spans="1:16" s="170" customFormat="1">
      <c r="A388" s="174"/>
      <c r="B388" s="174"/>
      <c r="C388" s="171"/>
      <c r="D388" s="171"/>
      <c r="E388" s="171"/>
      <c r="F388" s="171"/>
      <c r="H388" s="166"/>
      <c r="I388" s="166"/>
      <c r="J388" s="166"/>
      <c r="K388" s="166"/>
      <c r="L388" s="166"/>
      <c r="M388" s="166"/>
      <c r="N388" s="166"/>
      <c r="O388" s="166"/>
      <c r="P388" s="183"/>
    </row>
    <row r="389" spans="1:16" s="170" customFormat="1">
      <c r="A389" s="174"/>
      <c r="B389" s="174"/>
      <c r="C389" s="171"/>
      <c r="D389" s="171"/>
      <c r="E389" s="171"/>
      <c r="F389" s="171"/>
      <c r="H389" s="166"/>
      <c r="I389" s="166"/>
      <c r="J389" s="166"/>
      <c r="K389" s="166"/>
      <c r="L389" s="166"/>
      <c r="M389" s="166"/>
      <c r="N389" s="166"/>
      <c r="O389" s="166"/>
      <c r="P389" s="183"/>
    </row>
    <row r="390" spans="1:16" s="170" customFormat="1">
      <c r="A390" s="174"/>
      <c r="B390" s="174"/>
      <c r="C390" s="171"/>
      <c r="D390" s="171"/>
      <c r="E390" s="171"/>
      <c r="F390" s="171"/>
      <c r="H390" s="166"/>
      <c r="I390" s="166"/>
      <c r="J390" s="166"/>
      <c r="K390" s="166"/>
      <c r="L390" s="166"/>
      <c r="M390" s="166"/>
      <c r="N390" s="166"/>
      <c r="O390" s="166"/>
      <c r="P390" s="183"/>
    </row>
    <row r="391" spans="1:16" s="170" customFormat="1">
      <c r="A391" s="174"/>
      <c r="B391" s="166"/>
      <c r="D391" s="171"/>
      <c r="E391" s="171"/>
      <c r="F391" s="171"/>
      <c r="H391" s="166"/>
      <c r="I391" s="166"/>
      <c r="J391" s="166"/>
      <c r="K391" s="166"/>
      <c r="L391" s="166"/>
      <c r="M391" s="166"/>
      <c r="N391" s="166"/>
      <c r="O391" s="166"/>
      <c r="P391" s="183"/>
    </row>
    <row r="392" spans="1:16" s="170" customFormat="1">
      <c r="A392" s="174"/>
      <c r="B392" s="166"/>
      <c r="D392" s="171"/>
      <c r="E392" s="171"/>
      <c r="F392" s="171"/>
      <c r="H392" s="166"/>
      <c r="I392" s="166"/>
      <c r="J392" s="166"/>
      <c r="K392" s="166"/>
      <c r="L392" s="166"/>
      <c r="M392" s="166"/>
      <c r="N392" s="166"/>
      <c r="O392" s="166"/>
      <c r="P392" s="183"/>
    </row>
    <row r="393" spans="1:16" s="170" customFormat="1">
      <c r="A393" s="174"/>
      <c r="B393" s="166"/>
      <c r="D393" s="171"/>
      <c r="E393" s="171"/>
      <c r="F393" s="171"/>
      <c r="H393" s="166"/>
      <c r="I393" s="166"/>
      <c r="J393" s="166"/>
      <c r="K393" s="166"/>
      <c r="L393" s="166"/>
      <c r="M393" s="166"/>
      <c r="N393" s="166"/>
      <c r="O393" s="166"/>
      <c r="P393" s="183"/>
    </row>
    <row r="394" spans="1:16" s="170" customFormat="1">
      <c r="A394" s="174"/>
      <c r="B394" s="166"/>
      <c r="D394" s="171"/>
      <c r="E394" s="171"/>
      <c r="F394" s="171"/>
      <c r="H394" s="166"/>
      <c r="I394" s="166"/>
      <c r="J394" s="166"/>
      <c r="K394" s="166"/>
      <c r="L394" s="166"/>
      <c r="M394" s="166"/>
      <c r="N394" s="166"/>
      <c r="O394" s="166"/>
      <c r="P394" s="183"/>
    </row>
  </sheetData>
  <mergeCells count="72">
    <mergeCell ref="A42:H42"/>
    <mergeCell ref="A2:H2"/>
    <mergeCell ref="A3:H3"/>
    <mergeCell ref="A6:H7"/>
    <mergeCell ref="A11:H12"/>
    <mergeCell ref="A16:H17"/>
    <mergeCell ref="A20:H21"/>
    <mergeCell ref="A24:H26"/>
    <mergeCell ref="A29:H29"/>
    <mergeCell ref="A33:H34"/>
    <mergeCell ref="A38:F38"/>
    <mergeCell ref="A39:H39"/>
    <mergeCell ref="B95:C95"/>
    <mergeCell ref="A46:G46"/>
    <mergeCell ref="B53:C53"/>
    <mergeCell ref="B54:C54"/>
    <mergeCell ref="B55:C55"/>
    <mergeCell ref="B60:F60"/>
    <mergeCell ref="A89:H89"/>
    <mergeCell ref="B91:E91"/>
    <mergeCell ref="B92:C92"/>
    <mergeCell ref="D92:E92"/>
    <mergeCell ref="B93:C93"/>
    <mergeCell ref="B94:C94"/>
    <mergeCell ref="B96:C96"/>
    <mergeCell ref="D96:E96"/>
    <mergeCell ref="B98:C98"/>
    <mergeCell ref="D98:E98"/>
    <mergeCell ref="B102:C102"/>
    <mergeCell ref="D102:E102"/>
    <mergeCell ref="B144:D144"/>
    <mergeCell ref="B104:C104"/>
    <mergeCell ref="D104:E104"/>
    <mergeCell ref="D105:E105"/>
    <mergeCell ref="D107:E107"/>
    <mergeCell ref="A111:H111"/>
    <mergeCell ref="B116:D116"/>
    <mergeCell ref="K118:N118"/>
    <mergeCell ref="B127:D127"/>
    <mergeCell ref="B132:D132"/>
    <mergeCell ref="B137:D137"/>
    <mergeCell ref="B141:D141"/>
    <mergeCell ref="B148:E148"/>
    <mergeCell ref="B149:E149"/>
    <mergeCell ref="B152:E152"/>
    <mergeCell ref="B156:E156"/>
    <mergeCell ref="A158:H158"/>
    <mergeCell ref="B228:C228"/>
    <mergeCell ref="L162:L163"/>
    <mergeCell ref="B184:C184"/>
    <mergeCell ref="D184:E184"/>
    <mergeCell ref="B189:C189"/>
    <mergeCell ref="D189:E189"/>
    <mergeCell ref="B193:C193"/>
    <mergeCell ref="D193:E193"/>
    <mergeCell ref="B162:B163"/>
    <mergeCell ref="C162:G162"/>
    <mergeCell ref="H162:K162"/>
    <mergeCell ref="B198:C198"/>
    <mergeCell ref="D198:E198"/>
    <mergeCell ref="B212:D213"/>
    <mergeCell ref="B219:C219"/>
    <mergeCell ref="D219:E219"/>
    <mergeCell ref="B349:C349"/>
    <mergeCell ref="B353:C353"/>
    <mergeCell ref="B357:C357"/>
    <mergeCell ref="B232:C232"/>
    <mergeCell ref="D232:E232"/>
    <mergeCell ref="B235:C235"/>
    <mergeCell ref="B247:C247"/>
    <mergeCell ref="D247:E247"/>
    <mergeCell ref="B252:C252"/>
  </mergeCells>
  <pageMargins left="0.7" right="0.7" top="0.75" bottom="0.75" header="0.3" footer="0.3"/>
  <pageSetup paperSize="9" orientation="portrait" horizontalDpi="0" verticalDpi="0" r:id="rId1"/>
  <tableParts count="1">
    <tablePart r:id="rId2"/>
  </tablePart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Wx1ZYKIHro8HWsMJXURBE4ZtRTvBCspGTTkxgb7iMt4=</DigestValue>
    </Reference>
    <Reference Type="http://www.w3.org/2000/09/xmldsig#Object" URI="#idOfficeObject">
      <DigestMethod Algorithm="http://www.w3.org/2001/04/xmlenc#sha256"/>
      <DigestValue>bbltv4SIdSotogIQJms0pbJb8ibYVGcwOVduZ16NvWI=</DigestValue>
    </Reference>
    <Reference Type="http://uri.etsi.org/01903#SignedProperties" URI="#idSignedProperties">
      <Transforms>
        <Transform Algorithm="http://www.w3.org/TR/2001/REC-xml-c14n-20010315"/>
      </Transforms>
      <DigestMethod Algorithm="http://www.w3.org/2001/04/xmlenc#sha256"/>
      <DigestValue>ViW0YDXaHM5zZWGe4L5m37ALRVs2UDDgTq7uuuU8veY=</DigestValue>
    </Reference>
    <Reference Type="http://www.w3.org/2000/09/xmldsig#Object" URI="#idValidSigLnImg">
      <DigestMethod Algorithm="http://www.w3.org/2001/04/xmlenc#sha256"/>
      <DigestValue>XDo2mXfpUdTL8HNH/CeHQ+VC2LpdOcxt/Nh0Yl1rfAw=</DigestValue>
    </Reference>
    <Reference Type="http://www.w3.org/2000/09/xmldsig#Object" URI="#idInvalidSigLnImg">
      <DigestMethod Algorithm="http://www.w3.org/2001/04/xmlenc#sha256"/>
      <DigestValue>HUnaFCIj/VpvH9iAcpy/61Ihs+BxG0fvsUVBvQkJscU=</DigestValue>
    </Reference>
  </SignedInfo>
  <SignatureValue>0g6rNKMUwm85YfPGSHRgCqG8V+Jh/ybxmpYdJ0ddShLvw8e41M6HSfvHeuIxESM4jESgxbYu9uXN
ugp6jzqsdnT62a7eqi5aJLcqwSs2aTnb5zHKoN+SC4Fpuvt1bkXCKi4TIjo8hreJX8X9q0cbypEy
yBPS8WIGA2zlE3JczFVLHAFWy4Z6AO7Wo0mDMlLwTsUO2SDo+Vf1iYPPsD1HWySRVTqcY667f8Xn
MDhylR3TWLs4DVGWknl0kL6DnJUjW0IRHHO/4y/JD7uN1uDm8USRXjou05+Y8L9gUntZsG0ms6lp
PPKD+BNrtO+wkI9Tco5444GZipGcCctFpjFqxw==</SignatureValue>
  <KeyInfo>
    <X509Data>
      <X509Certificate>MIIIeDCCBmCgAwIBAgIIMS6DM34hZtswDQYJKoZIhvcNAQELBQAwWjEaMBgGA1UEAwwRQ0EtRE9DVU1FTlRBIFMuQS4xFjAUBgNVBAUTDVJVQzgwMDUwMTcyLTExFzAVBgNVBAoMDkRPQ1VNRU5UQSBTLkEuMQswCQYDVQQGEwJQWTAeFw0yMzAzMzExOTE3MDBaFw0yNTAzMzAxOTE3MDBaMIGnMRowGAYDVQQDDBFTQURZIFNNSUQgUEVSRUlSQTESMBAGA1UEBRMJQ0kxNTQ3OTU4MRIwEAYDVQQqDAlTQURZIFNNSUQxEDAOBgNVBAQMB1BFUkVJUkExCzAJBgNVBAsMAkYyMTUwMwYDVQQKDCxDRVJUSUZJQ0FETyBDVUFMSUZJQ0FETyBERSBGSVJNQSBFTEVDVFJPTklDQTELMAkGA1UEBhMCUFkwggEiMA0GCSqGSIb3DQEBAQUAA4IBDwAwggEKAoIBAQDcv4jg9UQVYMQW3nTZbudZmlc3d7ZDhKC++1NiAFDou0FCci5HIYOxzaqCq2awvXcrPdy+yXZ9Vhn4m0pUDGiuhWEc9LCnE39ip/FGpYATj0qTlPY2JbKwxPQq/9M4c3uairv4Jsv8SC26mhfnQ5NAVEe8BoH1jB2/45RBbHELV3pCZXGUb7SI1tqh4HzVsmfyZkuGazTBUAI2CwR4u3gRS6j0q3HuK5Qe2Ysa34BGgYkoY2vWKGfLpUeij4uVPaAPAIEVCdfC2FSAFsMfe6vkk3pLs311J0x3+QAVWCmth70T/b3EiGpOcMAyl7+wHKjs75LOqrlgWQOvYIi/rUXXAgMBAAGjggPyMIID7jAMBgNVHRMBAf8EAjAAMB8GA1UdIwQYMBaAFKE9hSvN2CyWHzkCDJ9TO1jYlQt7MIGUBggrBgEFBQcBAQSBhzCBhDBVBggrBgEFBQcwAoZJaHR0cHM6Ly93d3cuZGlnaXRvLmNvbS5weS91cGxvYWRzL2NlcnRpZmljYWRvLWRvY3VtZW50YS1zYS0xNTM1MTE3NzcxLmNydDArBggrBgEFBQcwAYYfaHR0cHM6Ly93d3cuZGlnaXRvLmNvbS5weS9vY3NwLzBVBgNVHREETjBMgR5zYWR5LnBlcmVpcmFAaW5wb3NpdGl2YS5jb20ucHm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QQKzMg1tda9/gvYWPq+p2XbNk27DAOBgNVHQ8BAf8EBAMCBeAwDQYJKoZIhvcNAQELBQADggIBAHontLGuu9Ch1UJ+wEl3kVVKHj02tuHmGtakXsQ1uBtkJXIQeSPa6cwovoWksYUL8aL2tEskLbxoT9OPhkPR/XQt4Lsvd8A7CbMfasQclS8dFt7nHkGMIUfPewGyRifAUXSzcCqNChoIpr0M+j0p5ZCc9vQEeeT4x4Z12DB2YqVLM5EjtCOUumILB8E333S2Zy3HmWXwqbCLpjIl6ANZ6t6SKFuQP9YUftVHgP4HIbW3Mg+q0q69z7++isI0MDCkAP8GLZ75OePNzkdKSCh4cSxUYdpugnGeLBFkY6TpsksH9zPXgpGfJ2301bEvAcOnKRifNdwqLS3Du/qpl2GHh5HPn6nhf/aNIm/E/HIqhk3e5EsaLthc1t1c7RnFymp4DyY/Xrq7u40wdIrrfzHVNBO8YNiwXJczNt9P53V/Lo3JDHUgLP7SHwvcObBBKeuO+bpxHgDpXPjJj+ZP9GCkO69dBHL/Ehj+YUiepdJMcviX2KO28B7jUxXt60Q1yVR7yjzueZBZINbnyXrn9f7M84t7P1Ik9kp0dN6cS62ZM4bMBxuHQ3aGh5Shsg/yEkTSw4kkxYxoMyiWfLSOXrhhyuET2KgpcWlmWfpj3FCffhR+cE02JweXOsXdLArvWaToBUadap8KY7pzztPMXJ83aPFpF8Q2VMkx2eUcpneJ16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Transform>
          <Transform Algorithm="http://www.w3.org/TR/2001/REC-xml-c14n-20010315"/>
        </Transforms>
        <DigestMethod Algorithm="http://www.w3.org/2001/04/xmlenc#sha256"/>
        <DigestValue>m0mEGtEkVcKYtXKq6frrpYVqphVIOiWVO7xO3pYsWJ8=</DigestValue>
      </Reference>
      <Reference URI="/xl/calcChain.xml?ContentType=application/vnd.openxmlformats-officedocument.spreadsheetml.calcChain+xml">
        <DigestMethod Algorithm="http://www.w3.org/2001/04/xmlenc#sha256"/>
        <DigestValue>3n0N7JVTPwlk68V0XD5jgR1DP4u4re5bR/IANztodwU=</DigestValue>
      </Reference>
      <Reference URI="/xl/comments1.xml?ContentType=application/vnd.openxmlformats-officedocument.spreadsheetml.comments+xml">
        <DigestMethod Algorithm="http://www.w3.org/2001/04/xmlenc#sha256"/>
        <DigestValue>gvke7L+HHY41AZwQJIq+fghkP2rvu5FZDIVmBaPhiHI=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l6JraaIXAVuwMYOuu4ponXXW0OslP+GOLKPxtlDY2gQ=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gFfeqwamM25+Fvm4soG/GGqnzMqGsvCzfb3WapD3ZDw=</DigestValue>
      </Reference>
      <Reference URI="/xl/drawings/drawing1.xml?ContentType=application/vnd.openxmlformats-officedocument.drawing+xml">
        <DigestMethod Algorithm="http://www.w3.org/2001/04/xmlenc#sha256"/>
        <DigestValue>/E0R0B0D3hG8ZQTn0dWdoIclAguOYAc+5Zi8Qw7YYsQ=</DigestValue>
      </Reference>
      <Reference URI="/xl/drawings/drawing2.xml?ContentType=application/vnd.openxmlformats-officedocument.drawing+xml">
        <DigestMethod Algorithm="http://www.w3.org/2001/04/xmlenc#sha256"/>
        <DigestValue>w0f5O1SWjW4Epv3r2oZ/t4KIUl5Ho4gLG7/HYl8cX/s=</DigestValue>
      </Reference>
      <Reference URI="/xl/drawings/drawing3.xml?ContentType=application/vnd.openxmlformats-officedocument.drawing+xml">
        <DigestMethod Algorithm="http://www.w3.org/2001/04/xmlenc#sha256"/>
        <DigestValue>oCN/NodJ97K5NnxNgCqkMOT4ZBUV+AWjl3DIjTqWbQE=</DigestValue>
      </Reference>
      <Reference URI="/xl/drawings/vmlDrawing1.vml?ContentType=application/vnd.openxmlformats-officedocument.vmlDrawing">
        <DigestMethod Algorithm="http://www.w3.org/2001/04/xmlenc#sha256"/>
        <DigestValue>bC54JrVc1DuvaBWedh8GZ9IRoo/XcjoVAtjY4KjB5rY=</DigestValue>
      </Reference>
      <Reference URI="/xl/drawings/vmlDrawing2.vml?ContentType=application/vnd.openxmlformats-officedocument.vmlDrawing">
        <DigestMethod Algorithm="http://www.w3.org/2001/04/xmlenc#sha256"/>
        <DigestValue>deBJn2MjF+jI+f7pFzzhUuktzBXXhsvReQq+BE22kiE=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x47LEwXMAfNiGIRbhON2z9RCc4EnlUxZ1+N3na9OEb0=</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BgdDVRXpBHNkcP80zAT0oyg/9q8o+f96cNhmkFrPuIU=</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6psNCsn1QPtkHSnl1s62ccpBe8Sl+6GBzUMERCsIoa4=</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+SxHSxzDq+AWe6LVJgU1+J4DqhZ3v6eUG4SeJz4qUfM=</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TmzGvM71/uwF0vSLFMLoLq0c9uO1BZ5mrT4agbhxlL8=</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MDFxznOQ1jcaLamh1aj56sKBirmnY1JvFpoYJmLfF80=</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dCuhSKSOID64hhLTUhss1BgixCIP13+yrxzG6gmdfkI=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VgLlHszsqdHWv+vuVAh+JzTBNSbL6srV3QgC7BT3RYs=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mfr2MWTdVIehpnJVNfdENPYJ2wNTSRdXlp9PoA90D9o=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7BRz9atIqv7HIUksIAPXVJZhJFQCr+p0MfTUONJJIYs=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4xqF+RYRqzcY9g+NU0/UtFtv3rexBxykLOdn1yUi7OM=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lBU+0BQpectFvdjso5E3J2WPwiGYxD5ucV0Pg0VICFA=</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vtUDz04+EXsavx8afwIzKTxgvTJ/jtQJ9tfSbcLrbxI=</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SgFL/MNpflmYbpGT/Zcu9iqqu3Rc+J3bt1hFa7dXNSA=</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AET7eX43bRDpE4uRZ1SsLM/D2TaRNDdcVcFN/HyTzfc=</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Jd/WFywvUe2iRS0T0SJVqMUXtSUj+4bvm3MQRvyORpI=</DigestValue>
      </Reference>
      <Reference URI="/xl/externalLinks/externalLink1.xml?ContentType=application/vnd.openxmlformats-officedocument.spreadsheetml.externalLink+xml">
        <DigestMethod Algorithm="http://www.w3.org/2001/04/xmlenc#sha256"/>
        <DigestValue>IqPefeUpy+ijO4/1ven65jIeOx0unDo8SrtMc67xOi4=</DigestValue>
      </Reference>
      <Reference URI="/xl/externalLinks/externalLink10.xml?ContentType=application/vnd.openxmlformats-officedocument.spreadsheetml.externalLink+xml">
        <DigestMethod Algorithm="http://www.w3.org/2001/04/xmlenc#sha256"/>
        <DigestValue>a02CACTg21B/R/jXSza1NhZmCq8dG6n/BFEhUGPnTwk=</DigestValue>
      </Reference>
      <Reference URI="/xl/externalLinks/externalLink11.xml?ContentType=application/vnd.openxmlformats-officedocument.spreadsheetml.externalLink+xml">
        <DigestMethod Algorithm="http://www.w3.org/2001/04/xmlenc#sha256"/>
        <DigestValue>6rVJp/1b+QMFmFONUVI45cy598UaQx98V0ihqpQJoV8=</DigestValue>
      </Reference>
      <Reference URI="/xl/externalLinks/externalLink12.xml?ContentType=application/vnd.openxmlformats-officedocument.spreadsheetml.externalLink+xml">
        <DigestMethod Algorithm="http://www.w3.org/2001/04/xmlenc#sha256"/>
        <DigestValue>cjiEYdgaVmQjc0wvShMZ7lwrfpyg5FGDCvfINWBNmlw=</DigestValue>
      </Reference>
      <Reference URI="/xl/externalLinks/externalLink13.xml?ContentType=application/vnd.openxmlformats-officedocument.spreadsheetml.externalLink+xml">
        <DigestMethod Algorithm="http://www.w3.org/2001/04/xmlenc#sha256"/>
        <DigestValue>+20TlHxtATOcGcknSwYifoki+GuyfxCKz27UJ4Hez1U=</DigestValue>
      </Reference>
      <Reference URI="/xl/externalLinks/externalLink14.xml?ContentType=application/vnd.openxmlformats-officedocument.spreadsheetml.externalLink+xml">
        <DigestMethod Algorithm="http://www.w3.org/2001/04/xmlenc#sha256"/>
        <DigestValue>qp1PosDp4dCXePt0Ls0wS5PVa1wAXybUqTcgD7i/aWE=</DigestValue>
      </Reference>
      <Reference URI="/xl/externalLinks/externalLink15.xml?ContentType=application/vnd.openxmlformats-officedocument.spreadsheetml.externalLink+xml">
        <DigestMethod Algorithm="http://www.w3.org/2001/04/xmlenc#sha256"/>
        <DigestValue>08X7Z/xGkeAs6mbzOYrc1GOYZwWAq5SoOO0I2MJa7IM=</DigestValue>
      </Reference>
      <Reference URI="/xl/externalLinks/externalLink16.xml?ContentType=application/vnd.openxmlformats-officedocument.spreadsheetml.externalLink+xml">
        <DigestMethod Algorithm="http://www.w3.org/2001/04/xmlenc#sha256"/>
        <DigestValue>uwnxmv/ZJhvXq6cXoTG34MwPei3ROtVYQXYqm6HlY24=</DigestValue>
      </Reference>
      <Reference URI="/xl/externalLinks/externalLink2.xml?ContentType=application/vnd.openxmlformats-officedocument.spreadsheetml.externalLink+xml">
        <DigestMethod Algorithm="http://www.w3.org/2001/04/xmlenc#sha256"/>
        <DigestValue>vh3teiCYGpj8VAfrN+S7Aw3b7bUs9SkEtIUtjbw3a0c=</DigestValue>
      </Reference>
      <Reference URI="/xl/externalLinks/externalLink3.xml?ContentType=application/vnd.openxmlformats-officedocument.spreadsheetml.externalLink+xml">
        <DigestMethod Algorithm="http://www.w3.org/2001/04/xmlenc#sha256"/>
        <DigestValue>vh3teiCYGpj8VAfrN+S7Aw3b7bUs9SkEtIUtjbw3a0c=</DigestValue>
      </Reference>
      <Reference URI="/xl/externalLinks/externalLink4.xml?ContentType=application/vnd.openxmlformats-officedocument.spreadsheetml.externalLink+xml">
        <DigestMethod Algorithm="http://www.w3.org/2001/04/xmlenc#sha256"/>
        <DigestValue>yAcEg7G3vZsEglJKyFYqaURWNyspUhS1sbnQH8ZskfY=</DigestValue>
      </Reference>
      <Reference URI="/xl/externalLinks/externalLink5.xml?ContentType=application/vnd.openxmlformats-officedocument.spreadsheetml.externalLink+xml">
        <DigestMethod Algorithm="http://www.w3.org/2001/04/xmlenc#sha256"/>
        <DigestValue>x1cm+YeYjfgzfCEtiY6xufGA1LmuZojN2P+WATMeV1s=</DigestValue>
      </Reference>
      <Reference URI="/xl/externalLinks/externalLink6.xml?ContentType=application/vnd.openxmlformats-officedocument.spreadsheetml.externalLink+xml">
        <DigestMethod Algorithm="http://www.w3.org/2001/04/xmlenc#sha256"/>
        <DigestValue>yAcEg7G3vZsEglJKyFYqaURWNyspUhS1sbnQH8ZskfY=</DigestValue>
      </Reference>
      <Reference URI="/xl/externalLinks/externalLink7.xml?ContentType=application/vnd.openxmlformats-officedocument.spreadsheetml.externalLink+xml">
        <DigestMethod Algorithm="http://www.w3.org/2001/04/xmlenc#sha256"/>
        <DigestValue>NmVH1PeSyXk7+Pi7jQtt3ebgP13dM7E1b3KsZzZ25SI=</DigestValue>
      </Reference>
      <Reference URI="/xl/externalLinks/externalLink8.xml?ContentType=application/vnd.openxmlformats-officedocument.spreadsheetml.externalLink+xml">
        <DigestMethod Algorithm="http://www.w3.org/2001/04/xmlenc#sha256"/>
        <DigestValue>oYG/Ya1Clx0cQwm/PBYdOCYxEAqXuqmvlGQTa/WHODg=</DigestValue>
      </Reference>
      <Reference URI="/xl/externalLinks/externalLink9.xml?ContentType=application/vnd.openxmlformats-officedocument.spreadsheetml.externalLink+xml">
        <DigestMethod Algorithm="http://www.w3.org/2001/04/xmlenc#sha256"/>
        <DigestValue>LxV3fjm415FUsSpfih9+AJm9CU/d7ejSFJSWx1kffvw=</DigestValue>
      </Reference>
      <Reference URI="/xl/media/image1.png?ContentType=image/png">
        <DigestMethod Algorithm="http://www.w3.org/2001/04/xmlenc#sha256"/>
        <DigestValue>lnkNTNjW6r3PiMLL+8udeZ5hObIZQHvFlVl2ujiSscw=</DigestValue>
      </Reference>
      <Reference URI="/xl/media/image2.emf?ContentType=image/x-emf">
        <DigestMethod Algorithm="http://www.w3.org/2001/04/xmlenc#sha256"/>
        <DigestValue>DI7Cg0AT3w2gVkirejrhEFfTV1kDk63YqkW2iTuNOAk=</DigestValue>
      </Reference>
      <Reference URI="/xl/media/image3.emf?ContentType=image/x-emf">
        <DigestMethod Algorithm="http://www.w3.org/2001/04/xmlenc#sha256"/>
        <DigestValue>QQc+aE2VjCNSA9dA2MDtuY22xLsbYNoczVE1akEGNtM=</DigestValue>
      </Reference>
      <Reference URI="/xl/media/image4.emf?ContentType=image/x-emf">
        <DigestMethod Algorithm="http://www.w3.org/2001/04/xmlenc#sha256"/>
        <DigestValue>SOzcqdrpkfTsL9oG2AJMRKWsxfxr4+AjKhJ+y4EUUJs=</DigestValue>
      </Reference>
      <Reference URI="/xl/media/image5.emf?ContentType=image/x-emf">
        <DigestMethod Algorithm="http://www.w3.org/2001/04/xmlenc#sha256"/>
        <DigestValue>eJ5SV5eDTEbslJDUK9Kv8fF9tjK/Kmgaovy4PobLtuo=</DigestValue>
      </Reference>
      <Reference URI="/xl/media/image6.emf?ContentType=image/x-emf">
        <DigestMethod Algorithm="http://www.w3.org/2001/04/xmlenc#sha256"/>
        <DigestValue>CxUIIujXkH0Vu9APiWDoUoObf9jE4GBHoiHVUiULz6Q=</DigestValue>
      </Reference>
      <Reference URI="/xl/persons/person.xml?ContentType=application/vnd.ms-excel.person+xml">
        <DigestMethod Algorithm="http://www.w3.org/2001/04/xmlenc#sha256"/>
        <DigestValue>okdv1BJkqwrhve1GEIOWP2ALS6Efre2MsS5EKs/AGmQ=</DigestValue>
      </Reference>
      <Reference URI="/xl/printerSettings/printerSettings1.bin?ContentType=application/vnd.openxmlformats-officedocument.spreadsheetml.printerSettings">
        <DigestMethod Algorithm="http://www.w3.org/2001/04/xmlenc#sha256"/>
        <DigestValue>u7pP4FnhErlAjQpf79j9Ij34a7KEq9pXJL0nDrOES24=</DigestValue>
      </Reference>
      <Reference URI="/xl/printerSettings/printerSettings2.bin?ContentType=application/vnd.openxmlformats-officedocument.spreadsheetml.printerSettings">
        <DigestMethod Algorithm="http://www.w3.org/2001/04/xmlenc#sha256"/>
        <DigestValue>ZOieCnzyBzUREUrqVufCju8UInLjdjHjMPC4fbHcGYE=</DigestValue>
      </Reference>
      <Reference URI="/xl/printerSettings/printerSettings3.bin?ContentType=application/vnd.openxmlformats-officedocument.spreadsheetml.printerSettings">
        <DigestMethod Algorithm="http://www.w3.org/2001/04/xmlenc#sha256"/>
        <DigestValue>ZOieCnzyBzUREUrqVufCju8UInLjdjHjMPC4fbHcGYE=</DigestValue>
      </Reference>
      <Reference URI="/xl/printerSettings/printerSettings4.bin?ContentType=application/vnd.openxmlformats-officedocument.spreadsheetml.printerSettings">
        <DigestMethod Algorithm="http://www.w3.org/2001/04/xmlenc#sha256"/>
        <DigestValue>sLlVsMu/UmxdwdvPNZF0AY0+lC5fiUlO4f1F+aMCq5U=</DigestValue>
      </Reference>
      <Reference URI="/xl/printerSettings/printerSettings5.bin?ContentType=application/vnd.openxmlformats-officedocument.spreadsheetml.printerSettings">
        <DigestMethod Algorithm="http://www.w3.org/2001/04/xmlenc#sha256"/>
        <DigestValue>ERPjAtZP2x4kF0bhjcHEZerGP7zNfoKLXFrQLxWzMZk=</DigestValue>
      </Reference>
      <Reference URI="/xl/sharedStrings.xml?ContentType=application/vnd.openxmlformats-officedocument.spreadsheetml.sharedStrings+xml">
        <DigestMethod Algorithm="http://www.w3.org/2001/04/xmlenc#sha256"/>
        <DigestValue>dCF3a9wODjGheo/GaqKScsAw/8NbhcufG9DhyCD4slk=</DigestValue>
      </Reference>
      <Reference URI="/xl/styles.xml?ContentType=application/vnd.openxmlformats-officedocument.spreadsheetml.styles+xml">
        <DigestMethod Algorithm="http://www.w3.org/2001/04/xmlenc#sha256"/>
        <DigestValue>rsJfi8x2k8WB5q8rj4c+wlGFWYqO/JoTDQZ2JmErSGw=</DigestValue>
      </Reference>
      <Reference URI="/xl/tables/table1.xml?ContentType=application/vnd.openxmlformats-officedocument.spreadsheetml.table+xml">
        <DigestMethod Algorithm="http://www.w3.org/2001/04/xmlenc#sha256"/>
        <DigestValue>O2v27VM+cnP3LoYs3Ot1kAddMw1WMz2d4hZ3HWhfRbQ=</DigestValue>
      </Reference>
      <Reference URI="/xl/tables/table2.xml?ContentType=application/vnd.openxmlformats-officedocument.spreadsheetml.table+xml">
        <DigestMethod Algorithm="http://www.w3.org/2001/04/xmlenc#sha256"/>
        <DigestValue>z5LlQXtTepJYvQyzqzJr3acsqNSbAMQKW8eeTgXAD/k=</DigestValue>
      </Reference>
      <Reference URI="/xl/tables/table3.xml?ContentType=application/vnd.openxmlformats-officedocument.spreadsheetml.table+xml">
        <DigestMethod Algorithm="http://www.w3.org/2001/04/xmlenc#sha256"/>
        <DigestValue>GcjG8Rut8DjeZRb4WvrAMFeK2EsG48zywDb+YROs2+I=</DigestValue>
      </Reference>
      <Reference URI="/xl/tables/table4.xml?ContentType=application/vnd.openxmlformats-officedocument.spreadsheetml.table+xml">
        <DigestMethod Algorithm="http://www.w3.org/2001/04/xmlenc#sha256"/>
        <DigestValue>nvEDvtfavq3E3qTo/Zpe0gKQJKJnCiBT0X1T8OO3SA4=</DigestValue>
      </Reference>
      <Reference URI="/xl/tables/table5.xml?ContentType=application/vnd.openxmlformats-officedocument.spreadsheetml.table+xml">
        <DigestMethod Algorithm="http://www.w3.org/2001/04/xmlenc#sha256"/>
        <DigestValue>4RqsCmEHrj0UHLUnJfhCXJhodNwFPU+bSdxJbpkzpGM=</DigestValue>
      </Reference>
      <Reference URI="/xl/tables/table6.xml?ContentType=application/vnd.openxmlformats-officedocument.spreadsheetml.table+xml">
        <DigestMethod Algorithm="http://www.w3.org/2001/04/xmlenc#sha256"/>
        <DigestValue>qROErpnG7AMOX9nS6sb69/E/MOQqLB2SCqe/aW3q58Q=</DigestValue>
      </Reference>
      <Reference URI="/xl/tables/table7.xml?ContentType=application/vnd.openxmlformats-officedocument.spreadsheetml.table+xml">
        <DigestMethod Algorithm="http://www.w3.org/2001/04/xmlenc#sha256"/>
        <DigestValue>C0N6npMcJDJudsbUduNWWi+0THDs9t/X37I2+63tOBU=</DigestValue>
      </Reference>
      <Reference URI="/xl/theme/theme1.xml?ContentType=application/vnd.openxmlformats-officedocument.theme+xml">
        <DigestMethod Algorithm="http://www.w3.org/2001/04/xmlenc#sha256"/>
        <DigestValue>0od3cWFb7H/9sr1fB3xS8N4PVwSWcnr1ynQI1Jvf//w=</DigestValue>
      </Reference>
      <Reference URI="/xl/threadedComments/threadedComment1.xml?ContentType=application/vnd.ms-excel.threadedcomments+xml">
        <DigestMethod Algorithm="http://www.w3.org/2001/04/xmlenc#sha256"/>
        <DigestValue>F3VHNabcxyQCmS3nrpimsRDIbj4eSozW2kWDJ/iwljw=</DigestValue>
      </Reference>
      <Reference URI="/xl/workbook.xml?ContentType=application/vnd.openxmlformats-officedocument.spreadsheetml.sheet.main+xml">
        <DigestMethod Algorithm="http://www.w3.org/2001/04/xmlenc#sha256"/>
        <DigestValue>XbZReZRJSDQf9qL2yJUPPfBX6FP+7bFujwa+DMUEmEI=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EZRxNf6IpedmaTgQgay+h1qUqMoGNNOGifiux/wzqNs=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DPbpTmnQc2WGw2UEpv7dYjGJbmK5JYc6F/1np4yCS4E=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u5rEQcaS+q6gXsGmVeAAe5pxe0opYPCSQwinjFxfSHI=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3GyNjt223hpy9DXBh+Ihwt/OEZATnIOD5++QEeQQXFc=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E0jUGC5QCyhA+o2IPyZeVn5CJZYyfla9TXHHezm+7N4=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lW/njOPKsgt21aVa3O24SM0ddk6GQjl36YOob3wrJ+c=</DigestValue>
      </Reference>
      <Reference URI="/xl/worksheets/sheet1.xml?ContentType=application/vnd.openxmlformats-officedocument.spreadsheetml.worksheet+xml">
        <DigestMethod Algorithm="http://www.w3.org/2001/04/xmlenc#sha256"/>
        <DigestValue>0IEop3UXmCwj8DlNzUTOFXETY72zhkVx2LfOWo+FowI=</DigestValue>
      </Reference>
      <Reference URI="/xl/worksheets/sheet2.xml?ContentType=application/vnd.openxmlformats-officedocument.spreadsheetml.worksheet+xml">
        <DigestMethod Algorithm="http://www.w3.org/2001/04/xmlenc#sha256"/>
        <DigestValue>CZrR5LwGAfcu66jrYEiGVbmwjjfzbhejvjoViSkp/JI=</DigestValue>
      </Reference>
      <Reference URI="/xl/worksheets/sheet3.xml?ContentType=application/vnd.openxmlformats-officedocument.spreadsheetml.worksheet+xml">
        <DigestMethod Algorithm="http://www.w3.org/2001/04/xmlenc#sha256"/>
        <DigestValue>miw6/ZLuyW8zKWeltNSydOaZKBhYtHE1Z3mCtPu4zno=</DigestValue>
      </Reference>
      <Reference URI="/xl/worksheets/sheet4.xml?ContentType=application/vnd.openxmlformats-officedocument.spreadsheetml.worksheet+xml">
        <DigestMethod Algorithm="http://www.w3.org/2001/04/xmlenc#sha256"/>
        <DigestValue>9uqh4vfaV4UBQi7fiLf8gEu/p77qbB7xHRv/xWX7Nvk=</DigestValue>
      </Reference>
      <Reference URI="/xl/worksheets/sheet5.xml?ContentType=application/vnd.openxmlformats-officedocument.spreadsheetml.worksheet+xml">
        <DigestMethod Algorithm="http://www.w3.org/2001/04/xmlenc#sha256"/>
        <DigestValue>Phm+EdgqtsYxQy2NGpdjlLGlxIMR+Bn06vLNg1SZAaU=</DigestValue>
      </Reference>
      <Reference URI="/xl/worksheets/sheet6.xml?ContentType=application/vnd.openxmlformats-officedocument.spreadsheetml.worksheet+xml">
        <DigestMethod Algorithm="http://www.w3.org/2001/04/xmlenc#sha256"/>
        <DigestValue>HT6R1yAtKuQWrTs7pQD4cmSp9nZWC0WR4qBZtjoYV7M=</DigestValue>
      </Reference>
      <Reference URI="/xl/worksheets/sheet7.xml?ContentType=application/vnd.openxmlformats-officedocument.spreadsheetml.worksheet+xml">
        <DigestMethod Algorithm="http://www.w3.org/2001/04/xmlenc#sha256"/>
        <DigestValue>K45krm9778bJLQ8+XgjdqrFNa+GSYS+NPZnjK6BPOS4=</DigestValue>
      </Reference>
      <Reference URI="/xl/worksheets/sheet8.xml?ContentType=application/vnd.openxmlformats-officedocument.spreadsheetml.worksheet+xml">
        <DigestMethod Algorithm="http://www.w3.org/2001/04/xmlenc#sha256"/>
        <DigestValue>XWzUi/FUTEqWEheXq8pW+DR8LrBrC37SiDzArYox8vg=</DigestValue>
      </Reference>
    </Manifest>
    <SignatureProperties>
      <SignatureProperty Id="idSignatureTime" Target="#idPackageSignature">
        <mdssi:SignatureTime xmlns:mdssi="http://schemas.openxmlformats.org/package/2006/digital-signature">
          <mdssi:Format>YYYY-MM-DDThh:mm:ssTZD</mdssi:Format>
          <mdssi:Value>2023-05-17T16:30:32Z</mdssi:Value>
        </mdssi:SignatureTime>
      </SignatureProperty>
    </SignatureProperties>
  </Object>
  <Object Id="idOfficeObject">
    <SignatureProperties>
      <SignatureProperty Id="idOfficeV1Details" Target="#idPackageSignature">
        <SignatureInfoV1 xmlns="http://schemas.microsoft.com/office/2006/digsig">
          <SetupID>{C3972E89-076B-494B-9FEE-4738848D3CA5}</SetupID>
          <SignatureText>Sady Pereira</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2023-05-17T16:30:32Z</xd:SigningTime>
          <xd:SigningCertificate>
            <xd:Cert>
              <xd:CertDigest>
                <DigestMethod Algorithm="http://www.w3.org/2001/04/xmlenc#sha256"/>
                <DigestValue>h/KlxldD+181n4MS73/HPbuMmfour1nhJ1WK75hA0aE=</DigestValue>
              </xd:CertDigest>
              <xd:IssuerSerial>
                <X509IssuerName>C=PY, O=DOCUMENTA S.A., SERIALNUMBER=RUC80050172-1, CN=CA-DOCUMENTA S.A.</X509IssuerName>
                <X509SerialNumber>3543914213969848027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V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0KlV+38AAADQqVX7fwAAEwAAAAAAAAAAAACa+38AAK0o9lT7fwAAMBYAmvt/AAATAAAAAAAAAOgWAAAAAAAAQAAAwPt/AAAAAACa+38AAHUr9lT7fwAABAAAAAAAAAAwFgCa+38AAPC4PtP1AAAAEwAAAAAAAABIAAAAAAAAAIzIjFX7fwAAiNOpVft/AADAzIxV+38AAAEAAAAAAAAADvKMVft/AAAAAACa+38AAAAAAAAAAAAAAAAAAAAAAACH9cSa+38AAHBGcW3lAgAAGy19mPt/AADAuT7T9QAAAFm6PtP1AAAAAAAAAAAAAAAAAAAAZHYACAAAAAAlAAAADAAAAAEAAAAYAAAADAAAAAAAAAASAAAADAAAAAEAAAAeAAAAGAAAAPUAAAAFAAAAMgEAABYAAAAlAAAADAAAAAEAAABUAAAAhAAAAPYAAAAFAAAAMAEAABUAAAABAAAAVVWPQYX2jkH2AAAABQAAAAkAAABMAAAAAAAAAAAAAAAAAAAA//////////9gAAAAMQA3AC8ANQAvADIAMAAyADMAZz0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DI2D7T9QAAAAC2IXrlAgAAkL6hmPt/AAAAAAAAAAAAAAkAAAAAAAAA8N8+0/UAAADoKvZU+38AAAAAAAAAAAAAAAAAAAAAAACZH5IIAuAAAEjaPtP1AAAAAAAAAAAAAAAw4m1t5QIAAHBGcW3lAgAAcNs+0wAAAAAAAAAAAAAAAAcAAAAAAAAAmP1Ve+UCAACs2j7T9QAAAOnaPtP1AAAAIcp5mPt/AAAEAAAAAAAAAOA5InoAAAAAAAAAAAAAAABeGPp85QIAAHBGcW3lAgAAGy19mPt/AABQ2j7T9QAAAOnaPtP1AAAAoHHIfuU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BAAAAAgAAAHFyPdP1AAAA+Od/VPt/AACQvqGY+38AAAAAAAAAAAAAAAAAAAAAAAADAAAAAAAAAODMaFT7fwAAAAAAAAAAAAAAAAAAAAAAAJm4kQgC4AAAMFR6e+UCAAABAAAAAAAAAOD///8AAAAAcEZxbeUCAACIdD3TAAAAAAAAAAAAAAAABgAAAAAAAAAgAAAAAAAAAKxzPdP1AAAA6XM90/UAAAAhynmY+38AAIDM/QXlAgAAqM1oVAAAAACAQjFr5QIAAAAAAAAAAAAAcEZxbeUCAAAbLX2Y+38AAFBzPdP1AAAA6XM90/UAAAAQdMh+5QIAAA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0AAABWAAAAMAAAADsAAABuAAAAHAAAACEA8AAAAAAAAAAAAAAAgD8AAAAAAAAAAAAAgD8AAAAAAAAAAAAAAAAAAAAAAAAAAAAAAAAAAAAAAAAAACUAAAAMAAAAAAAAgCgAAAAMAAAABAAAAFIAAABwAQAABAAAAOz///8AAAAAAAAAAAAAAACQAQAAAAAAAQAAAABzAGUAZwBvAGUAIAB1AGkAAAAAAAAAAAAAAAAAAAAAAAAAAAAAAAAAAAAAAAAAAAAAAAAAAAAAAAAAAAAAAAAAAAAAAEBtaFT7fwAACrbWU/t/AABQfD3T9QAAAJC+oZj7fwAAAAAAAAAAAAAAAAAAAAAAAHhuaFT7fwAAAAAAAAAAAAAAAAAAAAAAAAAAAAAAAAAAibmRCALgAAD/////+38AAP////8AAAAA7P///wAAAABwRnFt5QIAAJh1PdMAAAAAAAAAAAAAAAAJAAAAAAAAACAAAAAAAAAAvHQ90/UAAAD5dD3T9QAAACHKeZj7fwAAAAAAAAAAAAAAAAAAAAAAAAAAAAAAAAAAAAAAAAAAAABwRnFt5QIAABstfZj7fwAAYHQ90/UAAAD5dD3T9QAAACCwLQblAgAAAAAAAGR2AAgAAAAAJQAAAAwAAAAEAAAAGAAAAAwAAAAAAAAAEgAAAAwAAAABAAAAHgAAABgAAAAwAAAAOwAAAJ4AAABXAAAAJQAAAAwAAAAEAAAAVAAAAJQAAAAxAAAAOwAAAJwAAABWAAAAAQAAAFVVj0GF9o5BMQAAADsAAAAMAAAATAAAAAAAAAAAAAAAAAAAAP//////////ZAAAAFMAYQBkAHkAIABQAGUAcgBlAGkAcgBhAAsAAAAKAAAADAAAAAoAAAAFAAAACwAAAAoAAAAHAAAACgAAAAUAAAAH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0AAAADwAAAGEAAABtAAAAcQAAAAEAAABVVY9BhfaOQQ8AAABhAAAAEQAAAEwAAAAAAAAAAAAAAAAAAAD//////////3AAAABMAGkAYwAuACAAUwBhAGQAeQAgAFAAZQByAGUAaQByAGEAAAAGAAAAAwAAAAYAAAADAAAABAAAAAcAAAAHAAAACAAAAAYAAAAEAAAABwAAAAcAAAAFAAAABwAAAAMAAAAF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XAAAAEMAbwBuAHQAYQBkAG8AcgAIAAAACAAAAAcAAAAEAAAABwAAAAgAAAAIAAAABQAAAEsAAABAAAAAMAAAAAUAAAAgAAAAAQAAAAEAAAAQAAAAAAAAAAAAAABAAQAAoAAAAAAAAAAAAAAAQAEAAKAAAAAlAAAADAAAAAIAAAAnAAAAGAAAAAUAAAAAAAAA////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Object>
  <Object Id="idInvalidSigLnImg">AQAAAGwAAAAAAAAAAAAAAD8BAACfAAAAAAAAAAAAAABmFgAALAsAACBFTUYAAAEAxCA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0KlV+38AAADQqVX7fwAAEwAAAAAAAAAAAACa+38AAK0o9lT7fwAAMBYAmvt/AAATAAAAAAAAAOgWAAAAAAAAQAAAwPt/AAAAAACa+38AAHUr9lT7fwAABAAAAAAAAAAwFgCa+38AAPC4PtP1AAAAEwAAAAAAAABIAAAAAAAAAIzIjFX7fwAAiNOpVft/AADAzIxV+38AAAEAAAAAAAAADvKMVft/AAAAAACa+38AAAAAAAAAAAAAAAAAAAAAAACH9cSa+38AAHBGcW3lAgAAGy19mPt/AADAuT7T9QAAAFm6PtP1AAAAAAAAAAAAAAAAAAAAZHYACAAAAAAlAAAADAAAAAEAAAAYAAAADAAAAP8AAAASAAAADAAAAAEAAAAeAAAAGAAAADAAAAAFAAAAiwAAABYAAAAlAAAADAAAAAEAAABUAAAAqAAAADEAAAAFAAAAiQAAABUAAAABAAAAVVWPQYX2jk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QAAAAAAAADI2D7T9QAAAAC2IXrlAgAAkL6hmPt/AAAAAAAAAAAAAAkAAAAAAAAA8N8+0/UAAADoKvZU+38AAAAAAAAAAAAAAAAAAAAAAACZH5IIAuAAAEjaPtP1AAAAAAAAAAAAAAAw4m1t5QIAAHBGcW3lAgAAcNs+0wAAAAAAAAAAAAAAAAcAAAAAAAAAmP1Ve+UCAACs2j7T9QAAAOnaPtP1AAAAIcp5mPt/AAAEAAAAAAAAAOA5InoAAAAAAAAAAAAAAABeGPp85QIAAHBGcW3lAgAAGy19mPt/AABQ2j7T9QAAAOnaPtP1AAAAoHHIfuU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BAAAAAgAAAHFyPdP1AAAA+Od/VPt/AACQvqGY+38AAAAAAAAAAAAAAAAAAAAAAAADAAAAAAAAAODMaFT7fwAAAAAAAAAAAAAAAAAAAAAAAJm4kQgC4AAAMFR6e+UCAAABAAAAAAAAAOD///8AAAAAcEZxbeUCAACIdD3TAAAAAAAAAAAAAAAABgAAAAAAAAAgAAAAAAAAAKxzPdP1AAAA6XM90/UAAAAhynmY+38AAIDM/QXlAgAAqM1oVAAAAACAQjFr5QIAAAAAAAAAAAAAcEZxbeUCAAAbLX2Y+38AAFBzPdP1AAAA6XM90/UAAAAQdMh+5QIAAA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0AAABWAAAAMAAAADsAAABuAAAAHAAAACEA8AAAAAAAAAAAAAAAgD8AAAAAAAAAAAAAgD8AAAAAAAAAAAAAAAAAAAAAAAAAAAAAAAAAAAAAAAAAACUAAAAMAAAAAAAAgCgAAAAMAAAABAAAAFIAAABwAQAABAAAAOz///8AAAAAAAAAAAAAAACQAQAAAAAAAQAAAABzAGUAZwBvAGUAIAB1AGkAAAAAAAAAAAAAAAAAAAAAAAAAAAAAAAAAAAAAAAAAAAAAAAAAAAAAAAAAAAAAAAAAAAAAAEBtaFT7fwAACrbWU/t/AABQfD3T9QAAAJC+oZj7fwAAAAAAAAAAAAAAAAAAAAAAAHhuaFT7fwAAAAAAAAAAAAAAAAAAAAAAAAAAAAAAAAAAibmRCALgAAD/////+38AAP////8AAAAA7P///wAAAABwRnFt5QIAAJh1PdMAAAAAAAAAAAAAAAAJAAAAAAAAACAAAAAAAAAAvHQ90/UAAAD5dD3T9QAAACHKeZj7fwAAAAAAAAAAAAAAAAAAAAAAAAAAAAAAAAAAAAAAAAAAAABwRnFt5QIAABstfZj7fwAAYHQ90/UAAAD5dD3T9QAAACCwLQblAgAAAAAAAGR2AAgAAAAAJQAAAAwAAAAEAAAAGAAAAAwAAAAAAAAAEgAAAAwAAAABAAAAHgAAABgAAAAwAAAAOwAAAJ4AAABXAAAAJQAAAAwAAAAEAAAAVAAAAJQAAAAxAAAAOwAAAJwAAABWAAAAAQAAAFVVj0GF9o5BMQAAADsAAAAMAAAATAAAAAAAAAAAAAAAAAAAAP//////////ZAAAAFMAYQBkAHkAIABQAGUAcgBlAGkAcgBhAAsAAAAKAAAADAAAAAoAAAAFAAAACwAAAAoAAAAHAAAACgAAAAUAAAAH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0AAAADwAAAGEAAABtAAAAcQAAAAEAAABVVY9BhfaOQQ8AAABhAAAAEQAAAEwAAAAAAAAAAAAAAAAAAAD//////////3AAAABMAGkAYwAuACAAUwBhAGQAeQAgAFAAZQByAGUAaQByAGEAAAAGAAAAAwAAAAYAAAADAAAABAAAAAcAAAAHAAAACAAAAAYAAAAEAAAABwAAAAcAAAAFAAAABwAAAAMAAAAF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XAAAAEMAbwBuAHQAYQBkAG8AcgAIAAAACAAAAAcAAAAEAAAABwAAAAgAAAAIAAAABQAAAEsAAABAAAAAMAAAAAUAAAAgAAAAAQAAAAEAAAAQAAAAAAAAAAAAAABAAQAAoAAAAAAAAAAAAAAAQAEAAKAAAAAlAAAADAAAAAIAAAAnAAAAGAAAAAUAAAAAAAAA////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7Af7/nKB8Z00HWLCi648Saiio7SbhtHG+HKvmGNN7Jk=</DigestValue>
    </Reference>
    <Reference Type="http://www.w3.org/2000/09/xmldsig#Object" URI="#idOfficeObject">
      <DigestMethod Algorithm="http://www.w3.org/2001/04/xmlenc#sha256"/>
      <DigestValue>bmr8IGTKfKHnPaxKGXNMiU922hwDzIR/1IhL2T2MPas=</DigestValue>
    </Reference>
    <Reference Type="http://uri.etsi.org/01903#SignedProperties" URI="#idSignedProperties">
      <Transforms>
        <Transform Algorithm="http://www.w3.org/TR/2001/REC-xml-c14n-20010315"/>
      </Transforms>
      <DigestMethod Algorithm="http://www.w3.org/2001/04/xmlenc#sha256"/>
      <DigestValue>P4e6r/cA3U3Ub3onlMTTF7vKFFthIcF0UYGUzIJrPXI=</DigestValue>
    </Reference>
    <Reference Type="http://www.w3.org/2000/09/xmldsig#Object" URI="#idValidSigLnImg">
      <DigestMethod Algorithm="http://www.w3.org/2001/04/xmlenc#sha256"/>
      <DigestValue>GWcnYE3gOdx2BTvMFtdaB7qfYeVx1RWYzQw5Nj5HgHk=</DigestValue>
    </Reference>
    <Reference Type="http://www.w3.org/2000/09/xmldsig#Object" URI="#idInvalidSigLnImg">
      <DigestMethod Algorithm="http://www.w3.org/2001/04/xmlenc#sha256"/>
      <DigestValue>c8OxFzZPm0nNUD4pmpznharCHcxZ3mH5gwg3L4HRrDc=</DigestValue>
    </Reference>
  </SignedInfo>
  <SignatureValue>GcU8n97Y7tmCINDTL0U0RA6rbF7uCKMDZwIvtd3xmfaafGIyxMfTdvUu7gEq3GlLclTbxPSUw/NJ
ZhybfniIqlNT1wfuDfJ4HUZHgfwcMgGC/zrmc8/jcD81CxmTOYLYORtwFCaRM4ZYNbRvPVhmYAYI
EDWyA4NLlSRdDo+mx6YMcphQSzbxRFaPHAHywgmS9t65d49dHAk/bYbwjcSaJi7JiTuDxCOdq9Rx
etPmf40KvlFVMJKq+uVo4DiaCO/4cqgJlg0yaTB0eDkg0mb5grHzyo7hY5kVK3Ei54sasMTx+OZq
56IxE86Zw9VF9wKxfMKfRdMt19Es55MZ8dBsyw==</SignatureValue>
  <KeyInfo>
    <X509Data>
      <X509Certificate>MIIIoTCCBomgAwIBAgIId6JfhdIwL1IwDQYJKoZIhvcNAQELBQAwWjEaMBgGA1UEAwwRQ0EtRE9DVU1FTlRBIFMuQS4xFjAUBgNVBAUTDVJVQzgwMDUwMTcyLTExFzAVBgNVBAoMDkRPQ1VNRU5UQSBTLkEuMQswCQYDVQQGEwJQWTAeFw0yMzA0MTMxODU3MDBaFw0yNTA0MTIxODU3MDBaMIHVMTEwLwYDVQQDDChGRURFUklDTyBTRUJBU1RJQU4gT1BPUlRPIExFSVZBIEVTUElOT0xBMRIwEAYDVQQFEwlDSTcxNzM5OTMxGzAZBgNVBCoMEkZFREVSSUNPIFNFQkFTVElBTjEeMBwGA1UEBAwVT1BPUlRPIExFSVZBIEVTUElOT0xBMQswCQYDVQQLDAJGMjE1MDMGA1UECgwsQ0VSVElGSUNBRE8gQ1VBTElGSUNBRE8gREUgRklSTUEgRUxFQ1RST05JQ0ExCzAJBgNVBAYTAlBZMIIBIjANBgkqhkiG9w0BAQEFAAOCAQ8AMIIBCgKCAQEA7ehxuzTr9lUqc3Zu5W20kxP5N0l77gNINkJgvJcT2wMkqLyC5mD2iIB9RdEs+JPPqiUmkW4s64hmHSUV5fxbl3mA98ADbig4aXoCMAD1VQtkxuYnQntxvk0+/Dc8hDtTSgdia8PJABprAYeiAv6j9FpLH8spA84Go2gDoIKcyWXJjYZv0Z+NqxKSJHjCT1u6vBviL/MnM5OqF4NeCLfRL8ubAI0DIxSo182AIlziJr09r3VZdBRrbhClFTfJHlUM7e6yG3hZKM5OrhwPQ9k8r1y1f++eXIDV/MJxbQ15Z3puw+zGvL426C3wfZQEhEH6AZShUzFhFf/UM6QJkdr7zwIDAQABo4ID7TCCA+kwDAYDVR0TAQH/BAIwADAfBgNVHSMEGDAWgBShPYUrzdgslh85AgyfUztY2JULezCBlAYIKwYBBQUHAQEEgYcwgYQwVQYIKwYBBQUHMAKGSWh0dHBzOi8vd3d3LmRpZ2l0by5jb20ucHkvdXBsb2Fkcy9jZXJ0aWZpY2Fkby1kb2N1bWVudGEtc2EtMTUzNTExNzc3MS5jcnQwKwYIKwYBBQUHMAGGH2h0dHBzOi8vd3d3LmRpZ2l0by5jb20ucHkvb2NzcC8wUAYDVR0RBEkwR4EZc2ViYXN0aWFub3BvcnRvQGd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Gt3vzhmsKWIwc7bdFlgjm1zmTMGMA4GA1UdDwEB/wQEAwIF4DANBgkqhkiG9w0BAQsFAAOCAgEAIw2+mKWx0cdBN8RJLbSqhKRJTMtUO0R0CP5LABk7ePGVKG7nGR4kYBzloC9FoDAfYCmFrIn1t8zYggGn1FE9t+rW26BSIDYD8SpLuA4ys4UlF/xmv18vYbJJ38WDx9G571HkbLRGq9FTsOo9rPWXK2A0LOugpHWIZx2BULa3FW3n7gArNlIdBfUtA989G8WWZyjB4BU0+SAYf9rYo3ceOCgGLW5e5+Oq7Je++1rwkQXoTgUAKp6GfzD4qHPOLO2UGwXDfTwKcBegT3VZYgzOu8+tW6tsLTfE38We4JTaz1HzrEIRTJjUWxteHjUOGqHkl4PQH/jy57YK5uXNp4PqMFetvn7OFv0UDJ7LU8F+IOQiLCigP2myn5sgM+EBGlxQacIa6RzRTVvx17IBEPLA6IkCjXFsm45AK/udTBYEG1H6hpGfTfHOSxNrtvkRpIFmFqd726H5X6LpwV8kcV8dBHIAC3Q6GbUauvYwNZylP3Tq5RgqEFfspHtTEGOhbn6LHqVyZcsjxg+VLtRLY5zQeS8l8wa5vdipOpD+LEwlCAfuCOJWctHLMxfgq94p3DC3tgb2R2Ec2GtTKtHQZw4JcXRswks/Vgv6juR5YxY++Pto0CaSNkr7pupCVu4cK/fHCEfG+cYU8FdUMVORjDUmBdXJwCnr3F8FLCFcxrdYoQ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m0mEGtEkVcKYtXKq6frrpYVqphVIOiWVO7xO3pYsWJ8=</DigestValue>
      </Reference>
      <Reference URI="/xl/calcChain.xml?ContentType=application/vnd.openxmlformats-officedocument.spreadsheetml.calcChain+xml">
        <DigestMethod Algorithm="http://www.w3.org/2001/04/xmlenc#sha256"/>
        <DigestValue>3n0N7JVTPwlk68V0XD5jgR1DP4u4re5bR/IANztodwU=</DigestValue>
      </Reference>
      <Reference URI="/xl/comments1.xml?ContentType=application/vnd.openxmlformats-officedocument.spreadsheetml.comments+xml">
        <DigestMethod Algorithm="http://www.w3.org/2001/04/xmlenc#sha256"/>
        <DigestValue>gvke7L+HHY41AZwQJIq+fghkP2rvu5FZDIVmBaPhiHI=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l6JraaIXAVuwMYOuu4ponXXW0OslP+GOLKPxtlDY2gQ=</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gFfeqwamM25+Fvm4soG/GGqnzMqGsvCzfb3WapD3ZDw=</DigestValue>
      </Reference>
      <Reference URI="/xl/drawings/drawing1.xml?ContentType=application/vnd.openxmlformats-officedocument.drawing+xml">
        <DigestMethod Algorithm="http://www.w3.org/2001/04/xmlenc#sha256"/>
        <DigestValue>/E0R0B0D3hG8ZQTn0dWdoIclAguOYAc+5Zi8Qw7YYsQ=</DigestValue>
      </Reference>
      <Reference URI="/xl/drawings/drawing2.xml?ContentType=application/vnd.openxmlformats-officedocument.drawing+xml">
        <DigestMethod Algorithm="http://www.w3.org/2001/04/xmlenc#sha256"/>
        <DigestValue>w0f5O1SWjW4Epv3r2oZ/t4KIUl5Ho4gLG7/HYl8cX/s=</DigestValue>
      </Reference>
      <Reference URI="/xl/drawings/drawing3.xml?ContentType=application/vnd.openxmlformats-officedocument.drawing+xml">
        <DigestMethod Algorithm="http://www.w3.org/2001/04/xmlenc#sha256"/>
        <DigestValue>oCN/NodJ97K5NnxNgCqkMOT4ZBUV+AWjl3DIjTqWbQE=</DigestValue>
      </Reference>
      <Reference URI="/xl/drawings/vmlDrawing1.vml?ContentType=application/vnd.openxmlformats-officedocument.vmlDrawing">
        <DigestMethod Algorithm="http://www.w3.org/2001/04/xmlenc#sha256"/>
        <DigestValue>bC54JrVc1DuvaBWedh8GZ9IRoo/XcjoVAtjY4KjB5rY=</DigestValue>
      </Reference>
      <Reference URI="/xl/drawings/vmlDrawing2.vml?ContentType=application/vnd.openxmlformats-officedocument.vmlDrawing">
        <DigestMethod Algorithm="http://www.w3.org/2001/04/xmlenc#sha256"/>
        <DigestValue>deBJn2MjF+jI+f7pFzzhUuktzBXXhsvReQq+BE22kiE=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x47LEwXMAfNiGIRbhON2z9RCc4EnlUxZ1+N3na9OEb0=</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BgdDVRXpBHNkcP80zAT0oyg/9q8o+f96cNhmkFrPuIU=</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6psNCsn1QPtkHSnl1s62ccpBe8Sl+6GBzUMERCsIoa4=</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+SxHSxzDq+AWe6LVJgU1+J4DqhZ3v6eUG4SeJz4qUfM=</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TmzGvM71/uwF0vSLFMLoLq0c9uO1BZ5mrT4agbhxlL8=</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MDFxznOQ1jcaLamh1aj56sKBirmnY1JvFpoYJmLfF80=</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dCuhSKSOID64hhLTUhss1BgixCIP13+yrxzG6gmdfkI=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VgLlHszsqdHWv+vuVAh+JzTBNSbL6srV3QgC7BT3RYs=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mfr2MWTdVIehpnJVNfdENPYJ2wNTSRdXlp9PoA90D9o=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7BRz9atIqv7HIUksIAPXVJZhJFQCr+p0MfTUONJJIYs=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4xqF+RYRqzcY9g+NU0/UtFtv3rexBxykLOdn1yUi7OM=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lBU+0BQpectFvdjso5E3J2WPwiGYxD5ucV0Pg0VICFA=</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vtUDz04+EXsavx8afwIzKTxgvTJ/jtQJ9tfSbcLrbxI=</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SgFL/MNpflmYbpGT/Zcu9iqqu3Rc+J3bt1hFa7dXNSA=</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AET7eX43bRDpE4uRZ1SsLM/D2TaRNDdcVcFN/HyTzfc=</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Jd/WFywvUe2iRS0T0SJVqMUXtSUj+4bvm3MQRvyORpI=</DigestValue>
      </Reference>
      <Reference URI="/xl/externalLinks/externalLink1.xml?ContentType=application/vnd.openxmlformats-officedocument.spreadsheetml.externalLink+xml">
        <DigestMethod Algorithm="http://www.w3.org/2001/04/xmlenc#sha256"/>
        <DigestValue>IqPefeUpy+ijO4/1ven65jIeOx0unDo8SrtMc67xOi4=</DigestValue>
      </Reference>
      <Reference URI="/xl/externalLinks/externalLink10.xml?ContentType=application/vnd.openxmlformats-officedocument.spreadsheetml.externalLink+xml">
        <DigestMethod Algorithm="http://www.w3.org/2001/04/xmlenc#sha256"/>
        <DigestValue>a02CACTg21B/R/jXSza1NhZmCq8dG6n/BFEhUGPnTwk=</DigestValue>
      </Reference>
      <Reference URI="/xl/externalLinks/externalLink11.xml?ContentType=application/vnd.openxmlformats-officedocument.spreadsheetml.externalLink+xml">
        <DigestMethod Algorithm="http://www.w3.org/2001/04/xmlenc#sha256"/>
        <DigestValue>6rVJp/1b+QMFmFONUVI45cy598UaQx98V0ihqpQJoV8=</DigestValue>
      </Reference>
      <Reference URI="/xl/externalLinks/externalLink12.xml?ContentType=application/vnd.openxmlformats-officedocument.spreadsheetml.externalLink+xml">
        <DigestMethod Algorithm="http://www.w3.org/2001/04/xmlenc#sha256"/>
        <DigestValue>cjiEYdgaVmQjc0wvShMZ7lwrfpyg5FGDCvfINWBNmlw=</DigestValue>
      </Reference>
      <Reference URI="/xl/externalLinks/externalLink13.xml?ContentType=application/vnd.openxmlformats-officedocument.spreadsheetml.externalLink+xml">
        <DigestMethod Algorithm="http://www.w3.org/2001/04/xmlenc#sha256"/>
        <DigestValue>+20TlHxtATOcGcknSwYifoki+GuyfxCKz27UJ4Hez1U=</DigestValue>
      </Reference>
      <Reference URI="/xl/externalLinks/externalLink14.xml?ContentType=application/vnd.openxmlformats-officedocument.spreadsheetml.externalLink+xml">
        <DigestMethod Algorithm="http://www.w3.org/2001/04/xmlenc#sha256"/>
        <DigestValue>qp1PosDp4dCXePt0Ls0wS5PVa1wAXybUqTcgD7i/aWE=</DigestValue>
      </Reference>
      <Reference URI="/xl/externalLinks/externalLink15.xml?ContentType=application/vnd.openxmlformats-officedocument.spreadsheetml.externalLink+xml">
        <DigestMethod Algorithm="http://www.w3.org/2001/04/xmlenc#sha256"/>
        <DigestValue>08X7Z/xGkeAs6mbzOYrc1GOYZwWAq5SoOO0I2MJa7IM=</DigestValue>
      </Reference>
      <Reference URI="/xl/externalLinks/externalLink16.xml?ContentType=application/vnd.openxmlformats-officedocument.spreadsheetml.externalLink+xml">
        <DigestMethod Algorithm="http://www.w3.org/2001/04/xmlenc#sha256"/>
        <DigestValue>uwnxmv/ZJhvXq6cXoTG34MwPei3ROtVYQXYqm6HlY24=</DigestValue>
      </Reference>
      <Reference URI="/xl/externalLinks/externalLink2.xml?ContentType=application/vnd.openxmlformats-officedocument.spreadsheetml.externalLink+xml">
        <DigestMethod Algorithm="http://www.w3.org/2001/04/xmlenc#sha256"/>
        <DigestValue>vh3teiCYGpj8VAfrN+S7Aw3b7bUs9SkEtIUtjbw3a0c=</DigestValue>
      </Reference>
      <Reference URI="/xl/externalLinks/externalLink3.xml?ContentType=application/vnd.openxmlformats-officedocument.spreadsheetml.externalLink+xml">
        <DigestMethod Algorithm="http://www.w3.org/2001/04/xmlenc#sha256"/>
        <DigestValue>vh3teiCYGpj8VAfrN+S7Aw3b7bUs9SkEtIUtjbw3a0c=</DigestValue>
      </Reference>
      <Reference URI="/xl/externalLinks/externalLink4.xml?ContentType=application/vnd.openxmlformats-officedocument.spreadsheetml.externalLink+xml">
        <DigestMethod Algorithm="http://www.w3.org/2001/04/xmlenc#sha256"/>
        <DigestValue>yAcEg7G3vZsEglJKyFYqaURWNyspUhS1sbnQH8ZskfY=</DigestValue>
      </Reference>
      <Reference URI="/xl/externalLinks/externalLink5.xml?ContentType=application/vnd.openxmlformats-officedocument.spreadsheetml.externalLink+xml">
        <DigestMethod Algorithm="http://www.w3.org/2001/04/xmlenc#sha256"/>
        <DigestValue>x1cm+YeYjfgzfCEtiY6xufGA1LmuZojN2P+WATMeV1s=</DigestValue>
      </Reference>
      <Reference URI="/xl/externalLinks/externalLink6.xml?ContentType=application/vnd.openxmlformats-officedocument.spreadsheetml.externalLink+xml">
        <DigestMethod Algorithm="http://www.w3.org/2001/04/xmlenc#sha256"/>
        <DigestValue>yAcEg7G3vZsEglJKyFYqaURWNyspUhS1sbnQH8ZskfY=</DigestValue>
      </Reference>
      <Reference URI="/xl/externalLinks/externalLink7.xml?ContentType=application/vnd.openxmlformats-officedocument.spreadsheetml.externalLink+xml">
        <DigestMethod Algorithm="http://www.w3.org/2001/04/xmlenc#sha256"/>
        <DigestValue>NmVH1PeSyXk7+Pi7jQtt3ebgP13dM7E1b3KsZzZ25SI=</DigestValue>
      </Reference>
      <Reference URI="/xl/externalLinks/externalLink8.xml?ContentType=application/vnd.openxmlformats-officedocument.spreadsheetml.externalLink+xml">
        <DigestMethod Algorithm="http://www.w3.org/2001/04/xmlenc#sha256"/>
        <DigestValue>oYG/Ya1Clx0cQwm/PBYdOCYxEAqXuqmvlGQTa/WHODg=</DigestValue>
      </Reference>
      <Reference URI="/xl/externalLinks/externalLink9.xml?ContentType=application/vnd.openxmlformats-officedocument.spreadsheetml.externalLink+xml">
        <DigestMethod Algorithm="http://www.w3.org/2001/04/xmlenc#sha256"/>
        <DigestValue>LxV3fjm415FUsSpfih9+AJm9CU/d7ejSFJSWx1kffvw=</DigestValue>
      </Reference>
      <Reference URI="/xl/media/image1.png?ContentType=image/png">
        <DigestMethod Algorithm="http://www.w3.org/2001/04/xmlenc#sha256"/>
        <DigestValue>lnkNTNjW6r3PiMLL+8udeZ5hObIZQHvFlVl2ujiSscw=</DigestValue>
      </Reference>
      <Reference URI="/xl/media/image2.emf?ContentType=image/x-emf">
        <DigestMethod Algorithm="http://www.w3.org/2001/04/xmlenc#sha256"/>
        <DigestValue>DI7Cg0AT3w2gVkirejrhEFfTV1kDk63YqkW2iTuNOAk=</DigestValue>
      </Reference>
      <Reference URI="/xl/media/image3.emf?ContentType=image/x-emf">
        <DigestMethod Algorithm="http://www.w3.org/2001/04/xmlenc#sha256"/>
        <DigestValue>QQc+aE2VjCNSA9dA2MDtuY22xLsbYNoczVE1akEGNtM=</DigestValue>
      </Reference>
      <Reference URI="/xl/media/image4.emf?ContentType=image/x-emf">
        <DigestMethod Algorithm="http://www.w3.org/2001/04/xmlenc#sha256"/>
        <DigestValue>SOzcqdrpkfTsL9oG2AJMRKWsxfxr4+AjKhJ+y4EUUJs=</DigestValue>
      </Reference>
      <Reference URI="/xl/media/image5.emf?ContentType=image/x-emf">
        <DigestMethod Algorithm="http://www.w3.org/2001/04/xmlenc#sha256"/>
        <DigestValue>eJ5SV5eDTEbslJDUK9Kv8fF9tjK/Kmgaovy4PobLtuo=</DigestValue>
      </Reference>
      <Reference URI="/xl/media/image6.emf?ContentType=image/x-emf">
        <DigestMethod Algorithm="http://www.w3.org/2001/04/xmlenc#sha256"/>
        <DigestValue>CxUIIujXkH0Vu9APiWDoUoObf9jE4GBHoiHVUiULz6Q=</DigestValue>
      </Reference>
      <Reference URI="/xl/persons/person.xml?ContentType=application/vnd.ms-excel.person+xml">
        <DigestMethod Algorithm="http://www.w3.org/2001/04/xmlenc#sha256"/>
        <DigestValue>okdv1BJkqwrhve1GEIOWP2ALS6Efre2MsS5EKs/AGmQ=</DigestValue>
      </Reference>
      <Reference URI="/xl/printerSettings/printerSettings1.bin?ContentType=application/vnd.openxmlformats-officedocument.spreadsheetml.printerSettings">
        <DigestMethod Algorithm="http://www.w3.org/2001/04/xmlenc#sha256"/>
        <DigestValue>u7pP4FnhErlAjQpf79j9Ij34a7KEq9pXJL0nDrOES24=</DigestValue>
      </Reference>
      <Reference URI="/xl/printerSettings/printerSettings2.bin?ContentType=application/vnd.openxmlformats-officedocument.spreadsheetml.printerSettings">
        <DigestMethod Algorithm="http://www.w3.org/2001/04/xmlenc#sha256"/>
        <DigestValue>ZOieCnzyBzUREUrqVufCju8UInLjdjHjMPC4fbHcGYE=</DigestValue>
      </Reference>
      <Reference URI="/xl/printerSettings/printerSettings3.bin?ContentType=application/vnd.openxmlformats-officedocument.spreadsheetml.printerSettings">
        <DigestMethod Algorithm="http://www.w3.org/2001/04/xmlenc#sha256"/>
        <DigestValue>ZOieCnzyBzUREUrqVufCju8UInLjdjHjMPC4fbHcGYE=</DigestValue>
      </Reference>
      <Reference URI="/xl/printerSettings/printerSettings4.bin?ContentType=application/vnd.openxmlformats-officedocument.spreadsheetml.printerSettings">
        <DigestMethod Algorithm="http://www.w3.org/2001/04/xmlenc#sha256"/>
        <DigestValue>sLlVsMu/UmxdwdvPNZF0AY0+lC5fiUlO4f1F+aMCq5U=</DigestValue>
      </Reference>
      <Reference URI="/xl/printerSettings/printerSettings5.bin?ContentType=application/vnd.openxmlformats-officedocument.spreadsheetml.printerSettings">
        <DigestMethod Algorithm="http://www.w3.org/2001/04/xmlenc#sha256"/>
        <DigestValue>ERPjAtZP2x4kF0bhjcHEZerGP7zNfoKLXFrQLxWzMZk=</DigestValue>
      </Reference>
      <Reference URI="/xl/sharedStrings.xml?ContentType=application/vnd.openxmlformats-officedocument.spreadsheetml.sharedStrings+xml">
        <DigestMethod Algorithm="http://www.w3.org/2001/04/xmlenc#sha256"/>
        <DigestValue>dCF3a9wODjGheo/GaqKScsAw/8NbhcufG9DhyCD4slk=</DigestValue>
      </Reference>
      <Reference URI="/xl/styles.xml?ContentType=application/vnd.openxmlformats-officedocument.spreadsheetml.styles+xml">
        <DigestMethod Algorithm="http://www.w3.org/2001/04/xmlenc#sha256"/>
        <DigestValue>rsJfi8x2k8WB5q8rj4c+wlGFWYqO/JoTDQZ2JmErSGw=</DigestValue>
      </Reference>
      <Reference URI="/xl/tables/table1.xml?ContentType=application/vnd.openxmlformats-officedocument.spreadsheetml.table+xml">
        <DigestMethod Algorithm="http://www.w3.org/2001/04/xmlenc#sha256"/>
        <DigestValue>O2v27VM+cnP3LoYs3Ot1kAddMw1WMz2d4hZ3HWhfRbQ=</DigestValue>
      </Reference>
      <Reference URI="/xl/tables/table2.xml?ContentType=application/vnd.openxmlformats-officedocument.spreadsheetml.table+xml">
        <DigestMethod Algorithm="http://www.w3.org/2001/04/xmlenc#sha256"/>
        <DigestValue>z5LlQXtTepJYvQyzqzJr3acsqNSbAMQKW8eeTgXAD/k=</DigestValue>
      </Reference>
      <Reference URI="/xl/tables/table3.xml?ContentType=application/vnd.openxmlformats-officedocument.spreadsheetml.table+xml">
        <DigestMethod Algorithm="http://www.w3.org/2001/04/xmlenc#sha256"/>
        <DigestValue>GcjG8Rut8DjeZRb4WvrAMFeK2EsG48zywDb+YROs2+I=</DigestValue>
      </Reference>
      <Reference URI="/xl/tables/table4.xml?ContentType=application/vnd.openxmlformats-officedocument.spreadsheetml.table+xml">
        <DigestMethod Algorithm="http://www.w3.org/2001/04/xmlenc#sha256"/>
        <DigestValue>nvEDvtfavq3E3qTo/Zpe0gKQJKJnCiBT0X1T8OO3SA4=</DigestValue>
      </Reference>
      <Reference URI="/xl/tables/table5.xml?ContentType=application/vnd.openxmlformats-officedocument.spreadsheetml.table+xml">
        <DigestMethod Algorithm="http://www.w3.org/2001/04/xmlenc#sha256"/>
        <DigestValue>4RqsCmEHrj0UHLUnJfhCXJhodNwFPU+bSdxJbpkzpGM=</DigestValue>
      </Reference>
      <Reference URI="/xl/tables/table6.xml?ContentType=application/vnd.openxmlformats-officedocument.spreadsheetml.table+xml">
        <DigestMethod Algorithm="http://www.w3.org/2001/04/xmlenc#sha256"/>
        <DigestValue>qROErpnG7AMOX9nS6sb69/E/MOQqLB2SCqe/aW3q58Q=</DigestValue>
      </Reference>
      <Reference URI="/xl/tables/table7.xml?ContentType=application/vnd.openxmlformats-officedocument.spreadsheetml.table+xml">
        <DigestMethod Algorithm="http://www.w3.org/2001/04/xmlenc#sha256"/>
        <DigestValue>C0N6npMcJDJudsbUduNWWi+0THDs9t/X37I2+63tOBU=</DigestValue>
      </Reference>
      <Reference URI="/xl/theme/theme1.xml?ContentType=application/vnd.openxmlformats-officedocument.theme+xml">
        <DigestMethod Algorithm="http://www.w3.org/2001/04/xmlenc#sha256"/>
        <DigestValue>0od3cWFb7H/9sr1fB3xS8N4PVwSWcnr1ynQI1Jvf//w=</DigestValue>
      </Reference>
      <Reference URI="/xl/threadedComments/threadedComment1.xml?ContentType=application/vnd.ms-excel.threadedcomments+xml">
        <DigestMethod Algorithm="http://www.w3.org/2001/04/xmlenc#sha256"/>
        <DigestValue>F3VHNabcxyQCmS3nrpimsRDIbj4eSozW2kWDJ/iwljw=</DigestValue>
      </Reference>
      <Reference URI="/xl/workbook.xml?ContentType=application/vnd.openxmlformats-officedocument.spreadsheetml.sheet.main+xml">
        <DigestMethod Algorithm="http://www.w3.org/2001/04/xmlenc#sha256"/>
        <DigestValue>XbZReZRJSDQf9qL2yJUPPfBX6FP+7bFujwa+DMUEmEI=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EZRxNf6IpedmaTgQgay+h1qUqMoGNNOGifiux/wzqNs=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DPbpTmnQc2WGw2UEpv7dYjGJbmK5JYc6F/1np4yCS4E=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u5rEQcaS+q6gXsGmVeAAe5pxe0opYPCSQwinjFxfSHI=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3GyNjt223hpy9DXBh+Ihwt/OEZATnIOD5++QEeQQXFc=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E0jUGC5QCyhA+o2IPyZeVn5CJZYyfla9TXHHezm+7N4=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lW/njOPKsgt21aVa3O24SM0ddk6GQjl36YOob3wrJ+c=</DigestValue>
      </Reference>
      <Reference URI="/xl/worksheets/sheet1.xml?ContentType=application/vnd.openxmlformats-officedocument.spreadsheetml.worksheet+xml">
        <DigestMethod Algorithm="http://www.w3.org/2001/04/xmlenc#sha256"/>
        <DigestValue>0IEop3UXmCwj8DlNzUTOFXETY72zhkVx2LfOWo+FowI=</DigestValue>
      </Reference>
      <Reference URI="/xl/worksheets/sheet2.xml?ContentType=application/vnd.openxmlformats-officedocument.spreadsheetml.worksheet+xml">
        <DigestMethod Algorithm="http://www.w3.org/2001/04/xmlenc#sha256"/>
        <DigestValue>CZrR5LwGAfcu66jrYEiGVbmwjjfzbhejvjoViSkp/JI=</DigestValue>
      </Reference>
      <Reference URI="/xl/worksheets/sheet3.xml?ContentType=application/vnd.openxmlformats-officedocument.spreadsheetml.worksheet+xml">
        <DigestMethod Algorithm="http://www.w3.org/2001/04/xmlenc#sha256"/>
        <DigestValue>miw6/ZLuyW8zKWeltNSydOaZKBhYtHE1Z3mCtPu4zno=</DigestValue>
      </Reference>
      <Reference URI="/xl/worksheets/sheet4.xml?ContentType=application/vnd.openxmlformats-officedocument.spreadsheetml.worksheet+xml">
        <DigestMethod Algorithm="http://www.w3.org/2001/04/xmlenc#sha256"/>
        <DigestValue>9uqh4vfaV4UBQi7fiLf8gEu/p77qbB7xHRv/xWX7Nvk=</DigestValue>
      </Reference>
      <Reference URI="/xl/worksheets/sheet5.xml?ContentType=application/vnd.openxmlformats-officedocument.spreadsheetml.worksheet+xml">
        <DigestMethod Algorithm="http://www.w3.org/2001/04/xmlenc#sha256"/>
        <DigestValue>Phm+EdgqtsYxQy2NGpdjlLGlxIMR+Bn06vLNg1SZAaU=</DigestValue>
      </Reference>
      <Reference URI="/xl/worksheets/sheet6.xml?ContentType=application/vnd.openxmlformats-officedocument.spreadsheetml.worksheet+xml">
        <DigestMethod Algorithm="http://www.w3.org/2001/04/xmlenc#sha256"/>
        <DigestValue>HT6R1yAtKuQWrTs7pQD4cmSp9nZWC0WR4qBZtjoYV7M=</DigestValue>
      </Reference>
      <Reference URI="/xl/worksheets/sheet7.xml?ContentType=application/vnd.openxmlformats-officedocument.spreadsheetml.worksheet+xml">
        <DigestMethod Algorithm="http://www.w3.org/2001/04/xmlenc#sha256"/>
        <DigestValue>K45krm9778bJLQ8+XgjdqrFNa+GSYS+NPZnjK6BPOS4=</DigestValue>
      </Reference>
      <Reference URI="/xl/worksheets/sheet8.xml?ContentType=application/vnd.openxmlformats-officedocument.spreadsheetml.worksheet+xml">
        <DigestMethod Algorithm="http://www.w3.org/2001/04/xmlenc#sha256"/>
        <DigestValue>XWzUi/FUTEqWEheXq8pW+DR8LrBrC37SiDzArYox8vg=</DigestValue>
      </Reference>
    </Manifest>
    <SignatureProperties>
      <SignatureProperty Id="idSignatureTime" Target="#idPackageSignature">
        <mdssi:SignatureTime xmlns:mdssi="http://schemas.openxmlformats.org/package/2006/digital-signature">
          <mdssi:Format>YYYY-MM-DDThh:mm:ssTZD</mdssi:Format>
          <mdssi:Value>2023-05-17T20:04:43Z</mdssi:Value>
        </mdssi:SignatureTime>
      </SignatureProperty>
    </SignatureProperties>
  </Object>
  <Object Id="idOfficeObject">
    <SignatureProperties>
      <SignatureProperty Id="idOfficeV1Details" Target="#idPackageSignature">
        <SignatureInfoV1 xmlns="http://schemas.microsoft.com/office/2006/digsig">
          <SetupID>{FD3D0FD6-6405-4FA6-9E5E-3857AF34EE03}</SetupID>
          <SignatureText>Sebastian Oporto Leiva</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2023-05-17T20:04:43Z</xd:SigningTime>
          <xd:SigningCertificate>
            <xd:Cert>
              <xd:CertDigest>
                <DigestMethod Algorithm="http://www.w3.org/2001/04/xmlenc#sha256"/>
                <DigestValue>Cr/+y8AdH5jjuZsRugizcyBeUUjlVXqtxof52bXPEl8=</DigestValue>
              </xd:CertDigest>
              <xd:IssuerSerial>
                <X509IssuerName>C=PY, O=DOCUMENTA S.A., SERIALNUMBER=RUC80050172-1, CN=CA-DOCUMENTA S.A.</X509IssuerName>
                <X509SerialNumber>8620557665102212946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sBAAB/AAAAAAAAAAAAAAA9FwAA/AgAACBFTUYAAAEARBwAAKoAAAAGAAAAAAAAAAAAAAAAAAAAgAcAADgEAABYAQAAwgAAAAAAAAAAAAAAAAAAAMA/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AAAAAAAAAAAAAABM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AAAAAAAlAAAADAAAAAEAAABMAAAAZAAAAAAAAAAAAAAASwEAAH8AAAAAAAAAAAAAAEwBAACAAAAAIQDwAAAAAAAAAAAAAACAPwAAAAAAAAAAAACAPwAAAAAAAAAAAAAAAAAAAAAAAAAAAAAAAAAAAAAAAAAAJQAAAAwAAAAAAACAKAAAAAwAAAABAAAAJwAAABgAAAABAAAAAAAAAP///wAAAAAAJQAAAAwAAAABAAAATAAAAGQAAAAAAAAAAAAAAEsBAAB/AAAAAAAAAAAAAABM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VVWPQSa0j0HEAAAABAAAAAkAAABMAAAAAAAAAAAAAAAAAAAA//////////9gAAAAMQA3AC8ANQAvADIAMAAyADMAAAAGAAAABgAAAAQAAAAGAAAABAAAAAYAAAAGAAAABgAAAAYAAABLAAAAQAAAADAAAAAFAAAAIAAAAAEAAAABAAAAEAAAAAAAAAAAAAAATAEAAIAAAAAAAAAAAAAAAEw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JrSPQQoAAABLAAAAAQAAAEwAAAAEAAAACQAAACcAAAAgAAAASwAAAFAAAABYAGV4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sAAABHAAAAKQAAADMAAACj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wAAABIAAAAJQAAAAwAAAAEAAAAVAAAANAAAAAqAAAAMwAAAMoAAABHAAAAAQAAAFVVj0EmtI9BKgAAADMAAAAWAAAATAAAAAAAAAAAAAAAAAAAAP//////////eAAAAFMAZQBiAGEAcwB0AGkAYQBuACAATwBwAG8AcgB0AG8AIABMAGUAaQB2AGEACQAAAAgAAAAJAAAACAAAAAcAAAAFAAAABAAAAAgAAAAJAAAABAAAAAwAAAAJAAAACQAAAAYAAAAFAAAACQAAAAQAAAAIAAAACAAAAAQAAAAIAAAACAAAAEsAAABAAAAAMAAAAAUAAAAgAAAAAQAAAAEAAAAQAAAAAAAAAAAAAABMAQAAgAAAAAAAAAAAAAAATAEAAIAAAAAlAAAADAAAAAIAAAAnAAAAGAAAAAUAAAAAAAAA////AAAAAAAlAAAADAAAAAUAAABMAAAAZAAAAAAAAABQAAAASwEAAHwAAAAAAAAAUAAAAEw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CAAAAAXAAAAAEAAABVVY9BJrSPQQoAAABQAAAAFgAAAEwAAAAAAAAAAAAAAAAAAAD//////////3gAAABTAGUAYgBhAHMAdABpAGEAbgAgAE8AcABvAHIAdABvACAATABlAGkAdgBhAAYAAAAGAAAABwAAAAYAAAAFAAAABAAAAAMAAAAGAAAABwAAAAMAAAAJAAAABwAAAAcAAAAEAAAABAAAAAcAAAADAAAABQAAAAYAAAADAAAABQAAAAYAAABLAAAAQAAAADAAAAAFAAAAIAAAAAEAAAABAAAAEAAAAAAAAAAAAAAATAEAAIAAAAAAAAAAAAAAAEw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BVVY9BJrSPQQoAAABgAAAACgAAAEwAAAAAAAAAAAAAAAAAAAD//////////2AAAABQAHIAZQBzAGkAZABlAG4AdABlAAYAAAAEAAAABgAAAAUAAAADAAAABwAAAAYAAAAHAAAABAAAAAYAAABLAAAAQAAAADAAAAAFAAAAIAAAAAEAAAABAAAAEAAAAAAAAAAAAAAATAEAAIAAAAAAAAAAAAAAAEwBAACAAAAAJQAAAAwAAAACAAAAJwAAABgAAAAFAAAAAAAAAP///wAAAAAAJQAAAAwAAAAFAAAATAAAAGQAAAAJAAAAcAAAAEIBAAB8AAAACQAAAHAAAAA6AQAADQAAACEA8AAAAAAAAAAAAAAAgD8AAAAAAAAAAAAAgD8AAAAAAAAAAAAAAAAAAAAAAAAAAAAAAAAAAAAAAAAAACUAAAAMAAAAAAAAgCgAAAAMAAAABQAAACUAAAAMAAAAAQAAABgAAAAMAAAAAAAAABIAAAAMAAAAAQAAABYAAAAMAAAAAAAAAFQAAACMAQAACgAAAHAAAABBAQAAfAAAAAEAAABVVY9BJrSPQQoAAABwAAAANQAAAEwAAAAEAAAACQAAAHAAAABDAQAAfQAAALgAAABGAGkAcgBtAGEAZABvACAAcABvAHIAOgAgAEYARQBEAEUAUgBJAEMATwAgAFMARQBCAEEAUwBUAEkAQQBOACAATwBQAE8AUgBUAE8AIABMAEUASQBWAEEAIABFAFMAUABJAE4ATwBMAEEAZ0kGAAAAAwAAAAQAAAAJAAAABgAAAAcAAAAHAAAAAwAAAAcAAAAHAAAABAAAAAMAAAADAAAABgAAAAYAAAAIAAAABgAAAAcAAAADAAAABwAAAAkAAAADAAAABgAAAAYAAAAGAAAABwAAAAYAAAAGAAAAAwAAAAcAAAAIAAAAAwAAAAkAAAAGAAAACQAAAAcAAAAGAAAACQAAAAMAAAAFAAAABgAAAAMAAAAHAAAABwAAAAMAAAAGAAAABgAAAAYAAAADAAAACAAAAAkAAAAFAAAABwAAABYAAAAMAAAAAAAAACUAAAAMAAAAAgAAAA4AAAAUAAAAAAAAABAAAAAUAAAA</Object>
  <Object Id="idInvalidSigLnImg">AQAAAGwAAAAAAAAAAAAAAEsBAAB/AAAAAAAAAAAAAAA9FwAA/AgAACBFTUYAAAEAtCEAALEAAAAGAAAAAAAAAAAAAAAAAAAAgAcAADgEAABYAQAAwgAAAAAAAAAAAAAAAAAAAMA/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AAAAAAAAAAAAAABM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AAAAAAAlAAAADAAAAAEAAABMAAAAZAAAAAAAAAAAAAAASwEAAH8AAAAAAAAAAAAAAEwBAACAAAAAIQDwAAAAAAAAAAAAAACAPwAAAAAAAAAAAACAPwAAAAAAAAAAAAAAAAAAAAAAAAAAAAAAAAAAAAAAAAAAJQAAAAwAAAAAAACAKAAAAAwAAAABAAAAJwAAABgAAAABAAAAAAAAAP///wAAAAAAJQAAAAwAAAABAAAATAAAAGQAAAAAAAAAAAAAAEsBAAB/AAAAAAAAAAAAAABM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Sa0j0EjAAAABAAAAA8AAABMAAAAAAAAAAAAAAAAAAAA//////////9sAAAARgBpAHIAbQBhACAAbgBvACAAdgDhAGwAaQBkAGEAZQAGAAAAAwAAAAQAAAAJAAAABgAAAAMAAAAHAAAABwAAAAMAAAAFAAAABgAAAAMAAAADAAAABwAAAAYAAABLAAAAQAAAADAAAAAFAAAAIAAAAAEAAAABAAAAEAAAAAAAAAAAAAAATAEAAIAAAAAAAAAAAAAAAEw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JrSPQQoAAABLAAAAAQAAAEwAAAAEAAAACQAAACcAAAAgAAAASwAAAFAAAABYAH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sAAABHAAAAKQAAADMAAACj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wAAABIAAAAJQAAAAwAAAAEAAAAVAAAANAAAAAqAAAAMwAAAMoAAABHAAAAAQAAAFVVj0EmtI9BKgAAADMAAAAWAAAATAAAAAAAAAAAAAAAAAAAAP//////////eAAAAFMAZQBiAGEAcwB0AGkAYQBuACAATwBwAG8AcgB0AG8AIABMAGUAaQB2AGEACQAAAAgAAAAJAAAACAAAAAcAAAAFAAAABAAAAAgAAAAJAAAABAAAAAwAAAAJAAAACQAAAAYAAAAFAAAACQAAAAQAAAAIAAAACAAAAAQAAAAIAAAACAAAAEsAAABAAAAAMAAAAAUAAAAgAAAAAQAAAAEAAAAQAAAAAAAAAAAAAABMAQAAgAAAAAAAAAAAAAAATAEAAIAAAAAlAAAADAAAAAIAAAAnAAAAGAAAAAUAAAAAAAAA////AAAAAAAlAAAADAAAAAUAAABMAAAAZAAAAAAAAABQAAAASwEAAHwAAAAAAAAAUAAAAEw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CAAAAAXAAAAAEAAABVVY9BJrSPQQoAAABQAAAAFgAAAEwAAAAAAAAAAAAAAAAAAAD//////////3gAAABTAGUAYgBhAHMAdABpAGEAbgAgAE8AcABvAHIAdABvACAATABlAGkAdgBhAAYAAAAGAAAABwAAAAYAAAAFAAAABAAAAAMAAAAGAAAABwAAAAMAAAAJAAAABwAAAAcAAAAEAAAABAAAAAcAAAADAAAABQAAAAYAAAADAAAABQAAAAYAAABLAAAAQAAAADAAAAAFAAAAIAAAAAEAAAABAAAAEAAAAAAAAAAAAAAATAEAAIAAAAAAAAAAAAAAAEw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BVVY9BJrSPQQoAAABgAAAACgAAAEwAAAAAAAAAAAAAAAAAAAD//////////2AAAABQAHIAZQBzAGkAZABlAG4AdABlAAYAAAAEAAAABgAAAAUAAAADAAAABwAAAAYAAAAHAAAABAAAAAYAAABLAAAAQAAAADAAAAAFAAAAIAAAAAEAAAABAAAAEAAAAAAAAAAAAAAATAEAAIAAAAAAAAAAAAAAAEwBAACAAAAAJQAAAAwAAAACAAAAJwAAABgAAAAFAAAAAAAAAP///wAAAAAAJQAAAAwAAAAFAAAATAAAAGQAAAAJAAAAcAAAAEIBAAB8AAAACQAAAHAAAAA6AQAADQAAACEA8AAAAAAAAAAAAAAAgD8AAAAAAAAAAAAAgD8AAAAAAAAAAAAAAAAAAAAAAAAAAAAAAAAAAAAAAAAAACUAAAAMAAAAAAAAgCgAAAAMAAAABQAAACUAAAAMAAAAAQAAABgAAAAMAAAAAAAAABIAAAAMAAAAAQAAABYAAAAMAAAAAAAAAFQAAACMAQAACgAAAHAAAABBAQAAfAAAAAEAAABVVY9BJrSPQQoAAABwAAAANQAAAEwAAAAEAAAACQAAAHAAAABDAQAAfQAAALgAAABGAGkAcgBtAGEAZABvACAAcABvAHIAOgAgAEYARQBEAEUAUgBJAEMATwAgAFMARQBCAEEAUwBUAEkAQQBOACAATwBQAE8AUgBUAE8AIABMAEUASQBWAEEAIABFAFMAUABJAE4ATwBMAEEASQAGAAAAAwAAAAQAAAAJAAAABgAAAAcAAAAHAAAAAwAAAAcAAAAHAAAABAAAAAMAAAADAAAABgAAAAYAAAAIAAAABgAAAAcAAAADAAAABwAAAAkAAAADAAAABgAAAAYAAAAGAAAABwAAAAYAAAAGAAAAAwAAAAcAAAAIAAAAAwAAAAkAAAAGAAAACQAAAAcAAAAGAAAACQAAAAMAAAAFAAAABgAAAAMAAAAHAAAABwAAAAMAAAAGAAAABgAAAAYAAAADAAAACAAAAAkAAAAFAAAABw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 de Participación</vt:lpstr>
      <vt:lpstr>Balance Consolidado 2023</vt:lpstr>
      <vt:lpstr>Variación PN Consolidado</vt:lpstr>
      <vt:lpstr>5.Notas a los EEFF AFPISA</vt:lpstr>
      <vt:lpstr>5.Notas a los EEFF PROCAMPO</vt:lpstr>
      <vt:lpstr>5,Notas CNV MARKET DATA</vt:lpstr>
      <vt:lpstr>5,Notas a los EEFF CODESA</vt:lpstr>
      <vt:lpstr>5 Notas a los EEFF IN FI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Sady Pereira</dc:creator>
  <cp:lastModifiedBy>Inpositiva</cp:lastModifiedBy>
  <dcterms:created xsi:type="dcterms:W3CDTF">2022-08-16T23:17:57Z</dcterms:created>
  <dcterms:modified xsi:type="dcterms:W3CDTF">2023-05-17T16:30:22Z</dcterms:modified>
</cp:coreProperties>
</file>