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U:\Contabilidad\CASA DE BOLSA\BALANCES\ESTADOS FINANCIEROS CNV\Diciembre 2021\"/>
    </mc:Choice>
  </mc:AlternateContent>
  <xr:revisionPtr revIDLastSave="0" documentId="13_ncr:201_{888945D6-122D-4C8A-8D1C-00C99DB7C321}" xr6:coauthVersionLast="36" xr6:coauthVersionMax="47" xr10:uidLastSave="{00000000-0000-0000-0000-000000000000}"/>
  <bookViews>
    <workbookView xWindow="0" yWindow="0" windowWidth="23040" windowHeight="9060" tabRatio="737" activeTab="4" xr2:uid="{00000000-000D-0000-FFFF-FFFF00000000}"/>
  </bookViews>
  <sheets>
    <sheet name="Información General" sheetId="16" r:id="rId1"/>
    <sheet name="Beneficiarios Finales" sheetId="17" state="hidden" r:id="rId2"/>
    <sheet name="Balance General" sheetId="1" r:id="rId3"/>
    <sheet name="Estado de Resultados" sheetId="2" r:id="rId4"/>
    <sheet name="Notas" sheetId="7" r:id="rId5"/>
  </sheets>
  <definedNames>
    <definedName name="_xlnm.Print_Area" localSheetId="2">'Balance General'!$B$6:$I$49</definedName>
    <definedName name="_xlnm.Print_Area" localSheetId="3">'Estado de Resultados'!$B$6:$E$49</definedName>
    <definedName name="_xlnm.Print_Area" localSheetId="4">Notas!$A:$I</definedName>
  </definedNames>
  <calcPr calcId="191029"/>
</workbook>
</file>

<file path=xl/calcChain.xml><?xml version="1.0" encoding="utf-8"?>
<calcChain xmlns="http://schemas.openxmlformats.org/spreadsheetml/2006/main">
  <c r="D18" i="1" l="1"/>
  <c r="F308" i="7"/>
  <c r="E308" i="7"/>
  <c r="G309" i="7"/>
  <c r="F199" i="7"/>
  <c r="G199" i="7"/>
  <c r="G188" i="7"/>
  <c r="D17" i="1" s="1"/>
  <c r="F187" i="7"/>
  <c r="F188" i="7" s="1"/>
  <c r="G184" i="7"/>
  <c r="D15" i="1" s="1"/>
  <c r="F183" i="7"/>
  <c r="F182" i="7"/>
  <c r="F181" i="7"/>
  <c r="G178" i="7"/>
  <c r="F177" i="7"/>
  <c r="F176" i="7"/>
  <c r="F175" i="7"/>
  <c r="F174" i="7"/>
  <c r="F169" i="7"/>
  <c r="F168" i="7"/>
  <c r="G192" i="7" l="1"/>
  <c r="F184" i="7"/>
  <c r="F178" i="7"/>
  <c r="F192" i="7" l="1"/>
  <c r="D603" i="7"/>
  <c r="D602" i="7"/>
  <c r="E604" i="7"/>
  <c r="E573" i="7"/>
  <c r="D572" i="7"/>
  <c r="D571" i="7"/>
  <c r="D570" i="7"/>
  <c r="D569" i="7"/>
  <c r="D568" i="7"/>
  <c r="D567" i="7"/>
  <c r="D566" i="7"/>
  <c r="D565" i="7"/>
  <c r="D564" i="7"/>
  <c r="D563" i="7"/>
  <c r="D424" i="7"/>
  <c r="D423" i="7"/>
  <c r="D346" i="7"/>
  <c r="D347" i="7" s="1"/>
  <c r="E315" i="7"/>
  <c r="E316" i="7" s="1"/>
  <c r="F316" i="7"/>
  <c r="D316" i="7"/>
  <c r="E295" i="7"/>
  <c r="E296" i="7" s="1"/>
  <c r="F296" i="7"/>
  <c r="D296" i="7"/>
  <c r="H276" i="7"/>
  <c r="G275" i="7"/>
  <c r="F275" i="7"/>
  <c r="E275" i="7"/>
  <c r="D275" i="7"/>
  <c r="H274" i="7"/>
  <c r="G215" i="7"/>
  <c r="G216" i="7" s="1"/>
  <c r="D16" i="1" s="1"/>
  <c r="F215" i="7"/>
  <c r="F216" i="7" s="1"/>
  <c r="G151" i="7"/>
  <c r="F151" i="7"/>
  <c r="F153" i="7" s="1"/>
  <c r="E151" i="7"/>
  <c r="E153" i="7" s="1"/>
  <c r="D573" i="7" l="1"/>
  <c r="D604" i="7"/>
  <c r="D426" i="7"/>
  <c r="G315" i="7"/>
  <c r="G316" i="7" s="1"/>
  <c r="D43" i="1" s="1"/>
  <c r="G295" i="7"/>
  <c r="G296" i="7" s="1"/>
  <c r="D42" i="1" s="1"/>
  <c r="H275" i="7"/>
  <c r="D38" i="2" l="1"/>
  <c r="E417" i="7" l="1"/>
  <c r="E426" i="7" s="1"/>
  <c r="E339" i="7"/>
  <c r="I79" i="7"/>
  <c r="D482" i="7" l="1"/>
  <c r="G24" i="1" l="1"/>
  <c r="G15" i="1"/>
  <c r="C30" i="1"/>
  <c r="D383" i="7"/>
  <c r="D376" i="7"/>
  <c r="C12" i="1"/>
  <c r="C11" i="1"/>
  <c r="E22" i="1"/>
  <c r="I16" i="1"/>
  <c r="I17" i="1"/>
  <c r="E234" i="7"/>
  <c r="D22" i="1" s="1"/>
  <c r="E226" i="7"/>
  <c r="E227" i="7"/>
  <c r="D339" i="7"/>
  <c r="D25" i="1" s="1"/>
  <c r="D30" i="1"/>
  <c r="E442" i="7" l="1"/>
  <c r="E444" i="7" l="1"/>
  <c r="C40" i="2" l="1"/>
  <c r="C37" i="2"/>
  <c r="C32" i="2"/>
  <c r="C30" i="2"/>
  <c r="C21" i="2"/>
  <c r="C17" i="2"/>
  <c r="F135" i="7"/>
  <c r="F140" i="7"/>
  <c r="M139" i="16"/>
  <c r="L139" i="16"/>
  <c r="K139" i="16"/>
  <c r="I139" i="16"/>
  <c r="K98" i="16"/>
  <c r="I98" i="16"/>
  <c r="F142" i="7" l="1"/>
  <c r="D12" i="1" s="1"/>
  <c r="M98" i="16"/>
  <c r="L98" i="16"/>
  <c r="G261" i="7" l="1"/>
  <c r="H261" i="7" s="1"/>
  <c r="G264" i="7"/>
  <c r="D541" i="7" l="1"/>
  <c r="D557" i="7" s="1"/>
  <c r="D30" i="2" s="1"/>
  <c r="D595" i="7"/>
  <c r="D594" i="7"/>
  <c r="E583" i="7"/>
  <c r="E557" i="7"/>
  <c r="D596" i="7" l="1"/>
  <c r="D37" i="2" s="1"/>
  <c r="D480" i="7"/>
  <c r="D412" i="7" l="1"/>
  <c r="D417" i="7" s="1"/>
  <c r="H25" i="1" s="1"/>
  <c r="E364" i="7" l="1"/>
  <c r="D364" i="7"/>
  <c r="H16" i="1" s="1"/>
  <c r="D357" i="7"/>
  <c r="H17" i="1" s="1"/>
  <c r="H264" i="7"/>
  <c r="G262" i="7"/>
  <c r="H262" i="7" s="1"/>
  <c r="G263" i="7"/>
  <c r="H263" i="7" s="1"/>
  <c r="G265" i="7"/>
  <c r="H265" i="7" s="1"/>
  <c r="H256" i="7"/>
  <c r="H253" i="7"/>
  <c r="H254" i="7"/>
  <c r="H255" i="7"/>
  <c r="H252" i="7"/>
  <c r="H266" i="7" l="1"/>
  <c r="G135" i="7"/>
  <c r="E79" i="7"/>
  <c r="G77" i="7"/>
  <c r="F78" i="7"/>
  <c r="G78" i="7" s="1"/>
  <c r="H77" i="7"/>
  <c r="H78" i="7" s="1"/>
  <c r="F74" i="7"/>
  <c r="G74" i="7" s="1"/>
  <c r="I68" i="7"/>
  <c r="E56" i="7" l="1"/>
  <c r="E68" i="7" s="1"/>
  <c r="E466" i="7" l="1"/>
  <c r="F466" i="7"/>
  <c r="G464" i="7"/>
  <c r="D266" i="7" l="1"/>
  <c r="E14" i="1" l="1"/>
  <c r="D14" i="1" l="1"/>
  <c r="G466" i="7" l="1"/>
  <c r="D505" i="7" l="1"/>
  <c r="G458" i="7" l="1"/>
  <c r="G457" i="7"/>
  <c r="G456" i="7"/>
  <c r="G455" i="7"/>
  <c r="G288" i="7" l="1"/>
  <c r="G306" i="7" l="1"/>
  <c r="H19" i="1" l="1"/>
  <c r="H15" i="1"/>
  <c r="E505" i="7" l="1"/>
  <c r="D583" i="7"/>
  <c r="E581" i="7" l="1"/>
  <c r="E33" i="2" s="1"/>
  <c r="E596" i="7"/>
  <c r="E37" i="2" s="1"/>
  <c r="E357" i="7" l="1"/>
  <c r="G62" i="7"/>
  <c r="G65" i="7"/>
  <c r="D14" i="2" l="1"/>
  <c r="G451" i="7" l="1"/>
  <c r="E514" i="7" l="1"/>
  <c r="E484" i="7"/>
  <c r="D459" i="7" l="1"/>
  <c r="H49" i="7"/>
  <c r="H50" i="7" s="1"/>
  <c r="H51" i="7" s="1"/>
  <c r="F75" i="7"/>
  <c r="G75" i="7" s="1"/>
  <c r="G79" i="7" s="1"/>
  <c r="G307" i="7" l="1"/>
  <c r="E85" i="7"/>
  <c r="E84" i="7"/>
  <c r="H74" i="7"/>
  <c r="F49" i="7"/>
  <c r="G450" i="7"/>
  <c r="D581" i="7"/>
  <c r="D484" i="7"/>
  <c r="D13" i="2" s="1"/>
  <c r="E13" i="2"/>
  <c r="E32" i="1"/>
  <c r="E21" i="1"/>
  <c r="E20" i="1" s="1"/>
  <c r="F266" i="7"/>
  <c r="E257" i="7"/>
  <c r="F257" i="7"/>
  <c r="G257" i="7"/>
  <c r="E474" i="7"/>
  <c r="E12" i="2" s="1"/>
  <c r="G140" i="7"/>
  <c r="D257" i="7"/>
  <c r="H258" i="7"/>
  <c r="D41" i="1"/>
  <c r="E25" i="1"/>
  <c r="E24" i="1" s="1"/>
  <c r="H257" i="7" l="1"/>
  <c r="D36" i="1" s="1"/>
  <c r="F50" i="7"/>
  <c r="G49" i="7"/>
  <c r="E8" i="2"/>
  <c r="G142" i="7"/>
  <c r="G266" i="7"/>
  <c r="E266" i="7"/>
  <c r="D23" i="2" s="1"/>
  <c r="G50" i="7" l="1"/>
  <c r="F51" i="7"/>
  <c r="G51" i="7" s="1"/>
  <c r="E12" i="1"/>
  <c r="D37" i="1" l="1"/>
  <c r="D514" i="7" l="1"/>
  <c r="D21" i="2" s="1"/>
  <c r="D19" i="2" s="1"/>
  <c r="D42" i="2"/>
  <c r="D613" i="7"/>
  <c r="D40" i="2" s="1"/>
  <c r="D39" i="2" s="1"/>
  <c r="D34" i="2"/>
  <c r="D33" i="2"/>
  <c r="D32" i="2" l="1"/>
  <c r="D22" i="2"/>
  <c r="E21" i="2"/>
  <c r="E19" i="2" s="1"/>
  <c r="D36" i="2" l="1"/>
  <c r="D474" i="7"/>
  <c r="D12" i="2" l="1"/>
  <c r="D8" i="2" s="1"/>
  <c r="H24" i="1"/>
  <c r="D21" i="1"/>
  <c r="D20" i="1" s="1"/>
  <c r="H12" i="1" l="1"/>
  <c r="H11" i="1"/>
  <c r="H10" i="1" l="1"/>
  <c r="H26" i="1" s="1"/>
  <c r="D24" i="1" l="1"/>
  <c r="D35" i="1"/>
  <c r="E613" i="7" l="1"/>
  <c r="E40" i="2" s="1"/>
  <c r="D466" i="7"/>
  <c r="I25" i="1"/>
  <c r="I12" i="1"/>
  <c r="I11" i="1"/>
  <c r="I15" i="1"/>
  <c r="E37" i="1"/>
  <c r="I10" i="1" l="1"/>
  <c r="E30" i="2"/>
  <c r="E22" i="2" s="1"/>
  <c r="D308" i="7"/>
  <c r="E36" i="1"/>
  <c r="E35" i="1" s="1"/>
  <c r="E40" i="1" l="1"/>
  <c r="E39" i="1" s="1"/>
  <c r="E44" i="1" s="1"/>
  <c r="G308" i="7"/>
  <c r="D40" i="1" s="1"/>
  <c r="D39" i="1" s="1"/>
  <c r="E135" i="7" l="1"/>
  <c r="G85" i="7"/>
  <c r="G84" i="7"/>
  <c r="H75" i="7"/>
  <c r="E36" i="2" l="1"/>
  <c r="I46" i="1" l="1"/>
  <c r="E34" i="2"/>
  <c r="E622" i="7" l="1"/>
  <c r="E39" i="2"/>
  <c r="F459" i="7" l="1"/>
  <c r="E459" i="7"/>
  <c r="G452" i="7"/>
  <c r="G453" i="7"/>
  <c r="G454" i="7"/>
  <c r="G459" i="7" l="1"/>
  <c r="E140" i="7"/>
  <c r="H30" i="1" l="1"/>
  <c r="H31" i="1" s="1"/>
  <c r="G92" i="7"/>
  <c r="F92" i="7"/>
  <c r="H79" i="7"/>
  <c r="D11" i="1" l="1"/>
  <c r="D10" i="1" s="1"/>
  <c r="D27" i="1" s="1"/>
  <c r="F144" i="7"/>
  <c r="E11" i="1"/>
  <c r="E10" i="1" s="1"/>
  <c r="E27" i="1" s="1"/>
  <c r="E46" i="1" s="1"/>
  <c r="G144" i="7"/>
  <c r="H52" i="7"/>
  <c r="H53" i="7" s="1"/>
  <c r="H54" i="7" l="1"/>
  <c r="H55" i="7" s="1"/>
  <c r="H56" i="7" s="1"/>
  <c r="H57" i="7" s="1"/>
  <c r="H58" i="7" s="1"/>
  <c r="H59" i="7" s="1"/>
  <c r="H60" i="7" l="1"/>
  <c r="H61" i="7" l="1"/>
  <c r="F52" i="7"/>
  <c r="G52" i="7" s="1"/>
  <c r="H63" i="7" l="1"/>
  <c r="H66" i="7" s="1"/>
  <c r="H67" i="7" s="1"/>
  <c r="H68" i="7" s="1"/>
  <c r="H64" i="7"/>
  <c r="F53" i="7"/>
  <c r="G53" i="7" s="1"/>
  <c r="F54" i="7" l="1"/>
  <c r="G54" i="7" s="1"/>
  <c r="D491" i="7"/>
  <c r="D622" i="7"/>
  <c r="F55" i="7" l="1"/>
  <c r="F56" i="7" l="1"/>
  <c r="G55" i="7"/>
  <c r="E32" i="2"/>
  <c r="F57" i="7" l="1"/>
  <c r="G57" i="7" s="1"/>
  <c r="G56" i="7"/>
  <c r="F58" i="7" l="1"/>
  <c r="G58" i="7" s="1"/>
  <c r="F59" i="7" l="1"/>
  <c r="G59" i="7" s="1"/>
  <c r="H28" i="1"/>
  <c r="H46" i="1" s="1"/>
  <c r="F60" i="7" l="1"/>
  <c r="G60" i="7" s="1"/>
  <c r="F63" i="7"/>
  <c r="F66" i="7" s="1"/>
  <c r="G66" i="7" s="1"/>
  <c r="G63" i="7" l="1"/>
  <c r="F64" i="7"/>
  <c r="G64" i="7" s="1"/>
  <c r="F61" i="7"/>
  <c r="G61" i="7" s="1"/>
  <c r="F67" i="7"/>
  <c r="G67" i="7" s="1"/>
  <c r="G68" i="7" l="1"/>
  <c r="F68" i="7"/>
  <c r="E142" i="7"/>
  <c r="E144" i="7" s="1"/>
  <c r="D44" i="1" l="1"/>
  <c r="D46" i="1" s="1"/>
  <c r="D17" i="2" l="1"/>
  <c r="E17" i="2"/>
  <c r="E15" i="2" s="1"/>
  <c r="E18" i="2" s="1"/>
  <c r="E31" i="2" s="1"/>
  <c r="E47" i="2" s="1"/>
  <c r="E49" i="2" s="1"/>
  <c r="D15" i="2" l="1"/>
  <c r="D18" i="2" s="1"/>
  <c r="D31" i="2" s="1"/>
  <c r="D47" i="2" s="1"/>
  <c r="D49" i="2" s="1"/>
</calcChain>
</file>

<file path=xl/sharedStrings.xml><?xml version="1.0" encoding="utf-8"?>
<sst xmlns="http://schemas.openxmlformats.org/spreadsheetml/2006/main" count="1419" uniqueCount="824">
  <si>
    <t>ACTIVO</t>
  </si>
  <si>
    <t>ACTIVO CORRIENTE</t>
  </si>
  <si>
    <t>Recaudaciones a Depositar</t>
  </si>
  <si>
    <t>Titulos de Renta Fija</t>
  </si>
  <si>
    <t>Titulos de Renta Variable</t>
  </si>
  <si>
    <t>TOTAL ACTIVO CORRIENTE</t>
  </si>
  <si>
    <t>ACTIVO NO CORRIENTE</t>
  </si>
  <si>
    <t>TOTAL ACTIVO NO CORRIENTE</t>
  </si>
  <si>
    <t>PASIVO</t>
  </si>
  <si>
    <t>PATRIMONIO NETO</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</si>
  <si>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</si>
  <si>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</si>
  <si>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</si>
  <si>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</si>
  <si>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</si>
  <si>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</si>
  <si>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</si>
  <si>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</si>
  <si>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</si>
  <si>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</si>
  <si>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</si>
  <si>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</si>
  <si>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</si>
  <si>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</si>
  <si>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</si>
  <si>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</si>
  <si>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</si>
  <si>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</si>
  <si>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</si>
  <si>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</si>
  <si>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</si>
  <si>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</si>
  <si>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CAPITAL</t>
  </si>
  <si>
    <t>TOTAL ACTIVO</t>
  </si>
  <si>
    <t>Ingresos Varios</t>
  </si>
  <si>
    <t>TOTAL</t>
  </si>
  <si>
    <t xml:space="preserve">Concepto </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</si>
  <si>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</si>
  <si>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</si>
  <si>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</si>
  <si>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</si>
  <si>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</si>
  <si>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</si>
  <si>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</si>
  <si>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</si>
  <si>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</si>
  <si>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</si>
  <si>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</si>
  <si>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</si>
  <si>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</si>
  <si>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</si>
  <si>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</si>
  <si>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</si>
  <si>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Uniformes al Personal</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</si>
  <si>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</si>
  <si>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</si>
  <si>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</si>
  <si>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</si>
  <si>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</si>
  <si>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</si>
  <si>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</si>
  <si>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</si>
  <si>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</si>
  <si>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</si>
  <si>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</si>
  <si>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</si>
  <si>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Bonificación Familiar</t>
  </si>
  <si>
    <t>Papelería y Útiles</t>
  </si>
  <si>
    <t>Capacitación personal</t>
  </si>
  <si>
    <t>Fondo de Garantía</t>
  </si>
  <si>
    <t>Canon SEPRELAD</t>
  </si>
  <si>
    <t>Tipo de cambio comprador</t>
  </si>
  <si>
    <t xml:space="preserve">Tipo de cambio vendedor       </t>
  </si>
  <si>
    <t>DETALLE</t>
  </si>
  <si>
    <t>MONEDA EXTRANJERA MONTO</t>
  </si>
  <si>
    <t>ACTIVOS CORRIENTES</t>
  </si>
  <si>
    <t>BANCOS</t>
  </si>
  <si>
    <t>Banco ITAU</t>
  </si>
  <si>
    <t>U$D</t>
  </si>
  <si>
    <t>Banco Regional</t>
  </si>
  <si>
    <t>Banco Sudameris</t>
  </si>
  <si>
    <t>CREDITOS</t>
  </si>
  <si>
    <t>Clientes Moneda Extranjera</t>
  </si>
  <si>
    <t>INVERSIONES TEMPORARIAS</t>
  </si>
  <si>
    <t xml:space="preserve">Titulos de Renta Fija CDA </t>
  </si>
  <si>
    <t xml:space="preserve">Titulos de Renta Fija BONO </t>
  </si>
  <si>
    <t>OBLIGACIONES COMERCIALES</t>
  </si>
  <si>
    <t>Proveedores Moneda Extranjera</t>
  </si>
  <si>
    <t>TIPO DE MONEDA</t>
  </si>
  <si>
    <t>MONTO USD</t>
  </si>
  <si>
    <t>DISPONIBILIDADES</t>
  </si>
  <si>
    <t>Banco ITAU 700805688</t>
  </si>
  <si>
    <t>Banco Continental 53456309</t>
  </si>
  <si>
    <t>Banco Continental 76696402</t>
  </si>
  <si>
    <t>Vision Banco 900483585</t>
  </si>
  <si>
    <t>Banco Regional 7881548</t>
  </si>
  <si>
    <t>Financiera Solar 182965</t>
  </si>
  <si>
    <t>Banco Nacional de Fomento</t>
  </si>
  <si>
    <t>Banco Continental 17608406</t>
  </si>
  <si>
    <t>Banco Regional 7881549</t>
  </si>
  <si>
    <t>TOTAL DISPONIBILIDADES</t>
  </si>
  <si>
    <t>INFORMACIÓN SOBRE EL DOCUMENTO Y EMISOR</t>
  </si>
  <si>
    <t>CANTIDAD DE TITULOS</t>
  </si>
  <si>
    <t>VALOR NOMINAL UNITARIO</t>
  </si>
  <si>
    <t>RESULTADO</t>
  </si>
  <si>
    <t>EMISOR</t>
  </si>
  <si>
    <t>CDA</t>
  </si>
  <si>
    <t>USD</t>
  </si>
  <si>
    <t>INVERSIONES PERMANENTES</t>
  </si>
  <si>
    <t>ACCIONES</t>
  </si>
  <si>
    <t>CUENTAS</t>
  </si>
  <si>
    <t>VALOR DE COSTO</t>
  </si>
  <si>
    <t>VALOR CONTABLE</t>
  </si>
  <si>
    <t>VALOR DE COTIZACION</t>
  </si>
  <si>
    <t>ACCION DE LA BOLSA DE VALORES</t>
  </si>
  <si>
    <t>CANTIDAD</t>
  </si>
  <si>
    <t>VALOR NOMINAL</t>
  </si>
  <si>
    <t>1 (una)</t>
  </si>
  <si>
    <t>DEUDORES POR INTERMEDIACION</t>
  </si>
  <si>
    <t xml:space="preserve">CONCEPTO </t>
  </si>
  <si>
    <t>DEUDORES VARIOS</t>
  </si>
  <si>
    <t>Equipo de Informatica</t>
  </si>
  <si>
    <t>Mejora en Propiedad de Terceros</t>
  </si>
  <si>
    <t>Rodados</t>
  </si>
  <si>
    <t>DEPRECIACIONES</t>
  </si>
  <si>
    <t xml:space="preserve"> Los cargos diferidos se deben exponer desagregados de acuerdo al siguiente modelo:</t>
  </si>
  <si>
    <t>SALDO INCIAL</t>
  </si>
  <si>
    <t>SALDO</t>
  </si>
  <si>
    <t>AUMENTOS</t>
  </si>
  <si>
    <t>AMORTIZACIONES</t>
  </si>
  <si>
    <t>NETO FINAL</t>
  </si>
  <si>
    <t>Impuesto al Valor Agregado</t>
  </si>
  <si>
    <t>Seguros a Vencer</t>
  </si>
  <si>
    <t>INSTITUCIÓN</t>
  </si>
  <si>
    <t>NOMBRE</t>
  </si>
  <si>
    <t>RELACION</t>
  </si>
  <si>
    <t>TIPO DE OPERACIÓN</t>
  </si>
  <si>
    <t>ANTIGÜEDAD DE LA DEUDA</t>
  </si>
  <si>
    <t>VENCIMIENTO</t>
  </si>
  <si>
    <t>PLAZO DE VENCIMIENTO DEL CONTRATO</t>
  </si>
  <si>
    <t>Operaciones a Liquidar</t>
  </si>
  <si>
    <t>Página 9 de 10</t>
  </si>
  <si>
    <t xml:space="preserve">NOMBRE </t>
  </si>
  <si>
    <t>SALDOS</t>
  </si>
  <si>
    <t>PERSONA O EMPRESA RELACIONADA</t>
  </si>
  <si>
    <t>TOTAL DE INGRESOS</t>
  </si>
  <si>
    <t>DISMINUCIÓN</t>
  </si>
  <si>
    <t>Capital Integrado</t>
  </si>
  <si>
    <t>Reserva de Revaluo</t>
  </si>
  <si>
    <t>Reserva Legal</t>
  </si>
  <si>
    <t>Reserva Facultativa</t>
  </si>
  <si>
    <t>Revaluo de acciones al inicio</t>
  </si>
  <si>
    <t>Resultados Acumulados</t>
  </si>
  <si>
    <t>Resultados del Ejercicio</t>
  </si>
  <si>
    <t>DISMINUCION</t>
  </si>
  <si>
    <t>- DEDUCIDAS DEL ACTIVO</t>
  </si>
  <si>
    <t>- INCLUIDAS EN EL PASIVO</t>
  </si>
  <si>
    <t>Garantías</t>
  </si>
  <si>
    <t>Monto Asegurado</t>
  </si>
  <si>
    <t>Forma de Constitución</t>
  </si>
  <si>
    <t>No existen hechos posteriores al cierre del ejercicio que impliquen alteraciones significativas a la estructura patrimonial y resultado del ejercicio.</t>
  </si>
  <si>
    <t>No Aplicable</t>
  </si>
  <si>
    <t>No Posee sanciones con la Comision Nacional de Valores u otras entidades fiscalizadoras.</t>
  </si>
  <si>
    <t xml:space="preserve"> PASIVO CORRIENTE</t>
  </si>
  <si>
    <t xml:space="preserve"> Impuesto a la Renta a Pagar</t>
  </si>
  <si>
    <t xml:space="preserve"> TOTAL PASIVO CORRIENTE</t>
  </si>
  <si>
    <t xml:space="preserve"> TOTAL PASIVO</t>
  </si>
  <si>
    <t xml:space="preserve"> TOTAL PATRIMONIO NETO</t>
  </si>
  <si>
    <t>Dieta de Directorio</t>
  </si>
  <si>
    <t>Financiera El Comercio</t>
  </si>
  <si>
    <t>Anticipo Impuesto a la Renta</t>
  </si>
  <si>
    <t xml:space="preserve"> Aportes y Retenciones a Pagar</t>
  </si>
  <si>
    <t>TOTAL DE EGRESOS</t>
  </si>
  <si>
    <t>Garantia de Desempeño de Profesión</t>
  </si>
  <si>
    <t>Vigencia</t>
  </si>
  <si>
    <t>Retencion Impuesto al Valor Agregado</t>
  </si>
  <si>
    <t>Altas</t>
  </si>
  <si>
    <t>Bajas</t>
  </si>
  <si>
    <t>Revaluo del Periodo</t>
  </si>
  <si>
    <t>Muebles y Utiles</t>
  </si>
  <si>
    <t>Maquinas y Equipos de oficina</t>
  </si>
  <si>
    <t>Acumulado al Cierre</t>
  </si>
  <si>
    <t>Refrigerio</t>
  </si>
  <si>
    <t>Auditoria Externa</t>
  </si>
  <si>
    <t>Banco Continental 34068203</t>
  </si>
  <si>
    <t>Banco Continental 71629001</t>
  </si>
  <si>
    <t>Membresia Mercado Futuro</t>
  </si>
  <si>
    <t>Garantia Mercado Futuro</t>
  </si>
  <si>
    <t>₲</t>
  </si>
  <si>
    <t>Sub Total Cuentas Propias</t>
  </si>
  <si>
    <t>Fondo Fijo</t>
  </si>
  <si>
    <t>Total Bancos</t>
  </si>
  <si>
    <t>Citibank 5198720013</t>
  </si>
  <si>
    <t>PASIVOS EN MONEDA EXTRANJERA</t>
  </si>
  <si>
    <t>DOCUMENTOS Y CUENTAS POR COBRAR</t>
  </si>
  <si>
    <t>N/A</t>
  </si>
  <si>
    <t>Anticipo a Proveedores</t>
  </si>
  <si>
    <t>Proveedores Moneda Nacional</t>
  </si>
  <si>
    <t>RELACIÓN</t>
  </si>
  <si>
    <t>TIPO DE     RELACIÓN</t>
  </si>
  <si>
    <t>CORTO PLAZO ₲</t>
  </si>
  <si>
    <t>LARGO PLAZO ₲</t>
  </si>
  <si>
    <t>Prima de Acciones</t>
  </si>
  <si>
    <t>SALDO AL</t>
  </si>
  <si>
    <t>Servicio de Limpieza</t>
  </si>
  <si>
    <t>Gastos de Representación</t>
  </si>
  <si>
    <t>Seguro Medico del Personal</t>
  </si>
  <si>
    <t>Gasto por Reimpresión de Acciones</t>
  </si>
  <si>
    <t>Pérdida en Operaciones</t>
  </si>
  <si>
    <t>Remuneración Personal Superior</t>
  </si>
  <si>
    <t xml:space="preserve">Otras Gratificaciones </t>
  </si>
  <si>
    <t>Pre Aviso</t>
  </si>
  <si>
    <t>Indemnizaciones</t>
  </si>
  <si>
    <t>CRÉDITOS</t>
  </si>
  <si>
    <t>BIENES DE USO</t>
  </si>
  <si>
    <t>OTROS ACTIVOS</t>
  </si>
  <si>
    <t>Acreedores Varios</t>
  </si>
  <si>
    <t>GASTOS DE ADMINISTRACIÓN</t>
  </si>
  <si>
    <t>GASTOS DE COMERCIALIZACIÓN</t>
  </si>
  <si>
    <t>Previsión, Amortización y Depreciaciones</t>
  </si>
  <si>
    <t>Comisiones por Operaciones Fuera de Rueda</t>
  </si>
  <si>
    <t>Comisiones por Operaciones en Rueda</t>
  </si>
  <si>
    <t>Comisiones por Contratos de Colocación Primaria</t>
  </si>
  <si>
    <t>Aranceles por Negociación Bolsa de Valores</t>
  </si>
  <si>
    <t>TOTAL PASIVO</t>
  </si>
  <si>
    <t>VALOR LIBRO</t>
  </si>
  <si>
    <t>VALOR ÚLTIMO REMATE</t>
  </si>
  <si>
    <t>VALORES DE ORIGEN</t>
  </si>
  <si>
    <t>CORTO PLAZO      ₲</t>
  </si>
  <si>
    <t>LARGO PLAZO      ₲</t>
  </si>
  <si>
    <t>ACTIVOS INTANGIBLES Y CARGOS DIFERIDOS</t>
  </si>
  <si>
    <t>Citibank 5198720021</t>
  </si>
  <si>
    <t>Banco RIO</t>
  </si>
  <si>
    <t>Bancop</t>
  </si>
  <si>
    <t>Citibank Paraguay</t>
  </si>
  <si>
    <t>Bancop 410057495</t>
  </si>
  <si>
    <t>Banco BASA 100021204</t>
  </si>
  <si>
    <t>Banco Familiar 1889576</t>
  </si>
  <si>
    <t>Banco Continental 769245</t>
  </si>
  <si>
    <t>Banco Rio 1874600</t>
  </si>
  <si>
    <t>Bancop 410063533</t>
  </si>
  <si>
    <t>Banco Continental 256426</t>
  </si>
  <si>
    <t>Descuentos obtenidos</t>
  </si>
  <si>
    <t>Banco BBVA</t>
  </si>
  <si>
    <t>Banco BBVA Gs</t>
  </si>
  <si>
    <t>Banco RIO 01-00187460-08</t>
  </si>
  <si>
    <t>Banco BBVA 2101047322</t>
  </si>
  <si>
    <t>Operaciones a liquidar</t>
  </si>
  <si>
    <t>No Registra</t>
  </si>
  <si>
    <t>Póliza emitida por Patria S.A. de Seguros y Reaseguros.</t>
  </si>
  <si>
    <t>AVALON CASA DE BOLSA S.A., al cierre del periodo considerado cuenta con participación en la Bolsa de Valores y Productos Asunción S.A. (BVPASA) de acuerdo a lo establecido en la Ley Nº 5.810/2017 “Mercado de Valores”.</t>
  </si>
  <si>
    <t>La Alta Administración de la Sociedad no ha cambiado, ni tiene previsto cambiar o modificar las políticas y/o procedimientos contables, y las mantiene en forma uniforme de un ejercicio financiero a otro.</t>
  </si>
  <si>
    <t>No cuenta con partidas que exponer en este ítem.</t>
  </si>
  <si>
    <t>Los Bienes del Activo Fijo son depreciados por el sistema de línea recta en función a los años de vida útil estimados en las normativas de la Subsecretaria de Estado de Tributación (SET).</t>
  </si>
  <si>
    <t>La previsión por menor valor se realiza considerando el atraso en los pagos de los intereses por parte del Emisor.</t>
  </si>
  <si>
    <t>Licencias Informáticas</t>
  </si>
  <si>
    <t>TIPO DE CAMBIO AL 31/12/2020</t>
  </si>
  <si>
    <t>MONTO AJUSTADO  AL 31/12/2020</t>
  </si>
  <si>
    <t>SALDO AL 31/12/2020</t>
  </si>
  <si>
    <t>Total al 31/12/2020</t>
  </si>
  <si>
    <t>Saldos al 31/12/2020</t>
  </si>
  <si>
    <t>Totales al 31/12/2020</t>
  </si>
  <si>
    <t>FIC S.A. de Finanzas</t>
  </si>
  <si>
    <t>Banco Continental 19008407</t>
  </si>
  <si>
    <t>Banco ITAU 700812608</t>
  </si>
  <si>
    <t>Banco RIO 844460-2</t>
  </si>
  <si>
    <t>Saldo período al 31/12/2020</t>
  </si>
  <si>
    <t>Anticipo a Rendir</t>
  </si>
  <si>
    <t>Garantia de Alquiler</t>
  </si>
  <si>
    <t>Inversiones en Otras Empresas</t>
  </si>
  <si>
    <t xml:space="preserve"> DOCUMENTOS Y CUENTAS POR PAGAR</t>
  </si>
  <si>
    <t xml:space="preserve"> OTROS PASIVOS</t>
  </si>
  <si>
    <t xml:space="preserve"> PROVISIONES</t>
  </si>
  <si>
    <t xml:space="preserve"> Operaciones en Reporto</t>
  </si>
  <si>
    <t xml:space="preserve"> Impuesto a Valor Agregado a Pagar</t>
  </si>
  <si>
    <t>Sueldos y Jornales a Pagar</t>
  </si>
  <si>
    <t>Honorarios Profesionales a Pagar</t>
  </si>
  <si>
    <t>Aranceles Pagados a la SEN</t>
  </si>
  <si>
    <t>Donaciones</t>
  </si>
  <si>
    <t>Intereses Pagados Prestamos</t>
  </si>
  <si>
    <t>Expensas</t>
  </si>
  <si>
    <t>Perdida por baja de Bienes de Uso</t>
  </si>
  <si>
    <t>Suscripciones</t>
  </si>
  <si>
    <t>Servicios De Consultoria</t>
  </si>
  <si>
    <t>Obsequios Empresariales</t>
  </si>
  <si>
    <t xml:space="preserve"> </t>
  </si>
  <si>
    <t>www.avalon.com.py</t>
  </si>
  <si>
    <t>info@avalon.com.py</t>
  </si>
  <si>
    <t>(+595) 21 611 308</t>
  </si>
  <si>
    <t>CB 019</t>
  </si>
  <si>
    <t>AVALON CASA DE BOLSA S.A.</t>
  </si>
  <si>
    <t>BENEFICIARIOS FINALES</t>
  </si>
  <si>
    <t>CARLOS RUBEN PARODI BADO</t>
  </si>
  <si>
    <t>EDITH CONCEPCION ESPINOLA ALMADA</t>
  </si>
  <si>
    <t>EDUARDO CESPEDES LAGUARDIA</t>
  </si>
  <si>
    <t>EGERHT ORLANDO LOVERA ESTIGARRIBIA</t>
  </si>
  <si>
    <t>GERMAN DARIO VARGAS DIAZ</t>
  </si>
  <si>
    <t>GUSTAVO DIOSNEL PORTILLO DIAZ</t>
  </si>
  <si>
    <t>HUGO RODOLFO UBEDA SZARAN</t>
  </si>
  <si>
    <t>ENRIQUE RICARDO MAASEN VELAZQUEZ</t>
  </si>
  <si>
    <t>JOSE RICARDO KIKO KUCZER</t>
  </si>
  <si>
    <t>JUAN CARLOS CARRANZA ORTIZ</t>
  </si>
  <si>
    <t>MTA S.A.</t>
  </si>
  <si>
    <t>PABLO PARRA GARCIA</t>
  </si>
  <si>
    <t>REINALDO VICTOR OPORTO LEIVA</t>
  </si>
  <si>
    <t>RIO SALADO S.A.</t>
  </si>
  <si>
    <t>FEDERICO SEBASTIAN OPORTO LEIVA</t>
  </si>
  <si>
    <t>TIBURCIO OJEDA OVIEDO</t>
  </si>
  <si>
    <t>TIERRAS DEL SUR S.A.</t>
  </si>
  <si>
    <t>VICENTE RUBEN DARIO ESPINOLA SOSA</t>
  </si>
  <si>
    <t>VOIRONS S.A.</t>
  </si>
  <si>
    <t>WILSON MANUEL MEDINA LOPETEGUI</t>
  </si>
  <si>
    <t>ZULMA GLADYS ESPINOLA ALMADA</t>
  </si>
  <si>
    <t>TERESA DEJESUS GAONA DE BOBADILLA</t>
  </si>
  <si>
    <t>GABRIEL RICARDO BENITEZ MERELES</t>
  </si>
  <si>
    <t>MIGUEL MAXIMILIANO ANDRES ALTIERI FADUL</t>
  </si>
  <si>
    <t>BEATRIZ MARIA BREUER DE ZACARIAS</t>
  </si>
  <si>
    <t>NEGOCIOS Y SERVICIOS S.A.</t>
  </si>
  <si>
    <t>CARLOS RAUL MORENO FRANCO</t>
  </si>
  <si>
    <t>RENE YURI RUIZ DIAZ ANGERT</t>
  </si>
  <si>
    <t>MARIA SUSANA HEISECKE DE SALDIVAR</t>
  </si>
  <si>
    <t>GUSTAVO JAVIER ARGUELLO LUBIAN</t>
  </si>
  <si>
    <t>ROSANNA CONCEPCION GRACIA PLATE</t>
  </si>
  <si>
    <t>VICTOR MANUEL RAMIREZ MEDINA</t>
  </si>
  <si>
    <t>NOMBRES - DENOMINACION</t>
  </si>
  <si>
    <t>RUC</t>
  </si>
  <si>
    <t>CANTIDAD DE ACCIONES - CUOTAS - PARTICIPACION</t>
  </si>
  <si>
    <t>VALOR DE ACCIONES</t>
  </si>
  <si>
    <t>1008024-4</t>
  </si>
  <si>
    <t>1171001-2</t>
  </si>
  <si>
    <t>997051-7</t>
  </si>
  <si>
    <t>2601810-1</t>
  </si>
  <si>
    <t>800737-3</t>
  </si>
  <si>
    <t>2510963-4</t>
  </si>
  <si>
    <t>822498-6</t>
  </si>
  <si>
    <t>856938-0</t>
  </si>
  <si>
    <t>1416658-5</t>
  </si>
  <si>
    <t>3505102-7</t>
  </si>
  <si>
    <t>80037132-1</t>
  </si>
  <si>
    <t>866793-4</t>
  </si>
  <si>
    <t>7173994-7</t>
  </si>
  <si>
    <t>80078279-8</t>
  </si>
  <si>
    <t>7173993-9</t>
  </si>
  <si>
    <t>410601-6</t>
  </si>
  <si>
    <t>80055072-2</t>
  </si>
  <si>
    <t>2329369-1</t>
  </si>
  <si>
    <t>80013198-3</t>
  </si>
  <si>
    <t>1851154-6</t>
  </si>
  <si>
    <t>436031-1</t>
  </si>
  <si>
    <t>653270-5</t>
  </si>
  <si>
    <t>2876552-4</t>
  </si>
  <si>
    <t>932945-5</t>
  </si>
  <si>
    <t>540709-5</t>
  </si>
  <si>
    <t>80050369-4</t>
  </si>
  <si>
    <t>373006-9</t>
  </si>
  <si>
    <t>735345-6</t>
  </si>
  <si>
    <t>539201-2</t>
  </si>
  <si>
    <t>3257722-2</t>
  </si>
  <si>
    <t>1018694-8</t>
  </si>
  <si>
    <t>2530723-1</t>
  </si>
  <si>
    <t>PORCENTAJE</t>
  </si>
  <si>
    <t>TIPO DE ACCIONES</t>
  </si>
  <si>
    <t>ORDINARIAS</t>
  </si>
  <si>
    <t>CANTIDAD DE VOTOS</t>
  </si>
  <si>
    <t>ITACUA BIENES Y RAICES S.A.</t>
  </si>
  <si>
    <t>CARLOS RAUL ESPINOLA ALMADA</t>
  </si>
  <si>
    <t>MIRIAM CRISTINA HARMS</t>
  </si>
  <si>
    <t>MATIAS ESPINOLA HARMS</t>
  </si>
  <si>
    <t>SOFIA ESPINOLA HARMS</t>
  </si>
  <si>
    <t>828906-9</t>
  </si>
  <si>
    <t>3490086-1</t>
  </si>
  <si>
    <t>3490087-0</t>
  </si>
  <si>
    <t>ACCIONISTA</t>
  </si>
  <si>
    <t>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t>
  </si>
  <si>
    <t>Los Estados Financieros han sido preparados de acuerdo a las normas establecidas por la Comisión Nacional de Valores y los principios de contabilidad generalmente aceptados aplicables en su caso.</t>
  </si>
  <si>
    <t>Los ingresos son reconocidos con base en el criterio de lo devengado, de conformidad con lo propuesto por principios de contabilidad generalmente aceptados y las normas de la Comisión Nacional de Valores y que fueron aplicados por la Alta Dirección en forma uniforme de un ejercicio financiero a otro.</t>
  </si>
  <si>
    <t>La firma cuenta con la libre disposicion de su patrimonio.</t>
  </si>
  <si>
    <t>Reporto por Cobrar</t>
  </si>
  <si>
    <t xml:space="preserve">    </t>
  </si>
  <si>
    <t>Banco Rio 08-839941-08</t>
  </si>
  <si>
    <t>Financiera El Comercio 469796002</t>
  </si>
  <si>
    <t>Banco Rio 08-142640-07</t>
  </si>
  <si>
    <t>Operaciones de Reporto Extrabursátil Guaranies</t>
  </si>
  <si>
    <t>Acumuladas al 31/12/2020</t>
  </si>
  <si>
    <t>Transformación Digital</t>
  </si>
  <si>
    <t>Servicios Pagados Por Adelantado</t>
  </si>
  <si>
    <t>Alquiler Central Telfonica Pagados Por Adelantado</t>
  </si>
  <si>
    <t>Aranceles Bvpasa A Devengar</t>
  </si>
  <si>
    <t>SALDO 31/12/2020</t>
  </si>
  <si>
    <t>31.12.2020 al 31.12.2021</t>
  </si>
  <si>
    <t>PERIODO ACTUAL ₲</t>
  </si>
  <si>
    <t>CORRIENTE ₲</t>
  </si>
  <si>
    <t>NO CORRIENTE  ₲</t>
  </si>
  <si>
    <t>PERIODO ANTERIOR ₲</t>
  </si>
  <si>
    <t xml:space="preserve">Banco Continental </t>
  </si>
  <si>
    <t>Pérdidas por valuación de Pasivos monetarios en moneda Extranjera</t>
  </si>
  <si>
    <t>Ganancias por valuación de Activos monetario en moneda extranjera</t>
  </si>
  <si>
    <t>TOTAL CAJA</t>
  </si>
  <si>
    <t>NOTA</t>
  </si>
  <si>
    <t>Licencias y Marcas</t>
  </si>
  <si>
    <t>Membresia Mercado de Divisas</t>
  </si>
  <si>
    <t>Depreciación Acumulada</t>
  </si>
  <si>
    <t>Bienes de Uso</t>
  </si>
  <si>
    <t>Otros Activos Corrientes</t>
  </si>
  <si>
    <t>Deudores por Intermediación</t>
  </si>
  <si>
    <t>INVERSIONES TEMPORALES</t>
  </si>
  <si>
    <t>Ingresos Extraordinarios</t>
  </si>
  <si>
    <t>Intereses Pagados</t>
  </si>
  <si>
    <t>Intereses Cobrados</t>
  </si>
  <si>
    <t xml:space="preserve"> Otros Egresos</t>
  </si>
  <si>
    <t xml:space="preserve"> Otros Ingresos</t>
  </si>
  <si>
    <t>Otros Gastos de Administración</t>
  </si>
  <si>
    <t>Otros Gastos de Comercialización</t>
  </si>
  <si>
    <t>Otros Gastos Operativos</t>
  </si>
  <si>
    <t>- Ingresos por Operaciones y Servicios</t>
  </si>
  <si>
    <t>- Ingresos por Intereses y Dividendos de Cartera Propia</t>
  </si>
  <si>
    <t>Comisiones pagadas por anticipado</t>
  </si>
  <si>
    <t>Descuentos concedidos</t>
  </si>
  <si>
    <t>Perdida por reporto</t>
  </si>
  <si>
    <t>Banco Sudameris 2896017</t>
  </si>
  <si>
    <t>Banco Atlas Gs.</t>
  </si>
  <si>
    <t>Banco ITAU 750800413</t>
  </si>
  <si>
    <t>Banco RIO 082678760008</t>
  </si>
  <si>
    <t>Banco Atlas USD</t>
  </si>
  <si>
    <t>Banco Atlas</t>
  </si>
  <si>
    <t>Aranceles Pagados a la BVPASA.</t>
  </si>
  <si>
    <t>Servicios fibra optica</t>
  </si>
  <si>
    <t xml:space="preserve"> PRESTAMOS FINANCIEROS</t>
  </si>
  <si>
    <t>Cuentas Clientes</t>
  </si>
  <si>
    <t>Sub Total Cuentas Clientes</t>
  </si>
  <si>
    <t xml:space="preserve">Banco Continental 01-534563-09 </t>
  </si>
  <si>
    <t>Aporte para futura emisión de Acciones</t>
  </si>
  <si>
    <t>- Ingresos por operaciones y servicios a personas relacionadas.</t>
  </si>
  <si>
    <t xml:space="preserve"> Acreedores por Intermediación</t>
  </si>
  <si>
    <t xml:space="preserve"> Acreedores Varios</t>
  </si>
  <si>
    <t xml:space="preserve"> Prestamos en Bancos</t>
  </si>
  <si>
    <t xml:space="preserve"> Sobregiro en Cuenta Corriente</t>
  </si>
  <si>
    <t xml:space="preserve"> Otros Pasivos Corrientes</t>
  </si>
  <si>
    <t xml:space="preserve"> PATRIMONIO NETO</t>
  </si>
  <si>
    <t>Servicios Personales</t>
  </si>
  <si>
    <t>Cuentas a cobrar empresas relacionadas</t>
  </si>
  <si>
    <t>Cupones a cobrar bonos guaranies</t>
  </si>
  <si>
    <t>Obsequios empresariales en existencia</t>
  </si>
  <si>
    <t>Tarjeta de Crédito Empresarial</t>
  </si>
  <si>
    <t>Titulos en Reporto</t>
  </si>
  <si>
    <t>Rossana Arias</t>
  </si>
  <si>
    <t>Directora</t>
  </si>
  <si>
    <t>Director</t>
  </si>
  <si>
    <t>Dario Brugiati</t>
  </si>
  <si>
    <t>Accionista</t>
  </si>
  <si>
    <t>TITULOS EN REPORTO</t>
  </si>
  <si>
    <t>TIPO DE CAMBIO AL 31/12/2021</t>
  </si>
  <si>
    <t>MONTO AJUSTADO  AL 31/12/2021</t>
  </si>
  <si>
    <t>SALDO AL 31/12/2021</t>
  </si>
  <si>
    <t>Total al 31/12/2021</t>
  </si>
  <si>
    <t>Saldos al 31/12/2021</t>
  </si>
  <si>
    <t>Totales al 31/12/2021</t>
  </si>
  <si>
    <r>
      <rPr>
        <b/>
        <i/>
        <sz val="9.5"/>
        <color theme="1"/>
        <rFont val="Arial"/>
        <family val="2"/>
      </rPr>
      <t>Menos:</t>
    </r>
    <r>
      <rPr>
        <sz val="9.5"/>
        <color theme="1"/>
        <rFont val="Arial"/>
        <family val="2"/>
      </rPr>
      <t xml:space="preserve"> Previsión por menor valor</t>
    </r>
  </si>
  <si>
    <r>
      <t xml:space="preserve">Acción de la Bolsa de Valores        </t>
    </r>
    <r>
      <rPr>
        <sz val="9.5"/>
        <color rgb="FFFF0000"/>
        <rFont val="Arial"/>
        <family val="2"/>
      </rPr>
      <t xml:space="preserve"> </t>
    </r>
  </si>
  <si>
    <r>
      <rPr>
        <b/>
        <sz val="9.5"/>
        <color theme="1"/>
        <rFont val="Arial"/>
        <family val="2"/>
      </rPr>
      <t>Menos:</t>
    </r>
    <r>
      <rPr>
        <sz val="9.5"/>
        <color theme="1"/>
        <rFont val="Arial"/>
        <family val="2"/>
      </rPr>
      <t xml:space="preserve"> Previsión por menor valor</t>
    </r>
  </si>
  <si>
    <t>OBLIGACIONES FINANCIERAS</t>
  </si>
  <si>
    <t>Banco Continental</t>
  </si>
  <si>
    <t>Banco Rio</t>
  </si>
  <si>
    <t>Finlatina Gs.</t>
  </si>
  <si>
    <t>Banco Continental 01-190084-07</t>
  </si>
  <si>
    <t>Banco Rio 08-787600-08</t>
  </si>
  <si>
    <t>Gratificación Especial a Distribuir</t>
  </si>
  <si>
    <t>Fondo Pasivo Laboral</t>
  </si>
  <si>
    <t>IVA Gasto Deducible</t>
  </si>
  <si>
    <t>Al 31 de Diciembre de 2021 el Capital Social de la sociedad (de acuerdo al Artículo N° 5 de los estatutos sociales) es de Gs. 100.000.000.000 representado por 1.000.000 de acciones nominativas ordinarias de valor nominal Gs. 100.000 cada una.</t>
  </si>
  <si>
    <r>
      <rPr>
        <b/>
        <sz val="9.5"/>
        <color theme="1"/>
        <rFont val="Arial"/>
        <family val="2"/>
      </rPr>
      <t>4.1.</t>
    </r>
    <r>
      <rPr>
        <sz val="9.5"/>
        <color theme="1"/>
        <rFont val="Arial"/>
        <family val="2"/>
      </rPr>
      <t xml:space="preserve">   Capital Emitido                             </t>
    </r>
  </si>
  <si>
    <r>
      <rPr>
        <b/>
        <sz val="9.5"/>
        <color theme="1"/>
        <rFont val="Arial"/>
        <family val="2"/>
      </rPr>
      <t>4.2.</t>
    </r>
    <r>
      <rPr>
        <sz val="9.5"/>
        <color theme="1"/>
        <rFont val="Arial"/>
        <family val="2"/>
      </rPr>
      <t xml:space="preserve">   Capital Suscripto                          </t>
    </r>
  </si>
  <si>
    <r>
      <rPr>
        <b/>
        <sz val="9.5"/>
        <color theme="1"/>
        <rFont val="Arial"/>
        <family val="2"/>
      </rPr>
      <t>4.3.</t>
    </r>
    <r>
      <rPr>
        <sz val="9.5"/>
        <color theme="1"/>
        <rFont val="Arial"/>
        <family val="2"/>
      </rPr>
      <t xml:space="preserve">   Capital Integrado                           </t>
    </r>
  </si>
  <si>
    <r>
      <rPr>
        <b/>
        <sz val="9.5"/>
        <color theme="1"/>
        <rFont val="Arial"/>
        <family val="2"/>
      </rPr>
      <t>4.4.</t>
    </r>
    <r>
      <rPr>
        <sz val="9.5"/>
        <color theme="1"/>
        <rFont val="Arial"/>
        <family val="2"/>
      </rPr>
      <t xml:space="preserve">   Valor nominal de las acciones       </t>
    </r>
  </si>
  <si>
    <t>Banco para la Comercialización y Producción S.A</t>
  </si>
  <si>
    <t>Banco Regional S.A.E.C.A.</t>
  </si>
  <si>
    <t>Banco Continental S.A.E.C.A.</t>
  </si>
  <si>
    <t>Banco Rio S.A.E.C.A.</t>
  </si>
  <si>
    <t>Crisol y Encarnacion Financiera S.A.E.C.A.</t>
  </si>
  <si>
    <t>Financiera El Comercio S.A.E.C.A</t>
  </si>
  <si>
    <t>Retail Paraguay S.A</t>
  </si>
  <si>
    <t>Tu Financiera S.A.</t>
  </si>
  <si>
    <t>Banco Familiar S.A.E.C.A.</t>
  </si>
  <si>
    <t>Cementos Concepción S.A.E.</t>
  </si>
  <si>
    <t>Imperial Compañía Distribuidora de Petroleo y Derivados</t>
  </si>
  <si>
    <t>Instituto de Capacitación y Desarrollo Empresarial</t>
  </si>
  <si>
    <t>Ministerio de Hacienda</t>
  </si>
  <si>
    <t>BONO</t>
  </si>
  <si>
    <t>Saldo período al 31/12/2021</t>
  </si>
  <si>
    <t>Bolsa de Valores y Productos de Asunción S.A</t>
  </si>
  <si>
    <t>Visión Banco S.A.E.C.A</t>
  </si>
  <si>
    <t>N°</t>
  </si>
  <si>
    <t>Serie</t>
  </si>
  <si>
    <t>Desde</t>
  </si>
  <si>
    <t>Hasta</t>
  </si>
  <si>
    <t>Cantidad de Acciones</t>
  </si>
  <si>
    <t>Clase</t>
  </si>
  <si>
    <t>Voto</t>
  </si>
  <si>
    <t>Monto</t>
  </si>
  <si>
    <t>% de participación del capital integrado</t>
  </si>
  <si>
    <t>I</t>
  </si>
  <si>
    <t>Ordinaria</t>
  </si>
  <si>
    <t>II</t>
  </si>
  <si>
    <t>III</t>
  </si>
  <si>
    <t>IV</t>
  </si>
  <si>
    <t>V</t>
  </si>
  <si>
    <t>VI</t>
  </si>
  <si>
    <t>VII</t>
  </si>
  <si>
    <t>VIII</t>
  </si>
  <si>
    <t>IX</t>
  </si>
  <si>
    <t>X</t>
  </si>
  <si>
    <t>XI</t>
  </si>
  <si>
    <t>XII</t>
  </si>
  <si>
    <t>XIV</t>
  </si>
  <si>
    <t>XV</t>
  </si>
  <si>
    <t>XVI</t>
  </si>
  <si>
    <t>XVII</t>
  </si>
  <si>
    <t>XVIII</t>
  </si>
  <si>
    <t>XIX</t>
  </si>
  <si>
    <t>XX</t>
  </si>
  <si>
    <t>XXI</t>
  </si>
  <si>
    <t>XIII</t>
  </si>
  <si>
    <t>XXII</t>
  </si>
  <si>
    <t>XXIII</t>
  </si>
  <si>
    <t>XXIV</t>
  </si>
  <si>
    <t>XXV</t>
  </si>
  <si>
    <t>XXVI</t>
  </si>
  <si>
    <t>XXVII</t>
  </si>
  <si>
    <t>XXVIII</t>
  </si>
  <si>
    <t>XXIX</t>
  </si>
  <si>
    <t>XXX</t>
  </si>
  <si>
    <t>AE 009</t>
  </si>
  <si>
    <r>
      <rPr>
        <b/>
        <sz val="9.5"/>
        <color theme="1"/>
        <rFont val="Arial"/>
        <family val="2"/>
      </rPr>
      <t>1.1.</t>
    </r>
    <r>
      <rPr>
        <sz val="9.5"/>
        <color theme="1"/>
        <rFont val="Arial"/>
        <family val="2"/>
      </rPr>
      <t xml:space="preserve">    </t>
    </r>
  </si>
  <si>
    <r>
      <rPr>
        <b/>
        <sz val="9.5"/>
        <color theme="1"/>
        <rFont val="Arial"/>
        <family val="2"/>
      </rPr>
      <t>1.2.</t>
    </r>
    <r>
      <rPr>
        <sz val="9.5"/>
        <color theme="1"/>
        <rFont val="Arial"/>
        <family val="2"/>
      </rPr>
      <t xml:space="preserve">    </t>
    </r>
  </si>
  <si>
    <r>
      <rPr>
        <b/>
        <sz val="9.5"/>
        <color theme="1"/>
        <rFont val="Arial"/>
        <family val="2"/>
      </rPr>
      <t>1.3.</t>
    </r>
    <r>
      <rPr>
        <sz val="9.5"/>
        <color theme="1"/>
        <rFont val="Arial"/>
        <family val="2"/>
      </rPr>
      <t xml:space="preserve">    </t>
    </r>
  </si>
  <si>
    <r>
      <rPr>
        <b/>
        <sz val="9.5"/>
        <color theme="1"/>
        <rFont val="Arial"/>
        <family val="2"/>
      </rPr>
      <t>1.4. </t>
    </r>
    <r>
      <rPr>
        <sz val="9.5"/>
        <color theme="1"/>
        <rFont val="Arial"/>
        <family val="2"/>
      </rPr>
      <t xml:space="preserve">   </t>
    </r>
  </si>
  <si>
    <r>
      <rPr>
        <b/>
        <sz val="9.5"/>
        <color theme="1"/>
        <rFont val="Arial"/>
        <family val="2"/>
      </rPr>
      <t>1.5.</t>
    </r>
    <r>
      <rPr>
        <sz val="9.5"/>
        <color theme="1"/>
        <rFont val="Arial"/>
        <family val="2"/>
      </rPr>
      <t xml:space="preserve">    </t>
    </r>
  </si>
  <si>
    <r>
      <rPr>
        <b/>
        <sz val="9.5"/>
        <color theme="1"/>
        <rFont val="Arial"/>
        <family val="2"/>
      </rPr>
      <t>1.6.</t>
    </r>
    <r>
      <rPr>
        <sz val="9.5"/>
        <color theme="1"/>
        <rFont val="Arial"/>
        <family val="2"/>
      </rPr>
      <t xml:space="preserve">    </t>
    </r>
  </si>
  <si>
    <r>
      <rPr>
        <b/>
        <sz val="9.5"/>
        <color theme="1"/>
        <rFont val="Arial"/>
        <family val="2"/>
      </rPr>
      <t>1.7.</t>
    </r>
    <r>
      <rPr>
        <sz val="9.5"/>
        <color theme="1"/>
        <rFont val="Arial"/>
        <family val="2"/>
      </rPr>
      <t xml:space="preserve">    </t>
    </r>
  </si>
  <si>
    <r>
      <rPr>
        <b/>
        <sz val="9.5"/>
        <color theme="1"/>
        <rFont val="Arial"/>
        <family val="2"/>
      </rPr>
      <t>1.8.</t>
    </r>
    <r>
      <rPr>
        <sz val="9.5"/>
        <color theme="1"/>
        <rFont val="Arial"/>
        <family val="2"/>
      </rPr>
      <t xml:space="preserve">    </t>
    </r>
  </si>
  <si>
    <r>
      <rPr>
        <b/>
        <sz val="9.5"/>
        <color theme="1"/>
        <rFont val="Arial"/>
        <family val="2"/>
      </rPr>
      <t>2.1.</t>
    </r>
    <r>
      <rPr>
        <sz val="9.5"/>
        <color theme="1"/>
        <rFont val="Arial"/>
        <family val="2"/>
      </rPr>
      <t xml:space="preserve">   </t>
    </r>
  </si>
  <si>
    <r>
      <rPr>
        <b/>
        <sz val="9.5"/>
        <color theme="1"/>
        <rFont val="Arial"/>
        <family val="2"/>
      </rPr>
      <t>2.2.</t>
    </r>
    <r>
      <rPr>
        <sz val="9.5"/>
        <color theme="1"/>
        <rFont val="Arial"/>
        <family val="2"/>
      </rPr>
      <t xml:space="preserve">   </t>
    </r>
  </si>
  <si>
    <r>
      <rPr>
        <b/>
        <sz val="9.5"/>
        <color theme="1"/>
        <rFont val="Arial"/>
        <family val="2"/>
      </rPr>
      <t>2.3. </t>
    </r>
    <r>
      <rPr>
        <sz val="9.5"/>
        <color theme="1"/>
        <rFont val="Arial"/>
        <family val="2"/>
      </rPr>
      <t xml:space="preserve">  </t>
    </r>
  </si>
  <si>
    <r>
      <rPr>
        <b/>
        <sz val="9.5"/>
        <color theme="1"/>
        <rFont val="Arial"/>
        <family val="2"/>
      </rPr>
      <t>2.4.</t>
    </r>
    <r>
      <rPr>
        <sz val="9.5"/>
        <color theme="1"/>
        <rFont val="Arial"/>
        <family val="2"/>
      </rPr>
      <t xml:space="preserve">   </t>
    </r>
  </si>
  <si>
    <t xml:space="preserve">         </t>
  </si>
  <si>
    <r>
      <rPr>
        <b/>
        <sz val="9.5"/>
        <color theme="1"/>
        <rFont val="Arial"/>
        <family val="2"/>
      </rPr>
      <t>2.5.</t>
    </r>
    <r>
      <rPr>
        <sz val="9.5"/>
        <color theme="1"/>
        <rFont val="Arial"/>
        <family val="2"/>
      </rPr>
      <t xml:space="preserve">   </t>
    </r>
  </si>
  <si>
    <t xml:space="preserve">3.      </t>
  </si>
  <si>
    <t>ADMINISTRACIÓN</t>
  </si>
  <si>
    <t xml:space="preserve">5.      </t>
  </si>
  <si>
    <t>AUDITOR EXTERNO INDEPENDIENTE</t>
  </si>
  <si>
    <t xml:space="preserve">6.      </t>
  </si>
  <si>
    <r>
      <rPr>
        <b/>
        <sz val="9.5"/>
        <color theme="1"/>
        <rFont val="Arial"/>
        <family val="2"/>
      </rPr>
      <t>5.1.</t>
    </r>
    <r>
      <rPr>
        <sz val="9.5"/>
        <color theme="1"/>
        <rFont val="Arial"/>
        <family val="2"/>
      </rPr>
      <t xml:space="preserve">                     </t>
    </r>
  </si>
  <si>
    <r>
      <rPr>
        <b/>
        <sz val="9.5"/>
        <color theme="1"/>
        <rFont val="Arial"/>
        <family val="2"/>
      </rPr>
      <t>5.2.</t>
    </r>
    <r>
      <rPr>
        <sz val="9.5"/>
        <color theme="1"/>
        <rFont val="Arial"/>
        <family val="2"/>
      </rPr>
      <t xml:space="preserve">            </t>
    </r>
  </si>
  <si>
    <t>BENEFICIARIOS</t>
  </si>
  <si>
    <t>% de participación en la Sociedad</t>
  </si>
  <si>
    <t>PERSONAS VINCULADAS</t>
  </si>
  <si>
    <t>TIPO DE VINCULO</t>
  </si>
  <si>
    <t>Presidente</t>
  </si>
  <si>
    <t>Vicepresidente</t>
  </si>
  <si>
    <t>Gustavo Lorenzo Segovia Vera</t>
  </si>
  <si>
    <t>Gladys Rossana Arias Sosa</t>
  </si>
  <si>
    <t>Sofia Espinola Harms</t>
  </si>
  <si>
    <t>Dario Anibal Brugiati</t>
  </si>
  <si>
    <t>Eduardo Apud Martinez</t>
  </si>
  <si>
    <t>Ivan Andrea Krauer Carreras</t>
  </si>
  <si>
    <t>Silvia Nathalia Ochoa Araya</t>
  </si>
  <si>
    <t>Maria Romina Martinez</t>
  </si>
  <si>
    <t>Maria Alejandra Achon Martinez</t>
  </si>
  <si>
    <t>Lidia Liz Paola Coronel Carmona</t>
  </si>
  <si>
    <t>René Yuri Ruíz Díaz</t>
  </si>
  <si>
    <t xml:space="preserve">René Yuri Ruíz Díaz </t>
  </si>
  <si>
    <t>Auditora Interna</t>
  </si>
  <si>
    <t>Síndico</t>
  </si>
  <si>
    <t>Gerente General</t>
  </si>
  <si>
    <t>Gerente Financiero</t>
  </si>
  <si>
    <t>Gerente de Operaciones</t>
  </si>
  <si>
    <t>Gerente de Tecnología</t>
  </si>
  <si>
    <t>Gerente Comercial</t>
  </si>
  <si>
    <t>Gerente de Marketing</t>
  </si>
  <si>
    <t>Sociedad Controlante</t>
  </si>
  <si>
    <t>Domicilio</t>
  </si>
  <si>
    <t>Actividad Principal</t>
  </si>
  <si>
    <t>Participación en capital de la Casa de Bolsa</t>
  </si>
  <si>
    <t>Porcentaje de votos en la Casa de Bolsa</t>
  </si>
  <si>
    <t>Inmobiliaria</t>
  </si>
  <si>
    <t>Capellan Molas N° 645 c/Presidente Gonzalez y Gral . Escobar</t>
  </si>
  <si>
    <t>Itacua Bienes y Raices S.A.</t>
  </si>
  <si>
    <t>Nombre o Razón Social</t>
  </si>
  <si>
    <t>Registro CNV</t>
  </si>
  <si>
    <t>Código Bolsa</t>
  </si>
  <si>
    <t>Dirección oficina principal</t>
  </si>
  <si>
    <t>teléfono</t>
  </si>
  <si>
    <t>E-mail</t>
  </si>
  <si>
    <t>Sitio página Web</t>
  </si>
  <si>
    <t>Domicilio Legal</t>
  </si>
  <si>
    <t>Escritura N° 400</t>
  </si>
  <si>
    <t>Inscripción en el Registro Público</t>
  </si>
  <si>
    <t>Reforma de Estatuto</t>
  </si>
  <si>
    <t>Escritura N° 660</t>
  </si>
  <si>
    <t>Escritura N° 208</t>
  </si>
  <si>
    <t>Escritura N° 173</t>
  </si>
  <si>
    <t>Resolución N° 1145/08</t>
  </si>
  <si>
    <t>Pitiantuta esq. España -  Piso 1</t>
  </si>
  <si>
    <t>Modificación de denominación social - Aumento de capital</t>
  </si>
  <si>
    <t>Cargo</t>
  </si>
  <si>
    <t>Nombres y Apellidos</t>
  </si>
  <si>
    <t>Representantes Legales</t>
  </si>
  <si>
    <t>Plana Ejecutiva</t>
  </si>
  <si>
    <t>1.     </t>
  </si>
  <si>
    <t>IDENTIFICACIÓN</t>
  </si>
  <si>
    <t xml:space="preserve">2.      </t>
  </si>
  <si>
    <t>ANTECEDENTES DE CONSTITUCIÓN DE LA SOCIEDAD</t>
  </si>
  <si>
    <t xml:space="preserve">4.      </t>
  </si>
  <si>
    <t>CAPITAL Y PROPIEDAD</t>
  </si>
  <si>
    <t xml:space="preserve">         CUADRO DEL CAPITAL INTEGRADO</t>
  </si>
  <si>
    <t xml:space="preserve">         CUADRO DEL CAPITAL SUSCRIPTO</t>
  </si>
  <si>
    <t>Número de Acciones</t>
  </si>
  <si>
    <t>Sociedad Controlada</t>
  </si>
  <si>
    <t>Avalon Adminstradora de Fondos Patrimoniales de Inversión S.A</t>
  </si>
  <si>
    <t>Administración de Fondos</t>
  </si>
  <si>
    <t xml:space="preserve">Auditor Externo Independiente designado </t>
  </si>
  <si>
    <t>Número de Inscripción en el Registro de la CNV</t>
  </si>
  <si>
    <t>CYCE Consultores y Contadores de Empresas Sociedad Simple</t>
  </si>
  <si>
    <t>Carlos Raúl Espinola Almada</t>
  </si>
  <si>
    <t>Miriam Cristina Harms</t>
  </si>
  <si>
    <t>Matías Espinola Harms</t>
  </si>
  <si>
    <t>Hugo Daniel Rodriguez Ayala</t>
  </si>
  <si>
    <t>Auditoria Interna</t>
  </si>
  <si>
    <t>INFORMACIÓN GENERAL DE LA ENTIDAD</t>
  </si>
  <si>
    <t>Información al 31 de diciembre de 2021</t>
  </si>
  <si>
    <t>Caja</t>
  </si>
  <si>
    <t>Bancos</t>
  </si>
  <si>
    <t>INGRESOS OPERATIVOS</t>
  </si>
  <si>
    <t xml:space="preserve">1.	 </t>
  </si>
  <si>
    <t>CONSIDERACIONES DE LOS ESTADOS CONTABLES</t>
  </si>
  <si>
    <t xml:space="preserve">2.    </t>
  </si>
  <si>
    <t>INFORMACION BASICA DE LA EMPRESA</t>
  </si>
  <si>
    <t>Naturaleza Jurídica de las Actividades de la Sociedad:</t>
  </si>
  <si>
    <t xml:space="preserve">2.1	</t>
  </si>
  <si>
    <t xml:space="preserve">2.2.	</t>
  </si>
  <si>
    <t>Participación en Otras Empresas:</t>
  </si>
  <si>
    <t xml:space="preserve">3.1.	</t>
  </si>
  <si>
    <t xml:space="preserve">3.	 </t>
  </si>
  <si>
    <t>PRINCIPALES POLITICAS Y PRACTICAS CONTABLES APLICADAS</t>
  </si>
  <si>
    <t xml:space="preserve">3.2.	</t>
  </si>
  <si>
    <t>Criterio de Valuación:</t>
  </si>
  <si>
    <t xml:space="preserve">3.3. </t>
  </si>
  <si>
    <t>Política de Constitución de Previsiones:</t>
  </si>
  <si>
    <t xml:space="preserve">3.4.  </t>
  </si>
  <si>
    <t>Política de Depreciación:</t>
  </si>
  <si>
    <t xml:space="preserve">3.5 </t>
  </si>
  <si>
    <t xml:space="preserve">3.6 </t>
  </si>
  <si>
    <t>Normas aplicadas para la Consolidación de los Estados Financieros</t>
  </si>
  <si>
    <t>Gastos de Constitución y Organización</t>
  </si>
  <si>
    <t xml:space="preserve">4.  </t>
  </si>
  <si>
    <t>CAMBIO DE POLITICAS Y PROCEDIMIENTOS DE CONTABILIDAD</t>
  </si>
  <si>
    <t>CRITERIOS ESPECIFICOS DE VALUACION</t>
  </si>
  <si>
    <t xml:space="preserve">5. </t>
  </si>
  <si>
    <t>VALUACION EN MONEDA EXTRANJERA</t>
  </si>
  <si>
    <t>POSICION EN MONEDA EXTRANJERA</t>
  </si>
  <si>
    <t>ACTIVOS EN MONEDA EXTRANJERA</t>
  </si>
  <si>
    <t>DIFERENCIA DE CAMBIO EN MONEDA EXTRANJERA</t>
  </si>
  <si>
    <t>DISPONIBILIDADES: El rubro se encuentra compuesto de la siguiente manera:</t>
  </si>
  <si>
    <t>CAJA: Representa las monedas y billetes existentes en la empresa y cuya composición es:</t>
  </si>
  <si>
    <t>BANCOS: Representa los fondos disponibles en cta, corriente y ahorros a la vista tanto de propias y de clientes, tanto en dólares como en guaraníes:</t>
  </si>
  <si>
    <t>7.</t>
  </si>
  <si>
    <t xml:space="preserve">8. </t>
  </si>
  <si>
    <t>9.</t>
  </si>
  <si>
    <t>10.</t>
  </si>
  <si>
    <t>11.</t>
  </si>
  <si>
    <t>6.</t>
  </si>
  <si>
    <t>5.1</t>
  </si>
  <si>
    <t>5.2</t>
  </si>
  <si>
    <t>5.3</t>
  </si>
  <si>
    <t>5.4</t>
  </si>
  <si>
    <t>5.4.1</t>
  </si>
  <si>
    <t>5.4.2</t>
  </si>
  <si>
    <t>5.5</t>
  </si>
  <si>
    <t>5.6</t>
  </si>
  <si>
    <t>5.7</t>
  </si>
  <si>
    <t>5.8</t>
  </si>
  <si>
    <t>5.9</t>
  </si>
  <si>
    <t>5.10</t>
  </si>
  <si>
    <t>5.11</t>
  </si>
  <si>
    <t>5.12</t>
  </si>
  <si>
    <t xml:space="preserve">5.13        </t>
  </si>
  <si>
    <t>5.14</t>
  </si>
  <si>
    <t>5.15</t>
  </si>
  <si>
    <t>5.16</t>
  </si>
  <si>
    <t>5.17</t>
  </si>
  <si>
    <t>5.18</t>
  </si>
  <si>
    <t>5.19</t>
  </si>
  <si>
    <t>5.20</t>
  </si>
  <si>
    <t>5.21</t>
  </si>
  <si>
    <t>5.23</t>
  </si>
  <si>
    <t>INTERESES COBRADOS</t>
  </si>
  <si>
    <t>5.23.1</t>
  </si>
  <si>
    <t>INTERESES PAGADOS</t>
  </si>
  <si>
    <t>5.23.2</t>
  </si>
  <si>
    <t xml:space="preserve">                             </t>
  </si>
  <si>
    <t>EGRESOS EXTRAORDINARIOS</t>
  </si>
  <si>
    <t xml:space="preserve">                               </t>
  </si>
  <si>
    <t>INGRESOS EXTRAORDINARIOS</t>
  </si>
  <si>
    <t>Compromisos Directos:</t>
  </si>
  <si>
    <t>Contingencias Legales:</t>
  </si>
  <si>
    <t>Garantias Constituidas:</t>
  </si>
  <si>
    <t>6.1</t>
  </si>
  <si>
    <t>6.2</t>
  </si>
  <si>
    <t>6.3</t>
  </si>
  <si>
    <t>5.2.1</t>
  </si>
  <si>
    <t>5.2.2</t>
  </si>
  <si>
    <t>Rene Ruíz Díaz</t>
  </si>
  <si>
    <t>DEVENTURES</t>
  </si>
  <si>
    <t>-----------</t>
  </si>
  <si>
    <t>Las N° 11 notas que se acompañan forman parte integrante de los Estados Financieros.</t>
  </si>
  <si>
    <t>TIPO DE TITULO</t>
  </si>
  <si>
    <t>Títulos Renta Variable</t>
  </si>
  <si>
    <t>INFORMACIÓN SOBRE EL EMISOR AL 30/09/2021</t>
  </si>
  <si>
    <t>MONEDA EXTRANJERA CLASE</t>
  </si>
  <si>
    <t>CAMBIO CIERRE PERIODO AL 31/12/2021</t>
  </si>
  <si>
    <t>SALDO PERIODO EN ₲ AL 31/12/2021</t>
  </si>
  <si>
    <t>CAMBIO CIERRE EJERCICIO AL 31/12/2020</t>
  </si>
  <si>
    <t>SALDO AL CIERRE EJERCICIO EN ₲ AL 31/12/2020</t>
  </si>
  <si>
    <t>INVERSIONES</t>
  </si>
  <si>
    <t>Servicios</t>
  </si>
  <si>
    <t>Deudores por Intermediación Moneda Extranjera</t>
  </si>
  <si>
    <t>Deudores por Intermediación Moneda Local</t>
  </si>
  <si>
    <t xml:space="preserve">TIPO </t>
  </si>
  <si>
    <t>SOBREGIROS BANCARIOS</t>
  </si>
  <si>
    <t>PRESTAMOS BANCARIOS</t>
  </si>
  <si>
    <t>DEUDAS FINANCIERAS A CORTO Y LARGO PLAZO</t>
  </si>
  <si>
    <t>Documentos y Cuentas por Cobrar</t>
  </si>
  <si>
    <t>5.13</t>
  </si>
  <si>
    <t>PATRIMONIO</t>
  </si>
  <si>
    <t>RESULTADO CON PERSONAS Y EMPRESAS VINCULADAS</t>
  </si>
  <si>
    <t>PREVISIONES</t>
  </si>
  <si>
    <t>INGRESOS POR INTERESES Y DIVIDENDOS DE CARTERA PROPIA</t>
  </si>
  <si>
    <t>INGRESOS POR OPERACIONES Y SERVICIOS</t>
  </si>
  <si>
    <t>OTROS INGRESOS OPERATIVOS</t>
  </si>
  <si>
    <t>OTROS GASTOS OPERATIVOS</t>
  </si>
  <si>
    <t>OTROS GASTOS OPERATIVOS, DE COMERCIALIZACION  Y DE ADMINISTRACION</t>
  </si>
  <si>
    <t>OTROS GASTOS DE ADMINISTRACION</t>
  </si>
  <si>
    <t>OTROS GASTOS DE COMERCIALIZACION</t>
  </si>
  <si>
    <t>RESULTADOS EXTRAORDINARIOS</t>
  </si>
  <si>
    <t>INFORMACION REFERENTE A CONTINGENCIAS Y COMPROMISOS</t>
  </si>
  <si>
    <t>HECHOS POSTERIORES AL CIERRE DEL EJERCICIO</t>
  </si>
  <si>
    <t>CAMBIOS CONTABLES</t>
  </si>
  <si>
    <t>RESTRICCIONES PARA LA DISTRIBUCION DE UTILIDADES</t>
  </si>
  <si>
    <t>SANCIONES</t>
  </si>
  <si>
    <t>LIMITACION A LA LIBRE DISPONIBILIDAD DE LOS ACTIVOS O DEL PATRIMONIO Y CUALQUIER RESTRICCION AL DERECHO DE PROPIEDAD</t>
  </si>
  <si>
    <t>OTROS PASIVOS CORRIENTES Y NO CORRIENTES</t>
  </si>
  <si>
    <t>SALDOS Y TRANSACCIONES CON PERSONAS Y EMPRESAS RELACIONADAS</t>
  </si>
  <si>
    <t>CARGOS DIFERIDOS</t>
  </si>
  <si>
    <t>INTANGIBLES</t>
  </si>
  <si>
    <t>OTROS ACTIVOS CORRIENTES Y NO CORRIENTES</t>
  </si>
  <si>
    <t>DOCUMENTOS Y CUENTAS POR PAGAR</t>
  </si>
  <si>
    <t>ACREEDORES POR INTERMEDIACION</t>
  </si>
  <si>
    <t>ACREEDORES VARIOS</t>
  </si>
  <si>
    <t>CUENTAS A PAGAR A PERSONAS Y EMPRESAS RELACIONADAS</t>
  </si>
  <si>
    <t>OBLIGACIONES POR CONTRATO DE UNDERWRITING</t>
  </si>
  <si>
    <t>5.24</t>
  </si>
  <si>
    <t>Gasto de Constitución</t>
  </si>
  <si>
    <t>Programas en Desarrollo</t>
  </si>
  <si>
    <r>
      <t xml:space="preserve">ESTADO DE RESULTADOS CONSOLIDADO AL 31 DE DICIEMBRE DE 2021                                                                                                            PRESENTADO EN FORMA COMPARATIVA CON EL 31 DE DICIEMBRE DE 2020                                                                                                                                </t>
    </r>
    <r>
      <rPr>
        <b/>
        <i/>
        <sz val="9.5"/>
        <color theme="1"/>
        <rFont val="Arial"/>
        <family val="2"/>
      </rPr>
      <t>(Expresado en Guaraníes)</t>
    </r>
  </si>
  <si>
    <t>Banco Continental Cta Cte N°01-311650-06</t>
  </si>
  <si>
    <t>AVALON ADMINISTRADORA DE FONDOS PATRIMONIALES DE INVERSION S.A.</t>
  </si>
  <si>
    <t>Gastos de Constitución</t>
  </si>
  <si>
    <t>IVA Crédito Fiscal 10%</t>
  </si>
  <si>
    <t xml:space="preserve">Operaciones a Liquidar Gs. </t>
  </si>
  <si>
    <t>Proveedores de Bienes y/o Servicios U$S</t>
  </si>
  <si>
    <t>Cargas Sociales</t>
  </si>
  <si>
    <t>Sueldos y Jornales</t>
  </si>
  <si>
    <t xml:space="preserve">        Sueldos y Jornales</t>
  </si>
  <si>
    <t xml:space="preserve">        Aguinaldos</t>
  </si>
  <si>
    <t xml:space="preserve">        Dieta a Directores</t>
  </si>
  <si>
    <t xml:space="preserve">        Auditoría Externa</t>
  </si>
  <si>
    <t xml:space="preserve">        Servicios Contables</t>
  </si>
  <si>
    <t xml:space="preserve">        Otros Honorarios Profesionales</t>
  </si>
  <si>
    <t xml:space="preserve">        Patentes y Tasas Municipales</t>
  </si>
  <si>
    <t xml:space="preserve">        Otros Gastos Administrativos</t>
  </si>
  <si>
    <t>Aporte Patronal IPS 16,5%</t>
  </si>
  <si>
    <t>Aguinaldos</t>
  </si>
  <si>
    <t>Dieta a Directores</t>
  </si>
  <si>
    <t>Auditoría Externa</t>
  </si>
  <si>
    <t>Servicios Contables</t>
  </si>
  <si>
    <t>Otros Honorarios Profesionales</t>
  </si>
  <si>
    <t>Patentes y Tasas Municipales</t>
  </si>
  <si>
    <t>Otros Gastos Administrativos</t>
  </si>
  <si>
    <t>Recargos</t>
  </si>
  <si>
    <t>Devengamiento Interes CDA Gs</t>
  </si>
  <si>
    <t>Devengamiento Dif de Precio - CDA Gs</t>
  </si>
  <si>
    <t>Pitiantuta 485 c/España</t>
  </si>
  <si>
    <t>Asunción - Paraguay</t>
  </si>
  <si>
    <t>NOTA A LOS ESTADOS FINANCIEROS CONSOLIDADOS</t>
  </si>
  <si>
    <t>La Sociedad prepara y presenta por separado los Estados Financieros consolidados al ser controlante de otra Sociedad conforme a los requerimientos de la Comisión Nacional de Valores.</t>
  </si>
  <si>
    <t>5.22.1</t>
  </si>
  <si>
    <t>5.22.2</t>
  </si>
  <si>
    <t>Base de preparación de los Estados Financieros:</t>
  </si>
  <si>
    <t>5.25</t>
  </si>
  <si>
    <t>5.23.3</t>
  </si>
  <si>
    <t>5.26.1</t>
  </si>
  <si>
    <t>5.26.2</t>
  </si>
  <si>
    <t>% de participación del capital suscripto</t>
  </si>
  <si>
    <r>
      <t xml:space="preserve">BALANCE GENERAL CONSOLIDADO AL 31/12/2021                                                                                                                                                                                                                                                                                         PRESENTADO EN FORMA COMPARATIVA CON EL EJERCICIO ANTERIOR CERRADO EL 31/12/2020                                                                                                                                                                                                                                                             </t>
    </r>
    <r>
      <rPr>
        <b/>
        <i/>
        <sz val="9.5"/>
        <color theme="1"/>
        <rFont val="Arial"/>
        <family val="2"/>
      </rPr>
      <t>(Expresado en Guaraníes)</t>
    </r>
  </si>
  <si>
    <t>TOTAL PASIVO Y PATRIMONIO NETO</t>
  </si>
  <si>
    <t>Política de Reconocimiento de Ingresos:</t>
  </si>
  <si>
    <t>Los bienes de uso adquiridos por la empresa se encuentran valuados al costo de adquisición más todos los gastos efectuados y que fueron necesarios para su incorporación al patrimonio del ente y puesta en funcionamiento.
A partir del año 2020 los bienes de uso son registrados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t>
  </si>
  <si>
    <t>TITULOS DE RENTA FIJA</t>
  </si>
  <si>
    <t>Total Titulos de Renta Fija al 31/12/2021</t>
  </si>
  <si>
    <t>TITULOS DE RENTA VARIABLE</t>
  </si>
  <si>
    <t>Total titulos Renta Variable al 31/12/2021</t>
  </si>
  <si>
    <t>Total titulos reportados al 31/12/2021</t>
  </si>
  <si>
    <t>Menos: Previsión por menor valor</t>
  </si>
  <si>
    <t>Total titulos permanentes al 31/12/2021</t>
  </si>
  <si>
    <t>ADMINISTRACION DE CARTERA (CORTO Y LARGO PLAZO)</t>
  </si>
  <si>
    <t>5.24.1</t>
  </si>
  <si>
    <t>5.24.2</t>
  </si>
  <si>
    <t>5.24.3</t>
  </si>
  <si>
    <t>5.26</t>
  </si>
  <si>
    <t xml:space="preserve">5.27     </t>
  </si>
  <si>
    <t>5.27.1</t>
  </si>
  <si>
    <t>5.27.2</t>
  </si>
  <si>
    <t>3.7</t>
  </si>
  <si>
    <t>Los Estados Financieros al 31 de diciembre de 2020 serán considerados por la Asamblea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</si>
</sst>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8">
    <numFmt numFmtId="6" formatCode="&quot;₲&quot;\ #,##0;[Red]&quot;₲&quot;\ \-#,##0"/>
    <numFmt numFmtId="41" formatCode="_ * #,##0_ ;_ * \-#,##0_ ;_ * &quot;-&quot;_ ;_ @_ "/>
    <numFmt numFmtId="43" formatCode="_ * #,##0.00_ ;_ * \-#,##0.00_ ;_ * &quot;-&quot;??_ ;_ @_ "/>
    <numFmt numFmtId="164" formatCode="_(* #,##0.00_);_(* \(#,##0.00\);_(* &quot;-&quot;??_);_(@_)"/>
    <numFmt numFmtId="165" formatCode="_ * #,##0_ ;_ * \-#,##0_ ;_ * &quot;-&quot;??_ ;_ @_ "/>
    <numFmt numFmtId="166" formatCode="_ &quot;Gs&quot;\ * #,##0_ ;_ &quot;Gs&quot;\ * \-#,##0_ ;_ &quot;Gs&quot;\ * &quot;-&quot;_ ;_ @_ "/>
    <numFmt numFmtId="167" formatCode="_ &quot;Gs&quot;\ * #,##0.00_ ;_ &quot;Gs&quot;\ * \-#,##0.00_ ;_ &quot;Gs&quot;\ * &quot;-&quot;??_ ;_ @_ "/>
    <numFmt numFmtId="168" formatCode="_ * #,##0.00_ ;_ * \-#,##0.00_ ;_ * &quot;-&quot;_ ;_ @_ "/>
    <numFmt numFmtId="169" formatCode="0.0"/>
    <numFmt numFmtId="170" formatCode="#,##0_ ;[Red]\-#,##0\ "/>
    <numFmt numFmtId="171" formatCode="#,##0.00_ ;[Red]\-#,##0.00\ "/>
    <numFmt numFmtId="172" formatCode="_-* #,##0.00_-;\-* #,##0.00_-;_-* \-??_-;_-@_-"/>
    <numFmt numFmtId="173" formatCode="_(* #,##0_);_(* \(#,##0\);_(* &quot;-&quot;??_);_(@_)"/>
    <numFmt numFmtId="174" formatCode="#,##0_ ;\-#,##0\ "/>
    <numFmt numFmtId="175" formatCode="_-* #,##0.00\ _€_-;\-* #,##0.00\ _€_-;_-* &quot;-&quot;??\ _€_-;_-@_-"/>
    <numFmt numFmtId="176" formatCode="_(* #,##0.00_);_(* \(#,##0.00\);_(* \-??_);_(@_)"/>
    <numFmt numFmtId="177" formatCode="_(* #,##0_);_(* \(#,##0\);_(* \-_);_(@_)"/>
    <numFmt numFmtId="178" formatCode="#,##0&quot; &quot;;&quot;(&quot;#,##0&quot;)&quot;"/>
    <numFmt numFmtId="179" formatCode="#,##0&quot; &quot;;&quot; -&quot;#,##0&quot; &quot;;&quot; - &quot;;@&quot; &quot;"/>
    <numFmt numFmtId="180" formatCode="&quot; &quot;#,##0&quot; &quot;;&quot; -&quot;#,##0&quot; &quot;;&quot; - &quot;;&quot; &quot;@&quot; &quot;"/>
    <numFmt numFmtId="181" formatCode="[$-3C0A]General"/>
    <numFmt numFmtId="182" formatCode="&quot;Gs &quot;#,##0.00&quot; &quot;;&quot;(Gs &quot;#,##0.00&quot;)&quot;"/>
    <numFmt numFmtId="183" formatCode="#,##0.00&quot; &quot;;&quot; -&quot;#,##0.00&quot; &quot;;&quot; -&quot;#&quot; &quot;;@&quot; &quot;"/>
    <numFmt numFmtId="184" formatCode="&quot; &quot;#,##0.00&quot; &quot;;&quot; (&quot;#,##0.00&quot;)&quot;;&quot; -&quot;00&quot; &quot;;&quot; &quot;@&quot; &quot;"/>
    <numFmt numFmtId="185" formatCode="[$G-3C0A]#,##0.00;[Red]&quot;(&quot;[$G-3C0A]#,##0.00&quot;)&quot;"/>
    <numFmt numFmtId="186" formatCode="#,##0.00&quot; &quot;[$€-407];[Red]&quot;-&quot;#,##0.00&quot; &quot;[$€-407]"/>
    <numFmt numFmtId="187" formatCode="_-* #,##0.00\ _P_t_s_-;\-* #,##0.00\ _P_t_s_-;_-* &quot;-&quot;??\ _P_t_s_-;_-@_-"/>
    <numFmt numFmtId="188" formatCode="#,##0.00\ ;&quot; (&quot;#,##0.00\);&quot; -&quot;#\ ;@\ "/>
    <numFmt numFmtId="189" formatCode="_-* #,##0.00\ _P_t_s_-;\-* #,##0.00\ _P_t_s_-;_-* \-??\ _P_t_s_-;_-@_-"/>
    <numFmt numFmtId="190" formatCode="000"/>
    <numFmt numFmtId="192" formatCode="_-* #,##0_-;\-* #,##0_-;_-* &quot;-&quot;_-;_-@_-"/>
    <numFmt numFmtId="193" formatCode="_-* #,##0.00_-;\-* #,##0.00_-;_-* &quot;-&quot;??_-;_-@_-"/>
    <numFmt numFmtId="194" formatCode="_-* #,##0_-;\-* #,##0_-;_-* &quot;-&quot;??_-;_-@_-"/>
    <numFmt numFmtId="195" formatCode="_(&quot;$&quot;* #,##0.00_);_(&quot;$&quot;* \(#,##0.00\);_(&quot;$&quot;* &quot;-&quot;??_);_(@_)"/>
    <numFmt numFmtId="196" formatCode="[$$-540A]#,##0.00_);\([$$-540A]#,##0.00\)"/>
    <numFmt numFmtId="197" formatCode="_-* #,##0.00\ &quot;Pts&quot;_-;\-* #,##0.00\ &quot;Pts&quot;_-;_-* &quot;-&quot;??\ &quot;Pts&quot;_-;_-@_-"/>
    <numFmt numFmtId="198" formatCode="0.000%"/>
    <numFmt numFmtId="200" formatCode="dd/mm/yyyy;@"/>
  </numFmts>
  <fonts count="82">
    <font>
      <sz val="11"/>
      <color theme="1"/>
      <name val="Calibri"/>
      <family val="2"/>
      <scheme val="minor"/>
    </font>
    <font>
      <sz val="11"/>
      <color theme="1"/>
      <name val="Calibri"/>
      <family val="2"/>
      <scheme val="minor"/>
    </font>
    <font>
      <sz val="10"/>
      <name val="Arial"/>
      <family val="2"/>
    </font>
    <font>
      <sz val="12"/>
      <name val="Arial"/>
      <family val="2"/>
    </font>
    <font>
      <u/>
      <sz val="10"/>
      <color indexed="12"/>
      <name val="Arial"/>
      <family val="2"/>
    </font>
    <font>
      <sz val="9"/>
      <color theme="1"/>
      <name val="Calibri"/>
      <family val="2"/>
      <scheme val="minor"/>
    </font>
    <font>
      <b/>
      <sz val="9"/>
      <color theme="1"/>
      <name val="Calibri"/>
      <family val="2"/>
      <scheme val="minor"/>
    </font>
    <font>
      <sz val="11"/>
      <color indexed="8"/>
      <name val="Calibri"/>
      <family val="2"/>
    </font>
    <font>
      <sz val="9"/>
      <name val="Segoe UI"/>
      <family val="2"/>
    </font>
    <font>
      <u/>
      <sz val="11"/>
      <color theme="10"/>
      <name val="Calibri"/>
      <family val="2"/>
      <scheme val="minor"/>
    </font>
    <font>
      <b/>
      <sz val="14"/>
      <color theme="1"/>
      <name val="Calibri"/>
      <family val="2"/>
      <scheme val="minor"/>
    </font>
    <font>
      <sz val="11"/>
      <color rgb="FF000000"/>
      <name val="Arial"/>
      <family val="2"/>
    </font>
    <font>
      <b/>
      <i/>
      <sz val="16"/>
      <color rgb="FF000000"/>
      <name val="Arial"/>
      <family val="2"/>
    </font>
    <font>
      <sz val="12"/>
      <color rgb="FF000000"/>
      <name val="Arial"/>
      <family val="2"/>
    </font>
    <font>
      <sz val="10"/>
      <color rgb="FF000000"/>
      <name val="Arial"/>
      <family val="2"/>
    </font>
    <font>
      <b/>
      <i/>
      <u/>
      <sz val="11"/>
      <color rgb="FF000000"/>
      <name val="Arial"/>
      <family val="2"/>
    </font>
    <font>
      <sz val="11"/>
      <color indexed="8"/>
      <name val="Calibri"/>
      <family val="2"/>
      <charset val="1"/>
    </font>
    <font>
      <b/>
      <u/>
      <sz val="9.5"/>
      <color theme="1"/>
      <name val="Arial"/>
      <family val="2"/>
    </font>
    <font>
      <sz val="9.5"/>
      <color theme="1"/>
      <name val="Arial"/>
      <family val="2"/>
    </font>
    <font>
      <b/>
      <sz val="9.5"/>
      <color theme="1"/>
      <name val="Arial"/>
      <family val="2"/>
    </font>
    <font>
      <u/>
      <sz val="9.5"/>
      <color theme="10"/>
      <name val="Arial"/>
      <family val="2"/>
    </font>
    <font>
      <b/>
      <i/>
      <sz val="9.5"/>
      <color theme="1"/>
      <name val="Arial"/>
      <family val="2"/>
    </font>
    <font>
      <sz val="9.5"/>
      <name val="Arial"/>
      <family val="2"/>
    </font>
    <font>
      <b/>
      <sz val="9.5"/>
      <name val="Arial"/>
      <family val="2"/>
    </font>
    <font>
      <sz val="9.5"/>
      <color rgb="FFFF0000"/>
      <name val="Arial"/>
      <family val="2"/>
    </font>
    <font>
      <sz val="9.5"/>
      <color theme="1"/>
      <name val="Calibri"/>
      <family val="2"/>
      <scheme val="minor"/>
    </font>
    <font>
      <sz val="9.5"/>
      <color theme="0"/>
      <name val="Arial"/>
      <family val="2"/>
    </font>
    <font>
      <b/>
      <u/>
      <sz val="9.5"/>
      <name val="Arial"/>
      <family val="2"/>
    </font>
    <font>
      <b/>
      <i/>
      <sz val="9.5"/>
      <name val="Arial"/>
      <family val="2"/>
    </font>
    <font>
      <sz val="9.5"/>
      <color indexed="8"/>
      <name val="Arial"/>
      <family val="2"/>
    </font>
    <font>
      <strike/>
      <sz val="9.5"/>
      <name val="Arial"/>
      <family val="2"/>
    </font>
    <font>
      <strike/>
      <sz val="9.5"/>
      <color theme="1"/>
      <name val="Arial"/>
      <family val="2"/>
    </font>
    <font>
      <i/>
      <sz val="9.5"/>
      <color rgb="FFFF0000"/>
      <name val="Arial"/>
      <family val="2"/>
    </font>
    <font>
      <b/>
      <sz val="9.5"/>
      <color indexed="8"/>
      <name val="Arial"/>
      <family val="2"/>
    </font>
    <font>
      <b/>
      <sz val="9.5"/>
      <color theme="0"/>
      <name val="Arial"/>
      <family val="2"/>
    </font>
    <font>
      <b/>
      <u/>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u/>
      <sz val="9.5"/>
      <color theme="1"/>
      <name val="Arial"/>
      <family val="2"/>
    </font>
    <font>
      <sz val="10"/>
      <name val="Times New Roman"/>
      <family val="1"/>
    </font>
    <font>
      <sz val="11"/>
      <color rgb="FF000000"/>
      <name val="Calibri"/>
      <family val="2"/>
      <scheme val="minor"/>
    </font>
    <font>
      <sz val="11"/>
      <color indexed="8"/>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family val="1"/>
    </font>
    <font>
      <sz val="10"/>
      <color indexed="8"/>
      <name val="Arial"/>
      <family val="2"/>
    </font>
    <font>
      <u/>
      <sz val="11"/>
      <color theme="10"/>
      <name val="Calibri"/>
      <family val="2"/>
      <charset val="238"/>
      <scheme val="minor"/>
    </font>
    <font>
      <sz val="11"/>
      <color rgb="FF9C6500"/>
      <name val="Calibri"/>
      <family val="2"/>
      <scheme val="minor"/>
    </font>
    <font>
      <b/>
      <sz val="18"/>
      <color theme="3"/>
      <name val="Cambria"/>
      <family val="2"/>
      <scheme val="major"/>
    </font>
    <font>
      <sz val="10"/>
      <name val="Nimbus Sans L"/>
    </font>
  </fonts>
  <fills count="3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799">
    <xf numFmtId="0" fontId="0" fillId="0" borderId="0"/>
    <xf numFmtId="164"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9" fontId="2" fillId="0" borderId="0" applyFont="0" applyFill="0" applyBorder="0" applyAlignment="0" applyProtection="0"/>
    <xf numFmtId="167" fontId="2"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41" fontId="1" fillId="0" borderId="0" applyFont="0" applyFill="0" applyBorder="0" applyAlignment="0" applyProtection="0"/>
    <xf numFmtId="0" fontId="7" fillId="0" borderId="0"/>
    <xf numFmtId="172" fontId="7" fillId="0" borderId="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0" fontId="8" fillId="0" borderId="0"/>
    <xf numFmtId="175" fontId="8"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0" fontId="3" fillId="0" borderId="0"/>
    <xf numFmtId="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1" fillId="0" borderId="0"/>
    <xf numFmtId="180" fontId="11" fillId="0" borderId="0" applyFont="0" applyFill="0" applyBorder="0" applyAlignment="0" applyProtection="0"/>
    <xf numFmtId="178" fontId="11" fillId="0" borderId="0" applyFont="0" applyBorder="0" applyProtection="0"/>
    <xf numFmtId="182" fontId="11" fillId="0" borderId="0" applyFont="0" applyBorder="0" applyProtection="0"/>
    <xf numFmtId="179" fontId="11" fillId="0" borderId="0" applyFont="0" applyBorder="0" applyProtection="0"/>
    <xf numFmtId="183" fontId="11" fillId="0" borderId="0" applyFont="0" applyBorder="0" applyProtection="0"/>
    <xf numFmtId="0" fontId="12" fillId="0" borderId="0" applyNumberFormat="0" applyBorder="0" applyProtection="0">
      <alignment horizontal="center"/>
    </xf>
    <xf numFmtId="0" fontId="12" fillId="0" borderId="0" applyNumberFormat="0" applyBorder="0" applyProtection="0">
      <alignment horizontal="center"/>
    </xf>
    <xf numFmtId="0" fontId="12" fillId="0" borderId="0" applyNumberFormat="0" applyBorder="0" applyProtection="0">
      <alignment horizontal="center" textRotation="90"/>
    </xf>
    <xf numFmtId="181" fontId="12" fillId="0" borderId="0" applyBorder="0" applyProtection="0">
      <alignment horizontal="center" textRotation="90"/>
    </xf>
    <xf numFmtId="0" fontId="12" fillId="0" borderId="0" applyNumberFormat="0" applyBorder="0" applyProtection="0">
      <alignment horizontal="center" textRotation="90"/>
    </xf>
    <xf numFmtId="180" fontId="11" fillId="0" borderId="0" applyFont="0" applyBorder="0" applyProtection="0"/>
    <xf numFmtId="184" fontId="11" fillId="0" borderId="0" applyFont="0" applyBorder="0" applyProtection="0"/>
    <xf numFmtId="0" fontId="13" fillId="0" borderId="0" applyNumberFormat="0" applyBorder="0" applyProtection="0"/>
    <xf numFmtId="181" fontId="11" fillId="0" borderId="0" applyFont="0" applyBorder="0" applyProtection="0"/>
    <xf numFmtId="181" fontId="14" fillId="0" borderId="0" applyBorder="0" applyProtection="0"/>
    <xf numFmtId="0" fontId="15" fillId="0" borderId="0" applyNumberFormat="0" applyBorder="0" applyProtection="0"/>
    <xf numFmtId="181" fontId="15" fillId="0" borderId="0" applyBorder="0" applyProtection="0"/>
    <xf numFmtId="0" fontId="15" fillId="0" borderId="0" applyNumberFormat="0" applyBorder="0" applyProtection="0"/>
    <xf numFmtId="185" fontId="15" fillId="0" borderId="0" applyBorder="0" applyProtection="0"/>
    <xf numFmtId="186" fontId="15" fillId="0" borderId="0" applyBorder="0" applyProtection="0"/>
    <xf numFmtId="185" fontId="15" fillId="0" borderId="0" applyBorder="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0" fontId="1" fillId="0" borderId="0"/>
    <xf numFmtId="0" fontId="1" fillId="0" borderId="0"/>
    <xf numFmtId="0" fontId="1" fillId="0" borderId="0"/>
    <xf numFmtId="41" fontId="2" fillId="0" borderId="0" applyFont="0" applyFill="0" applyBorder="0" applyAlignment="0" applyProtection="0"/>
    <xf numFmtId="9" fontId="2" fillId="0" borderId="0" applyFill="0" applyBorder="0" applyAlignment="0" applyProtection="0"/>
    <xf numFmtId="188"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2" fillId="0" borderId="0" applyFill="0" applyBorder="0" applyAlignment="0" applyProtection="0"/>
    <xf numFmtId="190" fontId="2" fillId="0" borderId="0" applyFill="0" applyBorder="0" applyAlignment="0" applyProtection="0"/>
    <xf numFmtId="0" fontId="16" fillId="0" borderId="0"/>
    <xf numFmtId="0" fontId="4" fillId="0" borderId="0" applyNumberFormat="0" applyFill="0" applyBorder="0" applyAlignment="0" applyProtection="0"/>
    <xf numFmtId="0" fontId="4" fillId="0" borderId="0" applyNumberFormat="0" applyFill="0" applyBorder="0" applyAlignment="0" applyProtection="0"/>
    <xf numFmtId="189" fontId="2" fillId="0" borderId="0" applyFill="0" applyBorder="0" applyAlignment="0" applyProtection="0"/>
    <xf numFmtId="18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17" applyNumberFormat="0" applyFill="0" applyAlignment="0" applyProtection="0"/>
    <xf numFmtId="0" fontId="37" fillId="0" borderId="18" applyNumberFormat="0" applyFill="0" applyAlignment="0" applyProtection="0"/>
    <xf numFmtId="0" fontId="38" fillId="0" borderId="19" applyNumberFormat="0" applyFill="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8" borderId="20" applyNumberFormat="0" applyAlignment="0" applyProtection="0"/>
    <xf numFmtId="0" fontId="42" fillId="9" borderId="21" applyNumberFormat="0" applyAlignment="0" applyProtection="0"/>
    <xf numFmtId="0" fontId="43" fillId="9" borderId="20" applyNumberFormat="0" applyAlignment="0" applyProtection="0"/>
    <xf numFmtId="0" fontId="44" fillId="0" borderId="22" applyNumberFormat="0" applyFill="0" applyAlignment="0" applyProtection="0"/>
    <xf numFmtId="0" fontId="45" fillId="10" borderId="23" applyNumberFormat="0" applyAlignment="0" applyProtection="0"/>
    <xf numFmtId="0" fontId="46" fillId="0" borderId="0" applyNumberFormat="0" applyFill="0" applyBorder="0" applyAlignment="0" applyProtection="0"/>
    <xf numFmtId="0" fontId="1" fillId="2" borderId="5" applyNumberFormat="0" applyFont="0" applyAlignment="0" applyProtection="0"/>
    <xf numFmtId="0" fontId="47" fillId="0" borderId="0" applyNumberFormat="0" applyFill="0" applyBorder="0" applyAlignment="0" applyProtection="0"/>
    <xf numFmtId="0" fontId="48" fillId="0" borderId="24" applyNumberFormat="0" applyFill="0" applyAlignment="0" applyProtection="0"/>
    <xf numFmtId="0" fontId="4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2" fillId="0" borderId="18"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9" fillId="0" borderId="0"/>
    <xf numFmtId="0" fontId="64" fillId="5" borderId="0" applyNumberFormat="0" applyBorder="0" applyAlignment="0" applyProtection="0"/>
    <xf numFmtId="41" fontId="2" fillId="0" borderId="0" applyFont="0" applyFill="0" applyBorder="0" applyAlignment="0" applyProtection="0"/>
    <xf numFmtId="0" fontId="63" fillId="0" borderId="19"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2" fillId="0" borderId="0"/>
    <xf numFmtId="0" fontId="2" fillId="0" borderId="0"/>
    <xf numFmtId="0" fontId="1" fillId="0" borderId="0"/>
    <xf numFmtId="43" fontId="7" fillId="0" borderId="0" applyFont="0" applyFill="0" applyBorder="0" applyAlignment="0" applyProtection="0"/>
    <xf numFmtId="0" fontId="2" fillId="0" borderId="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applyNumberFormat="0" applyFill="0" applyBorder="0" applyAlignment="0" applyProtection="0"/>
    <xf numFmtId="0" fontId="1" fillId="0" borderId="0"/>
    <xf numFmtId="0" fontId="2" fillId="0" borderId="0"/>
    <xf numFmtId="43" fontId="2" fillId="0" borderId="0" applyFont="0" applyFill="0" applyBorder="0" applyAlignment="0" applyProtection="0"/>
    <xf numFmtId="193" fontId="1" fillId="0" borderId="0" applyFont="0" applyFill="0" applyBorder="0" applyAlignment="0" applyProtection="0"/>
    <xf numFmtId="0" fontId="53" fillId="0" borderId="0"/>
    <xf numFmtId="192" fontId="2" fillId="0" borderId="0" applyFont="0" applyFill="0" applyBorder="0" applyAlignment="0" applyProtection="0"/>
    <xf numFmtId="43" fontId="1" fillId="0" borderId="0" applyFont="0" applyFill="0" applyBorder="0" applyAlignment="0" applyProtection="0"/>
    <xf numFmtId="0" fontId="53" fillId="0" borderId="0"/>
    <xf numFmtId="0" fontId="2" fillId="0" borderId="0"/>
    <xf numFmtId="43" fontId="7"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61" fillId="0" borderId="1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55" fillId="0" borderId="0"/>
    <xf numFmtId="41" fontId="55"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5" fontId="56" fillId="0" borderId="0" applyFont="0" applyFill="0" applyBorder="0" applyAlignment="0" applyProtection="0"/>
    <xf numFmtId="0" fontId="2" fillId="0" borderId="0"/>
    <xf numFmtId="0" fontId="1" fillId="0" borderId="0"/>
    <xf numFmtId="0" fontId="57" fillId="0" borderId="0"/>
    <xf numFmtId="9" fontId="2" fillId="0" borderId="0" applyFont="0" applyFill="0" applyBorder="0" applyAlignment="0" applyProtection="0"/>
    <xf numFmtId="41" fontId="1" fillId="0" borderId="0" applyFont="0" applyFill="0" applyBorder="0" applyAlignment="0" applyProtection="0"/>
    <xf numFmtId="193" fontId="1" fillId="0" borderId="0" applyFont="0" applyFill="0" applyBorder="0" applyAlignment="0" applyProtection="0"/>
    <xf numFmtId="0" fontId="2" fillId="0" borderId="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0" fontId="1" fillId="0" borderId="0"/>
    <xf numFmtId="41" fontId="1" fillId="0" borderId="0" applyFont="0" applyFill="0" applyBorder="0" applyAlignment="0" applyProtection="0"/>
    <xf numFmtId="193" fontId="1" fillId="0" borderId="0" applyFont="0" applyFill="0" applyBorder="0" applyAlignment="0" applyProtection="0"/>
    <xf numFmtId="0" fontId="1" fillId="0" borderId="0"/>
    <xf numFmtId="19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58" fillId="0" borderId="0" applyNumberFormat="0" applyFill="0" applyBorder="0" applyAlignment="0" applyProtection="0"/>
    <xf numFmtId="0" fontId="65" fillId="6" borderId="0" applyNumberFormat="0" applyBorder="0" applyAlignment="0" applyProtection="0"/>
    <xf numFmtId="41" fontId="1" fillId="0" borderId="0" applyFont="0" applyFill="0" applyBorder="0" applyAlignment="0" applyProtection="0"/>
    <xf numFmtId="0" fontId="66" fillId="7" borderId="0" applyNumberFormat="0" applyBorder="0" applyAlignment="0" applyProtection="0"/>
    <xf numFmtId="0" fontId="67" fillId="8" borderId="20" applyNumberFormat="0" applyAlignment="0" applyProtection="0"/>
    <xf numFmtId="0" fontId="68" fillId="9" borderId="21" applyNumberFormat="0" applyAlignment="0" applyProtection="0"/>
    <xf numFmtId="0" fontId="69" fillId="9" borderId="20" applyNumberFormat="0" applyAlignment="0" applyProtection="0"/>
    <xf numFmtId="0" fontId="70" fillId="0" borderId="22" applyNumberFormat="0" applyFill="0" applyAlignment="0" applyProtection="0"/>
    <xf numFmtId="0" fontId="71" fillId="10" borderId="23" applyNumberFormat="0" applyAlignment="0" applyProtection="0"/>
    <xf numFmtId="0" fontId="72" fillId="0" borderId="0" applyNumberFormat="0" applyFill="0" applyBorder="0" applyAlignment="0" applyProtection="0"/>
    <xf numFmtId="0" fontId="59" fillId="2" borderId="5" applyNumberFormat="0" applyFont="0" applyAlignment="0" applyProtection="0"/>
    <xf numFmtId="0" fontId="73" fillId="0" borderId="0" applyNumberFormat="0" applyFill="0" applyBorder="0" applyAlignment="0" applyProtection="0"/>
    <xf numFmtId="0" fontId="74" fillId="0" borderId="24" applyNumberFormat="0" applyFill="0" applyAlignment="0" applyProtection="0"/>
    <xf numFmtId="0" fontId="75"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75" fillId="34" borderId="0" applyNumberFormat="0" applyBorder="0" applyAlignment="0" applyProtection="0"/>
    <xf numFmtId="43" fontId="59"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9" fontId="59" fillId="0" borderId="0" applyFont="0" applyFill="0" applyBorder="0" applyAlignment="0" applyProtection="0"/>
    <xf numFmtId="196"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7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0" fontId="76" fillId="0" borderId="0">
      <alignment vertical="top"/>
    </xf>
    <xf numFmtId="41" fontId="1" fillId="0" borderId="0" applyFont="0" applyFill="0" applyBorder="0" applyAlignment="0" applyProtection="0"/>
    <xf numFmtId="43" fontId="1" fillId="0" borderId="0" applyFont="0" applyFill="0" applyBorder="0" applyAlignment="0" applyProtection="0"/>
    <xf numFmtId="41" fontId="59" fillId="0" borderId="0" applyFont="0" applyFill="0" applyBorder="0" applyAlignment="0" applyProtection="0"/>
    <xf numFmtId="0" fontId="2" fillId="0" borderId="0"/>
    <xf numFmtId="43" fontId="1" fillId="0" borderId="0" applyFont="0" applyFill="0" applyBorder="0" applyAlignment="0" applyProtection="0"/>
    <xf numFmtId="43" fontId="59"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96" fontId="1" fillId="0" borderId="0"/>
    <xf numFmtId="0" fontId="1" fillId="0" borderId="0"/>
    <xf numFmtId="43" fontId="1" fillId="0" borderId="0" applyFont="0" applyFill="0" applyBorder="0" applyAlignment="0" applyProtection="0"/>
    <xf numFmtId="0" fontId="1" fillId="0" borderId="0"/>
    <xf numFmtId="43" fontId="7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1" fontId="5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77" fillId="0" borderId="0">
      <alignment vertical="top"/>
    </xf>
    <xf numFmtId="194"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9" fillId="0" borderId="0" applyFont="0" applyFill="0" applyBorder="0" applyAlignment="0" applyProtection="0"/>
    <xf numFmtId="17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196" fontId="1" fillId="0" borderId="0"/>
    <xf numFmtId="0" fontId="1" fillId="0" borderId="0"/>
    <xf numFmtId="0" fontId="59"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78" fillId="0" borderId="0" applyNumberFormat="0" applyFill="0" applyBorder="0" applyAlignment="0" applyProtection="0"/>
    <xf numFmtId="0" fontId="1" fillId="0" borderId="0"/>
    <xf numFmtId="0" fontId="1" fillId="0" borderId="0"/>
    <xf numFmtId="175" fontId="2" fillId="0" borderId="0" applyFont="0" applyFill="0" applyBorder="0" applyAlignment="0" applyProtection="0"/>
    <xf numFmtId="0" fontId="79" fillId="7" borderId="0" applyNumberFormat="0" applyBorder="0" applyAlignment="0" applyProtection="0"/>
    <xf numFmtId="43" fontId="7"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197" fontId="2" fillId="0" borderId="0" applyFont="0" applyFill="0" applyBorder="0" applyAlignment="0" applyProtection="0"/>
    <xf numFmtId="193" fontId="54" fillId="0" borderId="0" applyFont="0" applyFill="0" applyBorder="0" applyAlignment="0" applyProtection="0"/>
    <xf numFmtId="0" fontId="81" fillId="0" borderId="0"/>
    <xf numFmtId="41" fontId="1" fillId="0" borderId="0" applyFont="0" applyFill="0" applyBorder="0" applyAlignment="0" applyProtection="0"/>
    <xf numFmtId="0" fontId="53" fillId="0" borderId="0"/>
    <xf numFmtId="0" fontId="80" fillId="0" borderId="0" applyNumberFormat="0" applyFill="0" applyBorder="0" applyAlignment="0" applyProtection="0"/>
    <xf numFmtId="0" fontId="49" fillId="34" borderId="0" applyNumberFormat="0" applyBorder="0" applyAlignment="0" applyProtection="0"/>
    <xf numFmtId="9" fontId="54" fillId="0" borderId="0" applyFont="0" applyFill="0" applyBorder="0" applyAlignment="0" applyProtection="0"/>
    <xf numFmtId="43" fontId="1" fillId="0" borderId="0" applyFont="0" applyFill="0" applyBorder="0" applyAlignment="0" applyProtection="0"/>
    <xf numFmtId="175" fontId="1" fillId="0" borderId="0" applyFont="0" applyFill="0" applyBorder="0" applyAlignment="0" applyProtection="0"/>
    <xf numFmtId="0" fontId="49" fillId="30"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43" fontId="1" fillId="0" borderId="0" applyFont="0" applyFill="0" applyBorder="0" applyAlignment="0" applyProtection="0"/>
    <xf numFmtId="198" fontId="2" fillId="0" borderId="0" applyFont="0" applyFill="0" applyBorder="0" applyAlignment="0" applyProtection="0"/>
    <xf numFmtId="0" fontId="49" fillId="18" borderId="0" applyNumberFormat="0" applyBorder="0" applyAlignment="0" applyProtection="0"/>
    <xf numFmtId="41" fontId="5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0" fontId="49" fillId="14" borderId="0" applyNumberFormat="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1" fillId="0" borderId="0"/>
    <xf numFmtId="41" fontId="59" fillId="0" borderId="0" applyFont="0" applyFill="0" applyBorder="0" applyAlignment="0" applyProtection="0"/>
    <xf numFmtId="196"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0" fontId="1" fillId="0" borderId="0"/>
    <xf numFmtId="43" fontId="1" fillId="0" borderId="0" applyFont="0" applyFill="0" applyBorder="0" applyAlignment="0" applyProtection="0"/>
    <xf numFmtId="43" fontId="59" fillId="0" borderId="0" applyFont="0" applyFill="0" applyBorder="0" applyAlignment="0" applyProtection="0"/>
    <xf numFmtId="9" fontId="59" fillId="0" borderId="0" applyFont="0" applyFill="0" applyBorder="0" applyAlignment="0" applyProtection="0"/>
    <xf numFmtId="0" fontId="1" fillId="0" borderId="0"/>
    <xf numFmtId="4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0" fontId="54" fillId="0" borderId="0"/>
    <xf numFmtId="0" fontId="53" fillId="35" borderId="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54" fillId="0" borderId="0" applyFont="0" applyFill="0" applyBorder="0" applyAlignment="0" applyProtection="0"/>
  </cellStyleXfs>
  <cellXfs count="520">
    <xf numFmtId="0" fontId="0" fillId="0" borderId="0" xfId="0"/>
    <xf numFmtId="0" fontId="0" fillId="0" borderId="0" xfId="0"/>
    <xf numFmtId="0" fontId="0" fillId="0" borderId="0" xfId="0" applyAlignment="1">
      <alignment horizontal="center"/>
    </xf>
    <xf numFmtId="3" fontId="0" fillId="0" borderId="0" xfId="0" applyNumberFormat="1" applyAlignment="1">
      <alignment horizontal="center"/>
    </xf>
    <xf numFmtId="0" fontId="6" fillId="3" borderId="9" xfId="0"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0" fontId="5" fillId="0" borderId="9" xfId="0" applyFont="1" applyBorder="1"/>
    <xf numFmtId="0" fontId="5" fillId="0" borderId="9" xfId="0" applyFont="1" applyBorder="1" applyAlignment="1">
      <alignment horizontal="center"/>
    </xf>
    <xf numFmtId="3" fontId="5" fillId="0" borderId="9" xfId="0" applyNumberFormat="1" applyFont="1" applyBorder="1" applyAlignment="1">
      <alignment horizontal="center"/>
    </xf>
    <xf numFmtId="10" fontId="5" fillId="0" borderId="9" xfId="0" applyNumberFormat="1" applyFont="1" applyBorder="1" applyAlignment="1">
      <alignment horizontal="center"/>
    </xf>
    <xf numFmtId="0" fontId="18" fillId="0" borderId="0" xfId="0" applyFont="1"/>
    <xf numFmtId="0" fontId="17" fillId="0" borderId="0" xfId="0" applyFont="1"/>
    <xf numFmtId="0" fontId="20" fillId="0" borderId="0" xfId="75" applyFont="1"/>
    <xf numFmtId="0" fontId="19" fillId="0" borderId="0" xfId="0" applyFont="1"/>
    <xf numFmtId="14" fontId="18" fillId="0" borderId="0" xfId="0" applyNumberFormat="1" applyFont="1" applyAlignment="1">
      <alignment horizontal="left"/>
    </xf>
    <xf numFmtId="0" fontId="18"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2" fontId="19" fillId="0" borderId="0" xfId="0" applyNumberFormat="1" applyFont="1" applyAlignment="1">
      <alignment vertical="center" wrapText="1"/>
    </xf>
    <xf numFmtId="0" fontId="19" fillId="0" borderId="0" xfId="0" applyFont="1" applyAlignment="1">
      <alignment horizontal="center"/>
    </xf>
    <xf numFmtId="0" fontId="19" fillId="0" borderId="6" xfId="0" applyFont="1" applyBorder="1"/>
    <xf numFmtId="0" fontId="19" fillId="0" borderId="3" xfId="0" applyFont="1" applyBorder="1" applyAlignment="1">
      <alignment horizontal="center"/>
    </xf>
    <xf numFmtId="0" fontId="22" fillId="0" borderId="3" xfId="0" applyFont="1" applyBorder="1"/>
    <xf numFmtId="0" fontId="18" fillId="0" borderId="3" xfId="0" applyFont="1" applyBorder="1"/>
    <xf numFmtId="0" fontId="19" fillId="0" borderId="14" xfId="0" applyFont="1" applyBorder="1" applyAlignment="1">
      <alignment horizontal="center"/>
    </xf>
    <xf numFmtId="3" fontId="23" fillId="0" borderId="3" xfId="0" applyNumberFormat="1" applyFont="1" applyFill="1" applyBorder="1"/>
    <xf numFmtId="3" fontId="19" fillId="0" borderId="3" xfId="0" applyNumberFormat="1" applyFont="1" applyFill="1" applyBorder="1"/>
    <xf numFmtId="3" fontId="18" fillId="0" borderId="0" xfId="0" applyNumberFormat="1" applyFont="1"/>
    <xf numFmtId="0" fontId="18" fillId="0" borderId="6" xfId="0" applyFont="1" applyBorder="1"/>
    <xf numFmtId="3" fontId="22" fillId="0" borderId="3" xfId="0" applyNumberFormat="1" applyFont="1" applyFill="1" applyBorder="1"/>
    <xf numFmtId="3" fontId="18" fillId="0" borderId="3" xfId="0" applyNumberFormat="1" applyFont="1" applyBorder="1"/>
    <xf numFmtId="0" fontId="18" fillId="0" borderId="6" xfId="0" applyFont="1" applyBorder="1" applyAlignment="1">
      <alignment horizontal="left" vertical="center" wrapText="1"/>
    </xf>
    <xf numFmtId="0" fontId="19" fillId="0" borderId="3" xfId="0" applyFont="1" applyBorder="1" applyAlignment="1">
      <alignment horizontal="center" vertical="center" wrapText="1"/>
    </xf>
    <xf numFmtId="0" fontId="18" fillId="0" borderId="6" xfId="0" applyFont="1" applyBorder="1" applyAlignment="1">
      <alignment vertical="top"/>
    </xf>
    <xf numFmtId="0" fontId="19" fillId="0" borderId="3" xfId="0" applyFont="1" applyBorder="1" applyAlignment="1">
      <alignment horizontal="center" vertical="top"/>
    </xf>
    <xf numFmtId="3" fontId="22" fillId="0" borderId="3" xfId="0" applyNumberFormat="1" applyFont="1" applyFill="1" applyBorder="1" applyAlignment="1">
      <alignment vertical="top" wrapText="1"/>
    </xf>
    <xf numFmtId="3" fontId="18" fillId="0" borderId="3" xfId="0" applyNumberFormat="1" applyFont="1" applyBorder="1" applyAlignment="1">
      <alignment vertical="top" wrapText="1"/>
    </xf>
    <xf numFmtId="41" fontId="18" fillId="0" borderId="0" xfId="67" applyFont="1"/>
    <xf numFmtId="3" fontId="22" fillId="0" borderId="3" xfId="0" applyNumberFormat="1" applyFont="1" applyBorder="1"/>
    <xf numFmtId="3" fontId="22" fillId="4" borderId="3" xfId="0" applyNumberFormat="1" applyFont="1" applyFill="1" applyBorder="1"/>
    <xf numFmtId="0" fontId="19" fillId="0" borderId="0" xfId="0" applyFont="1" applyBorder="1"/>
    <xf numFmtId="3" fontId="19" fillId="0" borderId="3" xfId="0" applyNumberFormat="1" applyFont="1" applyBorder="1"/>
    <xf numFmtId="0" fontId="18" fillId="0" borderId="3" xfId="0" applyFont="1" applyFill="1" applyBorder="1"/>
    <xf numFmtId="0" fontId="19" fillId="0" borderId="3" xfId="0" applyFont="1" applyFill="1" applyBorder="1" applyAlignment="1">
      <alignment horizontal="center"/>
    </xf>
    <xf numFmtId="3" fontId="18" fillId="0" borderId="3" xfId="0" applyNumberFormat="1" applyFont="1" applyBorder="1" applyAlignment="1">
      <alignment vertical="center"/>
    </xf>
    <xf numFmtId="3" fontId="23" fillId="0" borderId="3" xfId="0" applyNumberFormat="1" applyFont="1" applyBorder="1"/>
    <xf numFmtId="0" fontId="22" fillId="0" borderId="3" xfId="0" applyFont="1" applyFill="1" applyBorder="1"/>
    <xf numFmtId="3" fontId="18" fillId="4" borderId="0" xfId="0" applyNumberFormat="1" applyFont="1" applyFill="1"/>
    <xf numFmtId="0" fontId="18" fillId="4" borderId="0" xfId="0" applyFont="1" applyFill="1"/>
    <xf numFmtId="0" fontId="19" fillId="0" borderId="16" xfId="0" applyFont="1" applyBorder="1" applyAlignment="1">
      <alignment horizontal="center"/>
    </xf>
    <xf numFmtId="170" fontId="18" fillId="0" borderId="0" xfId="0" applyNumberFormat="1" applyFont="1"/>
    <xf numFmtId="170" fontId="19" fillId="0" borderId="0" xfId="0" applyNumberFormat="1" applyFont="1" applyAlignment="1">
      <alignment horizontal="center"/>
    </xf>
    <xf numFmtId="170" fontId="18" fillId="0" borderId="0" xfId="0" applyNumberFormat="1" applyFont="1" applyAlignment="1">
      <alignment horizontal="center"/>
    </xf>
    <xf numFmtId="0" fontId="19" fillId="0" borderId="0" xfId="4" applyFont="1" applyAlignment="1">
      <alignment horizontal="center" vertical="top" wrapText="1"/>
    </xf>
    <xf numFmtId="0" fontId="19" fillId="0" borderId="14" xfId="0" applyFont="1" applyBorder="1"/>
    <xf numFmtId="3" fontId="19" fillId="0" borderId="14" xfId="0" applyNumberFormat="1" applyFont="1" applyBorder="1"/>
    <xf numFmtId="0" fontId="17" fillId="0" borderId="3" xfId="0" applyFont="1" applyBorder="1" applyAlignment="1">
      <alignment horizontal="center"/>
    </xf>
    <xf numFmtId="3" fontId="19" fillId="4" borderId="3" xfId="0" applyNumberFormat="1" applyFont="1" applyFill="1" applyBorder="1"/>
    <xf numFmtId="3" fontId="23" fillId="4" borderId="3" xfId="0" applyNumberFormat="1" applyFont="1" applyFill="1" applyBorder="1"/>
    <xf numFmtId="0" fontId="18" fillId="0" borderId="3" xfId="0" quotePrefix="1" applyFont="1" applyBorder="1"/>
    <xf numFmtId="0" fontId="19" fillId="0" borderId="3" xfId="0" quotePrefix="1" applyFont="1" applyBorder="1" applyAlignment="1">
      <alignment horizontal="center"/>
    </xf>
    <xf numFmtId="0" fontId="19" fillId="0" borderId="3" xfId="0" applyFont="1" applyFill="1" applyBorder="1"/>
    <xf numFmtId="0" fontId="18" fillId="0"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170" fontId="24" fillId="0" borderId="0" xfId="0" applyNumberFormat="1" applyFont="1"/>
    <xf numFmtId="3" fontId="24" fillId="0" borderId="3" xfId="0" applyNumberFormat="1" applyFont="1" applyFill="1" applyBorder="1"/>
    <xf numFmtId="3" fontId="18" fillId="0" borderId="3" xfId="0" applyNumberFormat="1" applyFont="1" applyFill="1" applyBorder="1"/>
    <xf numFmtId="0" fontId="19" fillId="0" borderId="16" xfId="0" applyFont="1" applyFill="1" applyBorder="1"/>
    <xf numFmtId="0" fontId="19" fillId="0" borderId="16" xfId="0" applyFont="1" applyFill="1" applyBorder="1" applyAlignment="1">
      <alignment horizontal="center"/>
    </xf>
    <xf numFmtId="3" fontId="19" fillId="0" borderId="16" xfId="0" applyNumberFormat="1" applyFont="1" applyFill="1" applyBorder="1"/>
    <xf numFmtId="3" fontId="23" fillId="0" borderId="16" xfId="0" applyNumberFormat="1" applyFont="1" applyFill="1" applyBorder="1"/>
    <xf numFmtId="3" fontId="24" fillId="0" borderId="0" xfId="0" applyNumberFormat="1" applyFont="1"/>
    <xf numFmtId="0" fontId="18" fillId="0" borderId="0" xfId="0" applyFont="1" applyAlignment="1">
      <alignment horizontal="right"/>
    </xf>
    <xf numFmtId="0" fontId="24" fillId="0" borderId="0" xfId="0" applyFont="1"/>
    <xf numFmtId="4" fontId="22" fillId="0" borderId="9" xfId="1" applyNumberFormat="1" applyFont="1" applyFill="1" applyBorder="1" applyAlignment="1">
      <alignment horizontal="right" vertical="top" wrapText="1"/>
    </xf>
    <xf numFmtId="170" fontId="22" fillId="0" borderId="9" xfId="1" applyNumberFormat="1" applyFont="1" applyFill="1" applyBorder="1" applyAlignment="1">
      <alignment vertical="top" wrapText="1"/>
    </xf>
    <xf numFmtId="170" fontId="22" fillId="0" borderId="9" xfId="0" applyNumberFormat="1" applyFont="1" applyFill="1" applyBorder="1" applyAlignment="1">
      <alignment vertical="top" wrapText="1"/>
    </xf>
    <xf numFmtId="171" fontId="22" fillId="0" borderId="9" xfId="0" applyNumberFormat="1" applyFont="1" applyFill="1" applyBorder="1" applyAlignment="1">
      <alignment vertical="top" wrapText="1"/>
    </xf>
    <xf numFmtId="0" fontId="18" fillId="0" borderId="0" xfId="0" applyFont="1" applyBorder="1"/>
    <xf numFmtId="0" fontId="28" fillId="0" borderId="0" xfId="0" applyFont="1" applyFill="1" applyBorder="1" applyAlignment="1">
      <alignment horizontal="justify" vertical="top" wrapText="1"/>
    </xf>
    <xf numFmtId="0" fontId="28" fillId="0" borderId="0" xfId="0" applyFont="1" applyFill="1" applyBorder="1" applyAlignment="1">
      <alignment horizontal="center" vertical="top" wrapText="1"/>
    </xf>
    <xf numFmtId="4" fontId="28" fillId="0" borderId="0" xfId="0" applyNumberFormat="1" applyFont="1" applyFill="1" applyBorder="1" applyAlignment="1">
      <alignment horizontal="right" vertical="top" wrapText="1"/>
    </xf>
    <xf numFmtId="170" fontId="28" fillId="0" borderId="0" xfId="0" applyNumberFormat="1" applyFont="1" applyFill="1" applyBorder="1" applyAlignment="1">
      <alignment horizontal="right" vertical="top" wrapText="1"/>
    </xf>
    <xf numFmtId="170" fontId="28" fillId="0" borderId="0" xfId="0" applyNumberFormat="1" applyFont="1" applyFill="1" applyBorder="1" applyAlignment="1">
      <alignment vertical="top" wrapText="1"/>
    </xf>
    <xf numFmtId="3" fontId="28" fillId="0" borderId="0" xfId="0" applyNumberFormat="1" applyFont="1" applyFill="1" applyBorder="1" applyAlignment="1">
      <alignment vertical="top" wrapText="1"/>
    </xf>
    <xf numFmtId="0" fontId="18" fillId="0" borderId="0" xfId="0" applyFont="1" applyFill="1" applyBorder="1"/>
    <xf numFmtId="43" fontId="18" fillId="0" borderId="0" xfId="0" applyNumberFormat="1" applyFont="1" applyFill="1" applyBorder="1"/>
    <xf numFmtId="171" fontId="22" fillId="0" borderId="9" xfId="0" applyNumberFormat="1" applyFont="1" applyFill="1" applyBorder="1" applyAlignment="1">
      <alignment horizontal="right" vertical="top" wrapText="1"/>
    </xf>
    <xf numFmtId="173" fontId="22" fillId="0" borderId="9" xfId="1" applyNumberFormat="1" applyFont="1" applyFill="1" applyBorder="1" applyAlignment="1">
      <alignment horizontal="right" vertical="top" wrapText="1"/>
    </xf>
    <xf numFmtId="3" fontId="29" fillId="0" borderId="9" xfId="0" applyNumberFormat="1" applyFont="1" applyFill="1" applyBorder="1" applyAlignment="1">
      <alignment horizontal="right" vertical="center" wrapText="1"/>
    </xf>
    <xf numFmtId="170" fontId="22" fillId="0" borderId="9" xfId="0" applyNumberFormat="1" applyFont="1" applyFill="1" applyBorder="1" applyAlignment="1">
      <alignment horizontal="right" vertical="top" wrapText="1"/>
    </xf>
    <xf numFmtId="3" fontId="22" fillId="0" borderId="9" xfId="0" applyNumberFormat="1" applyFont="1" applyFill="1" applyBorder="1" applyAlignment="1">
      <alignment horizontal="center" vertical="top" wrapText="1"/>
    </xf>
    <xf numFmtId="0" fontId="18" fillId="0" borderId="0" xfId="0" applyFont="1" applyFill="1"/>
    <xf numFmtId="170" fontId="18" fillId="0" borderId="0" xfId="0" applyNumberFormat="1" applyFont="1" applyFill="1"/>
    <xf numFmtId="4" fontId="22" fillId="0" borderId="9" xfId="0" applyNumberFormat="1" applyFont="1" applyFill="1" applyBorder="1" applyAlignment="1">
      <alignment horizontal="right" vertical="top" wrapText="1"/>
    </xf>
    <xf numFmtId="170" fontId="22" fillId="0" borderId="9" xfId="3" applyNumberFormat="1" applyFont="1" applyFill="1" applyBorder="1" applyAlignment="1">
      <alignment horizontal="right" vertical="top" wrapText="1"/>
    </xf>
    <xf numFmtId="3" fontId="18" fillId="0" borderId="0" xfId="0" applyNumberFormat="1" applyFont="1" applyFill="1"/>
    <xf numFmtId="4" fontId="18" fillId="0" borderId="0" xfId="0" applyNumberFormat="1" applyFont="1" applyFill="1"/>
    <xf numFmtId="3" fontId="22" fillId="0" borderId="9" xfId="0" applyNumberFormat="1" applyFont="1" applyFill="1" applyBorder="1" applyAlignment="1">
      <alignment horizontal="right" vertical="center" wrapText="1"/>
    </xf>
    <xf numFmtId="0" fontId="23" fillId="0" borderId="0" xfId="0" applyFont="1" applyFill="1" applyBorder="1" applyAlignment="1">
      <alignment vertical="top" wrapText="1"/>
    </xf>
    <xf numFmtId="3" fontId="23" fillId="0" borderId="0" xfId="0" applyNumberFormat="1" applyFont="1" applyFill="1" applyBorder="1" applyAlignment="1">
      <alignment horizontal="right" vertical="top" wrapText="1"/>
    </xf>
    <xf numFmtId="0" fontId="23" fillId="0" borderId="0" xfId="0" applyFont="1" applyFill="1" applyBorder="1" applyAlignment="1"/>
    <xf numFmtId="169" fontId="18" fillId="0" borderId="0" xfId="0" applyNumberFormat="1" applyFont="1" applyFill="1"/>
    <xf numFmtId="41" fontId="18" fillId="0" borderId="0" xfId="67" applyFont="1" applyFill="1"/>
    <xf numFmtId="170" fontId="22" fillId="0" borderId="9" xfId="0" applyNumberFormat="1" applyFont="1" applyFill="1" applyBorder="1" applyAlignment="1">
      <alignment horizontal="right" vertical="center" wrapText="1"/>
    </xf>
    <xf numFmtId="0" fontId="22" fillId="0" borderId="9" xfId="0" applyFont="1" applyFill="1" applyBorder="1" applyAlignment="1">
      <alignment horizontal="left" vertical="top" wrapText="1"/>
    </xf>
    <xf numFmtId="3" fontId="22" fillId="0" borderId="9" xfId="0" applyNumberFormat="1" applyFont="1" applyFill="1" applyBorder="1" applyAlignment="1">
      <alignment horizontal="right"/>
    </xf>
    <xf numFmtId="3" fontId="29" fillId="0" borderId="15" xfId="0" applyNumberFormat="1" applyFont="1" applyFill="1" applyBorder="1" applyAlignment="1">
      <alignment horizontal="right" vertical="top" wrapText="1"/>
    </xf>
    <xf numFmtId="3" fontId="29" fillId="0" borderId="14" xfId="0" applyNumberFormat="1" applyFont="1" applyFill="1" applyBorder="1" applyAlignment="1">
      <alignment horizontal="right" vertical="top" wrapText="1"/>
    </xf>
    <xf numFmtId="0" fontId="23" fillId="0" borderId="0" xfId="0" applyFont="1" applyFill="1" applyBorder="1" applyAlignment="1">
      <alignment horizontal="left" vertical="top" wrapText="1"/>
    </xf>
    <xf numFmtId="170" fontId="23" fillId="0" borderId="0" xfId="0" applyNumberFormat="1" applyFont="1" applyFill="1" applyAlignment="1">
      <alignment horizontal="left"/>
    </xf>
    <xf numFmtId="3" fontId="23" fillId="0" borderId="0" xfId="0" applyNumberFormat="1" applyFont="1" applyFill="1" applyAlignment="1">
      <alignment horizontal="left"/>
    </xf>
    <xf numFmtId="3" fontId="29" fillId="0" borderId="9" xfId="0" applyNumberFormat="1" applyFont="1" applyFill="1" applyBorder="1" applyAlignment="1">
      <alignment horizontal="right" vertical="top" wrapText="1"/>
    </xf>
    <xf numFmtId="3" fontId="22" fillId="0" borderId="9" xfId="0" applyNumberFormat="1" applyFont="1" applyFill="1" applyBorder="1" applyAlignment="1">
      <alignment horizontal="right" vertical="top" wrapText="1"/>
    </xf>
    <xf numFmtId="3" fontId="22" fillId="0" borderId="14" xfId="0" applyNumberFormat="1" applyFont="1" applyFill="1" applyBorder="1" applyAlignment="1">
      <alignment horizontal="right" vertical="top" wrapText="1"/>
    </xf>
    <xf numFmtId="0" fontId="22" fillId="0" borderId="0" xfId="0" applyFont="1" applyFill="1" applyBorder="1" applyAlignment="1">
      <alignment horizontal="justify" vertical="top" wrapText="1"/>
    </xf>
    <xf numFmtId="170" fontId="29" fillId="0" borderId="9" xfId="0" applyNumberFormat="1" applyFont="1" applyFill="1" applyBorder="1" applyAlignment="1">
      <alignment horizontal="right" vertical="top" wrapText="1"/>
    </xf>
    <xf numFmtId="165" fontId="22" fillId="0" borderId="8" xfId="3" applyNumberFormat="1" applyFont="1" applyFill="1" applyBorder="1" applyAlignment="1">
      <alignment horizontal="center" vertical="center" wrapText="1"/>
    </xf>
    <xf numFmtId="170" fontId="22" fillId="0" borderId="8" xfId="3" applyNumberFormat="1" applyFont="1" applyFill="1" applyBorder="1" applyAlignment="1">
      <alignment vertical="top" wrapText="1"/>
    </xf>
    <xf numFmtId="165" fontId="18" fillId="0" borderId="14" xfId="3" applyNumberFormat="1" applyFont="1" applyFill="1" applyBorder="1" applyAlignment="1">
      <alignment horizontal="center" vertical="center" wrapText="1"/>
    </xf>
    <xf numFmtId="170" fontId="22" fillId="0" borderId="9" xfId="0" applyNumberFormat="1" applyFont="1" applyFill="1" applyBorder="1" applyAlignment="1">
      <alignment vertical="center" wrapText="1"/>
    </xf>
    <xf numFmtId="3" fontId="18" fillId="0" borderId="9" xfId="0" applyNumberFormat="1" applyFont="1" applyFill="1" applyBorder="1"/>
    <xf numFmtId="3" fontId="22" fillId="0" borderId="8" xfId="0" applyNumberFormat="1" applyFont="1" applyFill="1" applyBorder="1"/>
    <xf numFmtId="3" fontId="22" fillId="0" borderId="15" xfId="0" applyNumberFormat="1" applyFont="1" applyFill="1" applyBorder="1"/>
    <xf numFmtId="3" fontId="18" fillId="0" borderId="8" xfId="0" applyNumberFormat="1" applyFont="1" applyFill="1" applyBorder="1"/>
    <xf numFmtId="3" fontId="22" fillId="0" borderId="9" xfId="0" applyNumberFormat="1" applyFont="1" applyFill="1" applyBorder="1"/>
    <xf numFmtId="3" fontId="18" fillId="0" borderId="15" xfId="0" applyNumberFormat="1" applyFont="1" applyFill="1" applyBorder="1"/>
    <xf numFmtId="3" fontId="19" fillId="0" borderId="9" xfId="0" applyNumberFormat="1" applyFont="1" applyFill="1" applyBorder="1"/>
    <xf numFmtId="0" fontId="19" fillId="0" borderId="0" xfId="0" applyFont="1" applyFill="1" applyBorder="1" applyAlignment="1">
      <alignment horizontal="left"/>
    </xf>
    <xf numFmtId="3" fontId="19" fillId="0" borderId="0" xfId="0" applyNumberFormat="1" applyFont="1" applyFill="1" applyBorder="1" applyAlignment="1">
      <alignment horizontal="right"/>
    </xf>
    <xf numFmtId="170" fontId="18" fillId="0" borderId="0" xfId="0" applyNumberFormat="1" applyFont="1" applyFill="1" applyBorder="1"/>
    <xf numFmtId="3" fontId="18" fillId="0" borderId="0" xfId="0" applyNumberFormat="1" applyFont="1" applyFill="1" applyBorder="1"/>
    <xf numFmtId="0" fontId="23" fillId="0" borderId="0" xfId="0" applyFont="1" applyFill="1" applyBorder="1" applyAlignment="1">
      <alignment horizontal="center" vertical="top" wrapText="1"/>
    </xf>
    <xf numFmtId="3" fontId="23" fillId="0" borderId="0" xfId="0" applyNumberFormat="1" applyFont="1" applyFill="1" applyBorder="1" applyAlignment="1">
      <alignment horizontal="center" vertical="top" wrapText="1"/>
    </xf>
    <xf numFmtId="0" fontId="22" fillId="0" borderId="0" xfId="0" applyFont="1" applyFill="1"/>
    <xf numFmtId="0" fontId="18" fillId="0" borderId="9" xfId="0" applyFont="1" applyFill="1" applyBorder="1"/>
    <xf numFmtId="6" fontId="18" fillId="0" borderId="0" xfId="0" applyNumberFormat="1" applyFont="1" applyAlignment="1"/>
    <xf numFmtId="0" fontId="19" fillId="0" borderId="0" xfId="0" applyFont="1" applyBorder="1" applyAlignment="1">
      <alignment horizontal="center"/>
    </xf>
    <xf numFmtId="0" fontId="19" fillId="0" borderId="0" xfId="0" applyFont="1" applyBorder="1" applyAlignment="1"/>
    <xf numFmtId="0" fontId="18" fillId="0" borderId="0" xfId="0" applyFont="1" applyBorder="1" applyAlignment="1">
      <alignment horizontal="left"/>
    </xf>
    <xf numFmtId="6" fontId="18" fillId="0" borderId="0" xfId="0" applyNumberFormat="1" applyFont="1" applyAlignment="1">
      <alignment horizontal="right"/>
    </xf>
    <xf numFmtId="0" fontId="18" fillId="0" borderId="0" xfId="0" applyFont="1" applyFill="1" applyAlignment="1">
      <alignment horizontal="center"/>
    </xf>
    <xf numFmtId="3" fontId="18" fillId="0" borderId="0" xfId="0" applyNumberFormat="1" applyFont="1" applyFill="1" applyAlignment="1">
      <alignment horizontal="center"/>
    </xf>
    <xf numFmtId="3" fontId="18" fillId="0" borderId="0" xfId="0" applyNumberFormat="1" applyFont="1" applyFill="1" applyAlignment="1">
      <alignment horizontal="right"/>
    </xf>
    <xf numFmtId="0" fontId="18" fillId="0" borderId="9" xfId="0" applyFont="1" applyFill="1" applyBorder="1" applyAlignment="1">
      <alignment horizontal="center"/>
    </xf>
    <xf numFmtId="3" fontId="18" fillId="0" borderId="9" xfId="0" applyNumberFormat="1" applyFont="1" applyFill="1" applyBorder="1" applyAlignment="1">
      <alignment horizontal="center"/>
    </xf>
    <xf numFmtId="3" fontId="18" fillId="0" borderId="9" xfId="0" applyNumberFormat="1" applyFont="1" applyFill="1" applyBorder="1" applyAlignment="1">
      <alignment horizontal="right"/>
    </xf>
    <xf numFmtId="0" fontId="19" fillId="0" borderId="9" xfId="0" applyFont="1" applyFill="1" applyBorder="1" applyAlignment="1">
      <alignment horizontal="center"/>
    </xf>
    <xf numFmtId="3" fontId="19" fillId="0" borderId="9" xfId="0" applyNumberFormat="1" applyFont="1" applyFill="1" applyBorder="1" applyAlignment="1">
      <alignment horizontal="right"/>
    </xf>
    <xf numFmtId="10" fontId="19" fillId="0" borderId="9" xfId="0" applyNumberFormat="1" applyFont="1" applyFill="1" applyBorder="1" applyAlignment="1">
      <alignment horizontal="center"/>
    </xf>
    <xf numFmtId="1" fontId="19" fillId="0" borderId="9" xfId="0" applyNumberFormat="1" applyFont="1" applyBorder="1" applyAlignment="1">
      <alignment horizontal="center" vertical="center" wrapText="1"/>
    </xf>
    <xf numFmtId="0" fontId="18" fillId="0" borderId="9" xfId="0" applyFont="1" applyFill="1" applyBorder="1" applyAlignment="1">
      <alignment horizontal="center"/>
    </xf>
    <xf numFmtId="0" fontId="18" fillId="0" borderId="0" xfId="4" applyFont="1" applyAlignment="1">
      <alignment horizontal="center" vertical="top" wrapText="1"/>
    </xf>
    <xf numFmtId="0" fontId="23" fillId="0" borderId="0" xfId="0" applyFont="1" applyFill="1" applyAlignment="1">
      <alignment horizontal="left" vertical="center"/>
    </xf>
    <xf numFmtId="0" fontId="23" fillId="0" borderId="0" xfId="0" applyFont="1" applyFill="1" applyAlignment="1">
      <alignment horizontal="left"/>
    </xf>
    <xf numFmtId="1" fontId="19" fillId="0" borderId="9" xfId="0" applyNumberFormat="1" applyFont="1" applyBorder="1" applyAlignment="1">
      <alignment horizontal="center" vertical="center" wrapText="1"/>
    </xf>
    <xf numFmtId="0" fontId="18" fillId="0" borderId="0" xfId="0" applyFont="1" applyBorder="1" applyAlignment="1">
      <alignment horizontal="center"/>
    </xf>
    <xf numFmtId="0" fontId="19" fillId="0" borderId="11" xfId="0" applyFont="1" applyFill="1" applyBorder="1" applyAlignment="1">
      <alignment horizontal="center"/>
    </xf>
    <xf numFmtId="3" fontId="19" fillId="0" borderId="1" xfId="0" applyNumberFormat="1" applyFont="1" applyFill="1" applyBorder="1"/>
    <xf numFmtId="0" fontId="19" fillId="0" borderId="1" xfId="0" applyFont="1" applyFill="1" applyBorder="1" applyAlignment="1">
      <alignment horizontal="center"/>
    </xf>
    <xf numFmtId="0" fontId="19" fillId="0" borderId="11" xfId="0" applyFont="1" applyFill="1" applyBorder="1" applyAlignment="1">
      <alignment horizontal="center" vertical="center" wrapText="1"/>
    </xf>
    <xf numFmtId="0" fontId="19" fillId="0" borderId="9"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0" fontId="18" fillId="0" borderId="0" xfId="0" applyNumberFormat="1" applyFont="1"/>
    <xf numFmtId="0" fontId="19" fillId="0" borderId="9" xfId="0" applyFont="1" applyFill="1" applyBorder="1" applyAlignment="1"/>
    <xf numFmtId="0" fontId="35" fillId="0" borderId="0" xfId="0" applyFont="1" applyAlignment="1"/>
    <xf numFmtId="0" fontId="19" fillId="0" borderId="0" xfId="0" applyFont="1" applyAlignment="1"/>
    <xf numFmtId="0" fontId="50" fillId="0" borderId="0" xfId="0" applyFont="1" applyAlignment="1">
      <alignment horizontal="center"/>
    </xf>
    <xf numFmtId="0" fontId="51" fillId="0" borderId="3" xfId="0" applyFont="1" applyBorder="1"/>
    <xf numFmtId="174" fontId="18" fillId="0" borderId="9" xfId="0" applyNumberFormat="1" applyFont="1" applyFill="1" applyBorder="1" applyAlignment="1">
      <alignment horizontal="right" vertical="top" wrapText="1"/>
    </xf>
    <xf numFmtId="0" fontId="23" fillId="0" borderId="0" xfId="0" applyFont="1" applyFill="1" applyAlignment="1">
      <alignment vertical="center"/>
    </xf>
    <xf numFmtId="0" fontId="22" fillId="0" borderId="9" xfId="0" applyFont="1" applyFill="1" applyBorder="1" applyAlignment="1">
      <alignment horizontal="center" vertical="top" wrapText="1"/>
    </xf>
    <xf numFmtId="0" fontId="23" fillId="0" borderId="0" xfId="0" applyFont="1" applyFill="1" applyAlignment="1"/>
    <xf numFmtId="0" fontId="23" fillId="0" borderId="0" xfId="0" applyFont="1" applyFill="1"/>
    <xf numFmtId="4" fontId="22" fillId="0" borderId="9"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170" fontId="18" fillId="0" borderId="0" xfId="0" applyNumberFormat="1" applyFont="1" applyFill="1" applyAlignment="1">
      <alignment horizontal="left"/>
    </xf>
    <xf numFmtId="0" fontId="23" fillId="0" borderId="9" xfId="0" applyFont="1" applyFill="1" applyBorder="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vertical="center"/>
    </xf>
    <xf numFmtId="0" fontId="18" fillId="0" borderId="0" xfId="0" applyFont="1" applyFill="1" applyAlignment="1">
      <alignment vertical="center"/>
    </xf>
    <xf numFmtId="170" fontId="23" fillId="0" borderId="9" xfId="0" applyNumberFormat="1" applyFont="1" applyFill="1" applyBorder="1" applyAlignment="1">
      <alignment horizontal="center" vertical="center" wrapText="1"/>
    </xf>
    <xf numFmtId="0" fontId="19" fillId="0" borderId="0" xfId="0" applyFont="1" applyFill="1" applyAlignment="1">
      <alignment wrapText="1"/>
    </xf>
    <xf numFmtId="0" fontId="18" fillId="0" borderId="0" xfId="0" applyFont="1" applyFill="1" applyAlignment="1"/>
    <xf numFmtId="14" fontId="23" fillId="0" borderId="9" xfId="0" applyNumberFormat="1" applyFont="1" applyFill="1" applyBorder="1" applyAlignment="1">
      <alignment horizontal="center" vertical="center" wrapText="1"/>
    </xf>
    <xf numFmtId="170" fontId="19" fillId="0" borderId="0" xfId="0" applyNumberFormat="1" applyFont="1" applyFill="1" applyAlignment="1">
      <alignment vertical="center"/>
    </xf>
    <xf numFmtId="0" fontId="19" fillId="0" borderId="0" xfId="0" applyFont="1" applyFill="1"/>
    <xf numFmtId="0" fontId="23" fillId="0" borderId="0" xfId="0" applyFont="1" applyFill="1" applyAlignment="1">
      <alignment vertical="center" wrapText="1"/>
    </xf>
    <xf numFmtId="0" fontId="23" fillId="0" borderId="9" xfId="0" applyFont="1" applyFill="1" applyBorder="1" applyAlignment="1">
      <alignment vertical="top" wrapText="1"/>
    </xf>
    <xf numFmtId="170" fontId="23" fillId="0" borderId="9" xfId="0" applyNumberFormat="1" applyFont="1" applyFill="1" applyBorder="1" applyAlignment="1">
      <alignment vertical="top" wrapText="1"/>
    </xf>
    <xf numFmtId="0" fontId="18" fillId="0" borderId="0" xfId="0" applyFont="1" applyFill="1" applyAlignment="1">
      <alignment horizontal="left"/>
    </xf>
    <xf numFmtId="0" fontId="22" fillId="0" borderId="9" xfId="0" applyFont="1" applyFill="1" applyBorder="1" applyAlignment="1">
      <alignment horizontal="center" vertical="center" wrapText="1"/>
    </xf>
    <xf numFmtId="171" fontId="23" fillId="0" borderId="9" xfId="0" applyNumberFormat="1" applyFont="1" applyFill="1" applyBorder="1" applyAlignment="1">
      <alignment vertical="top" wrapText="1"/>
    </xf>
    <xf numFmtId="168" fontId="18" fillId="0" borderId="0" xfId="67" applyNumberFormat="1" applyFont="1" applyFill="1"/>
    <xf numFmtId="0" fontId="23" fillId="0" borderId="9" xfId="0" applyFont="1" applyFill="1" applyBorder="1" applyAlignment="1">
      <alignment horizontal="center" vertical="top" wrapText="1"/>
    </xf>
    <xf numFmtId="4" fontId="23" fillId="0" borderId="9" xfId="0" applyNumberFormat="1" applyFont="1" applyFill="1" applyBorder="1" applyAlignment="1">
      <alignment horizontal="right" vertical="top" wrapText="1"/>
    </xf>
    <xf numFmtId="171" fontId="23" fillId="0" borderId="9" xfId="0" applyNumberFormat="1" applyFont="1" applyFill="1" applyBorder="1" applyAlignment="1">
      <alignment horizontal="right" vertical="top" wrapText="1"/>
    </xf>
    <xf numFmtId="3" fontId="23" fillId="0" borderId="9" xfId="0" applyNumberFormat="1" applyFont="1" applyFill="1" applyBorder="1" applyAlignment="1">
      <alignment vertical="top" wrapText="1"/>
    </xf>
    <xf numFmtId="170" fontId="22" fillId="0" borderId="0" xfId="0" applyNumberFormat="1" applyFont="1" applyFill="1" applyBorder="1" applyAlignment="1">
      <alignment horizontal="right" vertical="top" wrapText="1"/>
    </xf>
    <xf numFmtId="170" fontId="22" fillId="0" borderId="0" xfId="0" applyNumberFormat="1" applyFont="1" applyFill="1" applyBorder="1" applyAlignment="1">
      <alignment vertical="top" wrapText="1"/>
    </xf>
    <xf numFmtId="3" fontId="22" fillId="0" borderId="0" xfId="0" applyNumberFormat="1" applyFont="1" applyFill="1" applyBorder="1" applyAlignment="1">
      <alignment horizontal="right" vertical="top" wrapText="1"/>
    </xf>
    <xf numFmtId="3" fontId="22" fillId="0" borderId="0" xfId="0" applyNumberFormat="1" applyFont="1" applyFill="1" applyBorder="1" applyAlignment="1">
      <alignment vertical="top" wrapText="1"/>
    </xf>
    <xf numFmtId="0" fontId="22" fillId="0" borderId="9" xfId="0" applyFont="1" applyFill="1" applyBorder="1" applyAlignment="1">
      <alignment horizontal="right" vertical="top" wrapText="1"/>
    </xf>
    <xf numFmtId="170" fontId="22" fillId="0" borderId="9" xfId="1" applyNumberFormat="1" applyFont="1" applyFill="1" applyBorder="1" applyAlignment="1">
      <alignment horizontal="right" vertical="top" wrapText="1"/>
    </xf>
    <xf numFmtId="173" fontId="23" fillId="0" borderId="9" xfId="1" applyNumberFormat="1" applyFont="1" applyFill="1" applyBorder="1" applyAlignment="1">
      <alignment horizontal="right" vertical="top" wrapText="1"/>
    </xf>
    <xf numFmtId="4" fontId="29" fillId="0" borderId="9" xfId="0" applyNumberFormat="1" applyFont="1" applyFill="1" applyBorder="1" applyAlignment="1">
      <alignment horizontal="center" vertical="center" wrapText="1"/>
    </xf>
    <xf numFmtId="171" fontId="22" fillId="0" borderId="9" xfId="0" applyNumberFormat="1" applyFont="1" applyFill="1" applyBorder="1" applyAlignment="1">
      <alignment horizontal="right" vertical="center" wrapText="1"/>
    </xf>
    <xf numFmtId="170" fontId="18" fillId="0" borderId="0" xfId="0" applyNumberFormat="1" applyFont="1" applyFill="1" applyAlignment="1">
      <alignment vertical="center"/>
    </xf>
    <xf numFmtId="3" fontId="23" fillId="0" borderId="9" xfId="0" applyNumberFormat="1" applyFont="1" applyFill="1" applyBorder="1" applyAlignment="1">
      <alignment horizontal="center" vertical="top" wrapText="1"/>
    </xf>
    <xf numFmtId="170" fontId="23" fillId="0" borderId="9" xfId="0"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3" fontId="22"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right" vertical="top" wrapText="1"/>
    </xf>
    <xf numFmtId="0" fontId="22" fillId="0" borderId="0" xfId="0" applyFont="1" applyFill="1" applyAlignment="1">
      <alignment horizontal="left" vertical="center"/>
    </xf>
    <xf numFmtId="174" fontId="22" fillId="0" borderId="9" xfId="0" applyNumberFormat="1" applyFont="1" applyFill="1" applyBorder="1" applyAlignment="1">
      <alignment horizontal="right" vertical="top" wrapText="1"/>
    </xf>
    <xf numFmtId="170" fontId="22" fillId="0" borderId="9" xfId="0" applyNumberFormat="1" applyFont="1" applyFill="1" applyBorder="1"/>
    <xf numFmtId="171" fontId="22" fillId="0" borderId="9" xfId="1" applyNumberFormat="1" applyFont="1" applyFill="1" applyBorder="1" applyAlignment="1">
      <alignment horizontal="right" vertical="top" wrapText="1"/>
    </xf>
    <xf numFmtId="3" fontId="23" fillId="0" borderId="9" xfId="0" applyNumberFormat="1" applyFont="1" applyFill="1" applyBorder="1" applyAlignment="1">
      <alignment horizontal="right" vertical="top" wrapText="1"/>
    </xf>
    <xf numFmtId="170" fontId="22" fillId="0" borderId="0" xfId="0" applyNumberFormat="1" applyFont="1" applyFill="1" applyBorder="1"/>
    <xf numFmtId="4" fontId="22" fillId="0" borderId="0" xfId="1" applyNumberFormat="1" applyFont="1" applyFill="1" applyBorder="1" applyAlignment="1">
      <alignment horizontal="right" vertical="top" wrapText="1"/>
    </xf>
    <xf numFmtId="170" fontId="22" fillId="0" borderId="9" xfId="2" applyNumberFormat="1" applyFont="1" applyFill="1" applyBorder="1" applyAlignment="1">
      <alignment horizontal="center" vertical="top" wrapText="1"/>
    </xf>
    <xf numFmtId="3" fontId="22" fillId="0" borderId="9" xfId="2" applyNumberFormat="1" applyFont="1" applyFill="1" applyBorder="1" applyAlignment="1">
      <alignment horizontal="right" vertical="top" wrapText="1"/>
    </xf>
    <xf numFmtId="3" fontId="22" fillId="0" borderId="9" xfId="2" quotePrefix="1" applyNumberFormat="1" applyFont="1" applyFill="1" applyBorder="1" applyAlignment="1">
      <alignment horizontal="center" vertical="top" wrapText="1"/>
    </xf>
    <xf numFmtId="170" fontId="23" fillId="0" borderId="9" xfId="3" applyNumberFormat="1" applyFont="1" applyFill="1" applyBorder="1" applyAlignment="1">
      <alignment vertical="top" wrapText="1"/>
    </xf>
    <xf numFmtId="0" fontId="23" fillId="0" borderId="9" xfId="2" applyFont="1" applyFill="1" applyBorder="1" applyAlignment="1">
      <alignment vertical="top" wrapText="1"/>
    </xf>
    <xf numFmtId="174" fontId="19" fillId="0" borderId="9" xfId="77" applyNumberFormat="1" applyFont="1" applyFill="1" applyBorder="1" applyAlignment="1">
      <alignment vertical="top" wrapText="1"/>
    </xf>
    <xf numFmtId="3" fontId="23" fillId="0" borderId="9" xfId="3" applyNumberFormat="1" applyFont="1" applyFill="1" applyBorder="1" applyAlignment="1">
      <alignment vertical="top" wrapText="1"/>
    </xf>
    <xf numFmtId="170" fontId="22" fillId="0" borderId="9" xfId="3" applyNumberFormat="1" applyFont="1" applyFill="1" applyBorder="1" applyAlignment="1">
      <alignment horizontal="right" vertical="center" wrapText="1"/>
    </xf>
    <xf numFmtId="165" fontId="22" fillId="0" borderId="9" xfId="3" applyNumberFormat="1" applyFont="1" applyFill="1" applyBorder="1" applyAlignment="1">
      <alignment horizontal="center" vertical="center" wrapText="1"/>
    </xf>
    <xf numFmtId="3" fontId="22" fillId="0" borderId="9" xfId="0" applyNumberFormat="1" applyFont="1" applyFill="1" applyBorder="1" applyAlignment="1">
      <alignment vertical="top" wrapText="1"/>
    </xf>
    <xf numFmtId="0" fontId="22" fillId="0" borderId="0" xfId="0" applyFont="1" applyFill="1" applyBorder="1" applyAlignment="1">
      <alignment vertical="top" wrapText="1"/>
    </xf>
    <xf numFmtId="170" fontId="23" fillId="0" borderId="1" xfId="0" applyNumberFormat="1" applyFont="1" applyFill="1" applyBorder="1" applyAlignment="1">
      <alignment horizontal="center" vertical="center" wrapText="1"/>
    </xf>
    <xf numFmtId="3" fontId="24" fillId="0" borderId="0" xfId="0" applyNumberFormat="1" applyFont="1" applyFill="1"/>
    <xf numFmtId="170" fontId="24" fillId="0" borderId="0" xfId="0" applyNumberFormat="1" applyFont="1" applyFill="1"/>
    <xf numFmtId="165" fontId="22" fillId="0" borderId="2" xfId="3" applyNumberFormat="1" applyFont="1" applyFill="1" applyBorder="1" applyAlignment="1">
      <alignment horizontal="center" vertical="top" wrapText="1"/>
    </xf>
    <xf numFmtId="170" fontId="22" fillId="0" borderId="2" xfId="3" applyNumberFormat="1" applyFont="1" applyFill="1" applyBorder="1" applyAlignment="1">
      <alignment horizontal="right" vertical="top" wrapText="1"/>
    </xf>
    <xf numFmtId="170" fontId="22" fillId="0" borderId="2" xfId="3" applyNumberFormat="1" applyFont="1" applyFill="1" applyBorder="1" applyAlignment="1">
      <alignment horizontal="center" vertical="top" wrapText="1"/>
    </xf>
    <xf numFmtId="170" fontId="32" fillId="0" borderId="0" xfId="0" applyNumberFormat="1" applyFont="1" applyFill="1"/>
    <xf numFmtId="165" fontId="23" fillId="0" borderId="9" xfId="3" applyNumberFormat="1" applyFont="1" applyFill="1" applyBorder="1" applyAlignment="1">
      <alignment horizontal="center" vertical="top" wrapText="1"/>
    </xf>
    <xf numFmtId="170" fontId="23" fillId="0" borderId="9" xfId="3" applyNumberFormat="1" applyFont="1" applyFill="1" applyBorder="1" applyAlignment="1">
      <alignment horizontal="center" vertical="top" wrapText="1"/>
    </xf>
    <xf numFmtId="0" fontId="23" fillId="0" borderId="0" xfId="0" applyFont="1" applyFill="1" applyAlignment="1">
      <alignment horizontal="justify"/>
    </xf>
    <xf numFmtId="0" fontId="18" fillId="0" borderId="9" xfId="0" applyFont="1" applyFill="1" applyBorder="1" applyAlignment="1">
      <alignment horizontal="left"/>
    </xf>
    <xf numFmtId="2" fontId="23" fillId="0" borderId="1" xfId="0" applyNumberFormat="1" applyFont="1" applyFill="1" applyBorder="1" applyAlignment="1">
      <alignment horizontal="center" vertical="center" wrapText="1"/>
    </xf>
    <xf numFmtId="2" fontId="23" fillId="0" borderId="9" xfId="0" applyNumberFormat="1" applyFont="1" applyFill="1" applyBorder="1" applyAlignment="1">
      <alignment horizontal="center" vertical="center" wrapText="1"/>
    </xf>
    <xf numFmtId="3" fontId="23" fillId="0" borderId="1" xfId="0" applyNumberFormat="1" applyFont="1" applyFill="1" applyBorder="1" applyAlignment="1">
      <alignment horizontal="right" vertical="top" wrapText="1"/>
    </xf>
    <xf numFmtId="0" fontId="27" fillId="0" borderId="0" xfId="0" applyFont="1" applyFill="1" applyBorder="1" applyAlignment="1"/>
    <xf numFmtId="0" fontId="23" fillId="0" borderId="0" xfId="0" applyFont="1" applyFill="1" applyAlignment="1">
      <alignment horizontal="center"/>
    </xf>
    <xf numFmtId="170" fontId="23" fillId="0" borderId="0" xfId="0" applyNumberFormat="1" applyFont="1" applyFill="1" applyAlignment="1">
      <alignment horizontal="center"/>
    </xf>
    <xf numFmtId="3" fontId="23" fillId="0" borderId="0" xfId="0" applyNumberFormat="1" applyFont="1" applyFill="1" applyAlignment="1">
      <alignment horizontal="center"/>
    </xf>
    <xf numFmtId="0" fontId="22" fillId="0" borderId="0" xfId="0" applyFont="1" applyFill="1" applyAlignment="1">
      <alignment horizontal="center"/>
    </xf>
    <xf numFmtId="170" fontId="22" fillId="0" borderId="0" xfId="0" applyNumberFormat="1" applyFont="1" applyFill="1"/>
    <xf numFmtId="3" fontId="22" fillId="0" borderId="0" xfId="0" applyNumberFormat="1" applyFont="1" applyFill="1"/>
    <xf numFmtId="170" fontId="19" fillId="0" borderId="9" xfId="0" applyNumberFormat="1" applyFont="1" applyFill="1" applyBorder="1" applyAlignment="1">
      <alignment horizontal="center" vertical="center" wrapText="1"/>
    </xf>
    <xf numFmtId="170" fontId="18" fillId="0" borderId="9" xfId="0" applyNumberFormat="1" applyFont="1" applyFill="1" applyBorder="1" applyAlignment="1">
      <alignment horizontal="right"/>
    </xf>
    <xf numFmtId="170" fontId="19" fillId="0" borderId="9" xfId="0" applyNumberFormat="1" applyFont="1" applyFill="1" applyBorder="1" applyAlignment="1">
      <alignment horizontal="right"/>
    </xf>
    <xf numFmtId="0" fontId="22" fillId="0" borderId="0" xfId="0" applyFont="1" applyFill="1" applyAlignment="1">
      <alignment horizontal="left"/>
    </xf>
    <xf numFmtId="170" fontId="22" fillId="0" borderId="0" xfId="0" applyNumberFormat="1" applyFont="1" applyFill="1" applyAlignment="1">
      <alignment horizontal="left"/>
    </xf>
    <xf numFmtId="3" fontId="22" fillId="0" borderId="0" xfId="0" applyNumberFormat="1" applyFont="1" applyFill="1" applyAlignment="1">
      <alignment horizontal="left"/>
    </xf>
    <xf numFmtId="49" fontId="33" fillId="0" borderId="9" xfId="0" applyNumberFormat="1" applyFont="1" applyFill="1" applyBorder="1" applyAlignment="1">
      <alignment horizontal="center" vertical="center" wrapText="1"/>
    </xf>
    <xf numFmtId="170" fontId="33" fillId="0" borderId="9" xfId="0" applyNumberFormat="1" applyFont="1" applyFill="1" applyBorder="1" applyAlignment="1">
      <alignment horizontal="center" vertical="center" wrapText="1"/>
    </xf>
    <xf numFmtId="170" fontId="29" fillId="0" borderId="9" xfId="0" applyNumberFormat="1" applyFont="1" applyFill="1" applyBorder="1" applyAlignment="1">
      <alignment horizontal="right" vertical="center" wrapText="1"/>
    </xf>
    <xf numFmtId="3" fontId="23" fillId="0" borderId="9" xfId="0" applyNumberFormat="1" applyFont="1" applyFill="1" applyBorder="1" applyAlignment="1">
      <alignment horizontal="right" vertical="center" wrapText="1"/>
    </xf>
    <xf numFmtId="170" fontId="23" fillId="0" borderId="9" xfId="0" applyNumberFormat="1" applyFont="1" applyFill="1" applyBorder="1" applyAlignment="1">
      <alignment horizontal="right" vertical="center" wrapText="1"/>
    </xf>
    <xf numFmtId="0" fontId="26" fillId="0" borderId="0" xfId="0" applyFont="1" applyFill="1" applyBorder="1"/>
    <xf numFmtId="3" fontId="26" fillId="0" borderId="0" xfId="0" applyNumberFormat="1" applyFont="1" applyFill="1" applyBorder="1"/>
    <xf numFmtId="3" fontId="26" fillId="0" borderId="0" xfId="0" applyNumberFormat="1" applyFont="1" applyFill="1" applyBorder="1" applyAlignment="1">
      <alignment horizontal="right"/>
    </xf>
    <xf numFmtId="41" fontId="24" fillId="0" borderId="0" xfId="67" applyFont="1" applyFill="1" applyBorder="1"/>
    <xf numFmtId="41" fontId="22" fillId="0" borderId="0" xfId="67" applyFont="1" applyFill="1" applyBorder="1"/>
    <xf numFmtId="0" fontId="19" fillId="0" borderId="9" xfId="0" applyFont="1" applyFill="1" applyBorder="1" applyAlignment="1">
      <alignment horizontal="left"/>
    </xf>
    <xf numFmtId="3" fontId="23" fillId="0" borderId="9" xfId="0" applyNumberFormat="1" applyFont="1" applyFill="1" applyBorder="1" applyAlignment="1">
      <alignment horizontal="right"/>
    </xf>
    <xf numFmtId="0" fontId="19" fillId="0" borderId="0" xfId="0" applyFont="1" applyFill="1" applyBorder="1" applyAlignment="1">
      <alignment horizontal="center"/>
    </xf>
    <xf numFmtId="170" fontId="22" fillId="0" borderId="0" xfId="3" applyNumberFormat="1" applyFont="1" applyFill="1" applyBorder="1" applyAlignment="1">
      <alignment horizontal="justify" vertical="top" wrapText="1"/>
    </xf>
    <xf numFmtId="170" fontId="23" fillId="0" borderId="0" xfId="3" applyNumberFormat="1" applyFont="1" applyFill="1" applyBorder="1" applyAlignment="1">
      <alignment horizontal="right" vertical="top" wrapText="1"/>
    </xf>
    <xf numFmtId="3" fontId="22" fillId="0" borderId="15" xfId="0" applyNumberFormat="1" applyFont="1" applyFill="1" applyBorder="1" applyAlignment="1">
      <alignment horizontal="right" vertical="top" wrapText="1"/>
    </xf>
    <xf numFmtId="0" fontId="23" fillId="0" borderId="0" xfId="0" applyFont="1" applyFill="1" applyBorder="1" applyAlignment="1">
      <alignment horizontal="justify" vertical="top" wrapText="1"/>
    </xf>
    <xf numFmtId="165" fontId="22" fillId="0" borderId="0" xfId="0" applyNumberFormat="1" applyFont="1" applyFill="1" applyBorder="1" applyAlignment="1">
      <alignment horizontal="justify" vertical="top" wrapText="1"/>
    </xf>
    <xf numFmtId="0" fontId="22" fillId="0" borderId="0" xfId="0" applyFont="1" applyFill="1" applyAlignment="1">
      <alignment horizontal="justify"/>
    </xf>
    <xf numFmtId="170" fontId="22" fillId="0" borderId="9" xfId="0" applyNumberFormat="1" applyFont="1" applyFill="1" applyBorder="1" applyAlignment="1">
      <alignment horizontal="center" vertical="top" wrapText="1"/>
    </xf>
    <xf numFmtId="3" fontId="22" fillId="0" borderId="9" xfId="3" applyNumberFormat="1" applyFont="1" applyFill="1" applyBorder="1" applyAlignment="1">
      <alignment vertical="top" wrapText="1"/>
    </xf>
    <xf numFmtId="0" fontId="29" fillId="0" borderId="1" xfId="0" applyFont="1" applyFill="1" applyBorder="1" applyAlignment="1">
      <alignment horizontal="center" vertical="top" wrapText="1"/>
    </xf>
    <xf numFmtId="0" fontId="22" fillId="0" borderId="1" xfId="0" applyFont="1" applyFill="1" applyBorder="1" applyAlignment="1">
      <alignment horizontal="center" vertical="top" wrapText="1"/>
    </xf>
    <xf numFmtId="170" fontId="22" fillId="0" borderId="1" xfId="0" applyNumberFormat="1" applyFont="1" applyFill="1" applyBorder="1" applyAlignment="1">
      <alignment horizontal="right" vertical="top" wrapText="1"/>
    </xf>
    <xf numFmtId="170" fontId="22" fillId="0" borderId="0" xfId="0" applyNumberFormat="1" applyFont="1" applyFill="1" applyBorder="1" applyAlignment="1">
      <alignment horizontal="justify" vertical="top" wrapText="1"/>
    </xf>
    <xf numFmtId="3" fontId="26" fillId="0" borderId="0" xfId="0" applyNumberFormat="1" applyFont="1" applyFill="1"/>
    <xf numFmtId="0" fontId="26" fillId="0" borderId="0" xfId="0" applyFont="1" applyFill="1"/>
    <xf numFmtId="3" fontId="34" fillId="0" borderId="0" xfId="0" applyNumberFormat="1" applyFont="1" applyFill="1" applyAlignment="1">
      <alignment horizontal="left"/>
    </xf>
    <xf numFmtId="3" fontId="34" fillId="0" borderId="0" xfId="0" applyNumberFormat="1" applyFont="1" applyFill="1" applyAlignment="1">
      <alignment horizontal="center"/>
    </xf>
    <xf numFmtId="170" fontId="22" fillId="0" borderId="8" xfId="3" applyNumberFormat="1" applyFont="1" applyFill="1" applyBorder="1" applyAlignment="1">
      <alignment horizontal="right" vertical="top" wrapText="1"/>
    </xf>
    <xf numFmtId="0" fontId="23" fillId="0" borderId="1" xfId="0" applyFont="1" applyFill="1" applyBorder="1" applyAlignment="1">
      <alignment horizontal="justify" vertical="top" wrapText="1"/>
    </xf>
    <xf numFmtId="170" fontId="23" fillId="0" borderId="1" xfId="3" applyNumberFormat="1" applyFont="1" applyFill="1" applyBorder="1" applyAlignment="1">
      <alignment horizontal="right" vertical="top" wrapText="1"/>
    </xf>
    <xf numFmtId="170" fontId="23" fillId="0" borderId="0" xfId="0" applyNumberFormat="1" applyFont="1" applyFill="1" applyBorder="1" applyAlignment="1">
      <alignment horizontal="right" vertical="top" wrapText="1"/>
    </xf>
    <xf numFmtId="170" fontId="18" fillId="0" borderId="15" xfId="0" applyNumberFormat="1" applyFont="1" applyFill="1" applyBorder="1"/>
    <xf numFmtId="170" fontId="22" fillId="0" borderId="14" xfId="0" applyNumberFormat="1" applyFont="1" applyFill="1" applyBorder="1"/>
    <xf numFmtId="170" fontId="18" fillId="0" borderId="14" xfId="0" applyNumberFormat="1" applyFont="1" applyFill="1" applyBorder="1"/>
    <xf numFmtId="170" fontId="19" fillId="0" borderId="1" xfId="3" applyNumberFormat="1" applyFont="1" applyFill="1" applyBorder="1" applyAlignment="1">
      <alignment horizontal="right" vertical="top" wrapText="1"/>
    </xf>
    <xf numFmtId="170" fontId="23" fillId="0" borderId="1" xfId="0" applyNumberFormat="1" applyFont="1" applyFill="1" applyBorder="1" applyAlignment="1">
      <alignment horizontal="right" vertical="top" wrapText="1"/>
    </xf>
    <xf numFmtId="3" fontId="22" fillId="0" borderId="9" xfId="0" applyNumberFormat="1" applyFont="1" applyFill="1" applyBorder="1" applyAlignment="1">
      <alignment vertical="center" wrapText="1"/>
    </xf>
    <xf numFmtId="3" fontId="23" fillId="0" borderId="9" xfId="0" applyNumberFormat="1" applyFont="1" applyFill="1" applyBorder="1" applyAlignment="1">
      <alignment vertical="center" wrapText="1"/>
    </xf>
    <xf numFmtId="170" fontId="23" fillId="0" borderId="9" xfId="0" applyNumberFormat="1" applyFont="1" applyFill="1" applyBorder="1" applyAlignment="1">
      <alignment vertical="center" wrapText="1"/>
    </xf>
    <xf numFmtId="165" fontId="23" fillId="0" borderId="0" xfId="0" applyNumberFormat="1" applyFont="1" applyFill="1" applyBorder="1" applyAlignment="1">
      <alignment horizontal="justify" vertical="top" wrapText="1"/>
    </xf>
    <xf numFmtId="170" fontId="23" fillId="0" borderId="0" xfId="0" applyNumberFormat="1" applyFont="1" applyFill="1" applyBorder="1" applyAlignment="1">
      <alignment horizontal="justify" vertical="top" wrapText="1"/>
    </xf>
    <xf numFmtId="3" fontId="22" fillId="0" borderId="0" xfId="0" applyNumberFormat="1" applyFont="1" applyFill="1" applyBorder="1" applyAlignment="1">
      <alignment horizontal="justify" vertical="top" wrapText="1"/>
    </xf>
    <xf numFmtId="3" fontId="19" fillId="0" borderId="1" xfId="0" applyNumberFormat="1" applyFont="1" applyFill="1" applyBorder="1" applyAlignment="1">
      <alignment horizontal="right"/>
    </xf>
    <xf numFmtId="3" fontId="23" fillId="0" borderId="1" xfId="0" applyNumberFormat="1" applyFont="1" applyFill="1" applyBorder="1" applyAlignment="1">
      <alignment horizontal="right"/>
    </xf>
    <xf numFmtId="3" fontId="22" fillId="0" borderId="0" xfId="0" applyNumberFormat="1" applyFont="1" applyFill="1" applyAlignment="1">
      <alignment horizontal="center"/>
    </xf>
    <xf numFmtId="3" fontId="25" fillId="0" borderId="0" xfId="0" applyNumberFormat="1" applyFont="1" applyFill="1"/>
    <xf numFmtId="3" fontId="18" fillId="0" borderId="9" xfId="0" applyNumberFormat="1" applyFont="1" applyFill="1" applyBorder="1" applyAlignment="1">
      <alignment horizontal="right" vertical="center" wrapText="1"/>
    </xf>
    <xf numFmtId="3" fontId="18" fillId="0" borderId="0" xfId="0" applyNumberFormat="1" applyFont="1" applyFill="1" applyAlignment="1">
      <alignment vertical="center"/>
    </xf>
    <xf numFmtId="0" fontId="23" fillId="0" borderId="9" xfId="2" applyFont="1" applyFill="1" applyBorder="1" applyAlignment="1">
      <alignment horizontal="center" vertical="top" wrapText="1"/>
    </xf>
    <xf numFmtId="2"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18" fillId="0" borderId="11" xfId="0" applyFont="1" applyFill="1" applyBorder="1" applyAlignment="1">
      <alignment horizontal="left"/>
    </xf>
    <xf numFmtId="0" fontId="18" fillId="0" borderId="13" xfId="0" applyFont="1" applyFill="1" applyBorder="1" applyAlignment="1">
      <alignment horizontal="left"/>
    </xf>
    <xf numFmtId="170" fontId="23" fillId="0" borderId="9" xfId="0" applyNumberFormat="1" applyFont="1" applyFill="1" applyBorder="1" applyAlignment="1">
      <alignment horizontal="center" vertical="center" wrapText="1"/>
    </xf>
    <xf numFmtId="0" fontId="50" fillId="0" borderId="0" xfId="0" applyFont="1" applyAlignment="1">
      <alignment horizontal="center"/>
    </xf>
    <xf numFmtId="0" fontId="27" fillId="0" borderId="0" xfId="0" applyFont="1" applyFill="1" applyAlignment="1">
      <alignment horizontal="left" vertical="center"/>
    </xf>
    <xf numFmtId="41" fontId="26" fillId="0" borderId="0" xfId="67" applyFont="1" applyFill="1" applyBorder="1"/>
    <xf numFmtId="174" fontId="23" fillId="0" borderId="9" xfId="67" applyNumberFormat="1" applyFont="1" applyFill="1" applyBorder="1" applyAlignment="1">
      <alignment horizontal="right" vertical="center" wrapText="1"/>
    </xf>
    <xf numFmtId="3" fontId="23" fillId="0" borderId="0" xfId="0" applyNumberFormat="1" applyFont="1" applyFill="1" applyBorder="1" applyAlignment="1">
      <alignment horizontal="right" vertical="center" wrapText="1"/>
    </xf>
    <xf numFmtId="170" fontId="23" fillId="0" borderId="0" xfId="0" applyNumberFormat="1" applyFont="1" applyFill="1" applyBorder="1" applyAlignment="1">
      <alignment horizontal="right" vertical="center" wrapText="1"/>
    </xf>
    <xf numFmtId="0" fontId="19" fillId="0" borderId="0" xfId="0" applyFont="1" applyFill="1" applyBorder="1" applyAlignment="1">
      <alignment horizontal="left" vertical="center"/>
    </xf>
    <xf numFmtId="3" fontId="22" fillId="0" borderId="14" xfId="0" applyNumberFormat="1" applyFont="1" applyFill="1" applyBorder="1"/>
    <xf numFmtId="0" fontId="50" fillId="0" borderId="0" xfId="0" applyFont="1" applyAlignment="1">
      <alignment horizontal="left"/>
    </xf>
    <xf numFmtId="2" fontId="23" fillId="0" borderId="9" xfId="0" applyNumberFormat="1" applyFont="1" applyFill="1" applyBorder="1" applyAlignment="1">
      <alignment horizontal="center" vertical="center" wrapText="1"/>
    </xf>
    <xf numFmtId="170" fontId="23" fillId="0" borderId="9"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2" fillId="0" borderId="0" xfId="0" applyFont="1" applyFill="1" applyAlignment="1">
      <alignment horizontal="justify"/>
    </xf>
    <xf numFmtId="0" fontId="23" fillId="0" borderId="9" xfId="2" applyFont="1" applyFill="1" applyBorder="1" applyAlignment="1">
      <alignment horizontal="center" vertical="top" wrapText="1"/>
    </xf>
    <xf numFmtId="0" fontId="23" fillId="0" borderId="9" xfId="0" applyFont="1" applyFill="1" applyBorder="1" applyAlignment="1">
      <alignment horizontal="center" vertical="center" wrapText="1"/>
    </xf>
    <xf numFmtId="0" fontId="18" fillId="0" borderId="12" xfId="0" applyFont="1" applyFill="1" applyBorder="1" applyAlignment="1">
      <alignment horizontal="center"/>
    </xf>
    <xf numFmtId="0" fontId="18" fillId="0" borderId="13" xfId="0" applyFont="1" applyFill="1" applyBorder="1" applyAlignment="1">
      <alignment horizontal="center"/>
    </xf>
    <xf numFmtId="0" fontId="18" fillId="0" borderId="13" xfId="0" applyFont="1" applyFill="1" applyBorder="1" applyAlignment="1"/>
    <xf numFmtId="0" fontId="18" fillId="0" borderId="12" xfId="0" applyFont="1" applyFill="1" applyBorder="1" applyAlignment="1"/>
    <xf numFmtId="0" fontId="31" fillId="0" borderId="0" xfId="0" applyFont="1" applyFill="1" applyBorder="1"/>
    <xf numFmtId="3" fontId="31" fillId="0" borderId="0" xfId="0" applyNumberFormat="1" applyFont="1" applyFill="1" applyBorder="1"/>
    <xf numFmtId="3" fontId="23" fillId="0" borderId="0" xfId="0" applyNumberFormat="1" applyFont="1" applyFill="1" applyBorder="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8" fillId="0" borderId="0" xfId="0" applyFont="1" applyFill="1" applyBorder="1" applyAlignment="1"/>
    <xf numFmtId="0" fontId="18" fillId="0" borderId="0" xfId="0" applyFont="1" applyFill="1" applyBorder="1" applyAlignment="1">
      <alignment horizontal="center"/>
    </xf>
    <xf numFmtId="3" fontId="22" fillId="0" borderId="0" xfId="2" applyNumberFormat="1" applyFont="1" applyFill="1" applyBorder="1" applyAlignment="1">
      <alignment horizontal="right" vertical="top" wrapText="1"/>
    </xf>
    <xf numFmtId="3" fontId="22" fillId="0" borderId="0" xfId="2" quotePrefix="1" applyNumberFormat="1" applyFont="1" applyFill="1" applyBorder="1" applyAlignment="1">
      <alignment horizontal="center" vertical="top" wrapText="1"/>
    </xf>
    <xf numFmtId="0" fontId="23" fillId="0" borderId="0" xfId="2" applyFont="1" applyFill="1" applyBorder="1" applyAlignment="1">
      <alignment vertical="top" wrapText="1"/>
    </xf>
    <xf numFmtId="170" fontId="23" fillId="0" borderId="0" xfId="3" applyNumberFormat="1" applyFont="1" applyFill="1" applyBorder="1" applyAlignment="1">
      <alignment vertical="top" wrapText="1"/>
    </xf>
    <xf numFmtId="3" fontId="23" fillId="0" borderId="0" xfId="3" applyNumberFormat="1" applyFont="1" applyFill="1" applyBorder="1" applyAlignment="1">
      <alignment vertical="top" wrapText="1"/>
    </xf>
    <xf numFmtId="3" fontId="30" fillId="0" borderId="0" xfId="3" applyNumberFormat="1" applyFont="1" applyFill="1" applyBorder="1" applyAlignment="1">
      <alignment vertical="top" wrapText="1"/>
    </xf>
    <xf numFmtId="3" fontId="30" fillId="0" borderId="0" xfId="3" applyNumberFormat="1" applyFont="1" applyFill="1" applyBorder="1" applyAlignment="1">
      <alignment horizontal="center" vertical="top" wrapText="1"/>
    </xf>
    <xf numFmtId="165" fontId="22" fillId="0" borderId="0" xfId="3" applyNumberFormat="1" applyFont="1" applyFill="1" applyBorder="1" applyAlignment="1">
      <alignment horizontal="center" vertical="center" wrapText="1"/>
    </xf>
    <xf numFmtId="170" fontId="23" fillId="0" borderId="0" xfId="2" applyNumberFormat="1" applyFont="1" applyFill="1" applyBorder="1" applyAlignment="1">
      <alignment vertical="top" wrapText="1"/>
    </xf>
    <xf numFmtId="170" fontId="23" fillId="0" borderId="9" xfId="3" applyNumberFormat="1" applyFont="1" applyFill="1" applyBorder="1" applyAlignment="1">
      <alignment horizontal="right" vertical="top" wrapText="1"/>
    </xf>
    <xf numFmtId="0" fontId="23" fillId="0" borderId="12" xfId="2" applyFont="1" applyFill="1" applyBorder="1" applyAlignment="1">
      <alignment horizontal="left" vertical="top" wrapText="1"/>
    </xf>
    <xf numFmtId="170" fontId="23" fillId="0" borderId="12" xfId="3" applyNumberFormat="1" applyFont="1" applyFill="1" applyBorder="1" applyAlignment="1">
      <alignment horizontal="right" vertical="top" wrapText="1"/>
    </xf>
    <xf numFmtId="3" fontId="22" fillId="0" borderId="12" xfId="2" quotePrefix="1" applyNumberFormat="1" applyFont="1" applyFill="1" applyBorder="1" applyAlignment="1">
      <alignment horizontal="center" vertical="top" wrapText="1"/>
    </xf>
    <xf numFmtId="170" fontId="23" fillId="0" borderId="12" xfId="3" applyNumberFormat="1" applyFont="1" applyFill="1" applyBorder="1" applyAlignment="1">
      <alignment vertical="top" wrapText="1"/>
    </xf>
    <xf numFmtId="3" fontId="23" fillId="0" borderId="12" xfId="3" applyNumberFormat="1" applyFont="1" applyFill="1" applyBorder="1" applyAlignment="1">
      <alignment vertical="top" wrapText="1"/>
    </xf>
    <xf numFmtId="0" fontId="23" fillId="0" borderId="12" xfId="2" applyFont="1" applyFill="1" applyBorder="1" applyAlignment="1">
      <alignment vertical="top" wrapText="1"/>
    </xf>
    <xf numFmtId="0" fontId="22" fillId="0" borderId="12" xfId="0" applyFont="1" applyFill="1" applyBorder="1" applyAlignment="1">
      <alignment horizontal="left" vertical="center" wrapText="1"/>
    </xf>
    <xf numFmtId="0" fontId="23" fillId="0" borderId="12" xfId="2" applyFont="1" applyFill="1" applyBorder="1" applyAlignment="1">
      <alignment horizontal="center" vertical="center" wrapText="1"/>
    </xf>
    <xf numFmtId="170" fontId="22" fillId="0" borderId="12" xfId="2" applyNumberFormat="1" applyFont="1" applyFill="1" applyBorder="1" applyAlignment="1">
      <alignment horizontal="center" vertical="center" wrapText="1"/>
    </xf>
    <xf numFmtId="170" fontId="22" fillId="0" borderId="12" xfId="3" applyNumberFormat="1" applyFont="1" applyFill="1" applyBorder="1" applyAlignment="1">
      <alignment horizontal="right" vertical="center" wrapText="1"/>
    </xf>
    <xf numFmtId="165" fontId="22" fillId="0" borderId="12" xfId="3" applyNumberFormat="1" applyFont="1" applyFill="1" applyBorder="1" applyAlignment="1">
      <alignment horizontal="center" vertical="center" wrapText="1"/>
    </xf>
    <xf numFmtId="0" fontId="23" fillId="0" borderId="28" xfId="2" applyFont="1" applyFill="1" applyBorder="1" applyAlignment="1">
      <alignment horizontal="left" vertical="top" wrapText="1"/>
    </xf>
    <xf numFmtId="170" fontId="23" fillId="0" borderId="28" xfId="3" applyNumberFormat="1" applyFont="1" applyFill="1" applyBorder="1" applyAlignment="1">
      <alignment vertical="top" wrapText="1"/>
    </xf>
    <xf numFmtId="3" fontId="23" fillId="0" borderId="28" xfId="3" applyNumberFormat="1" applyFont="1" applyFill="1" applyBorder="1" applyAlignment="1">
      <alignment vertical="top" wrapText="1"/>
    </xf>
    <xf numFmtId="3" fontId="22" fillId="0" borderId="28" xfId="0" applyNumberFormat="1" applyFont="1" applyFill="1" applyBorder="1" applyAlignment="1">
      <alignment vertical="top" wrapText="1"/>
    </xf>
    <xf numFmtId="0" fontId="23" fillId="0" borderId="7" xfId="2" applyFont="1" applyFill="1" applyBorder="1" applyAlignment="1">
      <alignment horizontal="left" vertical="top" wrapText="1"/>
    </xf>
    <xf numFmtId="170" fontId="23" fillId="0" borderId="7" xfId="3" applyNumberFormat="1" applyFont="1" applyFill="1" applyBorder="1" applyAlignment="1">
      <alignment vertical="top" wrapText="1"/>
    </xf>
    <xf numFmtId="170" fontId="22" fillId="0" borderId="11" xfId="3" applyNumberFormat="1" applyFont="1" applyFill="1" applyBorder="1" applyAlignment="1">
      <alignment horizontal="right" vertical="center" wrapText="1"/>
    </xf>
    <xf numFmtId="165" fontId="23" fillId="0" borderId="9" xfId="3" applyNumberFormat="1" applyFont="1" applyFill="1" applyBorder="1" applyAlignment="1">
      <alignment horizontal="center" vertical="center" wrapText="1"/>
    </xf>
    <xf numFmtId="0" fontId="19" fillId="0" borderId="0" xfId="0" applyFont="1" applyAlignment="1">
      <alignment horizontal="left"/>
    </xf>
    <xf numFmtId="0" fontId="35" fillId="0" borderId="0" xfId="0" applyFont="1" applyAlignment="1">
      <alignment horizontal="center"/>
    </xf>
    <xf numFmtId="0" fontId="19" fillId="0" borderId="0" xfId="0" applyFont="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3" fontId="18" fillId="0" borderId="14" xfId="0" applyNumberFormat="1" applyFont="1" applyFill="1" applyBorder="1" applyAlignment="1">
      <alignment horizontal="right" vertical="center" wrapText="1"/>
    </xf>
    <xf numFmtId="3" fontId="18" fillId="0" borderId="3" xfId="0" applyNumberFormat="1" applyFont="1" applyFill="1" applyBorder="1" applyAlignment="1">
      <alignment horizontal="right" vertical="center" wrapText="1"/>
    </xf>
    <xf numFmtId="3" fontId="18" fillId="0" borderId="16" xfId="0" applyNumberFormat="1" applyFont="1" applyFill="1" applyBorder="1" applyAlignment="1">
      <alignment horizontal="right" vertical="center" wrapText="1"/>
    </xf>
    <xf numFmtId="3" fontId="0" fillId="0" borderId="3" xfId="0" applyNumberFormat="1" applyBorder="1" applyAlignment="1">
      <alignment horizontal="right" vertical="center" wrapText="1"/>
    </xf>
    <xf numFmtId="3" fontId="0" fillId="0" borderId="16" xfId="0" applyNumberFormat="1" applyBorder="1" applyAlignment="1">
      <alignment horizontal="right" vertical="center" wrapText="1"/>
    </xf>
    <xf numFmtId="1" fontId="19" fillId="0" borderId="9" xfId="0" applyNumberFormat="1" applyFont="1" applyBorder="1" applyAlignment="1">
      <alignment horizontal="center" vertical="center" wrapText="1"/>
    </xf>
    <xf numFmtId="0" fontId="18" fillId="0" borderId="9" xfId="0" applyFont="1" applyBorder="1" applyAlignment="1">
      <alignment horizontal="center"/>
    </xf>
    <xf numFmtId="0" fontId="18" fillId="0" borderId="9" xfId="0" applyFont="1" applyBorder="1" applyAlignment="1">
      <alignment horizontal="center" vertical="center" wrapText="1"/>
    </xf>
    <xf numFmtId="0" fontId="18" fillId="0" borderId="0" xfId="0" applyFont="1" applyAlignment="1">
      <alignment horizontal="left" vertical="top" wrapText="1"/>
    </xf>
    <xf numFmtId="6" fontId="18" fillId="0" borderId="0" xfId="0" applyNumberFormat="1" applyFont="1" applyAlignment="1">
      <alignment horizontal="right"/>
    </xf>
    <xf numFmtId="0" fontId="19" fillId="0" borderId="11"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9" xfId="0" applyFont="1" applyBorder="1" applyAlignment="1">
      <alignment horizontal="center"/>
    </xf>
    <xf numFmtId="10" fontId="18" fillId="0" borderId="14" xfId="0" applyNumberFormat="1" applyFont="1" applyBorder="1" applyAlignment="1">
      <alignment horizontal="center" vertical="center"/>
    </xf>
    <xf numFmtId="10" fontId="18" fillId="0" borderId="3" xfId="0" applyNumberFormat="1" applyFont="1" applyBorder="1" applyAlignment="1">
      <alignment horizontal="center" vertical="center"/>
    </xf>
    <xf numFmtId="10" fontId="18" fillId="0" borderId="16" xfId="0" applyNumberFormat="1" applyFont="1" applyBorder="1" applyAlignment="1">
      <alignment horizontal="center" vertical="center"/>
    </xf>
    <xf numFmtId="10" fontId="18" fillId="0" borderId="14" xfId="0" applyNumberFormat="1" applyFont="1" applyBorder="1" applyAlignment="1">
      <alignment horizontal="center" vertical="center" wrapText="1"/>
    </xf>
    <xf numFmtId="10" fontId="18" fillId="0" borderId="3" xfId="0" applyNumberFormat="1" applyFont="1" applyBorder="1" applyAlignment="1">
      <alignment horizontal="center" vertical="center" wrapText="1"/>
    </xf>
    <xf numFmtId="10" fontId="18" fillId="0" borderId="16" xfId="0" applyNumberFormat="1" applyFont="1" applyBorder="1" applyAlignment="1">
      <alignment horizontal="center" vertical="center" wrapText="1"/>
    </xf>
    <xf numFmtId="0" fontId="0" fillId="0" borderId="9" xfId="0" applyBorder="1" applyAlignment="1">
      <alignment horizontal="center" vertical="center" wrapText="1"/>
    </xf>
    <xf numFmtId="0" fontId="18" fillId="0" borderId="0" xfId="4" applyFont="1" applyAlignment="1">
      <alignment horizontal="center" vertical="top" wrapText="1"/>
    </xf>
    <xf numFmtId="0" fontId="18" fillId="0" borderId="0" xfId="0" applyFont="1" applyBorder="1" applyAlignment="1">
      <alignment horizontal="left"/>
    </xf>
    <xf numFmtId="0" fontId="18" fillId="0" borderId="0" xfId="0" applyFont="1" applyBorder="1" applyAlignment="1">
      <alignment horizontal="center"/>
    </xf>
    <xf numFmtId="0" fontId="6" fillId="0" borderId="9" xfId="0" applyFont="1" applyBorder="1" applyAlignment="1">
      <alignment horizontal="center" vertical="center" wrapText="1"/>
    </xf>
    <xf numFmtId="0" fontId="10" fillId="0" borderId="9" xfId="0" applyFont="1" applyBorder="1" applyAlignment="1">
      <alignment horizontal="center"/>
    </xf>
    <xf numFmtId="2" fontId="19" fillId="0" borderId="0" xfId="0" applyNumberFormat="1" applyFont="1" applyAlignment="1">
      <alignment horizontal="center" vertical="center" wrapText="1"/>
    </xf>
    <xf numFmtId="0" fontId="50" fillId="0" borderId="0" xfId="0" applyFont="1" applyAlignment="1">
      <alignment horizontal="left"/>
    </xf>
    <xf numFmtId="0" fontId="23" fillId="0" borderId="11" xfId="2" applyFont="1" applyFill="1" applyBorder="1" applyAlignment="1">
      <alignment vertical="top" wrapText="1"/>
    </xf>
    <xf numFmtId="0" fontId="23" fillId="0" borderId="12" xfId="2" applyFont="1" applyFill="1" applyBorder="1" applyAlignment="1">
      <alignment vertical="top" wrapText="1"/>
    </xf>
    <xf numFmtId="0" fontId="23" fillId="0" borderId="13" xfId="2" applyFont="1" applyFill="1" applyBorder="1" applyAlignment="1">
      <alignment vertical="top" wrapText="1"/>
    </xf>
    <xf numFmtId="3" fontId="27" fillId="0" borderId="11" xfId="0" applyNumberFormat="1" applyFont="1" applyFill="1" applyBorder="1" applyAlignment="1">
      <alignment horizontal="left" vertical="center" wrapText="1"/>
    </xf>
    <xf numFmtId="3" fontId="27" fillId="0" borderId="12" xfId="0" applyNumberFormat="1" applyFont="1" applyFill="1" applyBorder="1" applyAlignment="1">
      <alignment horizontal="left" vertical="center" wrapText="1"/>
    </xf>
    <xf numFmtId="3" fontId="27" fillId="0" borderId="13" xfId="0" applyNumberFormat="1" applyFont="1" applyFill="1" applyBorder="1" applyAlignment="1">
      <alignment horizontal="left" vertical="center" wrapText="1"/>
    </xf>
    <xf numFmtId="0" fontId="18" fillId="0" borderId="11" xfId="0" applyFont="1" applyFill="1" applyBorder="1" applyAlignment="1">
      <alignment horizontal="left"/>
    </xf>
    <xf numFmtId="0" fontId="18" fillId="0" borderId="13" xfId="0" applyFont="1" applyFill="1" applyBorder="1" applyAlignment="1">
      <alignment horizontal="left"/>
    </xf>
    <xf numFmtId="2" fontId="23" fillId="0" borderId="11"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9" fillId="0" borderId="11"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1" xfId="0" applyFont="1" applyFill="1" applyBorder="1" applyAlignment="1">
      <alignment horizontal="left" vertical="top" wrapText="1"/>
    </xf>
    <xf numFmtId="0" fontId="29" fillId="0" borderId="13" xfId="0" applyFont="1" applyFill="1" applyBorder="1" applyAlignment="1">
      <alignment horizontal="left" vertical="top" wrapText="1"/>
    </xf>
    <xf numFmtId="0" fontId="19" fillId="0" borderId="11" xfId="0" applyFont="1" applyFill="1" applyBorder="1" applyAlignment="1">
      <alignment horizontal="left"/>
    </xf>
    <xf numFmtId="0" fontId="19" fillId="0" borderId="13" xfId="0" applyFont="1" applyFill="1" applyBorder="1" applyAlignment="1">
      <alignment horizontal="left"/>
    </xf>
    <xf numFmtId="2" fontId="23" fillId="0" borderId="10" xfId="0" applyNumberFormat="1" applyFont="1" applyFill="1" applyBorder="1" applyAlignment="1">
      <alignment horizontal="center" vertical="center" wrapText="1"/>
    </xf>
    <xf numFmtId="2" fontId="23" fillId="0" borderId="25" xfId="0" applyNumberFormat="1" applyFont="1" applyFill="1" applyBorder="1" applyAlignment="1">
      <alignment horizontal="center" vertical="center" wrapText="1"/>
    </xf>
    <xf numFmtId="2" fontId="23" fillId="0" borderId="26" xfId="0" applyNumberFormat="1" applyFont="1" applyFill="1" applyBorder="1" applyAlignment="1">
      <alignment horizontal="center" vertical="center" wrapText="1"/>
    </xf>
    <xf numFmtId="2" fontId="23" fillId="0" borderId="27" xfId="0" applyNumberFormat="1" applyFont="1" applyFill="1" applyBorder="1" applyAlignment="1">
      <alignment horizontal="center" vertical="center" wrapText="1"/>
    </xf>
    <xf numFmtId="0" fontId="23" fillId="0" borderId="11" xfId="0" applyFont="1" applyFill="1" applyBorder="1" applyAlignment="1">
      <alignment horizontal="left" vertical="top" wrapText="1"/>
    </xf>
    <xf numFmtId="0" fontId="23" fillId="0" borderId="13" xfId="0" applyFont="1" applyFill="1" applyBorder="1" applyAlignment="1">
      <alignment horizontal="left" vertical="top" wrapText="1"/>
    </xf>
    <xf numFmtId="3" fontId="27" fillId="0" borderId="11"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3" fontId="27" fillId="0" borderId="13" xfId="0" applyNumberFormat="1" applyFont="1" applyFill="1" applyBorder="1" applyAlignment="1">
      <alignment horizontal="center" vertical="center" wrapText="1"/>
    </xf>
    <xf numFmtId="0" fontId="23" fillId="0" borderId="11" xfId="2" applyFont="1" applyFill="1" applyBorder="1" applyAlignment="1">
      <alignment horizontal="left" vertical="top" wrapText="1"/>
    </xf>
    <xf numFmtId="0" fontId="23" fillId="0" borderId="12" xfId="2" applyFont="1" applyFill="1" applyBorder="1" applyAlignment="1">
      <alignment horizontal="left" vertical="top" wrapText="1"/>
    </xf>
    <xf numFmtId="0" fontId="23" fillId="0" borderId="13" xfId="2" applyFont="1" applyFill="1" applyBorder="1" applyAlignment="1">
      <alignment horizontal="left" vertical="top"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18" fillId="0" borderId="0" xfId="0" applyFont="1" applyFill="1" applyAlignment="1">
      <alignment horizontal="left" vertical="center" wrapText="1"/>
    </xf>
    <xf numFmtId="0" fontId="23" fillId="0" borderId="9" xfId="0" applyFont="1" applyFill="1" applyBorder="1" applyAlignment="1">
      <alignment horizontal="left" vertical="top" wrapText="1"/>
    </xf>
    <xf numFmtId="0" fontId="22" fillId="0" borderId="11" xfId="2" applyFont="1" applyFill="1" applyBorder="1" applyAlignment="1">
      <alignment horizontal="left" vertical="top" wrapText="1"/>
    </xf>
    <xf numFmtId="0" fontId="22" fillId="0" borderId="13" xfId="2"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3" fontId="23" fillId="0" borderId="11" xfId="0" applyNumberFormat="1" applyFont="1" applyFill="1" applyBorder="1" applyAlignment="1">
      <alignment horizontal="center" vertical="center" wrapText="1"/>
    </xf>
    <xf numFmtId="3" fontId="23" fillId="0" borderId="12" xfId="0" applyNumberFormat="1" applyFont="1" applyFill="1" applyBorder="1" applyAlignment="1">
      <alignment horizontal="center" vertical="center" wrapText="1"/>
    </xf>
    <xf numFmtId="3" fontId="23" fillId="0" borderId="13" xfId="0" applyNumberFormat="1" applyFont="1" applyFill="1" applyBorder="1" applyAlignment="1">
      <alignment horizontal="center" vertical="center" wrapText="1"/>
    </xf>
    <xf numFmtId="170" fontId="23" fillId="0" borderId="12" xfId="3" applyNumberFormat="1" applyFont="1" applyFill="1" applyBorder="1" applyAlignment="1">
      <alignment horizontal="center" vertical="top" wrapText="1"/>
    </xf>
    <xf numFmtId="170" fontId="23" fillId="0" borderId="13" xfId="3" applyNumberFormat="1" applyFont="1" applyFill="1" applyBorder="1" applyAlignment="1">
      <alignment horizontal="center" vertical="top" wrapText="1"/>
    </xf>
    <xf numFmtId="2" fontId="23" fillId="0" borderId="9" xfId="0" applyNumberFormat="1" applyFont="1" applyFill="1" applyBorder="1" applyAlignment="1">
      <alignment horizontal="center" vertical="center" wrapText="1"/>
    </xf>
    <xf numFmtId="0" fontId="18" fillId="0" borderId="9" xfId="0" applyFont="1" applyFill="1" applyBorder="1" applyAlignment="1">
      <alignment horizontal="left" vertical="center" wrapText="1"/>
    </xf>
    <xf numFmtId="3" fontId="18" fillId="0" borderId="9" xfId="0" applyNumberFormat="1"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3" xfId="0" applyFont="1" applyFill="1" applyBorder="1" applyAlignment="1">
      <alignment horizontal="left" vertical="center"/>
    </xf>
    <xf numFmtId="0" fontId="17" fillId="0" borderId="11" xfId="0" applyFont="1" applyFill="1" applyBorder="1" applyAlignment="1">
      <alignment horizontal="left"/>
    </xf>
    <xf numFmtId="0" fontId="17" fillId="0" borderId="13" xfId="0" applyFont="1" applyFill="1" applyBorder="1" applyAlignment="1">
      <alignment horizontal="left"/>
    </xf>
    <xf numFmtId="170" fontId="23" fillId="0" borderId="9" xfId="0" applyNumberFormat="1" applyFont="1" applyFill="1" applyBorder="1" applyAlignment="1">
      <alignment horizontal="center" vertical="center" wrapText="1"/>
    </xf>
    <xf numFmtId="170" fontId="18" fillId="0" borderId="9" xfId="0" applyNumberFormat="1" applyFont="1" applyFill="1" applyBorder="1" applyAlignment="1">
      <alignment horizontal="center" vertical="center" wrapText="1"/>
    </xf>
    <xf numFmtId="165" fontId="18" fillId="0" borderId="11" xfId="3" applyNumberFormat="1" applyFont="1" applyFill="1" applyBorder="1" applyAlignment="1">
      <alignment horizontal="left" vertical="center" wrapText="1"/>
    </xf>
    <xf numFmtId="165" fontId="18" fillId="0" borderId="13" xfId="3" applyNumberFormat="1" applyFont="1" applyFill="1" applyBorder="1" applyAlignment="1">
      <alignment horizontal="left" vertical="center" wrapText="1"/>
    </xf>
    <xf numFmtId="0" fontId="23" fillId="0" borderId="12" xfId="0" applyFont="1" applyFill="1" applyBorder="1" applyAlignment="1">
      <alignment horizontal="left" vertical="top" wrapText="1"/>
    </xf>
    <xf numFmtId="0" fontId="22" fillId="0" borderId="11" xfId="0" applyFont="1" applyFill="1" applyBorder="1" applyAlignment="1">
      <alignment horizontal="left"/>
    </xf>
    <xf numFmtId="0" fontId="22" fillId="0" borderId="13" xfId="0" applyFont="1" applyFill="1" applyBorder="1" applyAlignment="1">
      <alignment horizontal="left"/>
    </xf>
    <xf numFmtId="0" fontId="22" fillId="0" borderId="11" xfId="0" applyFont="1" applyFill="1" applyBorder="1" applyAlignment="1">
      <alignment horizontal="left" vertical="center"/>
    </xf>
    <xf numFmtId="0" fontId="22" fillId="0" borderId="13" xfId="0" applyFont="1" applyFill="1" applyBorder="1" applyAlignment="1">
      <alignment horizontal="left" vertical="center"/>
    </xf>
    <xf numFmtId="0" fontId="23" fillId="0" borderId="11"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2" fillId="0" borderId="11" xfId="2" applyFont="1" applyFill="1" applyBorder="1" applyAlignment="1">
      <alignment vertical="top" wrapText="1"/>
    </xf>
    <xf numFmtId="0" fontId="22" fillId="0" borderId="13" xfId="2" applyFont="1" applyFill="1" applyBorder="1" applyAlignment="1">
      <alignment vertical="top" wrapText="1"/>
    </xf>
    <xf numFmtId="0" fontId="17" fillId="0" borderId="12" xfId="0" applyFont="1" applyFill="1" applyBorder="1" applyAlignment="1">
      <alignment horizontal="left"/>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7" fillId="0" borderId="11" xfId="0" applyFont="1" applyFill="1" applyBorder="1" applyAlignment="1">
      <alignment horizontal="left" vertical="top" wrapText="1"/>
    </xf>
    <xf numFmtId="0" fontId="27" fillId="0" borderId="13" xfId="0" applyFont="1" applyFill="1" applyBorder="1" applyAlignment="1">
      <alignment horizontal="left" vertical="top" wrapText="1"/>
    </xf>
    <xf numFmtId="0" fontId="50" fillId="0" borderId="0" xfId="0" applyFont="1" applyFill="1" applyAlignment="1">
      <alignment horizontal="center" vertical="center" wrapText="1"/>
    </xf>
    <xf numFmtId="0" fontId="19" fillId="0" borderId="0" xfId="0" applyFont="1" applyFill="1" applyAlignment="1">
      <alignment horizontal="left" vertical="top" wrapText="1"/>
    </xf>
    <xf numFmtId="0" fontId="23" fillId="0" borderId="0" xfId="0" applyFont="1" applyFill="1" applyAlignment="1">
      <alignment horizontal="left" vertical="center" wrapText="1"/>
    </xf>
    <xf numFmtId="0" fontId="23" fillId="0" borderId="0" xfId="0" applyFont="1" applyFill="1" applyAlignment="1">
      <alignment horizontal="left"/>
    </xf>
    <xf numFmtId="0" fontId="19" fillId="0" borderId="0" xfId="0" applyFont="1" applyFill="1" applyAlignment="1">
      <alignment horizontal="left" vertical="center" wrapText="1"/>
    </xf>
    <xf numFmtId="0" fontId="18"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horizontal="left" vertical="center" wrapText="1"/>
    </xf>
    <xf numFmtId="165" fontId="22" fillId="0" borderId="11" xfId="3" applyNumberFormat="1" applyFont="1" applyFill="1" applyBorder="1" applyAlignment="1">
      <alignment horizontal="left" vertical="center" wrapText="1"/>
    </xf>
    <xf numFmtId="165" fontId="22" fillId="0" borderId="13" xfId="3" applyNumberFormat="1" applyFont="1" applyFill="1" applyBorder="1" applyAlignment="1">
      <alignment horizontal="left" vertical="center" wrapText="1"/>
    </xf>
    <xf numFmtId="0" fontId="18" fillId="0" borderId="0" xfId="0" applyFont="1" applyFill="1" applyAlignment="1">
      <alignment horizontal="left" wrapText="1"/>
    </xf>
    <xf numFmtId="0" fontId="23" fillId="0" borderId="9" xfId="0" applyFont="1" applyFill="1" applyBorder="1" applyAlignment="1">
      <alignment horizontal="center" vertical="center" wrapText="1"/>
    </xf>
    <xf numFmtId="0" fontId="18" fillId="0" borderId="0" xfId="4" applyFont="1" applyFill="1" applyAlignment="1">
      <alignment horizontal="center" vertical="top" wrapText="1"/>
    </xf>
    <xf numFmtId="0" fontId="22" fillId="0" borderId="0" xfId="0" applyFont="1" applyFill="1" applyAlignment="1">
      <alignment horizontal="justify"/>
    </xf>
    <xf numFmtId="0" fontId="23" fillId="0" borderId="9" xfId="0" applyFont="1" applyFill="1" applyBorder="1" applyAlignment="1">
      <alignment horizontal="center"/>
    </xf>
    <xf numFmtId="0" fontId="22" fillId="0" borderId="11" xfId="0" quotePrefix="1" applyFont="1" applyFill="1" applyBorder="1" applyAlignment="1">
      <alignment horizontal="left" vertical="top" wrapText="1"/>
    </xf>
    <xf numFmtId="0" fontId="22" fillId="0" borderId="13" xfId="0" quotePrefix="1" applyFont="1" applyFill="1" applyBorder="1" applyAlignment="1">
      <alignment horizontal="left" vertical="top" wrapText="1"/>
    </xf>
    <xf numFmtId="0" fontId="23" fillId="0" borderId="11" xfId="0" applyFont="1" applyFill="1" applyBorder="1" applyAlignment="1">
      <alignment horizontal="center"/>
    </xf>
    <xf numFmtId="0" fontId="23" fillId="0" borderId="13" xfId="0" applyFont="1" applyFill="1" applyBorder="1" applyAlignment="1">
      <alignment horizontal="center"/>
    </xf>
    <xf numFmtId="2" fontId="23" fillId="0" borderId="2" xfId="0" applyNumberFormat="1" applyFont="1" applyFill="1" applyBorder="1" applyAlignment="1">
      <alignment horizontal="center" vertical="center" wrapText="1"/>
    </xf>
    <xf numFmtId="2" fontId="23" fillId="0" borderId="4" xfId="0"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9" fillId="0" borderId="12" xfId="0" applyFont="1" applyFill="1" applyBorder="1" applyAlignment="1">
      <alignment horizontal="left" vertical="center" wrapText="1"/>
    </xf>
    <xf numFmtId="0" fontId="18" fillId="0" borderId="0" xfId="0" applyFont="1" applyFill="1" applyAlignment="1">
      <alignment horizontal="justify" vertical="center" wrapText="1"/>
    </xf>
    <xf numFmtId="0" fontId="23" fillId="0" borderId="0" xfId="0" applyFont="1" applyFill="1" applyBorder="1" applyAlignment="1">
      <alignment horizontal="center"/>
    </xf>
    <xf numFmtId="0" fontId="19" fillId="0" borderId="9" xfId="0" applyFont="1" applyFill="1" applyBorder="1" applyAlignment="1">
      <alignment horizontal="center"/>
    </xf>
    <xf numFmtId="3" fontId="23" fillId="0" borderId="9"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2" fontId="23" fillId="0" borderId="12" xfId="0" applyNumberFormat="1" applyFont="1" applyFill="1" applyBorder="1" applyAlignment="1">
      <alignment horizontal="center" vertical="center" wrapText="1"/>
    </xf>
    <xf numFmtId="0" fontId="18" fillId="0" borderId="12" xfId="0" applyFont="1" applyFill="1" applyBorder="1" applyAlignment="1">
      <alignment horizontal="left"/>
    </xf>
    <xf numFmtId="0" fontId="33" fillId="0" borderId="9" xfId="0" applyFont="1" applyFill="1" applyBorder="1" applyAlignment="1">
      <alignment horizontal="center" vertical="top" wrapText="1"/>
    </xf>
    <xf numFmtId="0" fontId="22" fillId="0" borderId="9" xfId="0" applyFont="1" applyFill="1" applyBorder="1" applyAlignment="1">
      <alignment horizontal="left" vertical="center" wrapText="1"/>
    </xf>
    <xf numFmtId="170" fontId="23" fillId="0" borderId="1"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9" fillId="0" borderId="11" xfId="0" applyFont="1" applyFill="1" applyBorder="1" applyAlignment="1">
      <alignment horizontal="center" vertical="top" wrapText="1"/>
    </xf>
    <xf numFmtId="0" fontId="29" fillId="0" borderId="13" xfId="0" applyFont="1" applyFill="1" applyBorder="1" applyAlignment="1">
      <alignment horizontal="center" vertical="top" wrapText="1"/>
    </xf>
    <xf numFmtId="0" fontId="18" fillId="0" borderId="11" xfId="0" applyFont="1" applyFill="1" applyBorder="1" applyAlignment="1"/>
    <xf numFmtId="0" fontId="18" fillId="0" borderId="13" xfId="0" applyFont="1" applyFill="1" applyBorder="1" applyAlignment="1"/>
    <xf numFmtId="200" fontId="19" fillId="0" borderId="1" xfId="0" applyNumberFormat="1" applyFont="1" applyFill="1" applyBorder="1" applyAlignment="1">
      <alignment horizontal="center" vertical="center" wrapText="1"/>
    </xf>
  </cellXfs>
  <cellStyles count="799">
    <cellStyle name="20% - Énfasis1" xfId="467" builtinId="30" customBuiltin="1"/>
    <cellStyle name="20% - Énfasis1 2" xfId="635" xr:uid="{00000000-0005-0000-0000-000074020000}"/>
    <cellStyle name="20% - Énfasis2" xfId="470" builtinId="34" customBuiltin="1"/>
    <cellStyle name="20% - Énfasis2 2" xfId="639" xr:uid="{00000000-0005-0000-0000-000075020000}"/>
    <cellStyle name="20% - Énfasis3" xfId="473" builtinId="38" customBuiltin="1"/>
    <cellStyle name="20% - Énfasis3 2" xfId="643" xr:uid="{00000000-0005-0000-0000-000076020000}"/>
    <cellStyle name="20% - Énfasis4" xfId="476" builtinId="42" customBuiltin="1"/>
    <cellStyle name="20% - Énfasis4 2" xfId="647" xr:uid="{00000000-0005-0000-0000-000077020000}"/>
    <cellStyle name="20% - Énfasis5" xfId="479" builtinId="46" customBuiltin="1"/>
    <cellStyle name="20% - Énfasis5 2" xfId="651" xr:uid="{00000000-0005-0000-0000-000078020000}"/>
    <cellStyle name="20% - Énfasis6" xfId="482" builtinId="50" customBuiltin="1"/>
    <cellStyle name="20% - Énfasis6 2" xfId="655" xr:uid="{00000000-0005-0000-0000-000079020000}"/>
    <cellStyle name="40% - Énfasis1" xfId="468" builtinId="31" customBuiltin="1"/>
    <cellStyle name="40% - Énfasis1 2" xfId="636" xr:uid="{00000000-0005-0000-0000-00007A020000}"/>
    <cellStyle name="40% - Énfasis2" xfId="471" builtinId="35" customBuiltin="1"/>
    <cellStyle name="40% - Énfasis2 2" xfId="640" xr:uid="{00000000-0005-0000-0000-00007B020000}"/>
    <cellStyle name="40% - Énfasis3" xfId="474" builtinId="39" customBuiltin="1"/>
    <cellStyle name="40% - Énfasis3 2" xfId="644" xr:uid="{00000000-0005-0000-0000-00007C020000}"/>
    <cellStyle name="40% - Énfasis4" xfId="477" builtinId="43" customBuiltin="1"/>
    <cellStyle name="40% - Énfasis4 2" xfId="648" xr:uid="{00000000-0005-0000-0000-00007D020000}"/>
    <cellStyle name="40% - Énfasis5" xfId="480" builtinId="47" customBuiltin="1"/>
    <cellStyle name="40% - Énfasis5 2" xfId="652" xr:uid="{00000000-0005-0000-0000-00007E020000}"/>
    <cellStyle name="40% - Énfasis6" xfId="483" builtinId="51" customBuiltin="1"/>
    <cellStyle name="40% - Énfasis6 2" xfId="656" xr:uid="{00000000-0005-0000-0000-00007F020000}"/>
    <cellStyle name="60% - Énfasis1 2" xfId="637" xr:uid="{00000000-0005-0000-0000-000080020000}"/>
    <cellStyle name="60% - Énfasis1 3" xfId="751" xr:uid="{00000000-0005-0000-0000-000005030000}"/>
    <cellStyle name="60% - Énfasis2 2" xfId="641" xr:uid="{00000000-0005-0000-0000-000081020000}"/>
    <cellStyle name="60% - Énfasis2 3" xfId="742" xr:uid="{00000000-0005-0000-0000-000006030000}"/>
    <cellStyle name="60% - Énfasis3 2" xfId="645" xr:uid="{00000000-0005-0000-0000-000082020000}"/>
    <cellStyle name="60% - Énfasis3 3" xfId="739" xr:uid="{00000000-0005-0000-0000-000007030000}"/>
    <cellStyle name="60% - Énfasis4 2" xfId="649" xr:uid="{00000000-0005-0000-0000-000083020000}"/>
    <cellStyle name="60% - Énfasis4 3" xfId="738" xr:uid="{00000000-0005-0000-0000-000008030000}"/>
    <cellStyle name="60% - Énfasis5 2" xfId="653" xr:uid="{00000000-0005-0000-0000-000084020000}"/>
    <cellStyle name="60% - Énfasis5 3" xfId="737" xr:uid="{00000000-0005-0000-0000-000009030000}"/>
    <cellStyle name="60% - Énfasis6 2" xfId="657" xr:uid="{00000000-0005-0000-0000-000085020000}"/>
    <cellStyle name="60% - Énfasis6 3" xfId="733" xr:uid="{00000000-0005-0000-0000-00000A030000}"/>
    <cellStyle name="Bueno" xfId="455" builtinId="26" customBuiltin="1"/>
    <cellStyle name="Bueno 2" xfId="488" xr:uid="{00000000-0005-0000-0000-000086020000}"/>
    <cellStyle name="Cálculo" xfId="459" builtinId="22" customBuiltin="1"/>
    <cellStyle name="Cálculo 2" xfId="627" xr:uid="{00000000-0005-0000-0000-000087020000}"/>
    <cellStyle name="Celda de comprobación" xfId="461" builtinId="23" customBuiltin="1"/>
    <cellStyle name="Celda de comprobación 2" xfId="629" xr:uid="{00000000-0005-0000-0000-000088020000}"/>
    <cellStyle name="Celda vinculada" xfId="460" builtinId="24" customBuiltin="1"/>
    <cellStyle name="Celda vinculada 2" xfId="628" xr:uid="{00000000-0005-0000-0000-000089020000}"/>
    <cellStyle name="Comma [0]" xfId="162" xr:uid="{00000000-0005-0000-0000-000000000000}"/>
    <cellStyle name="Comma [0] 2" xfId="623" xr:uid="{00000000-0005-0000-0000-000000000000}"/>
    <cellStyle name="Comma 13" xfId="667" xr:uid="{00000000-0005-0000-0000-000016000000}"/>
    <cellStyle name="Comma 13 2" xfId="686" xr:uid="{00000000-0005-0000-0000-000017000000}"/>
    <cellStyle name="Comma 2" xfId="100" xr:uid="{00000000-0005-0000-0000-000072000000}"/>
    <cellStyle name="Comma 2 2" xfId="673" xr:uid="{00000000-0005-0000-0000-000019000000}"/>
    <cellStyle name="Comma 2 2 2" xfId="691" xr:uid="{00000000-0005-0000-0000-00001A000000}"/>
    <cellStyle name="Comma 2 3" xfId="688" xr:uid="{00000000-0005-0000-0000-00001B000000}"/>
    <cellStyle name="Comma 2 4" xfId="670" xr:uid="{00000000-0005-0000-0000-00001C000000}"/>
    <cellStyle name="Comma 2 4 2" xfId="689" xr:uid="{00000000-0005-0000-0000-00001D000000}"/>
    <cellStyle name="Comma 2 5" xfId="772" xr:uid="{EFFBF99B-D33C-4056-B41D-BA4CCE3BD137}"/>
    <cellStyle name="Comma 2 6" xfId="669" xr:uid="{00000000-0005-0000-0000-000018000000}"/>
    <cellStyle name="Comma 3" xfId="163" xr:uid="{00000000-0005-0000-0000-000001000000}"/>
    <cellStyle name="Comma 3 2" xfId="267" xr:uid="{00000000-0005-0000-0000-000037010000}"/>
    <cellStyle name="Comma 4" xfId="666" xr:uid="{00000000-0005-0000-0000-00001E000000}"/>
    <cellStyle name="Comma 4 2" xfId="563" xr:uid="{00000000-0005-0000-0000-000001000000}"/>
    <cellStyle name="Comma 4 2 2" xfId="767" xr:uid="{EFC10F40-34EF-4918-B20A-ECFAC74F8D27}"/>
    <cellStyle name="Comma 4 2 3" xfId="745" xr:uid="{402D9B6D-EEE6-47CF-B885-0BE42E1F41BE}"/>
    <cellStyle name="Comma 4 2 4" xfId="685" xr:uid="{00000000-0005-0000-0000-00001F000000}"/>
    <cellStyle name="Comma 4 2 5" xfId="750" xr:uid="{00000000-0005-0000-0000-000000000000}"/>
    <cellStyle name="Comma_Comparativo 2004" xfId="101" xr:uid="{00000000-0005-0000-0000-000073000000}"/>
    <cellStyle name="Currency_HOJA DE TRABAJO" xfId="727" xr:uid="{98DED3AA-6D16-483C-863F-063FFDE2D24C}"/>
    <cellStyle name="Encabezado 1" xfId="451" builtinId="16" customBuiltin="1"/>
    <cellStyle name="Encabezado 1 2" xfId="580" xr:uid="{00000000-0005-0000-0000-000098020000}"/>
    <cellStyle name="Encabezado 4" xfId="454" builtinId="19" customBuiltin="1"/>
    <cellStyle name="Encabezado 4 2" xfId="585" xr:uid="{00000000-0005-0000-0000-000099020000}"/>
    <cellStyle name="Énfasis1" xfId="466" builtinId="29" customBuiltin="1"/>
    <cellStyle name="Énfasis1 2" xfId="634" xr:uid="{00000000-0005-0000-0000-00009A020000}"/>
    <cellStyle name="Énfasis2" xfId="469" builtinId="33" customBuiltin="1"/>
    <cellStyle name="Énfasis2 2" xfId="638" xr:uid="{00000000-0005-0000-0000-00009B020000}"/>
    <cellStyle name="Énfasis3" xfId="472" builtinId="37" customBuiltin="1"/>
    <cellStyle name="Énfasis3 2" xfId="642" xr:uid="{00000000-0005-0000-0000-00009C020000}"/>
    <cellStyle name="Énfasis4" xfId="475" builtinId="41" customBuiltin="1"/>
    <cellStyle name="Énfasis4 2" xfId="646" xr:uid="{00000000-0005-0000-0000-00009D020000}"/>
    <cellStyle name="Énfasis5" xfId="478" builtinId="45" customBuiltin="1"/>
    <cellStyle name="Énfasis5 2" xfId="650" xr:uid="{00000000-0005-0000-0000-00009E020000}"/>
    <cellStyle name="Énfasis6" xfId="481" builtinId="49" customBuiltin="1"/>
    <cellStyle name="Énfasis6 2" xfId="654" xr:uid="{00000000-0005-0000-0000-00009F020000}"/>
    <cellStyle name="Entrada" xfId="457" builtinId="20" customBuiltin="1"/>
    <cellStyle name="Entrada 2" xfId="625" xr:uid="{00000000-0005-0000-0000-0000A0020000}"/>
    <cellStyle name="Excel Built-in Comma" xfId="19" xr:uid="{00000000-0005-0000-0000-000000000000}"/>
    <cellStyle name="Excel Built-in Comma [0]" xfId="165" xr:uid="{00000000-0005-0000-0000-000003000000}"/>
    <cellStyle name="Excel Built-in Comma 2" xfId="164" xr:uid="{00000000-0005-0000-0000-000002000000}"/>
    <cellStyle name="Excel Built-in Normal" xfId="18" xr:uid="{00000000-0005-0000-0000-000001000000}"/>
    <cellStyle name="Excel Built-in Normal 2" xfId="268" xr:uid="{00000000-0005-0000-0000-000038010000}"/>
    <cellStyle name="Excel_BuiltIn_Comma 1" xfId="166" xr:uid="{00000000-0005-0000-0000-000004000000}"/>
    <cellStyle name="Heading" xfId="167" xr:uid="{00000000-0005-0000-0000-000006000000}"/>
    <cellStyle name="Heading 1" xfId="168" xr:uid="{00000000-0005-0000-0000-000007000000}"/>
    <cellStyle name="Heading1" xfId="169" xr:uid="{00000000-0005-0000-0000-000008000000}"/>
    <cellStyle name="Heading1 1" xfId="170" xr:uid="{00000000-0005-0000-0000-000009000000}"/>
    <cellStyle name="Heading1 2" xfId="171" xr:uid="{00000000-0005-0000-0000-00000A000000}"/>
    <cellStyle name="Hipervínculo" xfId="75" builtinId="8"/>
    <cellStyle name="Hipervínculo 2" xfId="22" xr:uid="{00000000-0005-0000-0000-000002000000}"/>
    <cellStyle name="Hipervínculo 2 2" xfId="621" xr:uid="{00000000-0005-0000-0000-000004000000}"/>
    <cellStyle name="Hipervínculo 2 3" xfId="698" xr:uid="{931D4E34-55D6-4E77-963D-AB33F18BC16B}"/>
    <cellStyle name="Hipervínculo 3" xfId="269" xr:uid="{00000000-0005-0000-0000-000039010000}"/>
    <cellStyle name="Hipervínculo 4" xfId="716" xr:uid="{00000000-0005-0000-0000-0000A1020000}"/>
    <cellStyle name="Hyperlink 2" xfId="270" xr:uid="{00000000-0005-0000-0000-00003A010000}"/>
    <cellStyle name="Incorrecto" xfId="456" builtinId="27" customBuiltin="1"/>
    <cellStyle name="Incorrecto 2" xfId="622" xr:uid="{00000000-0005-0000-0000-0000A3020000}"/>
    <cellStyle name="Intermitente" xfId="785" xr:uid="{291B5DD6-96DB-46D5-942F-48552C574993}"/>
    <cellStyle name="Millares" xfId="1" builtinId="3"/>
    <cellStyle name="Millares [0]" xfId="67" builtinId="6"/>
    <cellStyle name="Millares [0] 10" xfId="297" xr:uid="{00000000-0005-0000-0000-00003F010000}"/>
    <cellStyle name="Millares [0] 10 2" xfId="590" xr:uid="{00000000-0005-0000-0000-000007000000}"/>
    <cellStyle name="Millares [0] 11" xfId="593" xr:uid="{00000000-0005-0000-0000-000008000000}"/>
    <cellStyle name="Millares [0] 11 2" xfId="620" xr:uid="{00000000-0005-0000-0000-000009000000}"/>
    <cellStyle name="Millares [0] 12" xfId="486" xr:uid="{00000000-0005-0000-0000-0000F4010000}"/>
    <cellStyle name="Millares [0] 13" xfId="674" xr:uid="{00000000-0005-0000-0000-0000A5020000}"/>
    <cellStyle name="Millares [0] 2" xfId="23" xr:uid="{00000000-0005-0000-0000-000005000000}"/>
    <cellStyle name="Millares [0] 2 10" xfId="730" xr:uid="{00000000-0005-0000-0000-000028000000}"/>
    <cellStyle name="Millares [0] 2 2" xfId="81" xr:uid="{00000000-0005-0000-0000-000005000000}"/>
    <cellStyle name="Millares [0] 2 2 2" xfId="139" xr:uid="{00000000-0005-0000-0000-000005000000}"/>
    <cellStyle name="Millares [0] 2 2 2 2" xfId="357" xr:uid="{00000000-0005-0000-0000-000005000000}"/>
    <cellStyle name="Millares [0] 2 2 2 3" xfId="678" xr:uid="{00000000-0005-0000-0000-000030000000}"/>
    <cellStyle name="Millares [0] 2 2 2 4" xfId="672" xr:uid="{01A3EA54-97F3-44B5-8FE8-D9DB95B74A1F}"/>
    <cellStyle name="Millares [0] 2 2 3" xfId="305" xr:uid="{00000000-0005-0000-0000-000005000000}"/>
    <cellStyle name="Millares [0] 2 2 4" xfId="594" xr:uid="{00000000-0005-0000-0000-00000B000000}"/>
    <cellStyle name="Millares [0] 2 2 5" xfId="660" xr:uid="{00000000-0005-0000-0000-00002F000000}"/>
    <cellStyle name="Millares [0] 2 2 6" xfId="592" xr:uid="{00000000-0005-0000-0000-00000C000000}"/>
    <cellStyle name="Millares [0] 2 2 6 2" xfId="608" xr:uid="{00000000-0005-0000-0000-00000D000000}"/>
    <cellStyle name="Millares [0] 2 2 7" xfId="722" xr:uid="{00000000-0005-0000-0000-000029000000}"/>
    <cellStyle name="Millares [0] 2 3" xfId="111" xr:uid="{00000000-0005-0000-0000-000005000000}"/>
    <cellStyle name="Millares [0] 2 3 2" xfId="329" xr:uid="{00000000-0005-0000-0000-000005000000}"/>
    <cellStyle name="Millares [0] 2 3 3" xfId="606" xr:uid="{00000000-0005-0000-0000-00000E000000}"/>
    <cellStyle name="Millares [0] 2 3 4" xfId="701" xr:uid="{9CD4C902-266E-40B3-BED7-E981F8217213}"/>
    <cellStyle name="Millares [0] 2 4" xfId="172" xr:uid="{00000000-0005-0000-0000-00000B000000}"/>
    <cellStyle name="Millares [0] 2 4 2" xfId="591" xr:uid="{00000000-0005-0000-0000-00000F000000}"/>
    <cellStyle name="Millares [0] 2 4 3" xfId="756" xr:uid="{09CA0D56-DABF-40CC-9A54-DCBA873FFE11}"/>
    <cellStyle name="Millares [0] 2 5" xfId="206" xr:uid="{00000000-0005-0000-0000-000005000000}"/>
    <cellStyle name="Millares [0] 2 5 2" xfId="391" xr:uid="{00000000-0005-0000-0000-000005000000}"/>
    <cellStyle name="Millares [0] 2 6" xfId="235" xr:uid="{00000000-0005-0000-0000-000005000000}"/>
    <cellStyle name="Millares [0] 2 6 2" xfId="420" xr:uid="{00000000-0005-0000-0000-000005000000}"/>
    <cellStyle name="Millares [0] 2 7" xfId="278" xr:uid="{00000000-0005-0000-0000-000005000000}"/>
    <cellStyle name="Millares [0] 2 8" xfId="489" xr:uid="{00000000-0005-0000-0000-00000A000000}"/>
    <cellStyle name="Millares [0] 2 9" xfId="659" xr:uid="{00000000-0005-0000-0000-00002E000000}"/>
    <cellStyle name="Millares [0] 3" xfId="70" xr:uid="{00000000-0005-0000-0000-000072000000}"/>
    <cellStyle name="Millares [0] 3 2" xfId="103" xr:uid="{00000000-0005-0000-0000-000075000000}"/>
    <cellStyle name="Millares [0] 3 2 2" xfId="595" xr:uid="{00000000-0005-0000-0000-000011000000}"/>
    <cellStyle name="Millares [0] 3 2 3" xfId="679" xr:uid="{00000000-0005-0000-0000-000032000000}"/>
    <cellStyle name="Millares [0] 3 3" xfId="132" xr:uid="{00000000-0005-0000-0000-000072000000}"/>
    <cellStyle name="Millares [0] 3 3 2" xfId="350" xr:uid="{00000000-0005-0000-0000-000072000000}"/>
    <cellStyle name="Millares [0] 3 3 3" xfId="749" xr:uid="{955E15BA-42A1-4A51-99DE-C7F51FF0273E}"/>
    <cellStyle name="Millares [0] 3 4" xfId="298" xr:uid="{00000000-0005-0000-0000-000072000000}"/>
    <cellStyle name="Millares [0] 3 5" xfId="570" xr:uid="{00000000-0005-0000-0000-000010000000}"/>
    <cellStyle name="Millares [0] 4" xfId="74" xr:uid="{00000000-0005-0000-0000-000074000000}"/>
    <cellStyle name="Millares [0] 4 2" xfId="133" xr:uid="{00000000-0005-0000-0000-000074000000}"/>
    <cellStyle name="Millares [0] 4 2 2" xfId="351" xr:uid="{00000000-0005-0000-0000-000074000000}"/>
    <cellStyle name="Millares [0] 4 2 3" xfId="603" xr:uid="{00000000-0005-0000-0000-000013000000}"/>
    <cellStyle name="Millares [0] 4 3" xfId="299" xr:uid="{00000000-0005-0000-0000-000074000000}"/>
    <cellStyle name="Millares [0] 4 3 2" xfId="709" xr:uid="{62E62FAF-4FE1-4ACC-A32B-DAC22B8221C3}"/>
    <cellStyle name="Millares [0] 4 4" xfId="499" xr:uid="{00000000-0005-0000-0000-000012000000}"/>
    <cellStyle name="Millares [0] 5" xfId="131" xr:uid="{00000000-0005-0000-0000-000098000000}"/>
    <cellStyle name="Millares [0] 5 2" xfId="349" xr:uid="{00000000-0005-0000-0000-000098000000}"/>
    <cellStyle name="Millares [0] 5 2 2" xfId="765" xr:uid="{4C6305AA-17FA-4E39-8B87-CFA2B4C03C66}"/>
    <cellStyle name="Millares [0] 5 3" xfId="587" xr:uid="{00000000-0005-0000-0000-000014000000}"/>
    <cellStyle name="Millares [0] 5 4" xfId="743" xr:uid="{8EF7375A-25F3-4599-BB4D-F18D4219FAC1}"/>
    <cellStyle name="Millares [0] 6" xfId="158" xr:uid="{00000000-0005-0000-0000-0000CB000000}"/>
    <cellStyle name="Millares [0] 6 2" xfId="376" xr:uid="{00000000-0005-0000-0000-0000CB000000}"/>
    <cellStyle name="Millares [0] 6 2 2" xfId="782" xr:uid="{54224E3D-FDB0-4231-831A-99184D54135B}"/>
    <cellStyle name="Millares [0] 6 3" xfId="611" xr:uid="{00000000-0005-0000-0000-000015000000}"/>
    <cellStyle name="Millares [0] 6 4" xfId="692" xr:uid="{00000000-0005-0000-0000-000036000000}"/>
    <cellStyle name="Millares [0] 7" xfId="189" xr:uid="{00000000-0005-0000-0000-0000E6000000}"/>
    <cellStyle name="Millares [0] 7 2" xfId="380" xr:uid="{00000000-0005-0000-0000-0000E6000000}"/>
    <cellStyle name="Millares [0] 7 2 2" xfId="714" xr:uid="{AB8C8806-3A52-4E64-9A13-CF1654C9F5DF}"/>
    <cellStyle name="Millares [0] 7 3" xfId="614" xr:uid="{00000000-0005-0000-0000-000016000000}"/>
    <cellStyle name="Millares [0] 8" xfId="226" xr:uid="{00000000-0005-0000-0000-0000F6000000}"/>
    <cellStyle name="Millares [0] 8 2" xfId="411" xr:uid="{00000000-0005-0000-0000-0000F6000000}"/>
    <cellStyle name="Millares [0] 8 3" xfId="618" xr:uid="{00000000-0005-0000-0000-000017000000}"/>
    <cellStyle name="Millares [0] 9" xfId="258" xr:uid="{00000000-0005-0000-0000-000013010000}"/>
    <cellStyle name="Millares [0] 9 2" xfId="443" xr:uid="{00000000-0005-0000-0000-000013010000}"/>
    <cellStyle name="Millares [0] 9 2 2" xfId="619" xr:uid="{00000000-0005-0000-0000-000019000000}"/>
    <cellStyle name="Millares 10" xfId="5" xr:uid="{00000000-0005-0000-0000-000006000000}"/>
    <cellStyle name="Millares 10 2" xfId="24" xr:uid="{00000000-0005-0000-0000-000007000000}"/>
    <cellStyle name="Millares 10 2 2" xfId="82" xr:uid="{00000000-0005-0000-0000-000007000000}"/>
    <cellStyle name="Millares 10 2 2 2" xfId="140" xr:uid="{00000000-0005-0000-0000-000007000000}"/>
    <cellStyle name="Millares 10 2 2 2 2" xfId="358" xr:uid="{00000000-0005-0000-0000-000007000000}"/>
    <cellStyle name="Millares 10 2 2 3" xfId="306" xr:uid="{00000000-0005-0000-0000-000007000000}"/>
    <cellStyle name="Millares 10 2 2 4" xfId="596" xr:uid="{00000000-0005-0000-0000-00001A000000}"/>
    <cellStyle name="Millares 10 2 3" xfId="112" xr:uid="{00000000-0005-0000-0000-000007000000}"/>
    <cellStyle name="Millares 10 2 3 2" xfId="330" xr:uid="{00000000-0005-0000-0000-000007000000}"/>
    <cellStyle name="Millares 10 2 4" xfId="207" xr:uid="{00000000-0005-0000-0000-000007000000}"/>
    <cellStyle name="Millares 10 2 4 2" xfId="392" xr:uid="{00000000-0005-0000-0000-000007000000}"/>
    <cellStyle name="Millares 10 2 5" xfId="236" xr:uid="{00000000-0005-0000-0000-000007000000}"/>
    <cellStyle name="Millares 10 2 5 2" xfId="421" xr:uid="{00000000-0005-0000-0000-000007000000}"/>
    <cellStyle name="Millares 10 2 6" xfId="279" xr:uid="{00000000-0005-0000-0000-000007000000}"/>
    <cellStyle name="Millares 10 3" xfId="78" xr:uid="{00000000-0005-0000-0000-000006000000}"/>
    <cellStyle name="Millares 10 3 2" xfId="136" xr:uid="{00000000-0005-0000-0000-000006000000}"/>
    <cellStyle name="Millares 10 3 2 2" xfId="354" xr:uid="{00000000-0005-0000-0000-000006000000}"/>
    <cellStyle name="Millares 10 3 3" xfId="302" xr:uid="{00000000-0005-0000-0000-000006000000}"/>
    <cellStyle name="Millares 10 4" xfId="108" xr:uid="{00000000-0005-0000-0000-000006000000}"/>
    <cellStyle name="Millares 10 4 2" xfId="326" xr:uid="{00000000-0005-0000-0000-000006000000}"/>
    <cellStyle name="Millares 10 5" xfId="202" xr:uid="{00000000-0005-0000-0000-000006000000}"/>
    <cellStyle name="Millares 10 5 2" xfId="387" xr:uid="{00000000-0005-0000-0000-000006000000}"/>
    <cellStyle name="Millares 10 6" xfId="231" xr:uid="{00000000-0005-0000-0000-000006000000}"/>
    <cellStyle name="Millares 10 6 2" xfId="416" xr:uid="{00000000-0005-0000-0000-000006000000}"/>
    <cellStyle name="Millares 10 7" xfId="275" xr:uid="{00000000-0005-0000-0000-000006000000}"/>
    <cellStyle name="Millares 10 8" xfId="663" xr:uid="{49B29B52-B7D9-4A7C-96DE-851D74077AAC}"/>
    <cellStyle name="Millares 100 11" xfId="501" xr:uid="{00000000-0005-0000-0000-00001B000000}"/>
    <cellStyle name="Millares 100 11 2" xfId="766" xr:uid="{B2127B8F-005C-410A-ADD9-F34D4687B64F}"/>
    <cellStyle name="Millares 100 11 3" xfId="725" xr:uid="{49A37FAC-62EB-443E-88CC-D02B1DDB15DB}"/>
    <cellStyle name="Millares 100 11 4" xfId="706" xr:uid="{29594439-1CB9-4F16-8814-E192CB2D9BA0}"/>
    <cellStyle name="Millares 109" xfId="779" xr:uid="{EA6C5285-A06F-41D4-B2EF-45393673F66B}"/>
    <cellStyle name="Millares 11" xfId="25" xr:uid="{00000000-0005-0000-0000-000008000000}"/>
    <cellStyle name="Millares 11 2" xfId="83" xr:uid="{00000000-0005-0000-0000-000008000000}"/>
    <cellStyle name="Millares 11 2 2" xfId="141" xr:uid="{00000000-0005-0000-0000-000008000000}"/>
    <cellStyle name="Millares 11 2 2 2" xfId="359" xr:uid="{00000000-0005-0000-0000-000008000000}"/>
    <cellStyle name="Millares 11 2 3" xfId="307" xr:uid="{00000000-0005-0000-0000-000008000000}"/>
    <cellStyle name="Millares 11 3" xfId="113" xr:uid="{00000000-0005-0000-0000-000008000000}"/>
    <cellStyle name="Millares 11 3 2" xfId="331" xr:uid="{00000000-0005-0000-0000-000008000000}"/>
    <cellStyle name="Millares 11 4" xfId="208" xr:uid="{00000000-0005-0000-0000-000008000000}"/>
    <cellStyle name="Millares 11 4 2" xfId="393" xr:uid="{00000000-0005-0000-0000-000008000000}"/>
    <cellStyle name="Millares 11 5" xfId="237" xr:uid="{00000000-0005-0000-0000-000008000000}"/>
    <cellStyle name="Millares 11 5 2" xfId="422" xr:uid="{00000000-0005-0000-0000-000008000000}"/>
    <cellStyle name="Millares 11 6" xfId="280" xr:uid="{00000000-0005-0000-0000-000008000000}"/>
    <cellStyle name="Millares 11 7" xfId="744" xr:uid="{B931DCD7-B8BC-4BA7-9DC3-B85FC3078488}"/>
    <cellStyle name="Millares 111" xfId="781" xr:uid="{E27C65A4-F3B2-4B5F-B0D6-2DDE790D279E}"/>
    <cellStyle name="Millares 12" xfId="26" xr:uid="{00000000-0005-0000-0000-000009000000}"/>
    <cellStyle name="Millares 12 2" xfId="84" xr:uid="{00000000-0005-0000-0000-000009000000}"/>
    <cellStyle name="Millares 12 2 2" xfId="142" xr:uid="{00000000-0005-0000-0000-000009000000}"/>
    <cellStyle name="Millares 12 2 2 2" xfId="360" xr:uid="{00000000-0005-0000-0000-000009000000}"/>
    <cellStyle name="Millares 12 2 3" xfId="308" xr:uid="{00000000-0005-0000-0000-000009000000}"/>
    <cellStyle name="Millares 12 3" xfId="114" xr:uid="{00000000-0005-0000-0000-000009000000}"/>
    <cellStyle name="Millares 12 3 2" xfId="332" xr:uid="{00000000-0005-0000-0000-000009000000}"/>
    <cellStyle name="Millares 12 4" xfId="209" xr:uid="{00000000-0005-0000-0000-000009000000}"/>
    <cellStyle name="Millares 12 4 2" xfId="394" xr:uid="{00000000-0005-0000-0000-000009000000}"/>
    <cellStyle name="Millares 12 5" xfId="238" xr:uid="{00000000-0005-0000-0000-000009000000}"/>
    <cellStyle name="Millares 12 5 2" xfId="423" xr:uid="{00000000-0005-0000-0000-000009000000}"/>
    <cellStyle name="Millares 12 6" xfId="281" xr:uid="{00000000-0005-0000-0000-000009000000}"/>
    <cellStyle name="Millares 12 7" xfId="740" xr:uid="{6F5E5D2F-66CF-4D1F-9E17-76533F43A769}"/>
    <cellStyle name="Millares 13" xfId="27" xr:uid="{00000000-0005-0000-0000-00000A000000}"/>
    <cellStyle name="Millares 13 2" xfId="85" xr:uid="{00000000-0005-0000-0000-00000A000000}"/>
    <cellStyle name="Millares 13 2 2" xfId="143" xr:uid="{00000000-0005-0000-0000-00000A000000}"/>
    <cellStyle name="Millares 13 2 2 2" xfId="361" xr:uid="{00000000-0005-0000-0000-00000A000000}"/>
    <cellStyle name="Millares 13 2 3" xfId="309" xr:uid="{00000000-0005-0000-0000-00000A000000}"/>
    <cellStyle name="Millares 13 3" xfId="115" xr:uid="{00000000-0005-0000-0000-00000A000000}"/>
    <cellStyle name="Millares 13 3 2" xfId="333" xr:uid="{00000000-0005-0000-0000-00000A000000}"/>
    <cellStyle name="Millares 13 4" xfId="210" xr:uid="{00000000-0005-0000-0000-00000A000000}"/>
    <cellStyle name="Millares 13 4 2" xfId="395" xr:uid="{00000000-0005-0000-0000-00000A000000}"/>
    <cellStyle name="Millares 13 5" xfId="239" xr:uid="{00000000-0005-0000-0000-00000A000000}"/>
    <cellStyle name="Millares 13 5 2" xfId="424" xr:uid="{00000000-0005-0000-0000-00000A000000}"/>
    <cellStyle name="Millares 13 6" xfId="282" xr:uid="{00000000-0005-0000-0000-00000A000000}"/>
    <cellStyle name="Millares 13 7" xfId="786" xr:uid="{D5375CC9-05F4-42B1-8260-807E36EB79AD}"/>
    <cellStyle name="Millares 14" xfId="28" xr:uid="{00000000-0005-0000-0000-00000B000000}"/>
    <cellStyle name="Millares 14 2" xfId="86" xr:uid="{00000000-0005-0000-0000-00000B000000}"/>
    <cellStyle name="Millares 14 2 2" xfId="144" xr:uid="{00000000-0005-0000-0000-00000B000000}"/>
    <cellStyle name="Millares 14 2 2 2" xfId="362" xr:uid="{00000000-0005-0000-0000-00000B000000}"/>
    <cellStyle name="Millares 14 2 3" xfId="310" xr:uid="{00000000-0005-0000-0000-00000B000000}"/>
    <cellStyle name="Millares 14 3" xfId="116" xr:uid="{00000000-0005-0000-0000-00000B000000}"/>
    <cellStyle name="Millares 14 3 2" xfId="334" xr:uid="{00000000-0005-0000-0000-00000B000000}"/>
    <cellStyle name="Millares 14 4" xfId="211" xr:uid="{00000000-0005-0000-0000-00000B000000}"/>
    <cellStyle name="Millares 14 4 2" xfId="396" xr:uid="{00000000-0005-0000-0000-00000B000000}"/>
    <cellStyle name="Millares 14 5" xfId="240" xr:uid="{00000000-0005-0000-0000-00000B000000}"/>
    <cellStyle name="Millares 14 5 2" xfId="425" xr:uid="{00000000-0005-0000-0000-00000B000000}"/>
    <cellStyle name="Millares 14 6" xfId="283" xr:uid="{00000000-0005-0000-0000-00000B000000}"/>
    <cellStyle name="Millares 14 7" xfId="787" xr:uid="{2A07394F-3CB5-467F-9B52-3250A219858B}"/>
    <cellStyle name="Millares 15" xfId="29" xr:uid="{00000000-0005-0000-0000-00000C000000}"/>
    <cellStyle name="Millares 15 2" xfId="87" xr:uid="{00000000-0005-0000-0000-00000C000000}"/>
    <cellStyle name="Millares 15 2 2" xfId="145" xr:uid="{00000000-0005-0000-0000-00000C000000}"/>
    <cellStyle name="Millares 15 2 2 2" xfId="363" xr:uid="{00000000-0005-0000-0000-00000C000000}"/>
    <cellStyle name="Millares 15 2 3" xfId="311" xr:uid="{00000000-0005-0000-0000-00000C000000}"/>
    <cellStyle name="Millares 15 3" xfId="117" xr:uid="{00000000-0005-0000-0000-00000C000000}"/>
    <cellStyle name="Millares 15 3 2" xfId="335" xr:uid="{00000000-0005-0000-0000-00000C000000}"/>
    <cellStyle name="Millares 15 4" xfId="212" xr:uid="{00000000-0005-0000-0000-00000C000000}"/>
    <cellStyle name="Millares 15 4 2" xfId="397" xr:uid="{00000000-0005-0000-0000-00000C000000}"/>
    <cellStyle name="Millares 15 5" xfId="241" xr:uid="{00000000-0005-0000-0000-00000C000000}"/>
    <cellStyle name="Millares 15 5 2" xfId="426" xr:uid="{00000000-0005-0000-0000-00000C000000}"/>
    <cellStyle name="Millares 15 6" xfId="284" xr:uid="{00000000-0005-0000-0000-00000C000000}"/>
    <cellStyle name="Millares 15 7" xfId="746" xr:uid="{985B8BE7-8808-42B5-8A44-79B93689998E}"/>
    <cellStyle name="Millares 16" xfId="30" xr:uid="{00000000-0005-0000-0000-00000D000000}"/>
    <cellStyle name="Millares 16 2" xfId="88" xr:uid="{00000000-0005-0000-0000-00000D000000}"/>
    <cellStyle name="Millares 16 2 2" xfId="146" xr:uid="{00000000-0005-0000-0000-00000D000000}"/>
    <cellStyle name="Millares 16 2 2 2" xfId="364" xr:uid="{00000000-0005-0000-0000-00000D000000}"/>
    <cellStyle name="Millares 16 2 3" xfId="312" xr:uid="{00000000-0005-0000-0000-00000D000000}"/>
    <cellStyle name="Millares 16 3" xfId="118" xr:uid="{00000000-0005-0000-0000-00000D000000}"/>
    <cellStyle name="Millares 16 3 2" xfId="336" xr:uid="{00000000-0005-0000-0000-00000D000000}"/>
    <cellStyle name="Millares 16 4" xfId="213" xr:uid="{00000000-0005-0000-0000-00000D000000}"/>
    <cellStyle name="Millares 16 4 2" xfId="398" xr:uid="{00000000-0005-0000-0000-00000D000000}"/>
    <cellStyle name="Millares 16 5" xfId="242" xr:uid="{00000000-0005-0000-0000-00000D000000}"/>
    <cellStyle name="Millares 16 5 2" xfId="427" xr:uid="{00000000-0005-0000-0000-00000D000000}"/>
    <cellStyle name="Millares 16 6" xfId="285" xr:uid="{00000000-0005-0000-0000-00000D000000}"/>
    <cellStyle name="Millares 16 7" xfId="700" xr:uid="{0F19C72A-E996-4B71-BED8-4A2BB999F9A8}"/>
    <cellStyle name="Millares 17" xfId="31" xr:uid="{00000000-0005-0000-0000-00000E000000}"/>
    <cellStyle name="Millares 17 2" xfId="89" xr:uid="{00000000-0005-0000-0000-00000E000000}"/>
    <cellStyle name="Millares 17 2 2" xfId="147" xr:uid="{00000000-0005-0000-0000-00000E000000}"/>
    <cellStyle name="Millares 17 2 2 2" xfId="365" xr:uid="{00000000-0005-0000-0000-00000E000000}"/>
    <cellStyle name="Millares 17 2 3" xfId="313" xr:uid="{00000000-0005-0000-0000-00000E000000}"/>
    <cellStyle name="Millares 17 3" xfId="119" xr:uid="{00000000-0005-0000-0000-00000E000000}"/>
    <cellStyle name="Millares 17 3 2" xfId="337" xr:uid="{00000000-0005-0000-0000-00000E000000}"/>
    <cellStyle name="Millares 17 4" xfId="214" xr:uid="{00000000-0005-0000-0000-00000E000000}"/>
    <cellStyle name="Millares 17 4 2" xfId="399" xr:uid="{00000000-0005-0000-0000-00000E000000}"/>
    <cellStyle name="Millares 17 5" xfId="243" xr:uid="{00000000-0005-0000-0000-00000E000000}"/>
    <cellStyle name="Millares 17 5 2" xfId="428" xr:uid="{00000000-0005-0000-0000-00000E000000}"/>
    <cellStyle name="Millares 17 6" xfId="286" xr:uid="{00000000-0005-0000-0000-00000E000000}"/>
    <cellStyle name="Millares 17 7" xfId="789" xr:uid="{C80E0EBC-B696-4B32-898F-7C7E5B11360C}"/>
    <cellStyle name="Millares 174 2" xfId="491" xr:uid="{00000000-0005-0000-0000-00001C000000}"/>
    <cellStyle name="Millares 174 2 2" xfId="575" xr:uid="{00000000-0005-0000-0000-00001D000000}"/>
    <cellStyle name="Millares 174 2 3" xfId="753" xr:uid="{DE6FA76A-B9A2-472F-BA6A-A8BD658F3B3B}"/>
    <cellStyle name="Millares 18" xfId="32" xr:uid="{00000000-0005-0000-0000-00000F000000}"/>
    <cellStyle name="Millares 18 2" xfId="90" xr:uid="{00000000-0005-0000-0000-00000F000000}"/>
    <cellStyle name="Millares 18 2 2" xfId="148" xr:uid="{00000000-0005-0000-0000-00000F000000}"/>
    <cellStyle name="Millares 18 2 2 2" xfId="366" xr:uid="{00000000-0005-0000-0000-00000F000000}"/>
    <cellStyle name="Millares 18 2 3" xfId="314" xr:uid="{00000000-0005-0000-0000-00000F000000}"/>
    <cellStyle name="Millares 18 3" xfId="120" xr:uid="{00000000-0005-0000-0000-00000F000000}"/>
    <cellStyle name="Millares 18 3 2" xfId="338" xr:uid="{00000000-0005-0000-0000-00000F000000}"/>
    <cellStyle name="Millares 18 4" xfId="215" xr:uid="{00000000-0005-0000-0000-00000F000000}"/>
    <cellStyle name="Millares 18 4 2" xfId="400" xr:uid="{00000000-0005-0000-0000-00000F000000}"/>
    <cellStyle name="Millares 18 5" xfId="244" xr:uid="{00000000-0005-0000-0000-00000F000000}"/>
    <cellStyle name="Millares 18 5 2" xfId="429" xr:uid="{00000000-0005-0000-0000-00000F000000}"/>
    <cellStyle name="Millares 18 6" xfId="287" xr:uid="{00000000-0005-0000-0000-00000F000000}"/>
    <cellStyle name="Millares 18 7" xfId="790" xr:uid="{6D0AC315-131A-46F1-B95F-F4F21DF48956}"/>
    <cellStyle name="Millares 19" xfId="33" xr:uid="{00000000-0005-0000-0000-000010000000}"/>
    <cellStyle name="Millares 19 2" xfId="91" xr:uid="{00000000-0005-0000-0000-000010000000}"/>
    <cellStyle name="Millares 19 2 2" xfId="149" xr:uid="{00000000-0005-0000-0000-000010000000}"/>
    <cellStyle name="Millares 19 2 2 2" xfId="367" xr:uid="{00000000-0005-0000-0000-000010000000}"/>
    <cellStyle name="Millares 19 2 3" xfId="315" xr:uid="{00000000-0005-0000-0000-000010000000}"/>
    <cellStyle name="Millares 19 3" xfId="121" xr:uid="{00000000-0005-0000-0000-000010000000}"/>
    <cellStyle name="Millares 19 3 2" xfId="339" xr:uid="{00000000-0005-0000-0000-000010000000}"/>
    <cellStyle name="Millares 19 4" xfId="216" xr:uid="{00000000-0005-0000-0000-000010000000}"/>
    <cellStyle name="Millares 19 4 2" xfId="401" xr:uid="{00000000-0005-0000-0000-000010000000}"/>
    <cellStyle name="Millares 19 5" xfId="245" xr:uid="{00000000-0005-0000-0000-000010000000}"/>
    <cellStyle name="Millares 19 5 2" xfId="430" xr:uid="{00000000-0005-0000-0000-000010000000}"/>
    <cellStyle name="Millares 19 6" xfId="288" xr:uid="{00000000-0005-0000-0000-000010000000}"/>
    <cellStyle name="Millares 19 7" xfId="788" xr:uid="{2EB75D63-B21D-47E5-8876-C69381A5331C}"/>
    <cellStyle name="Millares 2" xfId="3" xr:uid="{00000000-0005-0000-0000-000011000000}"/>
    <cellStyle name="Millares 2 10" xfId="230" xr:uid="{00000000-0005-0000-0000-000011000000}"/>
    <cellStyle name="Millares 2 10 2" xfId="415" xr:uid="{00000000-0005-0000-0000-000011000000}"/>
    <cellStyle name="Millares 2 11" xfId="274" xr:uid="{00000000-0005-0000-0000-000011000000}"/>
    <cellStyle name="Millares 2 12" xfId="697" xr:uid="{00000000-0005-0000-0000-00002B000000}"/>
    <cellStyle name="Millares 2 2" xfId="20" xr:uid="{00000000-0005-0000-0000-000012000000}"/>
    <cellStyle name="Millares 2 2 10" xfId="680" xr:uid="{00000000-0005-0000-0000-000038000000}"/>
    <cellStyle name="Millares 2 2 11" xfId="754" xr:uid="{00000000-0005-0000-0000-000008000000}"/>
    <cellStyle name="Millares 2 2 12" xfId="741" xr:uid="{D8682A9A-C502-43E2-8259-B357FBD18454}"/>
    <cellStyle name="Millares 2 2 2" xfId="80" xr:uid="{00000000-0005-0000-0000-000012000000}"/>
    <cellStyle name="Millares 2 2 2 2" xfId="138" xr:uid="{00000000-0005-0000-0000-000012000000}"/>
    <cellStyle name="Millares 2 2 2 2 2" xfId="356" xr:uid="{00000000-0005-0000-0000-000012000000}"/>
    <cellStyle name="Millares 2 2 2 3" xfId="193" xr:uid="{31296434-9896-486A-B568-23662348B2FB}"/>
    <cellStyle name="Millares 2 2 2 3 2" xfId="382" xr:uid="{31296434-9896-486A-B568-23662348B2FB}"/>
    <cellStyle name="Millares 2 2 2 4" xfId="304" xr:uid="{00000000-0005-0000-0000-000012000000}"/>
    <cellStyle name="Millares 2 2 2 5" xfId="770" xr:uid="{D0DEAB66-B994-474B-A886-5108715D6E4C}"/>
    <cellStyle name="Millares 2 2 3" xfId="110" xr:uid="{00000000-0005-0000-0000-000012000000}"/>
    <cellStyle name="Millares 2 2 3 2" xfId="328" xr:uid="{00000000-0005-0000-0000-000012000000}"/>
    <cellStyle name="Millares 2 2 3 3" xfId="752" xr:uid="{767DE66F-C412-4DAF-9895-CF3BE9D6602E}"/>
    <cellStyle name="Millares 2 2 4" xfId="160" xr:uid="{AE7BE31E-95D5-4B54-91EB-BB2B7DFA8B33}"/>
    <cellStyle name="Millares 2 2 4 2" xfId="378" xr:uid="{AE7BE31E-95D5-4B54-91EB-BB2B7DFA8B33}"/>
    <cellStyle name="Millares 2 2 5" xfId="184" xr:uid="{00000000-0005-0000-0000-00002C000000}"/>
    <cellStyle name="Millares 2 2 5 2" xfId="379" xr:uid="{00000000-0005-0000-0000-00002C000000}"/>
    <cellStyle name="Millares 2 2 6" xfId="205" xr:uid="{00000000-0005-0000-0000-000012000000}"/>
    <cellStyle name="Millares 2 2 6 2" xfId="390" xr:uid="{00000000-0005-0000-0000-000012000000}"/>
    <cellStyle name="Millares 2 2 7" xfId="234" xr:uid="{00000000-0005-0000-0000-000012000000}"/>
    <cellStyle name="Millares 2 2 7 2" xfId="419" xr:uid="{00000000-0005-0000-0000-000012000000}"/>
    <cellStyle name="Millares 2 2 8" xfId="277" xr:uid="{00000000-0005-0000-0000-000012000000}"/>
    <cellStyle name="Millares 2 2 9" xfId="574" xr:uid="{00000000-0005-0000-0000-00001F000000}"/>
    <cellStyle name="Millares 2 3" xfId="65" xr:uid="{00000000-0005-0000-0000-000013000000}"/>
    <cellStyle name="Millares 2 3 10" xfId="719" xr:uid="{71FDA0A5-1E8E-43B4-8946-4D354BF4493F}"/>
    <cellStyle name="Millares 2 3 2" xfId="99" xr:uid="{00000000-0005-0000-0000-000013000000}"/>
    <cellStyle name="Millares 2 3 2 2" xfId="157" xr:uid="{00000000-0005-0000-0000-000013000000}"/>
    <cellStyle name="Millares 2 3 2 2 2" xfId="375" xr:uid="{00000000-0005-0000-0000-000013000000}"/>
    <cellStyle name="Millares 2 3 2 3" xfId="323" xr:uid="{00000000-0005-0000-0000-000013000000}"/>
    <cellStyle name="Millares 2 3 2 4" xfId="764" xr:uid="{E1A0D783-6DD3-4877-8785-D880C9B6A962}"/>
    <cellStyle name="Millares 2 3 3" xfId="130" xr:uid="{00000000-0005-0000-0000-000013000000}"/>
    <cellStyle name="Millares 2 3 3 2" xfId="348" xr:uid="{00000000-0005-0000-0000-000013000000}"/>
    <cellStyle name="Millares 2 3 4" xfId="192" xr:uid="{56344E24-1EAA-4E0E-AA3F-B79E8316DEE6}"/>
    <cellStyle name="Millares 2 3 4 2" xfId="381" xr:uid="{56344E24-1EAA-4E0E-AA3F-B79E8316DEE6}"/>
    <cellStyle name="Millares 2 3 5" xfId="225" xr:uid="{00000000-0005-0000-0000-000013000000}"/>
    <cellStyle name="Millares 2 3 5 2" xfId="410" xr:uid="{00000000-0005-0000-0000-000013000000}"/>
    <cellStyle name="Millares 2 3 6" xfId="257" xr:uid="{00000000-0005-0000-0000-000013000000}"/>
    <cellStyle name="Millares 2 3 6 2" xfId="442" xr:uid="{00000000-0005-0000-0000-000013000000}"/>
    <cellStyle name="Millares 2 3 7" xfId="296" xr:uid="{00000000-0005-0000-0000-000013000000}"/>
    <cellStyle name="Millares 2 3 8" xfId="497" xr:uid="{00000000-0005-0000-0000-000020000000}"/>
    <cellStyle name="Millares 2 3 9" xfId="705" xr:uid="{392C3749-287C-4215-8288-04C1C29FF1E0}"/>
    <cellStyle name="Millares 2 4" xfId="73" xr:uid="{E428490C-D012-4CC2-9509-7FB1DF95992C}"/>
    <cellStyle name="Millares 2 4 2" xfId="774" xr:uid="{EF355690-540C-4D36-8E0C-B2D2248F0EA2}"/>
    <cellStyle name="Millares 2 4 3" xfId="699" xr:uid="{DB87CCE2-A259-41EB-8E73-5D4AB8BEEDF0}"/>
    <cellStyle name="Millares 2 5" xfId="77" xr:uid="{00000000-0005-0000-0000-000011000000}"/>
    <cellStyle name="Millares 2 5 2" xfId="135" xr:uid="{00000000-0005-0000-0000-000011000000}"/>
    <cellStyle name="Millares 2 5 2 2" xfId="353" xr:uid="{00000000-0005-0000-0000-000011000000}"/>
    <cellStyle name="Millares 2 5 3" xfId="301" xr:uid="{00000000-0005-0000-0000-000011000000}"/>
    <cellStyle name="Millares 2 5 4" xfId="721" xr:uid="{5FFD262A-CE0C-4FC9-8DE9-9BA3B04BC590}"/>
    <cellStyle name="Millares 2 6" xfId="107" xr:uid="{00000000-0005-0000-0000-000011000000}"/>
    <cellStyle name="Millares 2 6 2" xfId="325" xr:uid="{00000000-0005-0000-0000-000011000000}"/>
    <cellStyle name="Millares 2 7" xfId="159" xr:uid="{3F340669-2BB1-4358-A72C-756C569854ED}"/>
    <cellStyle name="Millares 2 7 2" xfId="377" xr:uid="{3F340669-2BB1-4358-A72C-756C569854ED}"/>
    <cellStyle name="Millares 2 8" xfId="173" xr:uid="{00000000-0005-0000-0000-00000C000000}"/>
    <cellStyle name="Millares 2 9" xfId="201" xr:uid="{00000000-0005-0000-0000-000011000000}"/>
    <cellStyle name="Millares 2 9 2" xfId="386" xr:uid="{00000000-0005-0000-0000-000011000000}"/>
    <cellStyle name="Millares 20" xfId="69" xr:uid="{84CA1892-5EA7-41BF-ACEE-11677BDD9B9C}"/>
    <cellStyle name="Millares 20 2" xfId="676" xr:uid="{00000000-0005-0000-0000-000039000000}"/>
    <cellStyle name="Millares 21" xfId="71" xr:uid="{00000000-0005-0000-0000-000073000000}"/>
    <cellStyle name="Millares 21 2" xfId="102" xr:uid="{00000000-0005-0000-0000-000074000000}"/>
    <cellStyle name="Millares 21 3" xfId="791" xr:uid="{B5DEADCE-5FB1-48A7-B199-96374A0598DD}"/>
    <cellStyle name="Millares 212" xfId="500" xr:uid="{00000000-0005-0000-0000-000021000000}"/>
    <cellStyle name="Millares 212 2" xfId="588" xr:uid="{00000000-0005-0000-0000-000022000000}"/>
    <cellStyle name="Millares 212 3" xfId="724" xr:uid="{CE484482-18D8-4C05-B017-311B14435C4C}"/>
    <cellStyle name="Millares 22" xfId="76" xr:uid="{00000000-0005-0000-0000-00007B000000}"/>
    <cellStyle name="Millares 22 2" xfId="134" xr:uid="{00000000-0005-0000-0000-00007B000000}"/>
    <cellStyle name="Millares 22 2 2" xfId="352" xr:uid="{00000000-0005-0000-0000-00007B000000}"/>
    <cellStyle name="Millares 22 3" xfId="300" xr:uid="{00000000-0005-0000-0000-00007B000000}"/>
    <cellStyle name="Millares 22 4" xfId="792" xr:uid="{11F58D7B-D1E3-4701-A66C-A3DC8451C825}"/>
    <cellStyle name="Millares 23" xfId="106" xr:uid="{00000000-0005-0000-0000-000097000000}"/>
    <cellStyle name="Millares 23 2" xfId="324" xr:uid="{00000000-0005-0000-0000-000097000000}"/>
    <cellStyle name="Millares 23 3" xfId="793" xr:uid="{909087A5-228F-4611-9D75-68E145F16100}"/>
    <cellStyle name="Millares 24" xfId="129" xr:uid="{00000000-0005-0000-0000-0000CA000000}"/>
    <cellStyle name="Millares 24 2" xfId="347" xr:uid="{00000000-0005-0000-0000-0000CA000000}"/>
    <cellStyle name="Millares 24 3" xfId="794" xr:uid="{98DB76A7-AC82-48D6-8597-382E1999102B}"/>
    <cellStyle name="Millares 25" xfId="183" xr:uid="{00000000-0005-0000-0000-0000E5000000}"/>
    <cellStyle name="Millares 25 2" xfId="795" xr:uid="{EE7D2D58-EDEC-4DB7-A2AF-6393C3779ECA}"/>
    <cellStyle name="Millares 26" xfId="191" xr:uid="{00000000-0005-0000-0000-0000F4000000}"/>
    <cellStyle name="Millares 26 2" xfId="796" xr:uid="{CD0F566B-933C-4887-B822-838D648F5053}"/>
    <cellStyle name="Millares 27" xfId="200" xr:uid="{00000000-0005-0000-0000-0000F5000000}"/>
    <cellStyle name="Millares 27 2" xfId="385" xr:uid="{00000000-0005-0000-0000-0000F5000000}"/>
    <cellStyle name="Millares 27 3" xfId="797" xr:uid="{000168F9-4786-4CC1-8447-21DFCB23AC99}"/>
    <cellStyle name="Millares 28" xfId="224" xr:uid="{00000000-0005-0000-0000-00000E010000}"/>
    <cellStyle name="Millares 28 2" xfId="409" xr:uid="{00000000-0005-0000-0000-00000E010000}"/>
    <cellStyle name="Millares 28 3" xfId="728" xr:uid="{AD19E835-D794-4D18-8624-13E399E0B790}"/>
    <cellStyle name="Millares 29" xfId="228" xr:uid="{00000000-0005-0000-0000-00000F010000}"/>
    <cellStyle name="Millares 29 2" xfId="413" xr:uid="{00000000-0005-0000-0000-00000F010000}"/>
    <cellStyle name="Millares 29 3" xfId="798" xr:uid="{1176F594-B175-40B9-A2E1-F151A8E027F0}"/>
    <cellStyle name="Millares 3" xfId="34" xr:uid="{00000000-0005-0000-0000-000014000000}"/>
    <cellStyle name="Millares 3 11" xfId="567" xr:uid="{00000000-0005-0000-0000-000024000000}"/>
    <cellStyle name="Millares 3 11 2" xfId="768" xr:uid="{F667A7C1-A8F0-4C7B-B096-C53BD4569A93}"/>
    <cellStyle name="Millares 3 11 3" xfId="747" xr:uid="{1ABE125F-70EB-4105-B412-1ED89A97EACA}"/>
    <cellStyle name="Millares 3 11 4" xfId="708" xr:uid="{28216971-338F-43DF-89F5-30110FFFE00E}"/>
    <cellStyle name="Millares 3 2" xfId="92" xr:uid="{00000000-0005-0000-0000-000014000000}"/>
    <cellStyle name="Millares 3 2 2" xfId="150" xr:uid="{00000000-0005-0000-0000-000014000000}"/>
    <cellStyle name="Millares 3 2 2 2" xfId="368" xr:uid="{00000000-0005-0000-0000-000014000000}"/>
    <cellStyle name="Millares 3 2 2 3" xfId="687" xr:uid="{00000000-0005-0000-0000-00003C000000}"/>
    <cellStyle name="Millares 3 2 3" xfId="316" xr:uid="{00000000-0005-0000-0000-000014000000}"/>
    <cellStyle name="Millares 3 2 4" xfId="607" xr:uid="{00000000-0005-0000-0000-000025000000}"/>
    <cellStyle name="Millares 3 2 5" xfId="702" xr:uid="{B6C29419-DCBD-485C-A856-8B4033FABF35}"/>
    <cellStyle name="Millares 3 3" xfId="122" xr:uid="{00000000-0005-0000-0000-000014000000}"/>
    <cellStyle name="Millares 3 3 2" xfId="340" xr:uid="{00000000-0005-0000-0000-000014000000}"/>
    <cellStyle name="Millares 3 3 3" xfId="604" xr:uid="{00000000-0005-0000-0000-000026000000}"/>
    <cellStyle name="Millares 3 3 4" xfId="683" xr:uid="{00000000-0005-0000-0000-00003D000000}"/>
    <cellStyle name="Millares 3 4" xfId="185" xr:uid="{00000000-0005-0000-0000-00002D000000}"/>
    <cellStyle name="Millares 3 4 2" xfId="758" xr:uid="{666912F5-612A-49A0-A9B5-DFAC4C390924}"/>
    <cellStyle name="Millares 3 5" xfId="217" xr:uid="{00000000-0005-0000-0000-000014000000}"/>
    <cellStyle name="Millares 3 5 2" xfId="402" xr:uid="{00000000-0005-0000-0000-000014000000}"/>
    <cellStyle name="Millares 3 6" xfId="246" xr:uid="{00000000-0005-0000-0000-000014000000}"/>
    <cellStyle name="Millares 3 6 2" xfId="431" xr:uid="{00000000-0005-0000-0000-000014000000}"/>
    <cellStyle name="Millares 3 7" xfId="289" xr:uid="{00000000-0005-0000-0000-000014000000}"/>
    <cellStyle name="Millares 3 8" xfId="492" xr:uid="{00000000-0005-0000-0000-000023000000}"/>
    <cellStyle name="Millares 3 9" xfId="664" xr:uid="{00000000-0005-0000-0000-00003A000000}"/>
    <cellStyle name="Millares 30" xfId="204" xr:uid="{00000000-0005-0000-0000-000010010000}"/>
    <cellStyle name="Millares 30 2" xfId="389" xr:uid="{00000000-0005-0000-0000-000010010000}"/>
    <cellStyle name="Millares 31" xfId="227" xr:uid="{00000000-0005-0000-0000-000011010000}"/>
    <cellStyle name="Millares 31 2" xfId="412" xr:uid="{00000000-0005-0000-0000-000011010000}"/>
    <cellStyle name="Millares 32" xfId="229" xr:uid="{00000000-0005-0000-0000-000012010000}"/>
    <cellStyle name="Millares 32 2" xfId="414" xr:uid="{00000000-0005-0000-0000-000012010000}"/>
    <cellStyle name="Millares 33" xfId="256" xr:uid="{00000000-0005-0000-0000-00002B010000}"/>
    <cellStyle name="Millares 33 2" xfId="441" xr:uid="{00000000-0005-0000-0000-00002B010000}"/>
    <cellStyle name="Millares 34" xfId="262" xr:uid="{00000000-0005-0000-0000-00002C010000}"/>
    <cellStyle name="Millares 34 2" xfId="447" xr:uid="{00000000-0005-0000-0000-00002C010000}"/>
    <cellStyle name="Millares 35" xfId="255" xr:uid="{00000000-0005-0000-0000-00002D010000}"/>
    <cellStyle name="Millares 35 2" xfId="440" xr:uid="{00000000-0005-0000-0000-00002D010000}"/>
    <cellStyle name="Millares 36" xfId="260" xr:uid="{00000000-0005-0000-0000-00002E010000}"/>
    <cellStyle name="Millares 36 2" xfId="445" xr:uid="{00000000-0005-0000-0000-00002E010000}"/>
    <cellStyle name="Millares 37" xfId="253" xr:uid="{00000000-0005-0000-0000-00002F010000}"/>
    <cellStyle name="Millares 37 2" xfId="438" xr:uid="{00000000-0005-0000-0000-00002F010000}"/>
    <cellStyle name="Millares 38" xfId="233" xr:uid="{00000000-0005-0000-0000-000030010000}"/>
    <cellStyle name="Millares 38 2" xfId="418" xr:uid="{00000000-0005-0000-0000-000030010000}"/>
    <cellStyle name="Millares 39" xfId="263" xr:uid="{00000000-0005-0000-0000-000031010000}"/>
    <cellStyle name="Millares 39 2" xfId="448" xr:uid="{00000000-0005-0000-0000-000031010000}"/>
    <cellStyle name="Millares 4" xfId="35" xr:uid="{00000000-0005-0000-0000-000015000000}"/>
    <cellStyle name="Millares 4 2" xfId="93" xr:uid="{00000000-0005-0000-0000-000015000000}"/>
    <cellStyle name="Millares 4 2 2" xfId="151" xr:uid="{00000000-0005-0000-0000-000015000000}"/>
    <cellStyle name="Millares 4 2 2 2" xfId="369" xr:uid="{00000000-0005-0000-0000-000015000000}"/>
    <cellStyle name="Millares 4 2 3" xfId="317" xr:uid="{00000000-0005-0000-0000-000015000000}"/>
    <cellStyle name="Millares 4 2 4" xfId="761" xr:uid="{6128EC50-BC7B-424E-A70E-6A4820DA390E}"/>
    <cellStyle name="Millares 4 3" xfId="123" xr:uid="{00000000-0005-0000-0000-000015000000}"/>
    <cellStyle name="Millares 4 3 2" xfId="341" xr:uid="{00000000-0005-0000-0000-000015000000}"/>
    <cellStyle name="Millares 4 3 3" xfId="694" xr:uid="{00000000-0005-0000-0000-00003F000000}"/>
    <cellStyle name="Millares 4 30" xfId="597" xr:uid="{00000000-0005-0000-0000-000028000000}"/>
    <cellStyle name="Millares 4 4" xfId="198" xr:uid="{9B508403-B59D-410C-AF97-275F8CAF651E}"/>
    <cellStyle name="Millares 4 4 2" xfId="383" xr:uid="{9B508403-B59D-410C-AF97-275F8CAF651E}"/>
    <cellStyle name="Millares 4 5" xfId="218" xr:uid="{00000000-0005-0000-0000-000015000000}"/>
    <cellStyle name="Millares 4 5 2" xfId="403" xr:uid="{00000000-0005-0000-0000-000015000000}"/>
    <cellStyle name="Millares 4 6" xfId="247" xr:uid="{00000000-0005-0000-0000-000015000000}"/>
    <cellStyle name="Millares 4 6 2" xfId="432" xr:uid="{00000000-0005-0000-0000-000015000000}"/>
    <cellStyle name="Millares 4 7" xfId="290" xr:uid="{00000000-0005-0000-0000-000015000000}"/>
    <cellStyle name="Millares 4 8" xfId="581" xr:uid="{00000000-0005-0000-0000-000027000000}"/>
    <cellStyle name="Millares 40" xfId="254" xr:uid="{00000000-0005-0000-0000-000032010000}"/>
    <cellStyle name="Millares 40 2" xfId="439" xr:uid="{00000000-0005-0000-0000-000032010000}"/>
    <cellStyle name="Millares 41" xfId="261" xr:uid="{00000000-0005-0000-0000-000033010000}"/>
    <cellStyle name="Millares 41 2" xfId="446" xr:uid="{00000000-0005-0000-0000-000033010000}"/>
    <cellStyle name="Millares 42" xfId="265" xr:uid="{00000000-0005-0000-0000-000034010000}"/>
    <cellStyle name="Millares 42 2" xfId="450" xr:uid="{00000000-0005-0000-0000-000034010000}"/>
    <cellStyle name="Millares 43" xfId="264" xr:uid="{00000000-0005-0000-0000-000035010000}"/>
    <cellStyle name="Millares 43 2" xfId="449" xr:uid="{00000000-0005-0000-0000-000035010000}"/>
    <cellStyle name="Millares 44" xfId="259" xr:uid="{00000000-0005-0000-0000-000036010000}"/>
    <cellStyle name="Millares 44 2" xfId="444" xr:uid="{00000000-0005-0000-0000-000036010000}"/>
    <cellStyle name="Millares 45" xfId="271" xr:uid="{00000000-0005-0000-0000-00003B010000}"/>
    <cellStyle name="Millares 46" xfId="272" xr:uid="{00000000-0005-0000-0000-00003C010000}"/>
    <cellStyle name="Millares 47" xfId="266" xr:uid="{00000000-0005-0000-0000-00003D010000}"/>
    <cellStyle name="Millares 48" xfId="273" xr:uid="{00000000-0005-0000-0000-00003E010000}"/>
    <cellStyle name="Millares 49" xfId="485" xr:uid="{00000000-0005-0000-0000-0000F3010000}"/>
    <cellStyle name="Millares 5" xfId="36" xr:uid="{00000000-0005-0000-0000-000016000000}"/>
    <cellStyle name="Millares 5 2" xfId="94" xr:uid="{00000000-0005-0000-0000-000016000000}"/>
    <cellStyle name="Millares 5 2 2" xfId="152" xr:uid="{00000000-0005-0000-0000-000016000000}"/>
    <cellStyle name="Millares 5 2 2 2" xfId="370" xr:uid="{00000000-0005-0000-0000-000016000000}"/>
    <cellStyle name="Millares 5 2 3" xfId="318" xr:uid="{00000000-0005-0000-0000-000016000000}"/>
    <cellStyle name="Millares 5 2 4" xfId="612" xr:uid="{00000000-0005-0000-0000-00002A000000}"/>
    <cellStyle name="Millares 5 2 5" xfId="763" xr:uid="{9781A9F2-CDC2-48C0-9797-EB630CB8C0F8}"/>
    <cellStyle name="Millares 5 3" xfId="124" xr:uid="{00000000-0005-0000-0000-000016000000}"/>
    <cellStyle name="Millares 5 3 2" xfId="342" xr:uid="{00000000-0005-0000-0000-000016000000}"/>
    <cellStyle name="Millares 5 4" xfId="199" xr:uid="{36A4E28A-E546-43AF-8031-4C9D60BFA452}"/>
    <cellStyle name="Millares 5 4 2" xfId="384" xr:uid="{36A4E28A-E546-43AF-8031-4C9D60BFA452}"/>
    <cellStyle name="Millares 5 5" xfId="219" xr:uid="{00000000-0005-0000-0000-000016000000}"/>
    <cellStyle name="Millares 5 5 2" xfId="404" xr:uid="{00000000-0005-0000-0000-000016000000}"/>
    <cellStyle name="Millares 5 6" xfId="248" xr:uid="{00000000-0005-0000-0000-000016000000}"/>
    <cellStyle name="Millares 5 6 2" xfId="433" xr:uid="{00000000-0005-0000-0000-000016000000}"/>
    <cellStyle name="Millares 5 7" xfId="291" xr:uid="{00000000-0005-0000-0000-000016000000}"/>
    <cellStyle name="Millares 5 8" xfId="583" xr:uid="{00000000-0005-0000-0000-000029000000}"/>
    <cellStyle name="Millares 5 9" xfId="677" xr:uid="{00000000-0005-0000-0000-000040000000}"/>
    <cellStyle name="Millares 50" xfId="658" xr:uid="{00000000-0005-0000-0000-0000A4020000}"/>
    <cellStyle name="Millares 51" xfId="735" xr:uid="{00000000-0005-0000-0000-000000030000}"/>
    <cellStyle name="Millares 52" xfId="748" xr:uid="{00000000-0005-0000-0000-000004030000}"/>
    <cellStyle name="Millares 53" xfId="736" xr:uid="{00000000-0005-0000-0000-00000D030000}"/>
    <cellStyle name="Millares 6" xfId="6" xr:uid="{00000000-0005-0000-0000-000017000000}"/>
    <cellStyle name="Millares 6 2" xfId="37" xr:uid="{00000000-0005-0000-0000-000018000000}"/>
    <cellStyle name="Millares 6 2 2" xfId="95" xr:uid="{00000000-0005-0000-0000-000018000000}"/>
    <cellStyle name="Millares 6 2 2 2" xfId="153" xr:uid="{00000000-0005-0000-0000-000018000000}"/>
    <cellStyle name="Millares 6 2 2 2 2" xfId="371" xr:uid="{00000000-0005-0000-0000-000018000000}"/>
    <cellStyle name="Millares 6 2 2 3" xfId="319" xr:uid="{00000000-0005-0000-0000-000018000000}"/>
    <cellStyle name="Millares 6 2 3" xfId="125" xr:uid="{00000000-0005-0000-0000-000018000000}"/>
    <cellStyle name="Millares 6 2 3 2" xfId="343" xr:uid="{00000000-0005-0000-0000-000018000000}"/>
    <cellStyle name="Millares 6 2 4" xfId="220" xr:uid="{00000000-0005-0000-0000-000018000000}"/>
    <cellStyle name="Millares 6 2 4 2" xfId="405" xr:uid="{00000000-0005-0000-0000-000018000000}"/>
    <cellStyle name="Millares 6 2 5" xfId="249" xr:uid="{00000000-0005-0000-0000-000018000000}"/>
    <cellStyle name="Millares 6 2 5 2" xfId="434" xr:uid="{00000000-0005-0000-0000-000018000000}"/>
    <cellStyle name="Millares 6 2 6" xfId="292" xr:uid="{00000000-0005-0000-0000-000018000000}"/>
    <cellStyle name="Millares 6 2 7" xfId="615" xr:uid="{00000000-0005-0000-0000-00002C000000}"/>
    <cellStyle name="Millares 6 2 8" xfId="778" xr:uid="{9B1509B4-088D-4280-B591-64911C00BFC9}"/>
    <cellStyle name="Millares 6 3" xfId="79" xr:uid="{00000000-0005-0000-0000-000017000000}"/>
    <cellStyle name="Millares 6 3 2" xfId="137" xr:uid="{00000000-0005-0000-0000-000017000000}"/>
    <cellStyle name="Millares 6 3 2 2" xfId="355" xr:uid="{00000000-0005-0000-0000-000017000000}"/>
    <cellStyle name="Millares 6 3 3" xfId="303" xr:uid="{00000000-0005-0000-0000-000017000000}"/>
    <cellStyle name="Millares 6 3 4" xfId="775" xr:uid="{BC5DD612-757F-4BBB-BE8D-0AD44A4F92F7}"/>
    <cellStyle name="Millares 6 4" xfId="109" xr:uid="{00000000-0005-0000-0000-000017000000}"/>
    <cellStyle name="Millares 6 4 2" xfId="327" xr:uid="{00000000-0005-0000-0000-000017000000}"/>
    <cellStyle name="Millares 6 5" xfId="203" xr:uid="{00000000-0005-0000-0000-000017000000}"/>
    <cellStyle name="Millares 6 5 2" xfId="388" xr:uid="{00000000-0005-0000-0000-000017000000}"/>
    <cellStyle name="Millares 6 6" xfId="232" xr:uid="{00000000-0005-0000-0000-000017000000}"/>
    <cellStyle name="Millares 6 6 2" xfId="417" xr:uid="{00000000-0005-0000-0000-000017000000}"/>
    <cellStyle name="Millares 6 7" xfId="276" xr:uid="{00000000-0005-0000-0000-000017000000}"/>
    <cellStyle name="Millares 6 8" xfId="584" xr:uid="{00000000-0005-0000-0000-00002B000000}"/>
    <cellStyle name="Millares 654 2 2" xfId="568" xr:uid="{00000000-0005-0000-0000-00002D000000}"/>
    <cellStyle name="Millares 656" xfId="578" xr:uid="{00000000-0005-0000-0000-00002E000000}"/>
    <cellStyle name="Millares 656 2" xfId="771" xr:uid="{2C42FD04-0BD7-4DBB-B22A-CE5D5D2FFD69}"/>
    <cellStyle name="Millares 656 3" xfId="668" xr:uid="{00000000-0005-0000-0000-00000C000000}"/>
    <cellStyle name="Millares 657" xfId="571" xr:uid="{00000000-0005-0000-0000-00002F000000}"/>
    <cellStyle name="Millares 657 2" xfId="769" xr:uid="{1A8E5154-9946-4419-A09B-968C2AAE865E}"/>
    <cellStyle name="Millares 657 3" xfId="707" xr:uid="{00000000-0005-0000-0000-00000D000000}"/>
    <cellStyle name="Millares 7" xfId="38" xr:uid="{00000000-0005-0000-0000-000019000000}"/>
    <cellStyle name="Millares 7 2" xfId="96" xr:uid="{00000000-0005-0000-0000-000019000000}"/>
    <cellStyle name="Millares 7 2 2" xfId="154" xr:uid="{00000000-0005-0000-0000-000019000000}"/>
    <cellStyle name="Millares 7 2 2 2" xfId="372" xr:uid="{00000000-0005-0000-0000-000019000000}"/>
    <cellStyle name="Millares 7 2 3" xfId="320" xr:uid="{00000000-0005-0000-0000-000019000000}"/>
    <cellStyle name="Millares 7 2 4" xfId="617" xr:uid="{00000000-0005-0000-0000-000031000000}"/>
    <cellStyle name="Millares 7 3" xfId="126" xr:uid="{00000000-0005-0000-0000-000019000000}"/>
    <cellStyle name="Millares 7 3 2" xfId="344" xr:uid="{00000000-0005-0000-0000-000019000000}"/>
    <cellStyle name="Millares 7 4" xfId="221" xr:uid="{00000000-0005-0000-0000-000019000000}"/>
    <cellStyle name="Millares 7 4 2" xfId="406" xr:uid="{00000000-0005-0000-0000-000019000000}"/>
    <cellStyle name="Millares 7 5" xfId="250" xr:uid="{00000000-0005-0000-0000-000019000000}"/>
    <cellStyle name="Millares 7 5 2" xfId="435" xr:uid="{00000000-0005-0000-0000-000019000000}"/>
    <cellStyle name="Millares 7 6" xfId="293" xr:uid="{00000000-0005-0000-0000-000019000000}"/>
    <cellStyle name="Millares 7 7" xfId="582" xr:uid="{00000000-0005-0000-0000-000030000000}"/>
    <cellStyle name="Millares 8" xfId="39" xr:uid="{00000000-0005-0000-0000-00001A000000}"/>
    <cellStyle name="Millares 8 2" xfId="97" xr:uid="{00000000-0005-0000-0000-00001A000000}"/>
    <cellStyle name="Millares 8 2 2" xfId="155" xr:uid="{00000000-0005-0000-0000-00001A000000}"/>
    <cellStyle name="Millares 8 2 2 2" xfId="373" xr:uid="{00000000-0005-0000-0000-00001A000000}"/>
    <cellStyle name="Millares 8 2 3" xfId="321" xr:uid="{00000000-0005-0000-0000-00001A000000}"/>
    <cellStyle name="Millares 8 3" xfId="127" xr:uid="{00000000-0005-0000-0000-00001A000000}"/>
    <cellStyle name="Millares 8 3 2" xfId="345" xr:uid="{00000000-0005-0000-0000-00001A000000}"/>
    <cellStyle name="Millares 8 4" xfId="222" xr:uid="{00000000-0005-0000-0000-00001A000000}"/>
    <cellStyle name="Millares 8 4 2" xfId="407" xr:uid="{00000000-0005-0000-0000-00001A000000}"/>
    <cellStyle name="Millares 8 5" xfId="251" xr:uid="{00000000-0005-0000-0000-00001A000000}"/>
    <cellStyle name="Millares 8 5 2" xfId="436" xr:uid="{00000000-0005-0000-0000-00001A000000}"/>
    <cellStyle name="Millares 8 6" xfId="294" xr:uid="{00000000-0005-0000-0000-00001A000000}"/>
    <cellStyle name="Millares 8 7" xfId="586" xr:uid="{00000000-0005-0000-0000-000032000000}"/>
    <cellStyle name="Millares 88" xfId="780" xr:uid="{40CF08D7-A1F7-4672-B1B2-829FE2911387}"/>
    <cellStyle name="Millares 9" xfId="40" xr:uid="{00000000-0005-0000-0000-00001B000000}"/>
    <cellStyle name="Millares 9 2" xfId="98" xr:uid="{00000000-0005-0000-0000-00001B000000}"/>
    <cellStyle name="Millares 9 2 2" xfId="156" xr:uid="{00000000-0005-0000-0000-00001B000000}"/>
    <cellStyle name="Millares 9 2 2 2" xfId="374" xr:uid="{00000000-0005-0000-0000-00001B000000}"/>
    <cellStyle name="Millares 9 2 3" xfId="322" xr:uid="{00000000-0005-0000-0000-00001B000000}"/>
    <cellStyle name="Millares 9 3" xfId="128" xr:uid="{00000000-0005-0000-0000-00001B000000}"/>
    <cellStyle name="Millares 9 3 2" xfId="346" xr:uid="{00000000-0005-0000-0000-00001B000000}"/>
    <cellStyle name="Millares 9 4" xfId="223" xr:uid="{00000000-0005-0000-0000-00001B000000}"/>
    <cellStyle name="Millares 9 4 2" xfId="408" xr:uid="{00000000-0005-0000-0000-00001B000000}"/>
    <cellStyle name="Millares 9 5" xfId="252" xr:uid="{00000000-0005-0000-0000-00001B000000}"/>
    <cellStyle name="Millares 9 5 2" xfId="437" xr:uid="{00000000-0005-0000-0000-00001B000000}"/>
    <cellStyle name="Millares 9 6" xfId="295" xr:uid="{00000000-0005-0000-0000-00001B000000}"/>
    <cellStyle name="Millares 9 7" xfId="783" xr:uid="{FDB10440-10B6-42EF-93FB-DCABDAC77B27}"/>
    <cellStyle name="Moneda [0] 2" xfId="42" xr:uid="{00000000-0005-0000-0000-00001C000000}"/>
    <cellStyle name="Moneda 10" xfId="598" xr:uid="{00000000-0005-0000-0000-000033000000}"/>
    <cellStyle name="Moneda 2" xfId="41" xr:uid="{00000000-0005-0000-0000-00001D000000}"/>
    <cellStyle name="Moneda 3" xfId="62" xr:uid="{00000000-0005-0000-0000-00001E000000}"/>
    <cellStyle name="Neutral 2" xfId="624" xr:uid="{00000000-0005-0000-0000-0000D2020000}"/>
    <cellStyle name="Neutral 3" xfId="720" xr:uid="{00000000-0005-0000-0000-00002A030000}"/>
    <cellStyle name="Normal" xfId="0" builtinId="0"/>
    <cellStyle name="Normal - Style1" xfId="696" xr:uid="{00000000-0005-0000-0000-000043000000}"/>
    <cellStyle name="Normal 10" xfId="7" xr:uid="{00000000-0005-0000-0000-000020000000}"/>
    <cellStyle name="Normal 10 10 2 2 2" xfId="566" xr:uid="{00000000-0005-0000-0000-000035000000}"/>
    <cellStyle name="Normal 10 2" xfId="43" xr:uid="{00000000-0005-0000-0000-000021000000}"/>
    <cellStyle name="Normal 10 6" xfId="605" xr:uid="{00000000-0005-0000-0000-000036000000}"/>
    <cellStyle name="Normal 1016" xfId="504" xr:uid="{00000000-0005-0000-0000-000037000000}"/>
    <cellStyle name="Normal 1018" xfId="534" xr:uid="{00000000-0005-0000-0000-000038000000}"/>
    <cellStyle name="Normal 1022" xfId="558" xr:uid="{00000000-0005-0000-0000-000039000000}"/>
    <cellStyle name="Normal 1024" xfId="511" xr:uid="{00000000-0005-0000-0000-00003A000000}"/>
    <cellStyle name="Normal 1025" xfId="561" xr:uid="{00000000-0005-0000-0000-00003B000000}"/>
    <cellStyle name="Normal 1026" xfId="560" xr:uid="{00000000-0005-0000-0000-00003C000000}"/>
    <cellStyle name="Normal 1027" xfId="562" xr:uid="{00000000-0005-0000-0000-00003D000000}"/>
    <cellStyle name="Normal 105" xfId="572" xr:uid="{00000000-0005-0000-0000-00003E000000}"/>
    <cellStyle name="Normal 107" xfId="576" xr:uid="{00000000-0005-0000-0000-00003F000000}"/>
    <cellStyle name="Normal 109" xfId="577" xr:uid="{00000000-0005-0000-0000-000040000000}"/>
    <cellStyle name="Normal 11" xfId="8" xr:uid="{00000000-0005-0000-0000-000022000000}"/>
    <cellStyle name="Normal 11 2" xfId="44" xr:uid="{00000000-0005-0000-0000-000023000000}"/>
    <cellStyle name="Normal 11 3" xfId="104" xr:uid="{00000000-0005-0000-0000-000076000000}"/>
    <cellStyle name="Normal 11 4" xfId="174" xr:uid="{00000000-0005-0000-0000-00000E000000}"/>
    <cellStyle name="Normal 12" xfId="9" xr:uid="{00000000-0005-0000-0000-000024000000}"/>
    <cellStyle name="Normal 12 10" xfId="498" xr:uid="{00000000-0005-0000-0000-000041000000}"/>
    <cellStyle name="Normal 12 2" xfId="45" xr:uid="{00000000-0005-0000-0000-000025000000}"/>
    <cellStyle name="Normal 12 2 10" xfId="494" xr:uid="{00000000-0005-0000-0000-000042000000}"/>
    <cellStyle name="Normal 12 2 2 4" xfId="502" xr:uid="{00000000-0005-0000-0000-000043000000}"/>
    <cellStyle name="Normal 12 2 2 4 2" xfId="718" xr:uid="{30ABDA5C-C4AC-44ED-A5DA-E4BF406B5806}"/>
    <cellStyle name="Normal 12 2 2 4 3" xfId="726" xr:uid="{96495BC3-44E9-4410-8C20-A8DB1E329890}"/>
    <cellStyle name="Normal 125" xfId="496" xr:uid="{00000000-0005-0000-0000-000044000000}"/>
    <cellStyle name="Normal 126" xfId="564" xr:uid="{00000000-0005-0000-0000-000045000000}"/>
    <cellStyle name="Normal 13" xfId="10" xr:uid="{00000000-0005-0000-0000-000026000000}"/>
    <cellStyle name="Normal 13 2" xfId="46" xr:uid="{00000000-0005-0000-0000-000027000000}"/>
    <cellStyle name="Normal 14" xfId="11" xr:uid="{00000000-0005-0000-0000-000028000000}"/>
    <cellStyle name="Normal 14 2" xfId="47" xr:uid="{00000000-0005-0000-0000-000029000000}"/>
    <cellStyle name="Normal 14 3" xfId="579" xr:uid="{00000000-0005-0000-0000-000046000000}"/>
    <cellStyle name="Normal 15" xfId="12" xr:uid="{00000000-0005-0000-0000-00002A000000}"/>
    <cellStyle name="Normal 15 2" xfId="48" xr:uid="{00000000-0005-0000-0000-00002B000000}"/>
    <cellStyle name="Normal 16" xfId="49" xr:uid="{00000000-0005-0000-0000-00002C000000}"/>
    <cellStyle name="Normal 17" xfId="13" xr:uid="{00000000-0005-0000-0000-00002D000000}"/>
    <cellStyle name="Normal 17 2" xfId="50" xr:uid="{00000000-0005-0000-0000-00002E000000}"/>
    <cellStyle name="Normal 18" xfId="51" xr:uid="{00000000-0005-0000-0000-00002F000000}"/>
    <cellStyle name="Normal 18 2" xfId="684" xr:uid="{00000000-0005-0000-0000-000045000000}"/>
    <cellStyle name="Normal 18 3" xfId="759" xr:uid="{9619B1F5-C0C7-41C8-AFB9-532D5B3E513A}"/>
    <cellStyle name="Normal 18 4" xfId="665" xr:uid="{00000000-0005-0000-0000-000044000000}"/>
    <cellStyle name="Normal 19" xfId="21" xr:uid="{00000000-0005-0000-0000-000030000000}"/>
    <cellStyle name="Normal 199 2 2" xfId="569" xr:uid="{00000000-0005-0000-0000-000047000000}"/>
    <cellStyle name="Normal 2" xfId="2" xr:uid="{00000000-0005-0000-0000-000031000000}"/>
    <cellStyle name="Normal 2 10" xfId="176" xr:uid="{00000000-0005-0000-0000-000010000000}"/>
    <cellStyle name="Normal 2 10 2" xfId="599" xr:uid="{00000000-0005-0000-0000-000049000000}"/>
    <cellStyle name="Normal 2 10 2 2 2" xfId="573" xr:uid="{00000000-0005-0000-0000-00004A000000}"/>
    <cellStyle name="Normal 2 2" xfId="4" xr:uid="{00000000-0005-0000-0000-000032000000}"/>
    <cellStyle name="Normal 2 2 2" xfId="17" xr:uid="{00000000-0005-0000-0000-000033000000}"/>
    <cellStyle name="Normal 2 2 2 2" xfId="52" xr:uid="{00000000-0005-0000-0000-000034000000}"/>
    <cellStyle name="Normal 2 2 2 3" xfId="495" xr:uid="{00000000-0005-0000-0000-00004B000000}"/>
    <cellStyle name="Normal 2 2 3" xfId="66" xr:uid="{00000000-0005-0000-0000-000035000000}"/>
    <cellStyle name="Normal 2 2 3 2" xfId="690" xr:uid="{00000000-0005-0000-0000-000049000000}"/>
    <cellStyle name="Normal 2 2 4" xfId="773" xr:uid="{6ADD49C5-2656-434D-8712-35D07141ACFE}"/>
    <cellStyle name="Normal 2 2 59" xfId="600" xr:uid="{00000000-0005-0000-0000-00004C000000}"/>
    <cellStyle name="Normal 2 3" xfId="64" xr:uid="{00000000-0005-0000-0000-000036000000}"/>
    <cellStyle name="Normal 2 3 2" xfId="704" xr:uid="{8EA477F3-F902-4297-8A1B-1F7DBDE793AB}"/>
    <cellStyle name="Normal 2 4" xfId="72" xr:uid="{99678F10-466D-489E-96B1-4B8BB0AFD0D5}"/>
    <cellStyle name="Normal 2 4 2" xfId="729" xr:uid="{00000000-0005-0000-0000-000032000000}"/>
    <cellStyle name="Normal 2 5" xfId="175" xr:uid="{00000000-0005-0000-0000-00000F000000}"/>
    <cellStyle name="Normal 2 6" xfId="493" xr:uid="{00000000-0005-0000-0000-000048000000}"/>
    <cellStyle name="Normal 20" xfId="63" xr:uid="{00000000-0005-0000-0000-000037000000}"/>
    <cellStyle name="Normal 21" xfId="68" xr:uid="{4DFC0050-B368-40A6-A853-A07F092FC44A}"/>
    <cellStyle name="Normal 22" xfId="161" xr:uid="{00000000-0005-0000-0000-0000DB000000}"/>
    <cellStyle name="Normal 23" xfId="487" xr:uid="{00000000-0005-0000-0000-0000D3020000}"/>
    <cellStyle name="Normal 3" xfId="53" xr:uid="{00000000-0005-0000-0000-000038000000}"/>
    <cellStyle name="Normal 3 2" xfId="187" xr:uid="{00000000-0005-0000-0000-000031000000}"/>
    <cellStyle name="Normal 3 2 2" xfId="195" xr:uid="{DE5F253C-4706-4622-9891-77317D7ABEE6}"/>
    <cellStyle name="Normal 3 2 2 2" xfId="713" xr:uid="{90E8A5B5-FAD3-4A75-AFA0-10E0890C761A}"/>
    <cellStyle name="Normal 3 2 2 3" xfId="717" xr:uid="{83A69630-17AA-429C-8EC6-0C55C7E20B79}"/>
    <cellStyle name="Normal 3 2 3" xfId="711" xr:uid="{F861DD81-0F1F-4173-8976-BA0E91FD2549}"/>
    <cellStyle name="Normal 3 2 4" xfId="762" xr:uid="{990F46B6-A77F-406E-B684-8D4CF2CBAC35}"/>
    <cellStyle name="Normal 3 2 5" xfId="675" xr:uid="{00000000-0005-0000-0000-00004B000000}"/>
    <cellStyle name="Normal 3 3" xfId="194" xr:uid="{5CE79F21-8477-4B51-ACF6-5CA805EC66EC}"/>
    <cellStyle name="Normal 3 3 2" xfId="731" xr:uid="{00000000-0005-0000-0000-000034000000}"/>
    <cellStyle name="Normal 3 4" xfId="186" xr:uid="{00000000-0005-0000-0000-000030000000}"/>
    <cellStyle name="Normal 3 4 2" xfId="712" xr:uid="{EB0DF11F-98C5-4AB7-B19F-A872C745DBDE}"/>
    <cellStyle name="Normal 4" xfId="54" xr:uid="{00000000-0005-0000-0000-000039000000}"/>
    <cellStyle name="Normal 4 2" xfId="196" xr:uid="{C354E0DF-C3C5-4CA9-A531-F55855723B9B}"/>
    <cellStyle name="Normal 4 2 2" xfId="682" xr:uid="{00000000-0005-0000-0000-00004F000000}"/>
    <cellStyle name="Normal 4 2 3" xfId="755" xr:uid="{1EB6BBA0-4E1B-4BB5-93DB-340EF6148157}"/>
    <cellStyle name="Normal 4 3" xfId="188" xr:uid="{00000000-0005-0000-0000-000032000000}"/>
    <cellStyle name="Normal 4 3 2" xfId="681" xr:uid="{00000000-0005-0000-0000-000050000000}"/>
    <cellStyle name="Normal 4 4" xfId="710" xr:uid="{E59CBC82-92CE-47D7-817B-8FD5280DD78B}"/>
    <cellStyle name="Normal 4 5" xfId="757" xr:uid="{192576D4-66B0-473A-87EA-6EF85DB815F4}"/>
    <cellStyle name="Normal 4 6" xfId="662" xr:uid="{00000000-0005-0000-0000-00004D000000}"/>
    <cellStyle name="Normal 5" xfId="55" xr:uid="{00000000-0005-0000-0000-00003A000000}"/>
    <cellStyle name="Normal 5 2" xfId="613" xr:uid="{00000000-0005-0000-0000-00004F000000}"/>
    <cellStyle name="Normal 5 2 2" xfId="671" xr:uid="{00000000-0005-0000-0000-000052000000}"/>
    <cellStyle name="Normal 5 3" xfId="760" xr:uid="{9A55F012-29B9-4D59-A7A5-59936CA7B974}"/>
    <cellStyle name="Normal 5 4" xfId="784" xr:uid="{EC095524-B008-499A-876B-73490E5DC835}"/>
    <cellStyle name="Normal 6" xfId="14" xr:uid="{00000000-0005-0000-0000-00003B000000}"/>
    <cellStyle name="Normal 6 2" xfId="56" xr:uid="{00000000-0005-0000-0000-00003C000000}"/>
    <cellStyle name="Normal 6 2 2" xfId="777" xr:uid="{E28FDB4C-C646-4256-A923-623F882AA03C}"/>
    <cellStyle name="Normal 6 3" xfId="197" xr:uid="{2F2850D3-057A-4630-A5DF-99DDC033FC2D}"/>
    <cellStyle name="Normal 6 4" xfId="601" xr:uid="{00000000-0005-0000-0000-000050000000}"/>
    <cellStyle name="Normal 601" xfId="553" xr:uid="{00000000-0005-0000-0000-000051000000}"/>
    <cellStyle name="Normal 605" xfId="509" xr:uid="{00000000-0005-0000-0000-000052000000}"/>
    <cellStyle name="Normal 606" xfId="508" xr:uid="{00000000-0005-0000-0000-000053000000}"/>
    <cellStyle name="Normal 62 3" xfId="693" xr:uid="{00000000-0005-0000-0000-000053000000}"/>
    <cellStyle name="Normal 636" xfId="506" xr:uid="{00000000-0005-0000-0000-000054000000}"/>
    <cellStyle name="Normal 640" xfId="507" xr:uid="{00000000-0005-0000-0000-000055000000}"/>
    <cellStyle name="Normal 643" xfId="510" xr:uid="{00000000-0005-0000-0000-000056000000}"/>
    <cellStyle name="Normal 646" xfId="512" xr:uid="{00000000-0005-0000-0000-000057000000}"/>
    <cellStyle name="Normal 647" xfId="513" xr:uid="{00000000-0005-0000-0000-000058000000}"/>
    <cellStyle name="Normal 649" xfId="514" xr:uid="{00000000-0005-0000-0000-000059000000}"/>
    <cellStyle name="Normal 650" xfId="515" xr:uid="{00000000-0005-0000-0000-00005A000000}"/>
    <cellStyle name="Normal 651" xfId="516" xr:uid="{00000000-0005-0000-0000-00005B000000}"/>
    <cellStyle name="Normal 652" xfId="517" xr:uid="{00000000-0005-0000-0000-00005C000000}"/>
    <cellStyle name="Normal 653" xfId="518" xr:uid="{00000000-0005-0000-0000-00005D000000}"/>
    <cellStyle name="Normal 654" xfId="519" xr:uid="{00000000-0005-0000-0000-00005E000000}"/>
    <cellStyle name="Normal 655" xfId="520" xr:uid="{00000000-0005-0000-0000-00005F000000}"/>
    <cellStyle name="Normal 656" xfId="521" xr:uid="{00000000-0005-0000-0000-000060000000}"/>
    <cellStyle name="Normal 657" xfId="522" xr:uid="{00000000-0005-0000-0000-000061000000}"/>
    <cellStyle name="Normal 658" xfId="524" xr:uid="{00000000-0005-0000-0000-000062000000}"/>
    <cellStyle name="Normal 659" xfId="525" xr:uid="{00000000-0005-0000-0000-000063000000}"/>
    <cellStyle name="Normal 66 2 2 2" xfId="695" xr:uid="{00000000-0005-0000-0000-000054000000}"/>
    <cellStyle name="Normal 660" xfId="527" xr:uid="{00000000-0005-0000-0000-000064000000}"/>
    <cellStyle name="Normal 662" xfId="528" xr:uid="{00000000-0005-0000-0000-000065000000}"/>
    <cellStyle name="Normal 663" xfId="529" xr:uid="{00000000-0005-0000-0000-000066000000}"/>
    <cellStyle name="Normal 664" xfId="530" xr:uid="{00000000-0005-0000-0000-000067000000}"/>
    <cellStyle name="Normal 665" xfId="531" xr:uid="{00000000-0005-0000-0000-000068000000}"/>
    <cellStyle name="Normal 667" xfId="532" xr:uid="{00000000-0005-0000-0000-000069000000}"/>
    <cellStyle name="Normal 673" xfId="535" xr:uid="{00000000-0005-0000-0000-00006A000000}"/>
    <cellStyle name="Normal 674" xfId="536" xr:uid="{00000000-0005-0000-0000-00006B000000}"/>
    <cellStyle name="Normal 675" xfId="537" xr:uid="{00000000-0005-0000-0000-00006C000000}"/>
    <cellStyle name="Normal 676" xfId="538" xr:uid="{00000000-0005-0000-0000-00006D000000}"/>
    <cellStyle name="Normal 677" xfId="542" xr:uid="{00000000-0005-0000-0000-00006E000000}"/>
    <cellStyle name="Normal 678" xfId="543" xr:uid="{00000000-0005-0000-0000-00006F000000}"/>
    <cellStyle name="Normal 679" xfId="544" xr:uid="{00000000-0005-0000-0000-000070000000}"/>
    <cellStyle name="Normal 684" xfId="549" xr:uid="{00000000-0005-0000-0000-000071000000}"/>
    <cellStyle name="Normal 7" xfId="57" xr:uid="{00000000-0005-0000-0000-00003D000000}"/>
    <cellStyle name="Normal 7 2" xfId="616" xr:uid="{00000000-0005-0000-0000-000072000000}"/>
    <cellStyle name="Normal 713" xfId="539" xr:uid="{00000000-0005-0000-0000-000073000000}"/>
    <cellStyle name="Normal 714" xfId="540" xr:uid="{00000000-0005-0000-0000-000074000000}"/>
    <cellStyle name="Normal 715" xfId="541" xr:uid="{00000000-0005-0000-0000-000075000000}"/>
    <cellStyle name="Normal 744" xfId="559" xr:uid="{00000000-0005-0000-0000-000076000000}"/>
    <cellStyle name="Normal 8" xfId="15" xr:uid="{00000000-0005-0000-0000-00003E000000}"/>
    <cellStyle name="Normal 8 2" xfId="58" xr:uid="{00000000-0005-0000-0000-00003F000000}"/>
    <cellStyle name="Normal 8 3" xfId="589" xr:uid="{00000000-0005-0000-0000-000077000000}"/>
    <cellStyle name="Normal 802" xfId="565" xr:uid="{00000000-0005-0000-0000-000078000000}"/>
    <cellStyle name="Normal 9" xfId="16" xr:uid="{00000000-0005-0000-0000-000040000000}"/>
    <cellStyle name="Normal 9 2" xfId="59" xr:uid="{00000000-0005-0000-0000-000041000000}"/>
    <cellStyle name="Normal 944" xfId="503" xr:uid="{00000000-0005-0000-0000-000079000000}"/>
    <cellStyle name="Normal 947" xfId="505" xr:uid="{00000000-0005-0000-0000-00007A000000}"/>
    <cellStyle name="Normal 952" xfId="533" xr:uid="{00000000-0005-0000-0000-00007B000000}"/>
    <cellStyle name="Normal 957" xfId="545" xr:uid="{00000000-0005-0000-0000-00007C000000}"/>
    <cellStyle name="Normal 958" xfId="546" xr:uid="{00000000-0005-0000-0000-00007D000000}"/>
    <cellStyle name="Normal 959" xfId="547" xr:uid="{00000000-0005-0000-0000-00007E000000}"/>
    <cellStyle name="Normal 960" xfId="548" xr:uid="{00000000-0005-0000-0000-00007F000000}"/>
    <cellStyle name="Normal 961" xfId="550" xr:uid="{00000000-0005-0000-0000-000080000000}"/>
    <cellStyle name="Normal 962" xfId="551" xr:uid="{00000000-0005-0000-0000-000081000000}"/>
    <cellStyle name="Normal 963" xfId="552" xr:uid="{00000000-0005-0000-0000-000082000000}"/>
    <cellStyle name="Normal 964" xfId="554" xr:uid="{00000000-0005-0000-0000-000083000000}"/>
    <cellStyle name="Normal 965" xfId="555" xr:uid="{00000000-0005-0000-0000-000084000000}"/>
    <cellStyle name="Normal 966" xfId="556" xr:uid="{00000000-0005-0000-0000-000085000000}"/>
    <cellStyle name="Normal 967" xfId="557" xr:uid="{00000000-0005-0000-0000-000086000000}"/>
    <cellStyle name="Normal 971" xfId="526" xr:uid="{00000000-0005-0000-0000-000087000000}"/>
    <cellStyle name="Normal 986" xfId="523" xr:uid="{00000000-0005-0000-0000-000088000000}"/>
    <cellStyle name="Notas" xfId="463" builtinId="10" customBuiltin="1"/>
    <cellStyle name="Notas 2" xfId="60" xr:uid="{00000000-0005-0000-0000-000042000000}"/>
    <cellStyle name="Notas 3" xfId="631" xr:uid="{00000000-0005-0000-0000-0000F2020000}"/>
    <cellStyle name="Percent 2" xfId="105" xr:uid="{00000000-0005-0000-0000-000078000000}"/>
    <cellStyle name="Porcentaje 2" xfId="61" xr:uid="{00000000-0005-0000-0000-000043000000}"/>
    <cellStyle name="Porcentaje 2 2" xfId="609" xr:uid="{00000000-0005-0000-0000-00008A000000}"/>
    <cellStyle name="Porcentaje 2 2 2" xfId="602" xr:uid="{00000000-0005-0000-0000-00008B000000}"/>
    <cellStyle name="Porcentaje 2 2 3" xfId="715" xr:uid="{D016BAFB-3976-4434-9914-7D3E10F0ACF3}"/>
    <cellStyle name="Porcentaje 2 3" xfId="776" xr:uid="{CC99F799-6892-41FB-8435-A17C325438C4}"/>
    <cellStyle name="Porcentaje 2 4" xfId="703" xr:uid="{8D97FCB0-8234-474E-B4D5-864B4D64F129}"/>
    <cellStyle name="Porcentaje 3" xfId="190" xr:uid="{00000000-0005-0000-0000-0000F5000000}"/>
    <cellStyle name="Porcentaje 3 2" xfId="723" xr:uid="{B19FAE3D-B3E1-454C-90FF-B482690675E4}"/>
    <cellStyle name="Porcentaje 4" xfId="661" xr:uid="{00000000-0005-0000-0000-0000F3020000}"/>
    <cellStyle name="Porcentaje 4 2" xfId="734" xr:uid="{18C0C770-B3F6-4EE4-83FC-EA9B14676F33}"/>
    <cellStyle name="Result" xfId="177" xr:uid="{00000000-0005-0000-0000-000011000000}"/>
    <cellStyle name="Result 1" xfId="178" xr:uid="{00000000-0005-0000-0000-000012000000}"/>
    <cellStyle name="Result 2" xfId="179" xr:uid="{00000000-0005-0000-0000-000013000000}"/>
    <cellStyle name="Result2" xfId="180" xr:uid="{00000000-0005-0000-0000-000014000000}"/>
    <cellStyle name="Result2 1" xfId="181" xr:uid="{00000000-0005-0000-0000-000015000000}"/>
    <cellStyle name="Result2 2" xfId="182" xr:uid="{00000000-0005-0000-0000-000016000000}"/>
    <cellStyle name="Salida" xfId="458" builtinId="21" customBuiltin="1"/>
    <cellStyle name="Salida 2" xfId="626" xr:uid="{00000000-0005-0000-0000-0000F8020000}"/>
    <cellStyle name="Texto de advertencia" xfId="462" builtinId="11" customBuiltin="1"/>
    <cellStyle name="Texto de advertencia 2" xfId="630" xr:uid="{00000000-0005-0000-0000-0000F9020000}"/>
    <cellStyle name="Texto explicativo" xfId="464" builtinId="53" customBuiltin="1"/>
    <cellStyle name="Texto explicativo 2" xfId="632" xr:uid="{00000000-0005-0000-0000-0000FA020000}"/>
    <cellStyle name="Título 2" xfId="452" builtinId="17" customBuiltin="1"/>
    <cellStyle name="Título 2 2" xfId="484" xr:uid="{00000000-0005-0000-0000-0000FC020000}"/>
    <cellStyle name="Título 3" xfId="453" builtinId="18" customBuiltin="1"/>
    <cellStyle name="Título 3 2" xfId="490" xr:uid="{00000000-0005-0000-0000-0000FD020000}"/>
    <cellStyle name="Título 4" xfId="610" xr:uid="{00000000-0005-0000-0000-0000FB020000}"/>
    <cellStyle name="Título 4 2" xfId="732" xr:uid="{00000000-0005-0000-0000-000038000000}"/>
    <cellStyle name="Total" xfId="465" builtinId="25" customBuiltin="1"/>
    <cellStyle name="Total 2" xfId="633" xr:uid="{00000000-0005-0000-0000-0000FE020000}"/>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1" defaultTableStyle="TableStyleMedium9" defaultPivotStyle="PivotStyleLight16">
    <tableStyle name="PivotStyleLight20 2" table="0" count="11" xr9:uid="{7B076699-A1DD-4C30-8FBA-2D0CB77DA137}">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626</xdr:row>
      <xdr:rowOff>0</xdr:rowOff>
    </xdr:from>
    <xdr:to>
      <xdr:col>6</xdr:col>
      <xdr:colOff>304800</xdr:colOff>
      <xdr:row>627</xdr:row>
      <xdr:rowOff>95245</xdr:rowOff>
    </xdr:to>
    <xdr:sp macro="" textlink="">
      <xdr:nvSpPr>
        <xdr:cNvPr id="1030" name="AutoShape 6" descr="blob:https://web.whatsapp.com/90aab7f9-7c45-4ed5-861e-35110ccaf442">
          <a:extLst>
            <a:ext uri="{FF2B5EF4-FFF2-40B4-BE49-F238E27FC236}">
              <a16:creationId xmlns:a16="http://schemas.microsoft.com/office/drawing/2014/main" id="{714525D4-E1B6-4C3E-ABBC-6C35743D55F9}"/>
            </a:ext>
          </a:extLst>
        </xdr:cNvPr>
        <xdr:cNvSpPr>
          <a:spLocks noChangeAspect="1" noChangeArrowheads="1"/>
        </xdr:cNvSpPr>
      </xdr:nvSpPr>
      <xdr:spPr bwMode="auto">
        <a:xfrm>
          <a:off x="8290560" y="929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valon.com.py" TargetMode="External"/><Relationship Id="rId1" Type="http://schemas.openxmlformats.org/officeDocument/2006/relationships/hyperlink" Target="http://www.avalon.com.py/"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1CFC-AAB3-4043-B0FA-73D65430D3A1}">
  <dimension ref="A2:R216"/>
  <sheetViews>
    <sheetView showGridLines="0" topLeftCell="C176" zoomScale="85" zoomScaleNormal="85" workbookViewId="0">
      <selection activeCell="C200" sqref="C200"/>
    </sheetView>
  </sheetViews>
  <sheetFormatPr baseColWidth="10" defaultColWidth="11.5546875" defaultRowHeight="12"/>
  <cols>
    <col min="1" max="2" width="11.5546875" style="10"/>
    <col min="3" max="3" width="4.44140625" style="10" customWidth="1"/>
    <col min="4" max="4" width="29.33203125" style="10" customWidth="1"/>
    <col min="5" max="5" width="11.44140625" style="10" customWidth="1"/>
    <col min="6" max="6" width="12.109375" style="10" customWidth="1"/>
    <col min="7" max="11" width="11.44140625" style="10" customWidth="1"/>
    <col min="12" max="12" width="15.6640625" style="10" customWidth="1"/>
    <col min="13" max="13" width="14.109375" style="10" customWidth="1"/>
    <col min="14" max="14" width="19.88671875" style="10" customWidth="1"/>
    <col min="15" max="15" width="22.109375" style="10" customWidth="1"/>
    <col min="16" max="16384" width="11.5546875" style="10"/>
  </cols>
  <sheetData>
    <row r="2" spans="3:16" ht="15.6">
      <c r="C2" s="323" t="s">
        <v>290</v>
      </c>
    </row>
    <row r="3" spans="3:16">
      <c r="C3" s="15" t="s">
        <v>791</v>
      </c>
    </row>
    <row r="4" spans="3:16">
      <c r="C4" s="15" t="s">
        <v>792</v>
      </c>
    </row>
    <row r="5" spans="3:16" ht="8.25" customHeight="1">
      <c r="D5" s="168"/>
      <c r="E5" s="168"/>
      <c r="F5" s="168"/>
      <c r="G5" s="168"/>
      <c r="H5" s="168"/>
      <c r="I5" s="168"/>
      <c r="J5" s="168"/>
      <c r="K5" s="168"/>
    </row>
    <row r="6" spans="3:16" ht="15.6">
      <c r="C6" s="371" t="s">
        <v>628</v>
      </c>
      <c r="D6" s="371"/>
      <c r="E6" s="371"/>
      <c r="F6" s="371"/>
      <c r="G6" s="371"/>
      <c r="H6" s="371"/>
      <c r="I6" s="371"/>
      <c r="J6" s="371"/>
      <c r="K6" s="371"/>
      <c r="L6" s="166"/>
      <c r="M6" s="166"/>
      <c r="N6" s="166"/>
      <c r="O6" s="166"/>
      <c r="P6" s="166"/>
    </row>
    <row r="7" spans="3:16" ht="15" customHeight="1">
      <c r="C7" s="372" t="s">
        <v>629</v>
      </c>
      <c r="D7" s="372"/>
      <c r="E7" s="372"/>
      <c r="F7" s="372"/>
      <c r="G7" s="372"/>
      <c r="H7" s="372"/>
      <c r="I7" s="372"/>
      <c r="J7" s="372"/>
      <c r="K7" s="372"/>
      <c r="L7" s="167"/>
    </row>
    <row r="8" spans="3:16" ht="15" customHeight="1">
      <c r="C8" s="19"/>
      <c r="D8" s="19"/>
      <c r="E8" s="19"/>
      <c r="F8" s="19"/>
      <c r="G8" s="19"/>
      <c r="H8" s="19"/>
      <c r="I8" s="19"/>
      <c r="J8" s="19"/>
      <c r="K8" s="19"/>
      <c r="L8" s="167"/>
    </row>
    <row r="9" spans="3:16" ht="12.6">
      <c r="C9" s="13" t="s">
        <v>608</v>
      </c>
      <c r="D9" s="13" t="s">
        <v>609</v>
      </c>
      <c r="E9" s="11"/>
      <c r="F9" s="11"/>
      <c r="G9" s="11"/>
      <c r="H9" s="11"/>
      <c r="I9" s="11"/>
      <c r="J9" s="11"/>
      <c r="K9" s="11"/>
      <c r="L9" s="11"/>
      <c r="M9" s="11"/>
    </row>
    <row r="11" spans="3:16" ht="12.6">
      <c r="C11" s="10" t="s">
        <v>532</v>
      </c>
      <c r="D11" s="10" t="s">
        <v>587</v>
      </c>
      <c r="G11" s="10" t="s">
        <v>290</v>
      </c>
    </row>
    <row r="12" spans="3:16" ht="12.6">
      <c r="C12" s="10" t="s">
        <v>533</v>
      </c>
      <c r="D12" s="10" t="s">
        <v>588</v>
      </c>
      <c r="G12" s="10" t="s">
        <v>601</v>
      </c>
    </row>
    <row r="13" spans="3:16" ht="12.6">
      <c r="C13" s="10" t="s">
        <v>534</v>
      </c>
      <c r="D13" s="10" t="s">
        <v>589</v>
      </c>
      <c r="G13" s="10" t="s">
        <v>289</v>
      </c>
    </row>
    <row r="14" spans="3:16" ht="12.6">
      <c r="C14" s="10" t="s">
        <v>535</v>
      </c>
      <c r="D14" s="10" t="s">
        <v>590</v>
      </c>
      <c r="G14" s="10" t="s">
        <v>602</v>
      </c>
    </row>
    <row r="15" spans="3:16" ht="12.6">
      <c r="C15" s="10" t="s">
        <v>536</v>
      </c>
      <c r="D15" s="10" t="s">
        <v>591</v>
      </c>
      <c r="G15" s="10" t="s">
        <v>288</v>
      </c>
    </row>
    <row r="16" spans="3:16" ht="12.6">
      <c r="C16" s="10" t="s">
        <v>537</v>
      </c>
      <c r="D16" s="10" t="s">
        <v>592</v>
      </c>
      <c r="G16" s="12" t="s">
        <v>287</v>
      </c>
      <c r="O16" s="12"/>
    </row>
    <row r="17" spans="1:13" ht="12.6">
      <c r="C17" s="10" t="s">
        <v>538</v>
      </c>
      <c r="D17" s="10" t="s">
        <v>593</v>
      </c>
      <c r="G17" s="12" t="s">
        <v>286</v>
      </c>
    </row>
    <row r="18" spans="1:13" ht="12.6">
      <c r="C18" s="10" t="s">
        <v>539</v>
      </c>
      <c r="D18" s="10" t="s">
        <v>594</v>
      </c>
      <c r="G18" s="10" t="s">
        <v>602</v>
      </c>
    </row>
    <row r="20" spans="1:13" ht="12.6">
      <c r="C20" s="13" t="s">
        <v>610</v>
      </c>
      <c r="D20" s="13" t="s">
        <v>611</v>
      </c>
      <c r="E20" s="13"/>
      <c r="F20" s="13"/>
      <c r="H20" s="13"/>
      <c r="J20" s="13"/>
      <c r="K20" s="13"/>
      <c r="L20" s="13"/>
      <c r="M20" s="13"/>
    </row>
    <row r="22" spans="1:13" ht="12.6">
      <c r="C22" s="10" t="s">
        <v>540</v>
      </c>
      <c r="D22" s="10" t="s">
        <v>595</v>
      </c>
      <c r="G22" s="14">
        <v>39638</v>
      </c>
    </row>
    <row r="23" spans="1:13" ht="12.6">
      <c r="C23" s="10" t="s">
        <v>541</v>
      </c>
      <c r="D23" s="10" t="s">
        <v>596</v>
      </c>
      <c r="G23" s="15">
        <v>590</v>
      </c>
    </row>
    <row r="24" spans="1:13" ht="12.6">
      <c r="C24" s="10" t="s">
        <v>542</v>
      </c>
      <c r="D24" s="10" t="s">
        <v>597</v>
      </c>
      <c r="G24" s="15" t="s">
        <v>603</v>
      </c>
    </row>
    <row r="25" spans="1:13" ht="12.6">
      <c r="C25" s="10" t="s">
        <v>543</v>
      </c>
      <c r="D25" s="10" t="s">
        <v>598</v>
      </c>
      <c r="G25" s="14">
        <v>41204</v>
      </c>
    </row>
    <row r="26" spans="1:13">
      <c r="C26" s="10" t="s">
        <v>544</v>
      </c>
      <c r="D26" s="10" t="s">
        <v>599</v>
      </c>
      <c r="G26" s="14">
        <v>41348</v>
      </c>
    </row>
    <row r="27" spans="1:13">
      <c r="C27" s="10" t="s">
        <v>544</v>
      </c>
      <c r="D27" s="10" t="s">
        <v>600</v>
      </c>
      <c r="G27" s="14">
        <v>42292</v>
      </c>
    </row>
    <row r="28" spans="1:13" ht="12.6">
      <c r="C28" s="10" t="s">
        <v>545</v>
      </c>
      <c r="D28" s="10" t="s">
        <v>596</v>
      </c>
      <c r="G28" s="15">
        <v>245</v>
      </c>
    </row>
    <row r="29" spans="1:13">
      <c r="A29" s="10" t="s">
        <v>285</v>
      </c>
      <c r="C29" s="10" t="s">
        <v>544</v>
      </c>
      <c r="D29" s="10" t="s">
        <v>596</v>
      </c>
      <c r="G29" s="15">
        <v>245</v>
      </c>
    </row>
    <row r="30" spans="1:13">
      <c r="C30" s="10" t="s">
        <v>544</v>
      </c>
      <c r="D30" s="10" t="s">
        <v>596</v>
      </c>
      <c r="G30" s="15">
        <v>1</v>
      </c>
    </row>
    <row r="32" spans="1:13" ht="12.6">
      <c r="C32" s="13" t="s">
        <v>546</v>
      </c>
      <c r="D32" s="13" t="s">
        <v>547</v>
      </c>
      <c r="E32" s="13"/>
      <c r="F32" s="13"/>
      <c r="G32" s="13"/>
      <c r="H32" s="13"/>
      <c r="I32" s="13"/>
      <c r="J32" s="13"/>
      <c r="K32" s="13"/>
      <c r="L32" s="13"/>
      <c r="M32" s="13"/>
    </row>
    <row r="33" spans="3:15" ht="12.6">
      <c r="C33" s="13"/>
      <c r="D33" s="13"/>
      <c r="E33" s="13"/>
      <c r="F33" s="13"/>
      <c r="G33" s="13"/>
      <c r="H33" s="13"/>
      <c r="I33" s="13"/>
      <c r="J33" s="13"/>
      <c r="K33" s="13"/>
      <c r="L33" s="13"/>
      <c r="M33" s="13"/>
    </row>
    <row r="34" spans="3:15" ht="15" customHeight="1">
      <c r="C34" s="386" t="s">
        <v>604</v>
      </c>
      <c r="D34" s="387"/>
      <c r="E34" s="387"/>
      <c r="F34" s="388"/>
      <c r="G34" s="386" t="s">
        <v>605</v>
      </c>
      <c r="H34" s="387"/>
      <c r="I34" s="387"/>
      <c r="J34" s="387"/>
      <c r="K34" s="388"/>
      <c r="L34" s="137"/>
      <c r="M34" s="137"/>
      <c r="N34" s="78"/>
      <c r="O34" s="78"/>
    </row>
    <row r="35" spans="3:15" ht="15" customHeight="1">
      <c r="C35" s="389" t="s">
        <v>606</v>
      </c>
      <c r="D35" s="389"/>
      <c r="E35" s="389"/>
      <c r="F35" s="389"/>
      <c r="G35" s="389"/>
      <c r="H35" s="389"/>
      <c r="I35" s="389"/>
      <c r="J35" s="389"/>
      <c r="K35" s="389"/>
      <c r="L35" s="138"/>
      <c r="M35" s="138"/>
      <c r="N35" s="138"/>
      <c r="O35" s="138"/>
    </row>
    <row r="36" spans="3:15" ht="15" customHeight="1">
      <c r="C36" s="382" t="s">
        <v>557</v>
      </c>
      <c r="D36" s="382"/>
      <c r="E36" s="382"/>
      <c r="F36" s="382"/>
      <c r="G36" s="382" t="s">
        <v>570</v>
      </c>
      <c r="H36" s="382"/>
      <c r="I36" s="382"/>
      <c r="J36" s="382"/>
      <c r="K36" s="382"/>
      <c r="L36" s="139"/>
      <c r="M36" s="139"/>
      <c r="N36" s="398"/>
      <c r="O36" s="398"/>
    </row>
    <row r="37" spans="3:15" ht="15" customHeight="1">
      <c r="C37" s="382" t="s">
        <v>558</v>
      </c>
      <c r="D37" s="382"/>
      <c r="E37" s="382"/>
      <c r="F37" s="382"/>
      <c r="G37" s="382" t="s">
        <v>559</v>
      </c>
      <c r="H37" s="382"/>
      <c r="I37" s="382"/>
      <c r="J37" s="382"/>
      <c r="K37" s="382"/>
      <c r="L37" s="139"/>
      <c r="M37" s="139"/>
      <c r="N37" s="78"/>
      <c r="O37" s="78"/>
    </row>
    <row r="38" spans="3:15" ht="15" customHeight="1">
      <c r="C38" s="382" t="s">
        <v>447</v>
      </c>
      <c r="D38" s="382"/>
      <c r="E38" s="382"/>
      <c r="F38" s="382"/>
      <c r="G38" s="382" t="s">
        <v>560</v>
      </c>
      <c r="H38" s="382"/>
      <c r="I38" s="382"/>
      <c r="J38" s="382"/>
      <c r="K38" s="382"/>
      <c r="L38" s="139"/>
      <c r="M38" s="139"/>
      <c r="N38" s="78"/>
      <c r="O38" s="78"/>
    </row>
    <row r="39" spans="3:15" ht="15" customHeight="1">
      <c r="C39" s="382" t="s">
        <v>447</v>
      </c>
      <c r="D39" s="382"/>
      <c r="E39" s="382"/>
      <c r="F39" s="382"/>
      <c r="G39" s="382" t="s">
        <v>561</v>
      </c>
      <c r="H39" s="382"/>
      <c r="I39" s="382"/>
      <c r="J39" s="382"/>
      <c r="K39" s="382"/>
      <c r="L39" s="139"/>
      <c r="M39" s="139"/>
      <c r="N39" s="78"/>
      <c r="O39" s="78"/>
    </row>
    <row r="40" spans="3:15" ht="15" customHeight="1">
      <c r="C40" s="382" t="s">
        <v>447</v>
      </c>
      <c r="D40" s="382"/>
      <c r="E40" s="382"/>
      <c r="F40" s="382"/>
      <c r="G40" s="382" t="s">
        <v>562</v>
      </c>
      <c r="H40" s="382"/>
      <c r="I40" s="382"/>
      <c r="J40" s="382"/>
      <c r="K40" s="382"/>
      <c r="L40" s="139"/>
      <c r="M40" s="139"/>
      <c r="N40" s="78"/>
      <c r="O40" s="78"/>
    </row>
    <row r="41" spans="3:15" ht="15" customHeight="1">
      <c r="C41" s="382" t="s">
        <v>572</v>
      </c>
      <c r="D41" s="382"/>
      <c r="E41" s="382"/>
      <c r="F41" s="382"/>
      <c r="G41" s="382" t="s">
        <v>563</v>
      </c>
      <c r="H41" s="382"/>
      <c r="I41" s="382"/>
      <c r="J41" s="382"/>
      <c r="K41" s="382"/>
      <c r="L41" s="139"/>
      <c r="M41" s="139"/>
      <c r="N41" s="78"/>
      <c r="O41" s="78"/>
    </row>
    <row r="42" spans="3:15" ht="15" customHeight="1">
      <c r="C42" s="389" t="s">
        <v>607</v>
      </c>
      <c r="D42" s="389"/>
      <c r="E42" s="389"/>
      <c r="F42" s="389"/>
      <c r="G42" s="389"/>
      <c r="H42" s="389"/>
      <c r="I42" s="389"/>
      <c r="J42" s="389"/>
      <c r="K42" s="389"/>
      <c r="L42" s="138"/>
      <c r="M42" s="138"/>
      <c r="N42" s="138"/>
      <c r="O42" s="138"/>
    </row>
    <row r="43" spans="3:15" ht="15" customHeight="1">
      <c r="C43" s="382" t="s">
        <v>573</v>
      </c>
      <c r="D43" s="382"/>
      <c r="E43" s="382"/>
      <c r="F43" s="382"/>
      <c r="G43" s="382" t="s">
        <v>562</v>
      </c>
      <c r="H43" s="382"/>
      <c r="I43" s="382"/>
      <c r="J43" s="382"/>
      <c r="K43" s="382"/>
      <c r="L43" s="139"/>
      <c r="M43" s="139"/>
      <c r="N43" s="78"/>
      <c r="O43" s="78"/>
    </row>
    <row r="44" spans="3:15" ht="15" customHeight="1">
      <c r="C44" s="382" t="s">
        <v>574</v>
      </c>
      <c r="D44" s="382"/>
      <c r="E44" s="382"/>
      <c r="F44" s="382"/>
      <c r="G44" s="382" t="s">
        <v>564</v>
      </c>
      <c r="H44" s="382"/>
      <c r="I44" s="382"/>
      <c r="J44" s="382"/>
      <c r="K44" s="382"/>
      <c r="L44" s="139"/>
      <c r="M44" s="139"/>
      <c r="N44" s="78"/>
      <c r="O44" s="78"/>
    </row>
    <row r="45" spans="3:15" ht="15" customHeight="1">
      <c r="C45" s="373" t="s">
        <v>575</v>
      </c>
      <c r="D45" s="374"/>
      <c r="E45" s="374"/>
      <c r="F45" s="375"/>
      <c r="G45" s="373" t="s">
        <v>560</v>
      </c>
      <c r="H45" s="374"/>
      <c r="I45" s="374"/>
      <c r="J45" s="374"/>
      <c r="K45" s="375"/>
      <c r="L45" s="139"/>
      <c r="M45" s="139"/>
      <c r="N45" s="78"/>
      <c r="O45" s="78"/>
    </row>
    <row r="46" spans="3:15" ht="15" customHeight="1">
      <c r="C46" s="382" t="s">
        <v>576</v>
      </c>
      <c r="D46" s="382"/>
      <c r="E46" s="382"/>
      <c r="F46" s="382"/>
      <c r="G46" s="382" t="s">
        <v>565</v>
      </c>
      <c r="H46" s="382"/>
      <c r="I46" s="382"/>
      <c r="J46" s="382"/>
      <c r="K46" s="382"/>
      <c r="L46" s="139"/>
      <c r="M46" s="139"/>
      <c r="N46" s="78"/>
      <c r="O46" s="78"/>
    </row>
    <row r="47" spans="3:15" ht="15" customHeight="1">
      <c r="C47" s="382" t="s">
        <v>577</v>
      </c>
      <c r="D47" s="382"/>
      <c r="E47" s="382"/>
      <c r="F47" s="382"/>
      <c r="G47" s="382" t="s">
        <v>566</v>
      </c>
      <c r="H47" s="382"/>
      <c r="I47" s="382"/>
      <c r="J47" s="382"/>
      <c r="K47" s="382"/>
      <c r="L47" s="139"/>
      <c r="M47" s="139"/>
      <c r="N47" s="78"/>
      <c r="O47" s="78"/>
    </row>
    <row r="48" spans="3:15" ht="15" customHeight="1">
      <c r="C48" s="382" t="s">
        <v>578</v>
      </c>
      <c r="D48" s="382"/>
      <c r="E48" s="382"/>
      <c r="F48" s="382"/>
      <c r="G48" s="382" t="s">
        <v>567</v>
      </c>
      <c r="H48" s="382"/>
      <c r="I48" s="382"/>
      <c r="J48" s="382"/>
      <c r="K48" s="382"/>
      <c r="L48" s="139"/>
      <c r="M48" s="139"/>
      <c r="N48" s="78"/>
      <c r="O48" s="78"/>
    </row>
    <row r="49" spans="3:18" ht="15" customHeight="1">
      <c r="C49" s="382" t="s">
        <v>627</v>
      </c>
      <c r="D49" s="382"/>
      <c r="E49" s="382"/>
      <c r="F49" s="382"/>
      <c r="G49" s="382" t="s">
        <v>568</v>
      </c>
      <c r="H49" s="382"/>
      <c r="I49" s="382"/>
      <c r="J49" s="382"/>
      <c r="K49" s="382"/>
      <c r="L49" s="139"/>
      <c r="M49" s="139"/>
      <c r="N49" s="78"/>
      <c r="O49" s="78"/>
    </row>
    <row r="50" spans="3:18" ht="12.6">
      <c r="C50" s="13"/>
      <c r="D50" s="13"/>
      <c r="E50" s="13"/>
      <c r="F50" s="13"/>
      <c r="G50" s="13"/>
      <c r="H50" s="13"/>
      <c r="I50" s="13"/>
      <c r="J50" s="13"/>
      <c r="K50" s="13"/>
      <c r="L50" s="13"/>
      <c r="M50" s="13"/>
    </row>
    <row r="52" spans="3:18" ht="12.6">
      <c r="C52" s="13" t="s">
        <v>612</v>
      </c>
      <c r="D52" s="13" t="s">
        <v>613</v>
      </c>
      <c r="E52" s="13"/>
      <c r="F52" s="13"/>
      <c r="G52" s="13"/>
      <c r="H52" s="13"/>
      <c r="I52" s="13"/>
      <c r="J52" s="13"/>
      <c r="K52" s="13"/>
      <c r="L52" s="13"/>
      <c r="M52" s="13"/>
    </row>
    <row r="54" spans="3:18" ht="27.6" customHeight="1">
      <c r="C54" s="384" t="s">
        <v>469</v>
      </c>
      <c r="D54" s="384"/>
      <c r="E54" s="384"/>
      <c r="F54" s="384"/>
      <c r="G54" s="384"/>
      <c r="H54" s="384"/>
      <c r="I54" s="384"/>
      <c r="J54" s="384"/>
      <c r="K54" s="384"/>
      <c r="L54" s="384"/>
      <c r="M54" s="384"/>
      <c r="N54" s="384"/>
      <c r="O54" s="384"/>
      <c r="P54" s="384"/>
      <c r="Q54" s="384"/>
      <c r="R54" s="384"/>
    </row>
    <row r="55" spans="3:18" ht="12.6">
      <c r="C55" s="10" t="s">
        <v>470</v>
      </c>
      <c r="F55" s="385">
        <v>30000000000</v>
      </c>
      <c r="G55" s="385"/>
      <c r="O55" s="136"/>
    </row>
    <row r="56" spans="3:18" ht="12.6">
      <c r="C56" s="10" t="s">
        <v>471</v>
      </c>
      <c r="F56" s="385">
        <v>30000000000</v>
      </c>
      <c r="G56" s="385"/>
      <c r="H56" s="140"/>
    </row>
    <row r="57" spans="3:18" ht="12.6">
      <c r="C57" s="10" t="s">
        <v>472</v>
      </c>
      <c r="F57" s="385">
        <v>30000000000</v>
      </c>
      <c r="G57" s="385"/>
      <c r="H57" s="140"/>
    </row>
    <row r="58" spans="3:18" ht="12.6">
      <c r="C58" s="10" t="s">
        <v>473</v>
      </c>
      <c r="F58" s="385">
        <v>100000</v>
      </c>
      <c r="G58" s="385"/>
      <c r="H58" s="140"/>
    </row>
    <row r="60" spans="3:18" ht="12.6">
      <c r="C60" s="372" t="s">
        <v>614</v>
      </c>
      <c r="D60" s="372"/>
      <c r="E60" s="372"/>
      <c r="F60" s="372"/>
      <c r="G60" s="372"/>
      <c r="H60" s="372"/>
      <c r="I60" s="372"/>
      <c r="J60" s="372"/>
      <c r="K60" s="372"/>
      <c r="L60" s="372"/>
      <c r="M60" s="372"/>
    </row>
    <row r="61" spans="3:18" ht="50.4">
      <c r="C61" s="150" t="s">
        <v>491</v>
      </c>
      <c r="D61" s="150" t="s">
        <v>449</v>
      </c>
      <c r="E61" s="150" t="s">
        <v>492</v>
      </c>
      <c r="F61" s="150" t="s">
        <v>616</v>
      </c>
      <c r="G61" s="150" t="s">
        <v>493</v>
      </c>
      <c r="H61" s="150" t="s">
        <v>494</v>
      </c>
      <c r="I61" s="150" t="s">
        <v>495</v>
      </c>
      <c r="J61" s="150" t="s">
        <v>496</v>
      </c>
      <c r="K61" s="150" t="s">
        <v>497</v>
      </c>
      <c r="L61" s="150" t="s">
        <v>498</v>
      </c>
      <c r="M61" s="150" t="s">
        <v>499</v>
      </c>
      <c r="N61" s="17"/>
    </row>
    <row r="62" spans="3:18">
      <c r="C62" s="383">
        <v>1</v>
      </c>
      <c r="D62" s="383" t="s">
        <v>364</v>
      </c>
      <c r="E62" s="144" t="s">
        <v>500</v>
      </c>
      <c r="F62" s="145">
        <v>1</v>
      </c>
      <c r="G62" s="145">
        <v>1</v>
      </c>
      <c r="H62" s="145">
        <v>3880</v>
      </c>
      <c r="I62" s="376">
        <v>297721</v>
      </c>
      <c r="J62" s="144" t="s">
        <v>501</v>
      </c>
      <c r="K62" s="376">
        <v>297721</v>
      </c>
      <c r="L62" s="146">
        <v>388000000</v>
      </c>
      <c r="M62" s="390">
        <v>0.99239999999999995</v>
      </c>
    </row>
    <row r="63" spans="3:18">
      <c r="C63" s="383"/>
      <c r="D63" s="383"/>
      <c r="E63" s="144" t="s">
        <v>500</v>
      </c>
      <c r="F63" s="145">
        <v>3</v>
      </c>
      <c r="G63" s="145">
        <v>4641</v>
      </c>
      <c r="H63" s="145">
        <v>7600</v>
      </c>
      <c r="I63" s="379"/>
      <c r="J63" s="144" t="s">
        <v>501</v>
      </c>
      <c r="K63" s="377"/>
      <c r="L63" s="146">
        <v>296000000</v>
      </c>
      <c r="M63" s="391"/>
    </row>
    <row r="64" spans="3:18">
      <c r="C64" s="383"/>
      <c r="D64" s="383"/>
      <c r="E64" s="144" t="s">
        <v>500</v>
      </c>
      <c r="F64" s="145">
        <v>4</v>
      </c>
      <c r="G64" s="145">
        <v>7601</v>
      </c>
      <c r="H64" s="145">
        <v>10000</v>
      </c>
      <c r="I64" s="379"/>
      <c r="J64" s="144" t="s">
        <v>501</v>
      </c>
      <c r="K64" s="377"/>
      <c r="L64" s="146">
        <v>240000000</v>
      </c>
      <c r="M64" s="391"/>
    </row>
    <row r="65" spans="3:13">
      <c r="C65" s="383"/>
      <c r="D65" s="383"/>
      <c r="E65" s="144" t="s">
        <v>502</v>
      </c>
      <c r="F65" s="145">
        <v>5</v>
      </c>
      <c r="G65" s="145">
        <v>1</v>
      </c>
      <c r="H65" s="145">
        <v>10000</v>
      </c>
      <c r="I65" s="379"/>
      <c r="J65" s="144" t="s">
        <v>501</v>
      </c>
      <c r="K65" s="377"/>
      <c r="L65" s="146">
        <v>1000000000</v>
      </c>
      <c r="M65" s="391"/>
    </row>
    <row r="66" spans="3:13">
      <c r="C66" s="383"/>
      <c r="D66" s="383"/>
      <c r="E66" s="144" t="s">
        <v>503</v>
      </c>
      <c r="F66" s="145">
        <v>6</v>
      </c>
      <c r="G66" s="145">
        <v>1</v>
      </c>
      <c r="H66" s="145">
        <v>10000</v>
      </c>
      <c r="I66" s="379"/>
      <c r="J66" s="144" t="s">
        <v>501</v>
      </c>
      <c r="K66" s="377"/>
      <c r="L66" s="146">
        <v>1000000000</v>
      </c>
      <c r="M66" s="391"/>
    </row>
    <row r="67" spans="3:13">
      <c r="C67" s="383"/>
      <c r="D67" s="383"/>
      <c r="E67" s="144" t="s">
        <v>504</v>
      </c>
      <c r="F67" s="145">
        <v>7</v>
      </c>
      <c r="G67" s="145">
        <v>1</v>
      </c>
      <c r="H67" s="145">
        <v>10000</v>
      </c>
      <c r="I67" s="379"/>
      <c r="J67" s="144" t="s">
        <v>501</v>
      </c>
      <c r="K67" s="377"/>
      <c r="L67" s="146">
        <v>1000000000</v>
      </c>
      <c r="M67" s="391"/>
    </row>
    <row r="68" spans="3:13">
      <c r="C68" s="383"/>
      <c r="D68" s="383"/>
      <c r="E68" s="144" t="s">
        <v>505</v>
      </c>
      <c r="F68" s="145">
        <v>8</v>
      </c>
      <c r="G68" s="145">
        <v>1</v>
      </c>
      <c r="H68" s="145">
        <v>10000</v>
      </c>
      <c r="I68" s="379"/>
      <c r="J68" s="144" t="s">
        <v>501</v>
      </c>
      <c r="K68" s="377"/>
      <c r="L68" s="146">
        <v>1000000000</v>
      </c>
      <c r="M68" s="391"/>
    </row>
    <row r="69" spans="3:13">
      <c r="C69" s="383"/>
      <c r="D69" s="383"/>
      <c r="E69" s="144" t="s">
        <v>506</v>
      </c>
      <c r="F69" s="145">
        <v>9</v>
      </c>
      <c r="G69" s="145">
        <v>1</v>
      </c>
      <c r="H69" s="145">
        <v>10000</v>
      </c>
      <c r="I69" s="379"/>
      <c r="J69" s="144" t="s">
        <v>501</v>
      </c>
      <c r="K69" s="377"/>
      <c r="L69" s="146">
        <v>1000000000</v>
      </c>
      <c r="M69" s="391"/>
    </row>
    <row r="70" spans="3:13">
      <c r="C70" s="383"/>
      <c r="D70" s="383"/>
      <c r="E70" s="144" t="s">
        <v>507</v>
      </c>
      <c r="F70" s="145">
        <v>10</v>
      </c>
      <c r="G70" s="145">
        <v>1</v>
      </c>
      <c r="H70" s="145">
        <v>10000</v>
      </c>
      <c r="I70" s="379"/>
      <c r="J70" s="144" t="s">
        <v>501</v>
      </c>
      <c r="K70" s="377"/>
      <c r="L70" s="146">
        <v>1000000000</v>
      </c>
      <c r="M70" s="391"/>
    </row>
    <row r="71" spans="3:13">
      <c r="C71" s="383"/>
      <c r="D71" s="383"/>
      <c r="E71" s="144" t="s">
        <v>508</v>
      </c>
      <c r="F71" s="145">
        <v>11</v>
      </c>
      <c r="G71" s="145">
        <v>1</v>
      </c>
      <c r="H71" s="145">
        <v>10000</v>
      </c>
      <c r="I71" s="379"/>
      <c r="J71" s="144" t="s">
        <v>501</v>
      </c>
      <c r="K71" s="377"/>
      <c r="L71" s="146">
        <v>1000000000</v>
      </c>
      <c r="M71" s="391"/>
    </row>
    <row r="72" spans="3:13">
      <c r="C72" s="383"/>
      <c r="D72" s="383"/>
      <c r="E72" s="144" t="s">
        <v>509</v>
      </c>
      <c r="F72" s="145">
        <v>12</v>
      </c>
      <c r="G72" s="145">
        <v>1</v>
      </c>
      <c r="H72" s="145">
        <v>10000</v>
      </c>
      <c r="I72" s="379"/>
      <c r="J72" s="144" t="s">
        <v>501</v>
      </c>
      <c r="K72" s="377"/>
      <c r="L72" s="146">
        <v>1000000000</v>
      </c>
      <c r="M72" s="391"/>
    </row>
    <row r="73" spans="3:13">
      <c r="C73" s="383"/>
      <c r="D73" s="383"/>
      <c r="E73" s="144" t="s">
        <v>510</v>
      </c>
      <c r="F73" s="145">
        <v>13</v>
      </c>
      <c r="G73" s="145">
        <v>1</v>
      </c>
      <c r="H73" s="145">
        <v>10000</v>
      </c>
      <c r="I73" s="379"/>
      <c r="J73" s="144" t="s">
        <v>501</v>
      </c>
      <c r="K73" s="377"/>
      <c r="L73" s="146">
        <v>1000000000</v>
      </c>
      <c r="M73" s="391"/>
    </row>
    <row r="74" spans="3:13">
      <c r="C74" s="383"/>
      <c r="D74" s="383"/>
      <c r="E74" s="144" t="s">
        <v>511</v>
      </c>
      <c r="F74" s="145">
        <v>15</v>
      </c>
      <c r="G74" s="145">
        <v>836</v>
      </c>
      <c r="H74" s="145">
        <v>10000</v>
      </c>
      <c r="I74" s="379"/>
      <c r="J74" s="144" t="s">
        <v>501</v>
      </c>
      <c r="K74" s="377"/>
      <c r="L74" s="146">
        <v>916500000</v>
      </c>
      <c r="M74" s="391"/>
    </row>
    <row r="75" spans="3:13">
      <c r="C75" s="383"/>
      <c r="D75" s="383"/>
      <c r="E75" s="144" t="s">
        <v>512</v>
      </c>
      <c r="F75" s="145">
        <v>16</v>
      </c>
      <c r="G75" s="145">
        <v>1</v>
      </c>
      <c r="H75" s="145">
        <v>10000</v>
      </c>
      <c r="I75" s="379"/>
      <c r="J75" s="144" t="s">
        <v>501</v>
      </c>
      <c r="K75" s="377"/>
      <c r="L75" s="146">
        <v>1000000000</v>
      </c>
      <c r="M75" s="391"/>
    </row>
    <row r="76" spans="3:13">
      <c r="C76" s="383"/>
      <c r="D76" s="383"/>
      <c r="E76" s="144" t="s">
        <v>521</v>
      </c>
      <c r="F76" s="145">
        <v>17</v>
      </c>
      <c r="G76" s="145">
        <v>1</v>
      </c>
      <c r="H76" s="145">
        <v>10000</v>
      </c>
      <c r="I76" s="379"/>
      <c r="J76" s="144" t="s">
        <v>501</v>
      </c>
      <c r="K76" s="377"/>
      <c r="L76" s="146">
        <v>1000000000</v>
      </c>
      <c r="M76" s="391"/>
    </row>
    <row r="77" spans="3:13">
      <c r="C77" s="383"/>
      <c r="D77" s="383"/>
      <c r="E77" s="144" t="s">
        <v>513</v>
      </c>
      <c r="F77" s="145">
        <v>18</v>
      </c>
      <c r="G77" s="145">
        <v>1</v>
      </c>
      <c r="H77" s="145">
        <v>10000</v>
      </c>
      <c r="I77" s="379"/>
      <c r="J77" s="144" t="s">
        <v>501</v>
      </c>
      <c r="K77" s="377"/>
      <c r="L77" s="146">
        <v>1000000000</v>
      </c>
      <c r="M77" s="391"/>
    </row>
    <row r="78" spans="3:13">
      <c r="C78" s="383"/>
      <c r="D78" s="383"/>
      <c r="E78" s="144" t="s">
        <v>514</v>
      </c>
      <c r="F78" s="145">
        <v>19</v>
      </c>
      <c r="G78" s="145">
        <v>1</v>
      </c>
      <c r="H78" s="145">
        <v>10000</v>
      </c>
      <c r="I78" s="379"/>
      <c r="J78" s="144" t="s">
        <v>501</v>
      </c>
      <c r="K78" s="377"/>
      <c r="L78" s="146">
        <v>1000000000</v>
      </c>
      <c r="M78" s="391"/>
    </row>
    <row r="79" spans="3:13">
      <c r="C79" s="383"/>
      <c r="D79" s="383"/>
      <c r="E79" s="144" t="s">
        <v>515</v>
      </c>
      <c r="F79" s="145">
        <v>20</v>
      </c>
      <c r="G79" s="145">
        <v>1</v>
      </c>
      <c r="H79" s="145">
        <v>10000</v>
      </c>
      <c r="I79" s="379"/>
      <c r="J79" s="144" t="s">
        <v>501</v>
      </c>
      <c r="K79" s="377"/>
      <c r="L79" s="146">
        <v>1000000000</v>
      </c>
      <c r="M79" s="391"/>
    </row>
    <row r="80" spans="3:13">
      <c r="C80" s="383"/>
      <c r="D80" s="383"/>
      <c r="E80" s="144" t="s">
        <v>516</v>
      </c>
      <c r="F80" s="145">
        <v>21</v>
      </c>
      <c r="G80" s="145">
        <v>1</v>
      </c>
      <c r="H80" s="145">
        <v>10000</v>
      </c>
      <c r="I80" s="379"/>
      <c r="J80" s="144" t="s">
        <v>501</v>
      </c>
      <c r="K80" s="377"/>
      <c r="L80" s="146">
        <v>1000000000</v>
      </c>
      <c r="M80" s="391"/>
    </row>
    <row r="81" spans="3:13">
      <c r="C81" s="383"/>
      <c r="D81" s="383"/>
      <c r="E81" s="144" t="s">
        <v>517</v>
      </c>
      <c r="F81" s="145">
        <v>22</v>
      </c>
      <c r="G81" s="145">
        <v>1</v>
      </c>
      <c r="H81" s="145">
        <v>10000</v>
      </c>
      <c r="I81" s="379"/>
      <c r="J81" s="144" t="s">
        <v>501</v>
      </c>
      <c r="K81" s="377"/>
      <c r="L81" s="146">
        <v>1000000000</v>
      </c>
      <c r="M81" s="391"/>
    </row>
    <row r="82" spans="3:13">
      <c r="C82" s="383"/>
      <c r="D82" s="383"/>
      <c r="E82" s="144" t="s">
        <v>518</v>
      </c>
      <c r="F82" s="145">
        <v>23</v>
      </c>
      <c r="G82" s="145">
        <v>1</v>
      </c>
      <c r="H82" s="145">
        <v>10000</v>
      </c>
      <c r="I82" s="379"/>
      <c r="J82" s="144" t="s">
        <v>501</v>
      </c>
      <c r="K82" s="377"/>
      <c r="L82" s="146">
        <v>1000000000</v>
      </c>
      <c r="M82" s="391"/>
    </row>
    <row r="83" spans="3:13">
      <c r="C83" s="383"/>
      <c r="D83" s="383"/>
      <c r="E83" s="144" t="s">
        <v>519</v>
      </c>
      <c r="F83" s="145">
        <v>24</v>
      </c>
      <c r="G83" s="145">
        <v>1</v>
      </c>
      <c r="H83" s="145">
        <v>10000</v>
      </c>
      <c r="I83" s="379"/>
      <c r="J83" s="144" t="s">
        <v>501</v>
      </c>
      <c r="K83" s="377"/>
      <c r="L83" s="146">
        <v>1000000000</v>
      </c>
      <c r="M83" s="391"/>
    </row>
    <row r="84" spans="3:13">
      <c r="C84" s="383"/>
      <c r="D84" s="383"/>
      <c r="E84" s="144" t="s">
        <v>520</v>
      </c>
      <c r="F84" s="145">
        <v>25</v>
      </c>
      <c r="G84" s="145">
        <v>1</v>
      </c>
      <c r="H84" s="145">
        <v>10000</v>
      </c>
      <c r="I84" s="379"/>
      <c r="J84" s="144" t="s">
        <v>501</v>
      </c>
      <c r="K84" s="377"/>
      <c r="L84" s="146">
        <v>1000000000</v>
      </c>
      <c r="M84" s="391"/>
    </row>
    <row r="85" spans="3:13">
      <c r="C85" s="383"/>
      <c r="D85" s="383"/>
      <c r="E85" s="144" t="s">
        <v>522</v>
      </c>
      <c r="F85" s="145">
        <v>26</v>
      </c>
      <c r="G85" s="144">
        <v>77</v>
      </c>
      <c r="H85" s="145">
        <v>10000</v>
      </c>
      <c r="I85" s="379"/>
      <c r="J85" s="144" t="s">
        <v>501</v>
      </c>
      <c r="K85" s="377"/>
      <c r="L85" s="146">
        <v>992400000</v>
      </c>
      <c r="M85" s="391"/>
    </row>
    <row r="86" spans="3:13">
      <c r="C86" s="383"/>
      <c r="D86" s="383"/>
      <c r="E86" s="144" t="s">
        <v>523</v>
      </c>
      <c r="F86" s="145">
        <v>28</v>
      </c>
      <c r="G86" s="145">
        <v>1</v>
      </c>
      <c r="H86" s="145">
        <v>10000</v>
      </c>
      <c r="I86" s="379"/>
      <c r="J86" s="144" t="s">
        <v>501</v>
      </c>
      <c r="K86" s="377"/>
      <c r="L86" s="146">
        <v>1000000000</v>
      </c>
      <c r="M86" s="391"/>
    </row>
    <row r="87" spans="3:13">
      <c r="C87" s="383"/>
      <c r="D87" s="383"/>
      <c r="E87" s="144" t="s">
        <v>524</v>
      </c>
      <c r="F87" s="145">
        <v>29</v>
      </c>
      <c r="G87" s="145">
        <v>1</v>
      </c>
      <c r="H87" s="145">
        <v>10000</v>
      </c>
      <c r="I87" s="379"/>
      <c r="J87" s="144" t="s">
        <v>501</v>
      </c>
      <c r="K87" s="377"/>
      <c r="L87" s="146">
        <v>1000000000</v>
      </c>
      <c r="M87" s="391"/>
    </row>
    <row r="88" spans="3:13">
      <c r="C88" s="383"/>
      <c r="D88" s="383"/>
      <c r="E88" s="144" t="s">
        <v>525</v>
      </c>
      <c r="F88" s="145">
        <v>30</v>
      </c>
      <c r="G88" s="145">
        <v>1</v>
      </c>
      <c r="H88" s="145">
        <v>10000</v>
      </c>
      <c r="I88" s="379"/>
      <c r="J88" s="144" t="s">
        <v>501</v>
      </c>
      <c r="K88" s="377"/>
      <c r="L88" s="146">
        <v>1000000000</v>
      </c>
      <c r="M88" s="391"/>
    </row>
    <row r="89" spans="3:13">
      <c r="C89" s="383"/>
      <c r="D89" s="383"/>
      <c r="E89" s="144" t="s">
        <v>526</v>
      </c>
      <c r="F89" s="145">
        <v>31</v>
      </c>
      <c r="G89" s="145">
        <v>1</v>
      </c>
      <c r="H89" s="145">
        <v>10000</v>
      </c>
      <c r="I89" s="379"/>
      <c r="J89" s="144" t="s">
        <v>501</v>
      </c>
      <c r="K89" s="377"/>
      <c r="L89" s="146">
        <v>1000000000</v>
      </c>
      <c r="M89" s="391"/>
    </row>
    <row r="90" spans="3:13">
      <c r="C90" s="383"/>
      <c r="D90" s="383"/>
      <c r="E90" s="144" t="s">
        <v>527</v>
      </c>
      <c r="F90" s="145">
        <v>32</v>
      </c>
      <c r="G90" s="145">
        <v>1</v>
      </c>
      <c r="H90" s="145">
        <v>10000</v>
      </c>
      <c r="I90" s="379"/>
      <c r="J90" s="144" t="s">
        <v>501</v>
      </c>
      <c r="K90" s="377"/>
      <c r="L90" s="146">
        <v>1000000000</v>
      </c>
      <c r="M90" s="391"/>
    </row>
    <row r="91" spans="3:13">
      <c r="C91" s="383"/>
      <c r="D91" s="383"/>
      <c r="E91" s="144" t="s">
        <v>528</v>
      </c>
      <c r="F91" s="145">
        <v>33</v>
      </c>
      <c r="G91" s="145">
        <v>1</v>
      </c>
      <c r="H91" s="145">
        <v>10000</v>
      </c>
      <c r="I91" s="379"/>
      <c r="J91" s="144" t="s">
        <v>501</v>
      </c>
      <c r="K91" s="377"/>
      <c r="L91" s="146">
        <v>1000000000</v>
      </c>
      <c r="M91" s="391"/>
    </row>
    <row r="92" spans="3:13">
      <c r="C92" s="383"/>
      <c r="D92" s="383"/>
      <c r="E92" s="144" t="s">
        <v>529</v>
      </c>
      <c r="F92" s="145">
        <v>34</v>
      </c>
      <c r="G92" s="145">
        <v>1</v>
      </c>
      <c r="H92" s="145">
        <v>10000</v>
      </c>
      <c r="I92" s="379"/>
      <c r="J92" s="144" t="s">
        <v>501</v>
      </c>
      <c r="K92" s="377"/>
      <c r="L92" s="146">
        <v>1000000000</v>
      </c>
      <c r="M92" s="391"/>
    </row>
    <row r="93" spans="3:13">
      <c r="C93" s="383"/>
      <c r="D93" s="383"/>
      <c r="E93" s="144" t="s">
        <v>530</v>
      </c>
      <c r="F93" s="145">
        <v>35</v>
      </c>
      <c r="G93" s="145">
        <v>1</v>
      </c>
      <c r="H93" s="145">
        <v>9392</v>
      </c>
      <c r="I93" s="380"/>
      <c r="J93" s="144" t="s">
        <v>501</v>
      </c>
      <c r="K93" s="378"/>
      <c r="L93" s="146">
        <v>939200000</v>
      </c>
      <c r="M93" s="392"/>
    </row>
    <row r="94" spans="3:13" ht="12.75" customHeight="1">
      <c r="C94" s="383">
        <v>2</v>
      </c>
      <c r="D94" s="383" t="s">
        <v>626</v>
      </c>
      <c r="E94" s="144" t="s">
        <v>500</v>
      </c>
      <c r="F94" s="145">
        <v>2</v>
      </c>
      <c r="G94" s="144">
        <v>3881</v>
      </c>
      <c r="H94" s="145">
        <v>4640</v>
      </c>
      <c r="I94" s="376">
        <v>2279</v>
      </c>
      <c r="J94" s="144" t="s">
        <v>501</v>
      </c>
      <c r="K94" s="376">
        <v>2279</v>
      </c>
      <c r="L94" s="146">
        <v>76000000</v>
      </c>
      <c r="M94" s="393">
        <v>7.6E-3</v>
      </c>
    </row>
    <row r="95" spans="3:13">
      <c r="C95" s="396"/>
      <c r="D95" s="383"/>
      <c r="E95" s="144" t="s">
        <v>511</v>
      </c>
      <c r="F95" s="145">
        <v>14</v>
      </c>
      <c r="G95" s="144">
        <v>1</v>
      </c>
      <c r="H95" s="145">
        <v>835</v>
      </c>
      <c r="I95" s="377"/>
      <c r="J95" s="144" t="s">
        <v>501</v>
      </c>
      <c r="K95" s="379"/>
      <c r="L95" s="146">
        <v>83500000</v>
      </c>
      <c r="M95" s="394"/>
    </row>
    <row r="96" spans="3:13">
      <c r="C96" s="396"/>
      <c r="D96" s="383"/>
      <c r="E96" s="144" t="s">
        <v>522</v>
      </c>
      <c r="F96" s="145">
        <v>27</v>
      </c>
      <c r="G96" s="144">
        <v>1</v>
      </c>
      <c r="H96" s="145">
        <v>76</v>
      </c>
      <c r="I96" s="377"/>
      <c r="J96" s="144" t="s">
        <v>501</v>
      </c>
      <c r="K96" s="379"/>
      <c r="L96" s="146">
        <v>7600000</v>
      </c>
      <c r="M96" s="394"/>
    </row>
    <row r="97" spans="3:13">
      <c r="C97" s="396"/>
      <c r="D97" s="383"/>
      <c r="E97" s="144" t="s">
        <v>530</v>
      </c>
      <c r="F97" s="145">
        <v>36</v>
      </c>
      <c r="G97" s="145">
        <v>9393</v>
      </c>
      <c r="H97" s="145">
        <v>10000</v>
      </c>
      <c r="I97" s="378"/>
      <c r="J97" s="144" t="s">
        <v>501</v>
      </c>
      <c r="K97" s="380"/>
      <c r="L97" s="146">
        <v>60800000</v>
      </c>
      <c r="M97" s="395"/>
    </row>
    <row r="98" spans="3:13" ht="12.6">
      <c r="C98" s="389" t="s">
        <v>42</v>
      </c>
      <c r="D98" s="389"/>
      <c r="E98" s="389"/>
      <c r="F98" s="389"/>
      <c r="G98" s="389"/>
      <c r="H98" s="389"/>
      <c r="I98" s="127">
        <f>SUM(I62:I97)</f>
        <v>300000</v>
      </c>
      <c r="J98" s="165"/>
      <c r="K98" s="127">
        <f>SUM(K62:K97)</f>
        <v>300000</v>
      </c>
      <c r="L98" s="148">
        <f>SUM(L62:L97)</f>
        <v>30000000000</v>
      </c>
      <c r="M98" s="149">
        <f>SUM(M62:M97)</f>
        <v>1</v>
      </c>
    </row>
    <row r="99" spans="3:13">
      <c r="E99" s="141"/>
      <c r="F99" s="142"/>
      <c r="G99" s="141"/>
      <c r="H99" s="142"/>
      <c r="I99" s="92"/>
      <c r="J99" s="141"/>
      <c r="K99" s="92"/>
      <c r="L99" s="143"/>
    </row>
    <row r="101" spans="3:13" ht="12.6">
      <c r="C101" s="372" t="s">
        <v>615</v>
      </c>
      <c r="D101" s="372"/>
      <c r="E101" s="372"/>
      <c r="F101" s="372"/>
      <c r="G101" s="372"/>
      <c r="H101" s="372"/>
      <c r="I101" s="372"/>
      <c r="J101" s="372"/>
      <c r="K101" s="372"/>
      <c r="L101" s="372"/>
      <c r="M101" s="372"/>
    </row>
    <row r="102" spans="3:13" ht="52.8" customHeight="1">
      <c r="C102" s="155" t="s">
        <v>491</v>
      </c>
      <c r="D102" s="155" t="s">
        <v>449</v>
      </c>
      <c r="E102" s="155" t="s">
        <v>492</v>
      </c>
      <c r="F102" s="155" t="s">
        <v>616</v>
      </c>
      <c r="G102" s="155" t="s">
        <v>493</v>
      </c>
      <c r="H102" s="155" t="s">
        <v>494</v>
      </c>
      <c r="I102" s="155" t="s">
        <v>495</v>
      </c>
      <c r="J102" s="155" t="s">
        <v>496</v>
      </c>
      <c r="K102" s="155" t="s">
        <v>497</v>
      </c>
      <c r="L102" s="155" t="s">
        <v>498</v>
      </c>
      <c r="M102" s="155" t="s">
        <v>802</v>
      </c>
    </row>
    <row r="103" spans="3:13">
      <c r="C103" s="383">
        <v>1</v>
      </c>
      <c r="D103" s="383" t="s">
        <v>364</v>
      </c>
      <c r="E103" s="151" t="s">
        <v>500</v>
      </c>
      <c r="F103" s="145">
        <v>1</v>
      </c>
      <c r="G103" s="145">
        <v>1</v>
      </c>
      <c r="H103" s="145">
        <v>3880</v>
      </c>
      <c r="I103" s="376">
        <v>297721</v>
      </c>
      <c r="J103" s="151" t="s">
        <v>501</v>
      </c>
      <c r="K103" s="376">
        <v>297721</v>
      </c>
      <c r="L103" s="146">
        <v>388000000</v>
      </c>
      <c r="M103" s="390">
        <v>0.99239999999999995</v>
      </c>
    </row>
    <row r="104" spans="3:13" ht="12.75" customHeight="1">
      <c r="C104" s="383"/>
      <c r="D104" s="383"/>
      <c r="E104" s="151" t="s">
        <v>500</v>
      </c>
      <c r="F104" s="145">
        <v>3</v>
      </c>
      <c r="G104" s="145">
        <v>4641</v>
      </c>
      <c r="H104" s="145">
        <v>7600</v>
      </c>
      <c r="I104" s="379"/>
      <c r="J104" s="151" t="s">
        <v>501</v>
      </c>
      <c r="K104" s="377"/>
      <c r="L104" s="146">
        <v>296000000</v>
      </c>
      <c r="M104" s="391"/>
    </row>
    <row r="105" spans="3:13" ht="12.75" customHeight="1">
      <c r="C105" s="383"/>
      <c r="D105" s="383"/>
      <c r="E105" s="151" t="s">
        <v>500</v>
      </c>
      <c r="F105" s="145">
        <v>4</v>
      </c>
      <c r="G105" s="145">
        <v>7601</v>
      </c>
      <c r="H105" s="145">
        <v>10000</v>
      </c>
      <c r="I105" s="379"/>
      <c r="J105" s="151" t="s">
        <v>501</v>
      </c>
      <c r="K105" s="377"/>
      <c r="L105" s="146">
        <v>240000000</v>
      </c>
      <c r="M105" s="391"/>
    </row>
    <row r="106" spans="3:13" ht="12.75" customHeight="1">
      <c r="C106" s="383"/>
      <c r="D106" s="383"/>
      <c r="E106" s="151" t="s">
        <v>502</v>
      </c>
      <c r="F106" s="145">
        <v>5</v>
      </c>
      <c r="G106" s="145">
        <v>1</v>
      </c>
      <c r="H106" s="145">
        <v>10000</v>
      </c>
      <c r="I106" s="379"/>
      <c r="J106" s="151" t="s">
        <v>501</v>
      </c>
      <c r="K106" s="377"/>
      <c r="L106" s="146">
        <v>1000000000</v>
      </c>
      <c r="M106" s="391"/>
    </row>
    <row r="107" spans="3:13" ht="12.75" customHeight="1">
      <c r="C107" s="383"/>
      <c r="D107" s="383"/>
      <c r="E107" s="151" t="s">
        <v>503</v>
      </c>
      <c r="F107" s="145">
        <v>6</v>
      </c>
      <c r="G107" s="145">
        <v>1</v>
      </c>
      <c r="H107" s="145">
        <v>10000</v>
      </c>
      <c r="I107" s="379"/>
      <c r="J107" s="151" t="s">
        <v>501</v>
      </c>
      <c r="K107" s="377"/>
      <c r="L107" s="146">
        <v>1000000000</v>
      </c>
      <c r="M107" s="391"/>
    </row>
    <row r="108" spans="3:13" ht="12.75" customHeight="1">
      <c r="C108" s="383"/>
      <c r="D108" s="383"/>
      <c r="E108" s="151" t="s">
        <v>504</v>
      </c>
      <c r="F108" s="145">
        <v>7</v>
      </c>
      <c r="G108" s="145">
        <v>1</v>
      </c>
      <c r="H108" s="145">
        <v>10000</v>
      </c>
      <c r="I108" s="379"/>
      <c r="J108" s="151" t="s">
        <v>501</v>
      </c>
      <c r="K108" s="377"/>
      <c r="L108" s="146">
        <v>1000000000</v>
      </c>
      <c r="M108" s="391"/>
    </row>
    <row r="109" spans="3:13" ht="12.75" customHeight="1">
      <c r="C109" s="383"/>
      <c r="D109" s="383"/>
      <c r="E109" s="151" t="s">
        <v>505</v>
      </c>
      <c r="F109" s="145">
        <v>8</v>
      </c>
      <c r="G109" s="145">
        <v>1</v>
      </c>
      <c r="H109" s="145">
        <v>10000</v>
      </c>
      <c r="I109" s="379"/>
      <c r="J109" s="151" t="s">
        <v>501</v>
      </c>
      <c r="K109" s="377"/>
      <c r="L109" s="146">
        <v>1000000000</v>
      </c>
      <c r="M109" s="391"/>
    </row>
    <row r="110" spans="3:13" ht="12.75" customHeight="1">
      <c r="C110" s="383"/>
      <c r="D110" s="383"/>
      <c r="E110" s="151" t="s">
        <v>506</v>
      </c>
      <c r="F110" s="145">
        <v>9</v>
      </c>
      <c r="G110" s="145">
        <v>1</v>
      </c>
      <c r="H110" s="145">
        <v>10000</v>
      </c>
      <c r="I110" s="379"/>
      <c r="J110" s="151" t="s">
        <v>501</v>
      </c>
      <c r="K110" s="377"/>
      <c r="L110" s="146">
        <v>1000000000</v>
      </c>
      <c r="M110" s="391"/>
    </row>
    <row r="111" spans="3:13" ht="12.75" customHeight="1">
      <c r="C111" s="383"/>
      <c r="D111" s="383"/>
      <c r="E111" s="151" t="s">
        <v>507</v>
      </c>
      <c r="F111" s="145">
        <v>10</v>
      </c>
      <c r="G111" s="145">
        <v>1</v>
      </c>
      <c r="H111" s="145">
        <v>10000</v>
      </c>
      <c r="I111" s="379"/>
      <c r="J111" s="151" t="s">
        <v>501</v>
      </c>
      <c r="K111" s="377"/>
      <c r="L111" s="146">
        <v>1000000000</v>
      </c>
      <c r="M111" s="391"/>
    </row>
    <row r="112" spans="3:13" ht="12.75" customHeight="1">
      <c r="C112" s="383"/>
      <c r="D112" s="383"/>
      <c r="E112" s="151" t="s">
        <v>508</v>
      </c>
      <c r="F112" s="145">
        <v>11</v>
      </c>
      <c r="G112" s="145">
        <v>1</v>
      </c>
      <c r="H112" s="145">
        <v>10000</v>
      </c>
      <c r="I112" s="379"/>
      <c r="J112" s="151" t="s">
        <v>501</v>
      </c>
      <c r="K112" s="377"/>
      <c r="L112" s="146">
        <v>1000000000</v>
      </c>
      <c r="M112" s="391"/>
    </row>
    <row r="113" spans="3:13" ht="12.75" customHeight="1">
      <c r="C113" s="383"/>
      <c r="D113" s="383"/>
      <c r="E113" s="151" t="s">
        <v>509</v>
      </c>
      <c r="F113" s="145">
        <v>12</v>
      </c>
      <c r="G113" s="145">
        <v>1</v>
      </c>
      <c r="H113" s="145">
        <v>10000</v>
      </c>
      <c r="I113" s="379"/>
      <c r="J113" s="151" t="s">
        <v>501</v>
      </c>
      <c r="K113" s="377"/>
      <c r="L113" s="146">
        <v>1000000000</v>
      </c>
      <c r="M113" s="391"/>
    </row>
    <row r="114" spans="3:13" ht="12.75" customHeight="1">
      <c r="C114" s="383"/>
      <c r="D114" s="383"/>
      <c r="E114" s="151" t="s">
        <v>510</v>
      </c>
      <c r="F114" s="145">
        <v>13</v>
      </c>
      <c r="G114" s="145">
        <v>1</v>
      </c>
      <c r="H114" s="145">
        <v>10000</v>
      </c>
      <c r="I114" s="379"/>
      <c r="J114" s="151" t="s">
        <v>501</v>
      </c>
      <c r="K114" s="377"/>
      <c r="L114" s="146">
        <v>1000000000</v>
      </c>
      <c r="M114" s="391"/>
    </row>
    <row r="115" spans="3:13" ht="12.75" customHeight="1">
      <c r="C115" s="383"/>
      <c r="D115" s="383"/>
      <c r="E115" s="151" t="s">
        <v>511</v>
      </c>
      <c r="F115" s="145">
        <v>15</v>
      </c>
      <c r="G115" s="145">
        <v>836</v>
      </c>
      <c r="H115" s="145">
        <v>10000</v>
      </c>
      <c r="I115" s="379"/>
      <c r="J115" s="151" t="s">
        <v>501</v>
      </c>
      <c r="K115" s="377"/>
      <c r="L115" s="146">
        <v>916500000</v>
      </c>
      <c r="M115" s="391"/>
    </row>
    <row r="116" spans="3:13" ht="12.75" customHeight="1">
      <c r="C116" s="383"/>
      <c r="D116" s="383"/>
      <c r="E116" s="151" t="s">
        <v>512</v>
      </c>
      <c r="F116" s="145">
        <v>16</v>
      </c>
      <c r="G116" s="145">
        <v>1</v>
      </c>
      <c r="H116" s="145">
        <v>10000</v>
      </c>
      <c r="I116" s="379"/>
      <c r="J116" s="151" t="s">
        <v>501</v>
      </c>
      <c r="K116" s="377"/>
      <c r="L116" s="146">
        <v>1000000000</v>
      </c>
      <c r="M116" s="391"/>
    </row>
    <row r="117" spans="3:13" ht="12.75" customHeight="1">
      <c r="C117" s="383"/>
      <c r="D117" s="383"/>
      <c r="E117" s="151" t="s">
        <v>521</v>
      </c>
      <c r="F117" s="145">
        <v>17</v>
      </c>
      <c r="G117" s="145">
        <v>1</v>
      </c>
      <c r="H117" s="145">
        <v>10000</v>
      </c>
      <c r="I117" s="379"/>
      <c r="J117" s="151" t="s">
        <v>501</v>
      </c>
      <c r="K117" s="377"/>
      <c r="L117" s="146">
        <v>1000000000</v>
      </c>
      <c r="M117" s="391"/>
    </row>
    <row r="118" spans="3:13" ht="12.75" customHeight="1">
      <c r="C118" s="383"/>
      <c r="D118" s="383"/>
      <c r="E118" s="151" t="s">
        <v>513</v>
      </c>
      <c r="F118" s="145">
        <v>18</v>
      </c>
      <c r="G118" s="145">
        <v>1</v>
      </c>
      <c r="H118" s="145">
        <v>10000</v>
      </c>
      <c r="I118" s="379"/>
      <c r="J118" s="151" t="s">
        <v>501</v>
      </c>
      <c r="K118" s="377"/>
      <c r="L118" s="146">
        <v>1000000000</v>
      </c>
      <c r="M118" s="391"/>
    </row>
    <row r="119" spans="3:13" ht="12.75" customHeight="1">
      <c r="C119" s="383"/>
      <c r="D119" s="383"/>
      <c r="E119" s="151" t="s">
        <v>514</v>
      </c>
      <c r="F119" s="145">
        <v>19</v>
      </c>
      <c r="G119" s="145">
        <v>1</v>
      </c>
      <c r="H119" s="145">
        <v>10000</v>
      </c>
      <c r="I119" s="379"/>
      <c r="J119" s="151" t="s">
        <v>501</v>
      </c>
      <c r="K119" s="377"/>
      <c r="L119" s="146">
        <v>1000000000</v>
      </c>
      <c r="M119" s="391"/>
    </row>
    <row r="120" spans="3:13" ht="12.75" customHeight="1">
      <c r="C120" s="383"/>
      <c r="D120" s="383"/>
      <c r="E120" s="151" t="s">
        <v>515</v>
      </c>
      <c r="F120" s="145">
        <v>20</v>
      </c>
      <c r="G120" s="145">
        <v>1</v>
      </c>
      <c r="H120" s="145">
        <v>10000</v>
      </c>
      <c r="I120" s="379"/>
      <c r="J120" s="151" t="s">
        <v>501</v>
      </c>
      <c r="K120" s="377"/>
      <c r="L120" s="146">
        <v>1000000000</v>
      </c>
      <c r="M120" s="391"/>
    </row>
    <row r="121" spans="3:13" ht="12.75" customHeight="1">
      <c r="C121" s="383"/>
      <c r="D121" s="383"/>
      <c r="E121" s="151" t="s">
        <v>516</v>
      </c>
      <c r="F121" s="145">
        <v>21</v>
      </c>
      <c r="G121" s="145">
        <v>1</v>
      </c>
      <c r="H121" s="145">
        <v>10000</v>
      </c>
      <c r="I121" s="379"/>
      <c r="J121" s="151" t="s">
        <v>501</v>
      </c>
      <c r="K121" s="377"/>
      <c r="L121" s="146">
        <v>1000000000</v>
      </c>
      <c r="M121" s="391"/>
    </row>
    <row r="122" spans="3:13" ht="12.75" customHeight="1">
      <c r="C122" s="383"/>
      <c r="D122" s="383"/>
      <c r="E122" s="151" t="s">
        <v>517</v>
      </c>
      <c r="F122" s="145">
        <v>22</v>
      </c>
      <c r="G122" s="145">
        <v>1</v>
      </c>
      <c r="H122" s="145">
        <v>10000</v>
      </c>
      <c r="I122" s="379"/>
      <c r="J122" s="151" t="s">
        <v>501</v>
      </c>
      <c r="K122" s="377"/>
      <c r="L122" s="146">
        <v>1000000000</v>
      </c>
      <c r="M122" s="391"/>
    </row>
    <row r="123" spans="3:13" ht="12.75" customHeight="1">
      <c r="C123" s="383"/>
      <c r="D123" s="383"/>
      <c r="E123" s="151" t="s">
        <v>518</v>
      </c>
      <c r="F123" s="145">
        <v>23</v>
      </c>
      <c r="G123" s="145">
        <v>1</v>
      </c>
      <c r="H123" s="145">
        <v>10000</v>
      </c>
      <c r="I123" s="379"/>
      <c r="J123" s="151" t="s">
        <v>501</v>
      </c>
      <c r="K123" s="377"/>
      <c r="L123" s="146">
        <v>1000000000</v>
      </c>
      <c r="M123" s="391"/>
    </row>
    <row r="124" spans="3:13" ht="12.75" customHeight="1">
      <c r="C124" s="383"/>
      <c r="D124" s="383"/>
      <c r="E124" s="151" t="s">
        <v>519</v>
      </c>
      <c r="F124" s="145">
        <v>24</v>
      </c>
      <c r="G124" s="145">
        <v>1</v>
      </c>
      <c r="H124" s="145">
        <v>10000</v>
      </c>
      <c r="I124" s="379"/>
      <c r="J124" s="151" t="s">
        <v>501</v>
      </c>
      <c r="K124" s="377"/>
      <c r="L124" s="146">
        <v>1000000000</v>
      </c>
      <c r="M124" s="391"/>
    </row>
    <row r="125" spans="3:13" ht="12.75" customHeight="1">
      <c r="C125" s="383"/>
      <c r="D125" s="383"/>
      <c r="E125" s="151" t="s">
        <v>520</v>
      </c>
      <c r="F125" s="145">
        <v>25</v>
      </c>
      <c r="G125" s="145">
        <v>1</v>
      </c>
      <c r="H125" s="145">
        <v>10000</v>
      </c>
      <c r="I125" s="379"/>
      <c r="J125" s="151" t="s">
        <v>501</v>
      </c>
      <c r="K125" s="377"/>
      <c r="L125" s="146">
        <v>1000000000</v>
      </c>
      <c r="M125" s="391"/>
    </row>
    <row r="126" spans="3:13" ht="12.75" customHeight="1">
      <c r="C126" s="383"/>
      <c r="D126" s="383"/>
      <c r="E126" s="151" t="s">
        <v>522</v>
      </c>
      <c r="F126" s="145">
        <v>26</v>
      </c>
      <c r="G126" s="151">
        <v>77</v>
      </c>
      <c r="H126" s="145">
        <v>10000</v>
      </c>
      <c r="I126" s="379"/>
      <c r="J126" s="151" t="s">
        <v>501</v>
      </c>
      <c r="K126" s="377"/>
      <c r="L126" s="146">
        <v>992400000</v>
      </c>
      <c r="M126" s="391"/>
    </row>
    <row r="127" spans="3:13" ht="12.75" customHeight="1">
      <c r="C127" s="383"/>
      <c r="D127" s="383"/>
      <c r="E127" s="151" t="s">
        <v>523</v>
      </c>
      <c r="F127" s="145">
        <v>28</v>
      </c>
      <c r="G127" s="145">
        <v>1</v>
      </c>
      <c r="H127" s="145">
        <v>10000</v>
      </c>
      <c r="I127" s="379"/>
      <c r="J127" s="151" t="s">
        <v>501</v>
      </c>
      <c r="K127" s="377"/>
      <c r="L127" s="146">
        <v>1000000000</v>
      </c>
      <c r="M127" s="391"/>
    </row>
    <row r="128" spans="3:13" ht="12.75" customHeight="1">
      <c r="C128" s="383"/>
      <c r="D128" s="383"/>
      <c r="E128" s="151" t="s">
        <v>524</v>
      </c>
      <c r="F128" s="145">
        <v>29</v>
      </c>
      <c r="G128" s="145">
        <v>1</v>
      </c>
      <c r="H128" s="145">
        <v>10000</v>
      </c>
      <c r="I128" s="379"/>
      <c r="J128" s="151" t="s">
        <v>501</v>
      </c>
      <c r="K128" s="377"/>
      <c r="L128" s="146">
        <v>1000000000</v>
      </c>
      <c r="M128" s="391"/>
    </row>
    <row r="129" spans="3:13" ht="12.75" customHeight="1">
      <c r="C129" s="383"/>
      <c r="D129" s="383"/>
      <c r="E129" s="151" t="s">
        <v>525</v>
      </c>
      <c r="F129" s="145">
        <v>30</v>
      </c>
      <c r="G129" s="145">
        <v>1</v>
      </c>
      <c r="H129" s="145">
        <v>10000</v>
      </c>
      <c r="I129" s="379"/>
      <c r="J129" s="151" t="s">
        <v>501</v>
      </c>
      <c r="K129" s="377"/>
      <c r="L129" s="146">
        <v>1000000000</v>
      </c>
      <c r="M129" s="391"/>
    </row>
    <row r="130" spans="3:13" ht="12.75" customHeight="1">
      <c r="C130" s="383"/>
      <c r="D130" s="383"/>
      <c r="E130" s="151" t="s">
        <v>526</v>
      </c>
      <c r="F130" s="145">
        <v>31</v>
      </c>
      <c r="G130" s="145">
        <v>1</v>
      </c>
      <c r="H130" s="145">
        <v>10000</v>
      </c>
      <c r="I130" s="379"/>
      <c r="J130" s="151" t="s">
        <v>501</v>
      </c>
      <c r="K130" s="377"/>
      <c r="L130" s="146">
        <v>1000000000</v>
      </c>
      <c r="M130" s="391"/>
    </row>
    <row r="131" spans="3:13" ht="12.75" customHeight="1">
      <c r="C131" s="383"/>
      <c r="D131" s="383"/>
      <c r="E131" s="151" t="s">
        <v>527</v>
      </c>
      <c r="F131" s="145">
        <v>32</v>
      </c>
      <c r="G131" s="145">
        <v>1</v>
      </c>
      <c r="H131" s="145">
        <v>10000</v>
      </c>
      <c r="I131" s="379"/>
      <c r="J131" s="151" t="s">
        <v>501</v>
      </c>
      <c r="K131" s="377"/>
      <c r="L131" s="146">
        <v>1000000000</v>
      </c>
      <c r="M131" s="391"/>
    </row>
    <row r="132" spans="3:13" ht="12.75" customHeight="1">
      <c r="C132" s="383"/>
      <c r="D132" s="383"/>
      <c r="E132" s="151" t="s">
        <v>528</v>
      </c>
      <c r="F132" s="145">
        <v>33</v>
      </c>
      <c r="G132" s="145">
        <v>1</v>
      </c>
      <c r="H132" s="145">
        <v>10000</v>
      </c>
      <c r="I132" s="379"/>
      <c r="J132" s="151" t="s">
        <v>501</v>
      </c>
      <c r="K132" s="377"/>
      <c r="L132" s="146">
        <v>1000000000</v>
      </c>
      <c r="M132" s="391"/>
    </row>
    <row r="133" spans="3:13" ht="12.75" customHeight="1">
      <c r="C133" s="383"/>
      <c r="D133" s="383"/>
      <c r="E133" s="151" t="s">
        <v>529</v>
      </c>
      <c r="F133" s="145">
        <v>34</v>
      </c>
      <c r="G133" s="145">
        <v>1</v>
      </c>
      <c r="H133" s="145">
        <v>10000</v>
      </c>
      <c r="I133" s="379"/>
      <c r="J133" s="151" t="s">
        <v>501</v>
      </c>
      <c r="K133" s="377"/>
      <c r="L133" s="146">
        <v>1000000000</v>
      </c>
      <c r="M133" s="391"/>
    </row>
    <row r="134" spans="3:13" ht="12.75" customHeight="1">
      <c r="C134" s="383"/>
      <c r="D134" s="383"/>
      <c r="E134" s="151" t="s">
        <v>530</v>
      </c>
      <c r="F134" s="145">
        <v>35</v>
      </c>
      <c r="G134" s="145">
        <v>1</v>
      </c>
      <c r="H134" s="145">
        <v>9392</v>
      </c>
      <c r="I134" s="380"/>
      <c r="J134" s="151" t="s">
        <v>501</v>
      </c>
      <c r="K134" s="378"/>
      <c r="L134" s="146">
        <v>939200000</v>
      </c>
      <c r="M134" s="392"/>
    </row>
    <row r="135" spans="3:13" ht="12.75" customHeight="1">
      <c r="C135" s="383">
        <v>2</v>
      </c>
      <c r="D135" s="383" t="s">
        <v>626</v>
      </c>
      <c r="E135" s="151" t="s">
        <v>500</v>
      </c>
      <c r="F135" s="145">
        <v>2</v>
      </c>
      <c r="G135" s="151">
        <v>3881</v>
      </c>
      <c r="H135" s="145">
        <v>4640</v>
      </c>
      <c r="I135" s="376">
        <v>2279</v>
      </c>
      <c r="J135" s="151" t="s">
        <v>501</v>
      </c>
      <c r="K135" s="376">
        <v>2279</v>
      </c>
      <c r="L135" s="146">
        <v>76000000</v>
      </c>
      <c r="M135" s="393">
        <v>7.6E-3</v>
      </c>
    </row>
    <row r="136" spans="3:13" ht="12.75" customHeight="1">
      <c r="C136" s="396"/>
      <c r="D136" s="383"/>
      <c r="E136" s="151" t="s">
        <v>511</v>
      </c>
      <c r="F136" s="145">
        <v>14</v>
      </c>
      <c r="G136" s="151">
        <v>1</v>
      </c>
      <c r="H136" s="145">
        <v>835</v>
      </c>
      <c r="I136" s="377"/>
      <c r="J136" s="151" t="s">
        <v>501</v>
      </c>
      <c r="K136" s="379"/>
      <c r="L136" s="146">
        <v>83500000</v>
      </c>
      <c r="M136" s="394"/>
    </row>
    <row r="137" spans="3:13" ht="12.75" customHeight="1">
      <c r="C137" s="396"/>
      <c r="D137" s="383"/>
      <c r="E137" s="151" t="s">
        <v>522</v>
      </c>
      <c r="F137" s="145">
        <v>27</v>
      </c>
      <c r="G137" s="151">
        <v>1</v>
      </c>
      <c r="H137" s="145">
        <v>76</v>
      </c>
      <c r="I137" s="377"/>
      <c r="J137" s="151" t="s">
        <v>501</v>
      </c>
      <c r="K137" s="379"/>
      <c r="L137" s="146">
        <v>7600000</v>
      </c>
      <c r="M137" s="394"/>
    </row>
    <row r="138" spans="3:13" ht="12.75" customHeight="1">
      <c r="C138" s="396"/>
      <c r="D138" s="383"/>
      <c r="E138" s="151" t="s">
        <v>530</v>
      </c>
      <c r="F138" s="145">
        <v>36</v>
      </c>
      <c r="G138" s="145">
        <v>9393</v>
      </c>
      <c r="H138" s="145">
        <v>10000</v>
      </c>
      <c r="I138" s="378"/>
      <c r="J138" s="151" t="s">
        <v>501</v>
      </c>
      <c r="K138" s="380"/>
      <c r="L138" s="146">
        <v>60800000</v>
      </c>
      <c r="M138" s="395"/>
    </row>
    <row r="139" spans="3:13" ht="12.6">
      <c r="C139" s="389" t="s">
        <v>42</v>
      </c>
      <c r="D139" s="389"/>
      <c r="E139" s="389"/>
      <c r="F139" s="389"/>
      <c r="G139" s="389"/>
      <c r="H139" s="389"/>
      <c r="I139" s="127">
        <f>SUM(I103:I138)</f>
        <v>300000</v>
      </c>
      <c r="J139" s="165"/>
      <c r="K139" s="127">
        <f>SUM(K103:K138)</f>
        <v>300000</v>
      </c>
      <c r="L139" s="148">
        <f>SUM(L103:L138)</f>
        <v>30000000000</v>
      </c>
      <c r="M139" s="149">
        <f>SUM(M103:M138)</f>
        <v>1</v>
      </c>
    </row>
    <row r="142" spans="3:13" ht="19.2" customHeight="1">
      <c r="C142" s="150" t="s">
        <v>491</v>
      </c>
      <c r="D142" s="150" t="s">
        <v>372</v>
      </c>
      <c r="E142" s="381" t="s">
        <v>553</v>
      </c>
      <c r="F142" s="381"/>
      <c r="G142" s="381"/>
      <c r="H142" s="381" t="s">
        <v>554</v>
      </c>
      <c r="I142" s="381"/>
      <c r="J142" s="381"/>
    </row>
    <row r="143" spans="3:13">
      <c r="C143" s="383">
        <v>1</v>
      </c>
      <c r="D143" s="383" t="s">
        <v>364</v>
      </c>
      <c r="E143" s="382" t="s">
        <v>302</v>
      </c>
      <c r="F143" s="382"/>
      <c r="G143" s="382"/>
      <c r="H143" s="382">
        <v>2.69</v>
      </c>
      <c r="I143" s="382"/>
      <c r="J143" s="382"/>
    </row>
    <row r="144" spans="3:13" ht="12" customHeight="1">
      <c r="C144" s="383"/>
      <c r="D144" s="383"/>
      <c r="E144" s="382" t="s">
        <v>305</v>
      </c>
      <c r="F144" s="382"/>
      <c r="G144" s="382"/>
      <c r="H144" s="382">
        <v>1.24</v>
      </c>
      <c r="I144" s="382"/>
      <c r="J144" s="382"/>
    </row>
    <row r="145" spans="3:15" ht="12" customHeight="1">
      <c r="C145" s="383"/>
      <c r="D145" s="383"/>
      <c r="E145" s="382" t="s">
        <v>308</v>
      </c>
      <c r="F145" s="382"/>
      <c r="G145" s="382"/>
      <c r="H145" s="382">
        <v>4.79</v>
      </c>
      <c r="I145" s="382"/>
      <c r="J145" s="382"/>
    </row>
    <row r="146" spans="3:15" ht="12" customHeight="1">
      <c r="C146" s="383"/>
      <c r="D146" s="383"/>
      <c r="E146" s="382" t="s">
        <v>310</v>
      </c>
      <c r="F146" s="382"/>
      <c r="G146" s="382"/>
      <c r="H146" s="382">
        <v>73.180000000000007</v>
      </c>
      <c r="I146" s="382"/>
      <c r="J146" s="382"/>
    </row>
    <row r="147" spans="3:15" ht="12" customHeight="1">
      <c r="C147" s="383"/>
      <c r="D147" s="383"/>
      <c r="E147" s="382" t="s">
        <v>317</v>
      </c>
      <c r="F147" s="382"/>
      <c r="G147" s="382"/>
      <c r="H147" s="382">
        <v>0.71</v>
      </c>
      <c r="I147" s="382"/>
      <c r="J147" s="382"/>
    </row>
    <row r="148" spans="3:15">
      <c r="E148" s="399"/>
      <c r="F148" s="399"/>
      <c r="G148" s="399"/>
      <c r="H148" s="156"/>
    </row>
    <row r="150" spans="3:15" ht="19.2" customHeight="1">
      <c r="C150" s="150" t="s">
        <v>491</v>
      </c>
      <c r="D150" s="150" t="s">
        <v>372</v>
      </c>
      <c r="E150" s="381" t="s">
        <v>553</v>
      </c>
      <c r="F150" s="381"/>
      <c r="G150" s="381"/>
      <c r="H150" s="381" t="s">
        <v>554</v>
      </c>
      <c r="I150" s="381"/>
      <c r="J150" s="381"/>
    </row>
    <row r="151" spans="3:15">
      <c r="C151" s="383">
        <v>1</v>
      </c>
      <c r="D151" s="383" t="s">
        <v>310</v>
      </c>
      <c r="E151" s="382" t="s">
        <v>623</v>
      </c>
      <c r="F151" s="382"/>
      <c r="G151" s="382"/>
      <c r="H151" s="382">
        <v>71.569999999999993</v>
      </c>
      <c r="I151" s="382"/>
      <c r="J151" s="382"/>
    </row>
    <row r="152" spans="3:15">
      <c r="C152" s="383"/>
      <c r="D152" s="383"/>
      <c r="E152" s="382" t="s">
        <v>624</v>
      </c>
      <c r="F152" s="382"/>
      <c r="G152" s="382"/>
      <c r="H152" s="382">
        <v>24.53</v>
      </c>
      <c r="I152" s="382"/>
      <c r="J152" s="382"/>
    </row>
    <row r="153" spans="3:15">
      <c r="C153" s="383"/>
      <c r="D153" s="383"/>
      <c r="E153" s="382" t="s">
        <v>625</v>
      </c>
      <c r="F153" s="382"/>
      <c r="G153" s="382"/>
      <c r="H153" s="382">
        <v>1.95</v>
      </c>
      <c r="I153" s="382"/>
      <c r="J153" s="382"/>
    </row>
    <row r="154" spans="3:15">
      <c r="C154" s="383"/>
      <c r="D154" s="383"/>
      <c r="E154" s="382" t="s">
        <v>561</v>
      </c>
      <c r="F154" s="382"/>
      <c r="G154" s="382"/>
      <c r="H154" s="382">
        <v>1.95</v>
      </c>
      <c r="I154" s="382"/>
      <c r="J154" s="382"/>
    </row>
    <row r="156" spans="3:15" ht="28.2" customHeight="1">
      <c r="C156" s="13" t="s">
        <v>548</v>
      </c>
      <c r="D156" s="13" t="s">
        <v>549</v>
      </c>
      <c r="E156" s="13"/>
      <c r="F156" s="13"/>
      <c r="H156" s="13"/>
      <c r="I156" s="13"/>
      <c r="J156" s="13"/>
      <c r="K156" s="13"/>
      <c r="L156" s="13"/>
      <c r="M156" s="13"/>
      <c r="N156" s="16"/>
    </row>
    <row r="157" spans="3:15" ht="12" customHeight="1"/>
    <row r="158" spans="3:15" ht="12" customHeight="1">
      <c r="C158" s="10" t="s">
        <v>551</v>
      </c>
      <c r="D158" s="10" t="s">
        <v>620</v>
      </c>
      <c r="G158" s="10" t="s">
        <v>622</v>
      </c>
      <c r="O158" s="17"/>
    </row>
    <row r="159" spans="3:15" ht="12" customHeight="1">
      <c r="C159" s="10" t="s">
        <v>552</v>
      </c>
      <c r="D159" s="10" t="s">
        <v>621</v>
      </c>
      <c r="G159" s="10" t="s">
        <v>531</v>
      </c>
    </row>
    <row r="160" spans="3:15" ht="12" customHeight="1"/>
    <row r="161" spans="3:13" ht="12" customHeight="1">
      <c r="C161" s="13" t="s">
        <v>550</v>
      </c>
      <c r="D161" s="13" t="s">
        <v>555</v>
      </c>
      <c r="E161" s="13"/>
      <c r="F161" s="13"/>
      <c r="G161" s="13"/>
      <c r="H161" s="13"/>
      <c r="I161" s="13"/>
      <c r="J161" s="13"/>
      <c r="K161" s="13"/>
      <c r="L161" s="13"/>
      <c r="M161" s="13"/>
    </row>
    <row r="162" spans="3:13" ht="12" customHeight="1"/>
    <row r="163" spans="3:13" ht="21.75" customHeight="1">
      <c r="C163" s="381" t="s">
        <v>555</v>
      </c>
      <c r="D163" s="381"/>
      <c r="E163" s="381"/>
      <c r="F163" s="381" t="s">
        <v>556</v>
      </c>
      <c r="G163" s="381"/>
      <c r="H163" s="381"/>
      <c r="I163" s="381"/>
    </row>
    <row r="164" spans="3:13" ht="12.75" customHeight="1">
      <c r="C164" s="382" t="s">
        <v>569</v>
      </c>
      <c r="D164" s="382"/>
      <c r="E164" s="382"/>
      <c r="F164" s="382" t="s">
        <v>557</v>
      </c>
      <c r="G164" s="382"/>
      <c r="H164" s="382"/>
      <c r="I164" s="382"/>
    </row>
    <row r="165" spans="3:13" ht="12.75" customHeight="1">
      <c r="C165" s="382" t="s">
        <v>559</v>
      </c>
      <c r="D165" s="382"/>
      <c r="E165" s="382"/>
      <c r="F165" s="382" t="s">
        <v>558</v>
      </c>
      <c r="G165" s="382"/>
      <c r="H165" s="382"/>
      <c r="I165" s="382"/>
    </row>
    <row r="166" spans="3:13" ht="12.75" customHeight="1">
      <c r="C166" s="382" t="s">
        <v>560</v>
      </c>
      <c r="D166" s="382"/>
      <c r="E166" s="382"/>
      <c r="F166" s="382" t="s">
        <v>447</v>
      </c>
      <c r="G166" s="382"/>
      <c r="H166" s="382"/>
      <c r="I166" s="382"/>
    </row>
    <row r="167" spans="3:13" ht="12.75" customHeight="1">
      <c r="C167" s="382" t="s">
        <v>561</v>
      </c>
      <c r="D167" s="382"/>
      <c r="E167" s="382"/>
      <c r="F167" s="382" t="s">
        <v>447</v>
      </c>
      <c r="G167" s="382"/>
      <c r="H167" s="382"/>
      <c r="I167" s="382"/>
    </row>
    <row r="168" spans="3:13" ht="12.75" customHeight="1">
      <c r="C168" s="382" t="s">
        <v>562</v>
      </c>
      <c r="D168" s="382"/>
      <c r="E168" s="382"/>
      <c r="F168" s="382" t="s">
        <v>447</v>
      </c>
      <c r="G168" s="382"/>
      <c r="H168" s="382"/>
      <c r="I168" s="382"/>
    </row>
    <row r="169" spans="3:13" ht="12.75" customHeight="1">
      <c r="C169" s="382" t="s">
        <v>563</v>
      </c>
      <c r="D169" s="382"/>
      <c r="E169" s="382"/>
      <c r="F169" s="382" t="s">
        <v>572</v>
      </c>
      <c r="G169" s="382"/>
      <c r="H169" s="382"/>
      <c r="I169" s="382"/>
    </row>
    <row r="170" spans="3:13" ht="12.75" customHeight="1">
      <c r="C170" s="373" t="s">
        <v>564</v>
      </c>
      <c r="D170" s="374"/>
      <c r="E170" s="375"/>
      <c r="F170" s="373" t="s">
        <v>574</v>
      </c>
      <c r="G170" s="374"/>
      <c r="H170" s="374"/>
      <c r="I170" s="375"/>
    </row>
    <row r="171" spans="3:13" ht="12.75" customHeight="1">
      <c r="C171" s="373" t="s">
        <v>565</v>
      </c>
      <c r="D171" s="374"/>
      <c r="E171" s="375"/>
      <c r="F171" s="373" t="s">
        <v>576</v>
      </c>
      <c r="G171" s="374"/>
      <c r="H171" s="374"/>
      <c r="I171" s="375"/>
    </row>
    <row r="172" spans="3:13" ht="12.75" customHeight="1">
      <c r="C172" s="373" t="s">
        <v>566</v>
      </c>
      <c r="D172" s="374"/>
      <c r="E172" s="375"/>
      <c r="F172" s="373" t="s">
        <v>577</v>
      </c>
      <c r="G172" s="374"/>
      <c r="H172" s="374"/>
      <c r="I172" s="375"/>
    </row>
    <row r="173" spans="3:13" ht="12.75" customHeight="1">
      <c r="C173" s="373" t="s">
        <v>567</v>
      </c>
      <c r="D173" s="374"/>
      <c r="E173" s="375"/>
      <c r="F173" s="373" t="s">
        <v>578</v>
      </c>
      <c r="G173" s="374"/>
      <c r="H173" s="374"/>
      <c r="I173" s="375"/>
    </row>
    <row r="174" spans="3:13" ht="12.75" customHeight="1">
      <c r="C174" s="373" t="s">
        <v>568</v>
      </c>
      <c r="D174" s="374"/>
      <c r="E174" s="375"/>
      <c r="F174" s="373" t="s">
        <v>571</v>
      </c>
      <c r="G174" s="374"/>
      <c r="H174" s="374"/>
      <c r="I174" s="375"/>
    </row>
    <row r="176" spans="3:13" ht="12.6">
      <c r="C176" s="370" t="s">
        <v>579</v>
      </c>
      <c r="D176" s="370"/>
      <c r="F176" s="10" t="s">
        <v>586</v>
      </c>
    </row>
    <row r="177" spans="3:6" ht="12.6">
      <c r="C177" s="13" t="s">
        <v>580</v>
      </c>
      <c r="D177" s="13"/>
      <c r="F177" s="10" t="s">
        <v>585</v>
      </c>
    </row>
    <row r="178" spans="3:6" ht="12.6">
      <c r="C178" s="13" t="s">
        <v>581</v>
      </c>
      <c r="D178" s="13"/>
      <c r="F178" s="10" t="s">
        <v>584</v>
      </c>
    </row>
    <row r="179" spans="3:6" ht="12.6">
      <c r="C179" s="13" t="s">
        <v>582</v>
      </c>
      <c r="D179" s="13"/>
      <c r="F179" s="164">
        <v>0.99239999999999995</v>
      </c>
    </row>
    <row r="180" spans="3:6" ht="12.6">
      <c r="C180" s="13" t="s">
        <v>583</v>
      </c>
      <c r="D180" s="13"/>
      <c r="F180" s="164">
        <v>0.99239999999999995</v>
      </c>
    </row>
    <row r="183" spans="3:6" ht="12.6">
      <c r="C183" s="370" t="s">
        <v>617</v>
      </c>
      <c r="D183" s="370"/>
      <c r="F183" s="10" t="s">
        <v>618</v>
      </c>
    </row>
    <row r="184" spans="3:6" ht="12.6">
      <c r="C184" s="13" t="s">
        <v>580</v>
      </c>
      <c r="D184" s="13"/>
      <c r="F184" s="10" t="s">
        <v>602</v>
      </c>
    </row>
    <row r="185" spans="3:6" ht="12.6">
      <c r="C185" s="13" t="s">
        <v>581</v>
      </c>
      <c r="D185" s="13"/>
      <c r="F185" s="10" t="s">
        <v>619</v>
      </c>
    </row>
    <row r="186" spans="3:6" ht="12.6">
      <c r="C186" s="13" t="s">
        <v>582</v>
      </c>
      <c r="D186" s="13"/>
      <c r="F186" s="164">
        <v>0.9002</v>
      </c>
    </row>
    <row r="187" spans="3:6" ht="12.6">
      <c r="C187" s="13" t="s">
        <v>583</v>
      </c>
      <c r="D187" s="13"/>
      <c r="F187" s="164">
        <v>0.9002</v>
      </c>
    </row>
    <row r="212" spans="15:18">
      <c r="O212" s="397"/>
      <c r="P212" s="397"/>
      <c r="Q212" s="397"/>
      <c r="R212" s="397"/>
    </row>
    <row r="213" spans="15:18">
      <c r="O213" s="397"/>
      <c r="P213" s="397"/>
      <c r="Q213" s="397"/>
      <c r="R213" s="397"/>
    </row>
    <row r="214" spans="15:18">
      <c r="O214" s="397"/>
      <c r="P214" s="397"/>
      <c r="Q214" s="397"/>
      <c r="R214" s="397"/>
    </row>
    <row r="215" spans="15:18">
      <c r="O215" s="397"/>
      <c r="P215" s="397"/>
      <c r="Q215" s="397"/>
      <c r="R215" s="397"/>
    </row>
    <row r="216" spans="15:18">
      <c r="O216" s="397"/>
      <c r="P216" s="397"/>
      <c r="Q216" s="397"/>
      <c r="R216" s="397"/>
    </row>
  </sheetData>
  <mergeCells count="116">
    <mergeCell ref="H154:J154"/>
    <mergeCell ref="D143:D147"/>
    <mergeCell ref="H142:J142"/>
    <mergeCell ref="H150:J150"/>
    <mergeCell ref="H143:J143"/>
    <mergeCell ref="H144:J144"/>
    <mergeCell ref="H145:J145"/>
    <mergeCell ref="H146:J146"/>
    <mergeCell ref="H147:J147"/>
    <mergeCell ref="O212:R216"/>
    <mergeCell ref="N36:O36"/>
    <mergeCell ref="E142:G142"/>
    <mergeCell ref="E143:G143"/>
    <mergeCell ref="E144:G144"/>
    <mergeCell ref="E145:G145"/>
    <mergeCell ref="E146:G146"/>
    <mergeCell ref="E147:G147"/>
    <mergeCell ref="E150:G150"/>
    <mergeCell ref="E151:G151"/>
    <mergeCell ref="E152:G152"/>
    <mergeCell ref="C42:K42"/>
    <mergeCell ref="C49:F49"/>
    <mergeCell ref="G46:K46"/>
    <mergeCell ref="G47:K47"/>
    <mergeCell ref="C143:C147"/>
    <mergeCell ref="C151:C154"/>
    <mergeCell ref="D151:D154"/>
    <mergeCell ref="E153:G153"/>
    <mergeCell ref="E148:G148"/>
    <mergeCell ref="E154:G154"/>
    <mergeCell ref="H151:J151"/>
    <mergeCell ref="H152:J152"/>
    <mergeCell ref="H153:J153"/>
    <mergeCell ref="C139:H139"/>
    <mergeCell ref="C98:H98"/>
    <mergeCell ref="M62:M93"/>
    <mergeCell ref="M94:M97"/>
    <mergeCell ref="C62:C93"/>
    <mergeCell ref="C94:C97"/>
    <mergeCell ref="D62:D93"/>
    <mergeCell ref="D94:D97"/>
    <mergeCell ref="I62:I93"/>
    <mergeCell ref="I94:I97"/>
    <mergeCell ref="M103:M134"/>
    <mergeCell ref="C135:C138"/>
    <mergeCell ref="D135:D138"/>
    <mergeCell ref="I135:I138"/>
    <mergeCell ref="M135:M138"/>
    <mergeCell ref="C101:M101"/>
    <mergeCell ref="C60:M60"/>
    <mergeCell ref="F55:G55"/>
    <mergeCell ref="F56:G56"/>
    <mergeCell ref="F57:G57"/>
    <mergeCell ref="F58:G58"/>
    <mergeCell ref="G49:K49"/>
    <mergeCell ref="C48:F48"/>
    <mergeCell ref="G48:K48"/>
    <mergeCell ref="G34:K34"/>
    <mergeCell ref="G36:K36"/>
    <mergeCell ref="C35:K35"/>
    <mergeCell ref="G37:K37"/>
    <mergeCell ref="G38:K38"/>
    <mergeCell ref="C36:F36"/>
    <mergeCell ref="C37:F37"/>
    <mergeCell ref="C38:F38"/>
    <mergeCell ref="C34:F34"/>
    <mergeCell ref="C45:F45"/>
    <mergeCell ref="G45:K45"/>
    <mergeCell ref="F170:I170"/>
    <mergeCell ref="F168:I168"/>
    <mergeCell ref="F169:I169"/>
    <mergeCell ref="F165:I165"/>
    <mergeCell ref="F166:I166"/>
    <mergeCell ref="F167:I167"/>
    <mergeCell ref="F163:I163"/>
    <mergeCell ref="F164:I164"/>
    <mergeCell ref="C39:F39"/>
    <mergeCell ref="C40:F40"/>
    <mergeCell ref="C41:F41"/>
    <mergeCell ref="C43:F43"/>
    <mergeCell ref="C44:F44"/>
    <mergeCell ref="G39:K39"/>
    <mergeCell ref="G40:K40"/>
    <mergeCell ref="G41:K41"/>
    <mergeCell ref="G43:K43"/>
    <mergeCell ref="G44:K44"/>
    <mergeCell ref="C46:F46"/>
    <mergeCell ref="C47:F47"/>
    <mergeCell ref="C103:C134"/>
    <mergeCell ref="D103:D134"/>
    <mergeCell ref="I103:I134"/>
    <mergeCell ref="C54:R54"/>
    <mergeCell ref="C183:D183"/>
    <mergeCell ref="C6:K6"/>
    <mergeCell ref="C7:K7"/>
    <mergeCell ref="F174:I174"/>
    <mergeCell ref="C176:D176"/>
    <mergeCell ref="K62:K93"/>
    <mergeCell ref="K94:K97"/>
    <mergeCell ref="K103:K134"/>
    <mergeCell ref="K135:K138"/>
    <mergeCell ref="C163:E163"/>
    <mergeCell ref="C164:E164"/>
    <mergeCell ref="C165:E165"/>
    <mergeCell ref="C166:E166"/>
    <mergeCell ref="C167:E167"/>
    <mergeCell ref="C168:E168"/>
    <mergeCell ref="C169:E169"/>
    <mergeCell ref="C170:E170"/>
    <mergeCell ref="C171:E171"/>
    <mergeCell ref="C172:E172"/>
    <mergeCell ref="C173:E173"/>
    <mergeCell ref="C174:E174"/>
    <mergeCell ref="F171:I171"/>
    <mergeCell ref="F172:I172"/>
    <mergeCell ref="F173:I173"/>
  </mergeCells>
  <hyperlinks>
    <hyperlink ref="G17" r:id="rId1" xr:uid="{0E995443-A2C3-4228-B8F5-29DADD928CA5}"/>
    <hyperlink ref="G16" r:id="rId2" xr:uid="{BBAF8B08-D48B-4073-B47D-B87B0A1F50CC}"/>
  </hyperlinks>
  <pageMargins left="0.25" right="0.25" top="0.75" bottom="0.75" header="0.3" footer="0.3"/>
  <pageSetup scale="70"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0B1-45EC-422B-8CC2-186FC8BDA07A}">
  <dimension ref="B2:I41"/>
  <sheetViews>
    <sheetView showGridLines="0" workbookViewId="0">
      <selection activeCell="I41" sqref="B2:I41"/>
    </sheetView>
  </sheetViews>
  <sheetFormatPr baseColWidth="10" defaultRowHeight="14.4"/>
  <cols>
    <col min="2" max="2" width="25.33203125" style="1" customWidth="1"/>
    <col min="3" max="3" width="34.33203125" customWidth="1"/>
    <col min="4" max="4" width="12.44140625" style="2" hidden="1" customWidth="1"/>
    <col min="5" max="5" width="16.6640625" style="3" hidden="1" customWidth="1"/>
    <col min="6" max="6" width="14.33203125" style="2" hidden="1" customWidth="1"/>
    <col min="7" max="8" width="0" style="3" hidden="1" customWidth="1"/>
    <col min="9" max="9" width="11.5546875" style="2"/>
  </cols>
  <sheetData>
    <row r="2" spans="2:9" ht="18">
      <c r="B2" s="401" t="s">
        <v>291</v>
      </c>
      <c r="C2" s="401"/>
      <c r="D2" s="401"/>
      <c r="E2" s="401"/>
      <c r="F2" s="401"/>
      <c r="G2" s="401"/>
      <c r="H2" s="401"/>
      <c r="I2" s="401"/>
    </row>
    <row r="3" spans="2:9" ht="43.95" customHeight="1">
      <c r="B3" s="4" t="s">
        <v>372</v>
      </c>
      <c r="C3" s="4" t="s">
        <v>324</v>
      </c>
      <c r="D3" s="4" t="s">
        <v>325</v>
      </c>
      <c r="E3" s="5" t="s">
        <v>326</v>
      </c>
      <c r="F3" s="4" t="s">
        <v>361</v>
      </c>
      <c r="G3" s="5" t="s">
        <v>363</v>
      </c>
      <c r="H3" s="5" t="s">
        <v>327</v>
      </c>
      <c r="I3" s="4" t="s">
        <v>360</v>
      </c>
    </row>
    <row r="4" spans="2:9">
      <c r="B4" s="400" t="s">
        <v>364</v>
      </c>
      <c r="C4" s="6" t="s">
        <v>292</v>
      </c>
      <c r="D4" s="7" t="s">
        <v>328</v>
      </c>
      <c r="E4" s="8">
        <v>21600</v>
      </c>
      <c r="F4" s="7" t="s">
        <v>362</v>
      </c>
      <c r="G4" s="8">
        <v>90784</v>
      </c>
      <c r="H4" s="8">
        <v>100000</v>
      </c>
      <c r="I4" s="9">
        <v>5.3999999999999999E-2</v>
      </c>
    </row>
    <row r="5" spans="2:9">
      <c r="B5" s="400"/>
      <c r="C5" s="6" t="s">
        <v>293</v>
      </c>
      <c r="D5" s="7" t="s">
        <v>329</v>
      </c>
      <c r="E5" s="8">
        <v>1910</v>
      </c>
      <c r="F5" s="7" t="s">
        <v>362</v>
      </c>
      <c r="G5" s="8">
        <v>9254</v>
      </c>
      <c r="H5" s="8">
        <v>100000</v>
      </c>
      <c r="I5" s="9">
        <v>4.7999999999999996E-3</v>
      </c>
    </row>
    <row r="6" spans="2:9">
      <c r="B6" s="400"/>
      <c r="C6" s="6" t="s">
        <v>294</v>
      </c>
      <c r="D6" s="7" t="s">
        <v>330</v>
      </c>
      <c r="E6" s="8">
        <v>1716</v>
      </c>
      <c r="F6" s="7" t="s">
        <v>362</v>
      </c>
      <c r="G6" s="8">
        <v>4084</v>
      </c>
      <c r="H6" s="8">
        <v>100000</v>
      </c>
      <c r="I6" s="9">
        <v>4.3E-3</v>
      </c>
    </row>
    <row r="7" spans="2:9">
      <c r="B7" s="400"/>
      <c r="C7" s="6" t="s">
        <v>295</v>
      </c>
      <c r="D7" s="7" t="s">
        <v>331</v>
      </c>
      <c r="E7" s="8">
        <v>2384</v>
      </c>
      <c r="F7" s="7" t="s">
        <v>362</v>
      </c>
      <c r="G7" s="8">
        <v>4068</v>
      </c>
      <c r="H7" s="8">
        <v>100000</v>
      </c>
      <c r="I7" s="9">
        <v>6.0000000000000001E-3</v>
      </c>
    </row>
    <row r="8" spans="2:9">
      <c r="B8" s="400"/>
      <c r="C8" s="6" t="s">
        <v>296</v>
      </c>
      <c r="D8" s="7" t="s">
        <v>332</v>
      </c>
      <c r="E8" s="8">
        <v>24323</v>
      </c>
      <c r="F8" s="7" t="s">
        <v>362</v>
      </c>
      <c r="G8" s="8">
        <v>102227</v>
      </c>
      <c r="H8" s="8">
        <v>100000</v>
      </c>
      <c r="I8" s="9">
        <v>6.08E-2</v>
      </c>
    </row>
    <row r="9" spans="2:9">
      <c r="B9" s="400"/>
      <c r="C9" s="6" t="s">
        <v>297</v>
      </c>
      <c r="D9" s="7" t="s">
        <v>333</v>
      </c>
      <c r="E9" s="8">
        <v>421</v>
      </c>
      <c r="F9" s="7" t="s">
        <v>362</v>
      </c>
      <c r="G9" s="8">
        <v>1769</v>
      </c>
      <c r="H9" s="8">
        <v>100000</v>
      </c>
      <c r="I9" s="9">
        <v>1.1000000000000001E-3</v>
      </c>
    </row>
    <row r="10" spans="2:9">
      <c r="B10" s="400"/>
      <c r="C10" s="6" t="s">
        <v>298</v>
      </c>
      <c r="D10" s="7" t="s">
        <v>334</v>
      </c>
      <c r="E10" s="8">
        <v>9509</v>
      </c>
      <c r="F10" s="7" t="s">
        <v>362</v>
      </c>
      <c r="G10" s="8">
        <v>41753</v>
      </c>
      <c r="H10" s="8">
        <v>100000</v>
      </c>
      <c r="I10" s="9">
        <v>2.3800000000000002E-2</v>
      </c>
    </row>
    <row r="11" spans="2:9">
      <c r="B11" s="400"/>
      <c r="C11" s="6" t="s">
        <v>299</v>
      </c>
      <c r="D11" s="7" t="s">
        <v>335</v>
      </c>
      <c r="E11" s="8">
        <v>7126</v>
      </c>
      <c r="F11" s="7" t="s">
        <v>362</v>
      </c>
      <c r="G11" s="8">
        <v>30298</v>
      </c>
      <c r="H11" s="8">
        <v>100000</v>
      </c>
      <c r="I11" s="9">
        <v>1.78E-2</v>
      </c>
    </row>
    <row r="12" spans="2:9">
      <c r="B12" s="400"/>
      <c r="C12" s="6" t="s">
        <v>300</v>
      </c>
      <c r="D12" s="7" t="s">
        <v>336</v>
      </c>
      <c r="E12" s="8">
        <v>3530</v>
      </c>
      <c r="F12" s="7" t="s">
        <v>362</v>
      </c>
      <c r="G12" s="8">
        <v>10950</v>
      </c>
      <c r="H12" s="8">
        <v>100000</v>
      </c>
      <c r="I12" s="9">
        <v>8.8000000000000005E-3</v>
      </c>
    </row>
    <row r="13" spans="2:9">
      <c r="B13" s="400"/>
      <c r="C13" s="6" t="s">
        <v>301</v>
      </c>
      <c r="D13" s="7" t="s">
        <v>337</v>
      </c>
      <c r="E13" s="8">
        <v>450</v>
      </c>
      <c r="F13" s="7" t="s">
        <v>362</v>
      </c>
      <c r="G13" s="8">
        <v>450</v>
      </c>
      <c r="H13" s="8">
        <v>100000</v>
      </c>
      <c r="I13" s="9">
        <v>1.1000000000000001E-3</v>
      </c>
    </row>
    <row r="14" spans="2:9">
      <c r="B14" s="400"/>
      <c r="C14" s="6" t="s">
        <v>302</v>
      </c>
      <c r="D14" s="7" t="s">
        <v>338</v>
      </c>
      <c r="E14" s="8">
        <v>15833</v>
      </c>
      <c r="F14" s="7" t="s">
        <v>362</v>
      </c>
      <c r="G14" s="8">
        <v>66549</v>
      </c>
      <c r="H14" s="8">
        <v>100000</v>
      </c>
      <c r="I14" s="9">
        <v>3.9600000000000003E-2</v>
      </c>
    </row>
    <row r="15" spans="2:9">
      <c r="B15" s="400"/>
      <c r="C15" s="6" t="s">
        <v>303</v>
      </c>
      <c r="D15" s="7" t="s">
        <v>339</v>
      </c>
      <c r="E15" s="8">
        <v>3130</v>
      </c>
      <c r="F15" s="7" t="s">
        <v>362</v>
      </c>
      <c r="G15" s="8">
        <v>9014</v>
      </c>
      <c r="H15" s="8">
        <v>100000</v>
      </c>
      <c r="I15" s="9">
        <v>7.7999999999999996E-3</v>
      </c>
    </row>
    <row r="16" spans="2:9">
      <c r="B16" s="400"/>
      <c r="C16" s="6" t="s">
        <v>304</v>
      </c>
      <c r="D16" s="7" t="s">
        <v>340</v>
      </c>
      <c r="E16" s="8">
        <v>3049</v>
      </c>
      <c r="F16" s="7" t="s">
        <v>362</v>
      </c>
      <c r="G16" s="8">
        <v>8089</v>
      </c>
      <c r="H16" s="8">
        <v>100000</v>
      </c>
      <c r="I16" s="9">
        <v>7.6E-3</v>
      </c>
    </row>
    <row r="17" spans="2:9">
      <c r="B17" s="400"/>
      <c r="C17" s="6" t="s">
        <v>305</v>
      </c>
      <c r="D17" s="7" t="s">
        <v>341</v>
      </c>
      <c r="E17" s="8">
        <v>7300</v>
      </c>
      <c r="F17" s="7" t="s">
        <v>362</v>
      </c>
      <c r="G17" s="8">
        <v>30680</v>
      </c>
      <c r="H17" s="8">
        <v>100000</v>
      </c>
      <c r="I17" s="9">
        <v>1.83E-2</v>
      </c>
    </row>
    <row r="18" spans="2:9">
      <c r="B18" s="400"/>
      <c r="C18" s="6" t="s">
        <v>306</v>
      </c>
      <c r="D18" s="7" t="s">
        <v>342</v>
      </c>
      <c r="E18" s="8">
        <v>1133</v>
      </c>
      <c r="F18" s="7" t="s">
        <v>362</v>
      </c>
      <c r="G18" s="8">
        <v>4973</v>
      </c>
      <c r="H18" s="8">
        <v>100000</v>
      </c>
      <c r="I18" s="9">
        <v>2.8E-3</v>
      </c>
    </row>
    <row r="19" spans="2:9">
      <c r="B19" s="400"/>
      <c r="C19" s="6" t="s">
        <v>307</v>
      </c>
      <c r="D19" s="7" t="s">
        <v>343</v>
      </c>
      <c r="E19" s="8">
        <v>29012</v>
      </c>
      <c r="F19" s="7" t="s">
        <v>362</v>
      </c>
      <c r="G19" s="8">
        <v>121940</v>
      </c>
      <c r="H19" s="8">
        <v>100000</v>
      </c>
      <c r="I19" s="9">
        <v>7.2499999999999995E-2</v>
      </c>
    </row>
    <row r="20" spans="2:9">
      <c r="B20" s="400"/>
      <c r="C20" s="6" t="s">
        <v>308</v>
      </c>
      <c r="D20" s="7" t="s">
        <v>344</v>
      </c>
      <c r="E20" s="8">
        <v>28188</v>
      </c>
      <c r="F20" s="7" t="s">
        <v>362</v>
      </c>
      <c r="G20" s="8">
        <v>123776</v>
      </c>
      <c r="H20" s="8">
        <v>100000</v>
      </c>
      <c r="I20" s="9">
        <v>7.0499999999999993E-2</v>
      </c>
    </row>
    <row r="21" spans="2:9">
      <c r="B21" s="400"/>
      <c r="C21" s="6" t="s">
        <v>309</v>
      </c>
      <c r="D21" s="7" t="s">
        <v>345</v>
      </c>
      <c r="E21" s="8">
        <v>2946</v>
      </c>
      <c r="F21" s="7" t="s">
        <v>362</v>
      </c>
      <c r="G21" s="8">
        <v>7398</v>
      </c>
      <c r="H21" s="8">
        <v>100000</v>
      </c>
      <c r="I21" s="9">
        <v>7.4000000000000003E-3</v>
      </c>
    </row>
    <row r="22" spans="2:9">
      <c r="B22" s="400"/>
      <c r="C22" s="6" t="s">
        <v>310</v>
      </c>
      <c r="D22" s="7" t="s">
        <v>346</v>
      </c>
      <c r="E22" s="8">
        <v>205012</v>
      </c>
      <c r="F22" s="7" t="s">
        <v>362</v>
      </c>
      <c r="G22" s="8">
        <v>876872</v>
      </c>
      <c r="H22" s="8">
        <v>100000</v>
      </c>
      <c r="I22" s="9">
        <v>0.51249999999999996</v>
      </c>
    </row>
    <row r="23" spans="2:9">
      <c r="B23" s="400"/>
      <c r="C23" s="6" t="s">
        <v>311</v>
      </c>
      <c r="D23" s="7" t="s">
        <v>347</v>
      </c>
      <c r="E23" s="8">
        <v>8122</v>
      </c>
      <c r="F23" s="7" t="s">
        <v>362</v>
      </c>
      <c r="G23" s="8">
        <v>31086</v>
      </c>
      <c r="H23" s="8">
        <v>100000</v>
      </c>
      <c r="I23" s="9">
        <v>2.0299999999999999E-2</v>
      </c>
    </row>
    <row r="24" spans="2:9">
      <c r="B24" s="400"/>
      <c r="C24" s="6" t="s">
        <v>312</v>
      </c>
      <c r="D24" s="7" t="s">
        <v>348</v>
      </c>
      <c r="E24" s="8">
        <v>5382</v>
      </c>
      <c r="F24" s="7" t="s">
        <v>362</v>
      </c>
      <c r="G24" s="8">
        <v>23634</v>
      </c>
      <c r="H24" s="8">
        <v>100000</v>
      </c>
      <c r="I24" s="9">
        <v>1.35E-2</v>
      </c>
    </row>
    <row r="25" spans="2:9">
      <c r="B25" s="400"/>
      <c r="C25" s="6" t="s">
        <v>313</v>
      </c>
      <c r="D25" s="7" t="s">
        <v>349</v>
      </c>
      <c r="E25" s="8">
        <v>2500</v>
      </c>
      <c r="F25" s="7" t="s">
        <v>362</v>
      </c>
      <c r="G25" s="8">
        <v>2500</v>
      </c>
      <c r="H25" s="8">
        <v>100000</v>
      </c>
      <c r="I25" s="9">
        <v>6.3E-3</v>
      </c>
    </row>
    <row r="26" spans="2:9">
      <c r="B26" s="400"/>
      <c r="C26" s="6" t="s">
        <v>314</v>
      </c>
      <c r="D26" s="7" t="s">
        <v>350</v>
      </c>
      <c r="E26" s="8">
        <v>2600</v>
      </c>
      <c r="F26" s="7" t="s">
        <v>362</v>
      </c>
      <c r="G26" s="8">
        <v>2600</v>
      </c>
      <c r="H26" s="8">
        <v>100000</v>
      </c>
      <c r="I26" s="9">
        <v>6.4999999999999997E-3</v>
      </c>
    </row>
    <row r="27" spans="2:9">
      <c r="B27" s="400"/>
      <c r="C27" s="6" t="s">
        <v>315</v>
      </c>
      <c r="D27" s="7" t="s">
        <v>351</v>
      </c>
      <c r="E27" s="8">
        <v>3572</v>
      </c>
      <c r="F27" s="7" t="s">
        <v>362</v>
      </c>
      <c r="G27" s="8">
        <v>6536</v>
      </c>
      <c r="H27" s="8">
        <v>100000</v>
      </c>
      <c r="I27" s="9">
        <v>8.8999999999999999E-3</v>
      </c>
    </row>
    <row r="28" spans="2:9">
      <c r="B28" s="400"/>
      <c r="C28" s="6" t="s">
        <v>316</v>
      </c>
      <c r="D28" s="7" t="s">
        <v>352</v>
      </c>
      <c r="E28" s="8">
        <v>2850</v>
      </c>
      <c r="F28" s="7" t="s">
        <v>362</v>
      </c>
      <c r="G28" s="8">
        <v>3850</v>
      </c>
      <c r="H28" s="8">
        <v>100000</v>
      </c>
      <c r="I28" s="9">
        <v>7.1000000000000004E-3</v>
      </c>
    </row>
    <row r="29" spans="2:9">
      <c r="B29" s="400"/>
      <c r="C29" s="6" t="s">
        <v>317</v>
      </c>
      <c r="D29" s="7" t="s">
        <v>353</v>
      </c>
      <c r="E29" s="8">
        <v>4197</v>
      </c>
      <c r="F29" s="7" t="s">
        <v>362</v>
      </c>
      <c r="G29" s="8">
        <v>20985</v>
      </c>
      <c r="H29" s="8">
        <v>100000</v>
      </c>
      <c r="I29" s="9">
        <v>1.0500000000000001E-2</v>
      </c>
    </row>
    <row r="30" spans="2:9">
      <c r="B30" s="400"/>
      <c r="C30" s="6" t="s">
        <v>318</v>
      </c>
      <c r="D30" s="7" t="s">
        <v>354</v>
      </c>
      <c r="E30" s="8">
        <v>300</v>
      </c>
      <c r="F30" s="7" t="s">
        <v>362</v>
      </c>
      <c r="G30" s="8">
        <v>1500</v>
      </c>
      <c r="H30" s="8">
        <v>100000</v>
      </c>
      <c r="I30" s="9">
        <v>6.9999999999999999E-4</v>
      </c>
    </row>
    <row r="31" spans="2:9">
      <c r="B31" s="400"/>
      <c r="C31" s="6" t="s">
        <v>319</v>
      </c>
      <c r="D31" s="7" t="s">
        <v>355</v>
      </c>
      <c r="E31" s="8">
        <v>1250</v>
      </c>
      <c r="F31" s="7" t="s">
        <v>362</v>
      </c>
      <c r="G31" s="8">
        <v>1726</v>
      </c>
      <c r="H31" s="8">
        <v>100000</v>
      </c>
      <c r="I31" s="9">
        <v>3.0999999999999999E-3</v>
      </c>
    </row>
    <row r="32" spans="2:9">
      <c r="B32" s="400"/>
      <c r="C32" s="6" t="s">
        <v>320</v>
      </c>
      <c r="D32" s="7" t="s">
        <v>356</v>
      </c>
      <c r="E32" s="8">
        <v>300</v>
      </c>
      <c r="F32" s="7" t="s">
        <v>362</v>
      </c>
      <c r="G32" s="8">
        <v>300</v>
      </c>
      <c r="H32" s="8">
        <v>100000</v>
      </c>
      <c r="I32" s="9">
        <v>6.9999999999999999E-4</v>
      </c>
    </row>
    <row r="33" spans="2:9">
      <c r="B33" s="400"/>
      <c r="C33" s="6" t="s">
        <v>321</v>
      </c>
      <c r="D33" s="7" t="s">
        <v>357</v>
      </c>
      <c r="E33" s="8">
        <v>300</v>
      </c>
      <c r="F33" s="7" t="s">
        <v>362</v>
      </c>
      <c r="G33" s="8">
        <v>300</v>
      </c>
      <c r="H33" s="8">
        <v>100000</v>
      </c>
      <c r="I33" s="9">
        <v>6.9999999999999999E-4</v>
      </c>
    </row>
    <row r="34" spans="2:9">
      <c r="B34" s="400"/>
      <c r="C34" s="6" t="s">
        <v>322</v>
      </c>
      <c r="D34" s="7" t="s">
        <v>358</v>
      </c>
      <c r="E34" s="8">
        <v>50</v>
      </c>
      <c r="F34" s="7" t="s">
        <v>362</v>
      </c>
      <c r="G34" s="8">
        <v>50</v>
      </c>
      <c r="H34" s="8">
        <v>100000</v>
      </c>
      <c r="I34" s="9">
        <v>1E-4</v>
      </c>
    </row>
    <row r="35" spans="2:9">
      <c r="B35" s="400"/>
      <c r="C35" s="6" t="s">
        <v>323</v>
      </c>
      <c r="D35" s="7" t="s">
        <v>359</v>
      </c>
      <c r="E35" s="8">
        <v>5</v>
      </c>
      <c r="F35" s="7" t="s">
        <v>362</v>
      </c>
      <c r="G35" s="8">
        <v>5</v>
      </c>
      <c r="H35" s="8">
        <v>100000</v>
      </c>
      <c r="I35" s="9">
        <v>1E-4</v>
      </c>
    </row>
    <row r="36" spans="2:9" s="1" customFormat="1"/>
    <row r="37" spans="2:9" ht="36">
      <c r="B37" s="4" t="s">
        <v>372</v>
      </c>
      <c r="C37" s="4" t="s">
        <v>324</v>
      </c>
      <c r="D37" s="4" t="s">
        <v>325</v>
      </c>
      <c r="E37" s="5" t="s">
        <v>326</v>
      </c>
      <c r="F37" s="4" t="s">
        <v>361</v>
      </c>
      <c r="G37" s="5" t="s">
        <v>363</v>
      </c>
      <c r="H37" s="5" t="s">
        <v>327</v>
      </c>
      <c r="I37" s="4" t="s">
        <v>360</v>
      </c>
    </row>
    <row r="38" spans="2:9">
      <c r="B38" s="400" t="s">
        <v>310</v>
      </c>
      <c r="C38" s="6" t="s">
        <v>365</v>
      </c>
      <c r="D38" s="7" t="s">
        <v>369</v>
      </c>
      <c r="E38" s="8">
        <v>21471</v>
      </c>
      <c r="F38" s="7" t="s">
        <v>362</v>
      </c>
      <c r="G38" s="8">
        <v>21471</v>
      </c>
      <c r="H38" s="8">
        <v>500000</v>
      </c>
      <c r="I38" s="9">
        <v>0.7157</v>
      </c>
    </row>
    <row r="39" spans="2:9">
      <c r="B39" s="400"/>
      <c r="C39" s="6" t="s">
        <v>366</v>
      </c>
      <c r="D39" s="7">
        <v>1753023</v>
      </c>
      <c r="E39" s="8">
        <v>7359</v>
      </c>
      <c r="F39" s="7" t="s">
        <v>362</v>
      </c>
      <c r="G39" s="8">
        <v>7359</v>
      </c>
      <c r="H39" s="8">
        <v>500000</v>
      </c>
      <c r="I39" s="9">
        <v>0.24529999999999999</v>
      </c>
    </row>
    <row r="40" spans="2:9">
      <c r="B40" s="400"/>
      <c r="C40" s="6" t="s">
        <v>367</v>
      </c>
      <c r="D40" s="7" t="s">
        <v>370</v>
      </c>
      <c r="E40" s="8">
        <v>585</v>
      </c>
      <c r="F40" s="7" t="s">
        <v>362</v>
      </c>
      <c r="G40" s="8">
        <v>585</v>
      </c>
      <c r="H40" s="8">
        <v>500000</v>
      </c>
      <c r="I40" s="9">
        <v>1.95E-2</v>
      </c>
    </row>
    <row r="41" spans="2:9">
      <c r="B41" s="400"/>
      <c r="C41" s="6" t="s">
        <v>368</v>
      </c>
      <c r="D41" s="7" t="s">
        <v>371</v>
      </c>
      <c r="E41" s="8">
        <v>585</v>
      </c>
      <c r="F41" s="7" t="s">
        <v>362</v>
      </c>
      <c r="G41" s="8">
        <v>585</v>
      </c>
      <c r="H41" s="8">
        <v>500000</v>
      </c>
      <c r="I41" s="9">
        <v>1.95E-2</v>
      </c>
    </row>
  </sheetData>
  <mergeCells count="3">
    <mergeCell ref="B4:B35"/>
    <mergeCell ref="B2:I2"/>
    <mergeCell ref="B38: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63"/>
  <sheetViews>
    <sheetView showGridLines="0" topLeftCell="A47" zoomScale="85" zoomScaleNormal="85" workbookViewId="0">
      <selection activeCell="D72" sqref="D72"/>
    </sheetView>
  </sheetViews>
  <sheetFormatPr baseColWidth="10" defaultColWidth="11.5546875" defaultRowHeight="12.6"/>
  <cols>
    <col min="1" max="1" width="7.5546875" style="10" customWidth="1"/>
    <col min="2" max="2" width="43.88671875" style="10" customWidth="1"/>
    <col min="3" max="3" width="6.5546875" style="19" customWidth="1"/>
    <col min="4" max="5" width="18" style="10" customWidth="1"/>
    <col min="6" max="6" width="39.44140625" style="10" customWidth="1"/>
    <col min="7" max="7" width="6.6640625" style="19" customWidth="1"/>
    <col min="8" max="9" width="18" style="10" customWidth="1"/>
    <col min="10" max="10" width="2.44140625" style="10" customWidth="1"/>
    <col min="11" max="11" width="17.44140625" style="10" customWidth="1"/>
    <col min="12" max="13" width="14.5546875" style="10" bestFit="1" customWidth="1"/>
    <col min="14" max="16384" width="11.5546875" style="10"/>
  </cols>
  <sheetData>
    <row r="2" spans="2:13" ht="15.6">
      <c r="B2" s="403" t="s">
        <v>290</v>
      </c>
      <c r="C2" s="403"/>
      <c r="D2" s="403"/>
      <c r="E2" s="403"/>
      <c r="F2" s="403"/>
      <c r="G2" s="403"/>
      <c r="H2" s="403"/>
      <c r="I2" s="403"/>
    </row>
    <row r="3" spans="2:13" ht="12" customHeight="1">
      <c r="B3" s="15" t="s">
        <v>791</v>
      </c>
      <c r="C3" s="315"/>
      <c r="D3" s="315"/>
      <c r="E3" s="315"/>
      <c r="F3" s="315"/>
      <c r="G3" s="315"/>
      <c r="H3" s="315"/>
      <c r="I3" s="315"/>
    </row>
    <row r="4" spans="2:13" ht="12" customHeight="1">
      <c r="B4" s="15" t="s">
        <v>792</v>
      </c>
      <c r="C4" s="315"/>
      <c r="D4" s="315"/>
      <c r="E4" s="315"/>
      <c r="F4" s="315"/>
      <c r="G4" s="315"/>
      <c r="H4" s="315"/>
      <c r="I4" s="315"/>
    </row>
    <row r="5" spans="2:13" ht="12" customHeight="1">
      <c r="B5" s="15"/>
      <c r="C5" s="315"/>
      <c r="D5" s="315"/>
      <c r="E5" s="315"/>
      <c r="F5" s="315"/>
      <c r="G5" s="315"/>
      <c r="H5" s="315"/>
      <c r="I5" s="315"/>
    </row>
    <row r="6" spans="2:13" ht="53.25" customHeight="1">
      <c r="B6" s="402" t="s">
        <v>803</v>
      </c>
      <c r="C6" s="402"/>
      <c r="D6" s="402"/>
      <c r="E6" s="402"/>
      <c r="F6" s="402"/>
      <c r="G6" s="402"/>
      <c r="H6" s="402"/>
      <c r="I6" s="402"/>
      <c r="J6" s="18"/>
      <c r="K6" s="18"/>
      <c r="L6" s="18"/>
    </row>
    <row r="7" spans="2:13" ht="6.75" customHeight="1"/>
    <row r="8" spans="2:13" ht="32.25" customHeight="1">
      <c r="B8" s="160" t="s">
        <v>0</v>
      </c>
      <c r="C8" s="161" t="s">
        <v>398</v>
      </c>
      <c r="D8" s="162">
        <v>44561</v>
      </c>
      <c r="E8" s="162">
        <v>44196</v>
      </c>
      <c r="F8" s="163" t="s">
        <v>8</v>
      </c>
      <c r="G8" s="161" t="s">
        <v>398</v>
      </c>
      <c r="H8" s="162">
        <v>44561</v>
      </c>
      <c r="I8" s="162">
        <v>44196</v>
      </c>
    </row>
    <row r="9" spans="2:13" ht="15" customHeight="1">
      <c r="B9" s="20" t="s">
        <v>1</v>
      </c>
      <c r="C9" s="21"/>
      <c r="D9" s="22"/>
      <c r="E9" s="23"/>
      <c r="F9" s="20" t="s">
        <v>163</v>
      </c>
      <c r="G9" s="24"/>
      <c r="H9" s="23"/>
      <c r="I9" s="23"/>
    </row>
    <row r="10" spans="2:13" ht="15" customHeight="1">
      <c r="B10" s="20" t="s">
        <v>90</v>
      </c>
      <c r="C10" s="21"/>
      <c r="D10" s="25">
        <f>+D11+D12</f>
        <v>497149986</v>
      </c>
      <c r="E10" s="26">
        <f>+E11+E12</f>
        <v>26582098471</v>
      </c>
      <c r="F10" s="20" t="s">
        <v>270</v>
      </c>
      <c r="G10" s="21"/>
      <c r="H10" s="25">
        <f>SUM(H11:H13)</f>
        <v>25388188705</v>
      </c>
      <c r="I10" s="25">
        <f>SUM(I11:I13)</f>
        <v>0</v>
      </c>
      <c r="K10" s="27"/>
    </row>
    <row r="11" spans="2:13" ht="15" customHeight="1">
      <c r="B11" s="28" t="s">
        <v>630</v>
      </c>
      <c r="C11" s="21" t="str">
        <f>+Notas!B88</f>
        <v>5.4.1</v>
      </c>
      <c r="D11" s="29">
        <f>+Notas!F92</f>
        <v>2000000</v>
      </c>
      <c r="E11" s="30">
        <f>+Notas!G92</f>
        <v>1504759</v>
      </c>
      <c r="F11" s="31" t="s">
        <v>433</v>
      </c>
      <c r="G11" s="21" t="s">
        <v>732</v>
      </c>
      <c r="H11" s="29">
        <f>+Notas!D376</f>
        <v>0</v>
      </c>
      <c r="I11" s="30">
        <f>+Notas!D377</f>
        <v>0</v>
      </c>
    </row>
    <row r="12" spans="2:13" ht="15" customHeight="1">
      <c r="B12" s="33" t="s">
        <v>631</v>
      </c>
      <c r="C12" s="34" t="str">
        <f>+Notas!B94</f>
        <v>5.4.2</v>
      </c>
      <c r="D12" s="35">
        <f>+Notas!F142+Notas!F153</f>
        <v>495149986</v>
      </c>
      <c r="E12" s="36">
        <f>+Notas!G142</f>
        <v>26580593712</v>
      </c>
      <c r="F12" s="28" t="s">
        <v>434</v>
      </c>
      <c r="G12" s="21" t="s">
        <v>686</v>
      </c>
      <c r="H12" s="29">
        <f>+Notas!D383</f>
        <v>0</v>
      </c>
      <c r="I12" s="30">
        <f>+Notas!D384</f>
        <v>0</v>
      </c>
      <c r="K12" s="37"/>
      <c r="L12" s="27"/>
      <c r="M12" s="27"/>
    </row>
    <row r="13" spans="2:13" ht="15" customHeight="1">
      <c r="B13" s="28"/>
      <c r="C13" s="21"/>
      <c r="D13" s="38"/>
      <c r="E13" s="30"/>
      <c r="F13" s="10" t="s">
        <v>273</v>
      </c>
      <c r="G13" s="21"/>
      <c r="H13" s="39">
        <v>25388188705</v>
      </c>
      <c r="I13" s="30">
        <v>0</v>
      </c>
      <c r="M13" s="27"/>
    </row>
    <row r="14" spans="2:13" ht="15" customHeight="1">
      <c r="B14" s="20" t="s">
        <v>405</v>
      </c>
      <c r="C14" s="21" t="s">
        <v>677</v>
      </c>
      <c r="D14" s="25">
        <f>+D15+D16+D17+D18</f>
        <v>194746617022.76599</v>
      </c>
      <c r="E14" s="25">
        <f>+E15+E16+E17+E18</f>
        <v>36594319763</v>
      </c>
      <c r="F14" s="23"/>
      <c r="G14" s="21"/>
      <c r="H14" s="23"/>
      <c r="I14" s="23"/>
      <c r="M14" s="27"/>
    </row>
    <row r="15" spans="2:13" ht="15" customHeight="1">
      <c r="B15" s="31" t="s">
        <v>4</v>
      </c>
      <c r="C15" s="32"/>
      <c r="D15" s="29">
        <f>+Notas!G184</f>
        <v>48535261690</v>
      </c>
      <c r="E15" s="30">
        <v>11297923377</v>
      </c>
      <c r="F15" s="20" t="s">
        <v>427</v>
      </c>
      <c r="G15" s="21" t="str">
        <f>+Notas!B350</f>
        <v>5.11</v>
      </c>
      <c r="H15" s="25">
        <f>+SUM(H16:H17)</f>
        <v>109160462231</v>
      </c>
      <c r="I15" s="25">
        <f>+SUM(I16:I17)</f>
        <v>14829822905</v>
      </c>
    </row>
    <row r="16" spans="2:13" ht="15" customHeight="1">
      <c r="B16" s="31" t="s">
        <v>3</v>
      </c>
      <c r="C16" s="32"/>
      <c r="D16" s="29">
        <f>+Notas!G178+Notas!G216</f>
        <v>118183050141.76601</v>
      </c>
      <c r="E16" s="30">
        <v>25432717646</v>
      </c>
      <c r="F16" s="31" t="s">
        <v>435</v>
      </c>
      <c r="G16" s="32"/>
      <c r="H16" s="29">
        <f>+Notas!D364</f>
        <v>96386712333</v>
      </c>
      <c r="I16" s="30">
        <f>+Notas!D365</f>
        <v>3548496564</v>
      </c>
    </row>
    <row r="17" spans="2:13" ht="15" customHeight="1">
      <c r="B17" s="23" t="s">
        <v>444</v>
      </c>
      <c r="C17" s="32"/>
      <c r="D17" s="29">
        <f>+Notas!G188</f>
        <v>28041268683</v>
      </c>
      <c r="E17" s="23">
        <v>0</v>
      </c>
      <c r="F17" s="10" t="s">
        <v>436</v>
      </c>
      <c r="G17" s="32"/>
      <c r="H17" s="29">
        <f>+Notas!D357</f>
        <v>12773749898</v>
      </c>
      <c r="I17" s="30">
        <f>+Notas!D358</f>
        <v>11281326341</v>
      </c>
    </row>
    <row r="18" spans="2:13" ht="15" customHeight="1">
      <c r="B18" s="31" t="s">
        <v>457</v>
      </c>
      <c r="C18" s="32" t="s">
        <v>693</v>
      </c>
      <c r="D18" s="29">
        <f>+Notas!G190</f>
        <v>-12963492</v>
      </c>
      <c r="E18" s="30">
        <v>-136321260</v>
      </c>
      <c r="G18" s="21"/>
      <c r="H18" s="29"/>
      <c r="I18" s="30"/>
    </row>
    <row r="19" spans="2:13" ht="15" customHeight="1">
      <c r="B19" s="28"/>
      <c r="C19" s="21"/>
      <c r="D19" s="38"/>
      <c r="E19" s="30"/>
      <c r="F19" s="40" t="s">
        <v>272</v>
      </c>
      <c r="G19" s="21"/>
      <c r="H19" s="25">
        <f>+H20+H21+H22+H23</f>
        <v>376885186</v>
      </c>
      <c r="I19" s="41">
        <v>85794744</v>
      </c>
      <c r="K19" s="27"/>
    </row>
    <row r="20" spans="2:13" ht="15" customHeight="1">
      <c r="B20" s="20" t="s">
        <v>213</v>
      </c>
      <c r="C20" s="21" t="s">
        <v>678</v>
      </c>
      <c r="D20" s="25">
        <f>+D21+D22</f>
        <v>1711951099</v>
      </c>
      <c r="E20" s="25">
        <f>+E21+E22</f>
        <v>225298613</v>
      </c>
      <c r="F20" s="31" t="s">
        <v>164</v>
      </c>
      <c r="G20" s="32"/>
      <c r="H20" s="29">
        <v>220666168</v>
      </c>
      <c r="I20" s="30">
        <v>0</v>
      </c>
    </row>
    <row r="21" spans="2:13" ht="15" customHeight="1">
      <c r="B21" s="42" t="s">
        <v>404</v>
      </c>
      <c r="C21" s="43"/>
      <c r="D21" s="29">
        <f>+Notas!E226</f>
        <v>1208630140</v>
      </c>
      <c r="E21" s="30">
        <f>+Notas!E227</f>
        <v>25298613</v>
      </c>
      <c r="F21" s="31" t="s">
        <v>171</v>
      </c>
      <c r="G21" s="32"/>
      <c r="H21" s="29">
        <v>85464648</v>
      </c>
      <c r="I21" s="44">
        <v>73605105</v>
      </c>
    </row>
    <row r="22" spans="2:13" ht="15" customHeight="1">
      <c r="B22" s="28" t="s">
        <v>731</v>
      </c>
      <c r="C22" s="21"/>
      <c r="D22" s="38">
        <f>+Notas!E234</f>
        <v>503320959</v>
      </c>
      <c r="E22" s="30">
        <f>+Notas!E235</f>
        <v>200000000</v>
      </c>
      <c r="F22" s="10" t="s">
        <v>274</v>
      </c>
      <c r="G22" s="21"/>
      <c r="H22" s="29">
        <v>70754370</v>
      </c>
      <c r="I22" s="30">
        <v>12189639</v>
      </c>
      <c r="K22" s="27"/>
    </row>
    <row r="23" spans="2:13" ht="15" customHeight="1">
      <c r="B23" s="28"/>
      <c r="C23" s="21"/>
      <c r="D23" s="38"/>
      <c r="E23" s="30"/>
      <c r="F23" s="28"/>
      <c r="G23" s="21"/>
      <c r="H23" s="29"/>
      <c r="I23" s="30"/>
      <c r="K23" s="27"/>
    </row>
    <row r="24" spans="2:13" ht="15" customHeight="1">
      <c r="B24" s="20" t="s">
        <v>215</v>
      </c>
      <c r="C24" s="21"/>
      <c r="D24" s="45">
        <f>+D25</f>
        <v>149837898.1618</v>
      </c>
      <c r="E24" s="41">
        <f>+E25</f>
        <v>2533626779</v>
      </c>
      <c r="F24" s="20" t="s">
        <v>271</v>
      </c>
      <c r="G24" s="21" t="str">
        <f>+Notas!B403</f>
        <v>5.18</v>
      </c>
      <c r="H24" s="25">
        <f>+H25</f>
        <v>2158500189.7101998</v>
      </c>
      <c r="I24" s="41">
        <v>1057035818</v>
      </c>
    </row>
    <row r="25" spans="2:13" ht="15" customHeight="1">
      <c r="B25" s="31" t="s">
        <v>403</v>
      </c>
      <c r="C25" s="32" t="s">
        <v>682</v>
      </c>
      <c r="D25" s="29">
        <f>+Notas!D339+Notas!D347</f>
        <v>149837898.1618</v>
      </c>
      <c r="E25" s="30">
        <f>+Notas!E339</f>
        <v>2533626779</v>
      </c>
      <c r="F25" s="28" t="s">
        <v>437</v>
      </c>
      <c r="G25" s="21"/>
      <c r="H25" s="29">
        <f>+Notas!D417+Notas!D426</f>
        <v>2158500189.7101998</v>
      </c>
      <c r="I25" s="30">
        <f>+Notas!D418</f>
        <v>1211413830</v>
      </c>
      <c r="K25" s="27"/>
      <c r="L25" s="27"/>
    </row>
    <row r="26" spans="2:13" ht="15" customHeight="1">
      <c r="B26" s="28"/>
      <c r="C26" s="21"/>
      <c r="D26" s="38"/>
      <c r="E26" s="30"/>
      <c r="F26" s="20" t="s">
        <v>165</v>
      </c>
      <c r="G26" s="21"/>
      <c r="H26" s="25">
        <f>+H10+H15+H19+H24</f>
        <v>137084036311.71021</v>
      </c>
      <c r="I26" s="41">
        <v>16072020017</v>
      </c>
    </row>
    <row r="27" spans="2:13" ht="15" customHeight="1">
      <c r="B27" s="20" t="s">
        <v>5</v>
      </c>
      <c r="C27" s="21"/>
      <c r="D27" s="41">
        <f>+D24+D20+D14+D10</f>
        <v>197105556005.9278</v>
      </c>
      <c r="E27" s="41">
        <f>+E24+E20+E14+E10</f>
        <v>65935343626</v>
      </c>
      <c r="F27" s="31"/>
      <c r="G27" s="32"/>
      <c r="H27" s="46"/>
      <c r="I27" s="23"/>
      <c r="K27" s="27"/>
    </row>
    <row r="28" spans="2:13" ht="15" customHeight="1">
      <c r="B28" s="28"/>
      <c r="C28" s="21"/>
      <c r="D28" s="30"/>
      <c r="E28" s="30"/>
      <c r="F28" s="20" t="s">
        <v>166</v>
      </c>
      <c r="G28" s="21"/>
      <c r="H28" s="45">
        <f>+H26</f>
        <v>137084036311.71021</v>
      </c>
      <c r="I28" s="41">
        <v>16072020017</v>
      </c>
      <c r="K28" s="47"/>
      <c r="L28" s="47"/>
      <c r="M28" s="27"/>
    </row>
    <row r="29" spans="2:13" ht="15" customHeight="1">
      <c r="B29" s="20" t="s">
        <v>6</v>
      </c>
      <c r="C29" s="21"/>
      <c r="D29" s="30"/>
      <c r="E29" s="30"/>
      <c r="F29" s="28"/>
      <c r="G29" s="21"/>
      <c r="H29" s="22"/>
      <c r="I29" s="23"/>
      <c r="K29" s="48"/>
      <c r="L29" s="47"/>
    </row>
    <row r="30" spans="2:13" ht="15" customHeight="1">
      <c r="B30" s="20" t="s">
        <v>108</v>
      </c>
      <c r="C30" s="32" t="str">
        <f>+Notas!B156</f>
        <v>5.5</v>
      </c>
      <c r="D30" s="25">
        <f>+D32+D31</f>
        <v>900000000</v>
      </c>
      <c r="E30" s="41">
        <v>851000000</v>
      </c>
      <c r="F30" s="20" t="s">
        <v>438</v>
      </c>
      <c r="G30" s="21" t="s">
        <v>692</v>
      </c>
      <c r="H30" s="29">
        <f>+Notas!G459-107022566</f>
        <v>62288479221.709686</v>
      </c>
      <c r="I30" s="30">
        <v>52009425866.709686</v>
      </c>
      <c r="K30" s="48"/>
      <c r="L30" s="48"/>
    </row>
    <row r="31" spans="2:13" ht="15" customHeight="1">
      <c r="B31" s="28" t="s">
        <v>716</v>
      </c>
      <c r="C31" s="21"/>
      <c r="D31" s="29">
        <v>0</v>
      </c>
      <c r="E31" s="30">
        <v>0</v>
      </c>
      <c r="F31" s="20" t="s">
        <v>167</v>
      </c>
      <c r="G31" s="21"/>
      <c r="H31" s="45">
        <f>+H30</f>
        <v>62288479221.709686</v>
      </c>
      <c r="I31" s="41">
        <v>52009425866.709686</v>
      </c>
      <c r="K31" s="48"/>
      <c r="L31" s="48"/>
    </row>
    <row r="32" spans="2:13" ht="15" customHeight="1">
      <c r="B32" s="31" t="s">
        <v>458</v>
      </c>
      <c r="C32" s="32"/>
      <c r="D32" s="29">
        <v>900000000</v>
      </c>
      <c r="E32" s="30">
        <f>+Notas!F206</f>
        <v>851000000</v>
      </c>
      <c r="F32" s="20"/>
      <c r="G32" s="21"/>
      <c r="H32" s="38"/>
      <c r="I32" s="30"/>
    </row>
    <row r="33" spans="2:13" ht="15" customHeight="1">
      <c r="B33" s="31" t="s">
        <v>459</v>
      </c>
      <c r="C33" s="32"/>
      <c r="D33" s="38">
        <v>0</v>
      </c>
      <c r="E33" s="30">
        <v>0</v>
      </c>
      <c r="F33" s="20"/>
      <c r="G33" s="21"/>
      <c r="H33" s="30"/>
      <c r="I33" s="30"/>
      <c r="K33" s="27"/>
      <c r="L33" s="27"/>
    </row>
    <row r="34" spans="2:13" ht="15" customHeight="1">
      <c r="B34" s="28"/>
      <c r="C34" s="21"/>
      <c r="D34" s="38"/>
      <c r="E34" s="30"/>
      <c r="F34" s="20"/>
      <c r="G34" s="21"/>
      <c r="H34" s="30"/>
      <c r="I34" s="30"/>
      <c r="L34" s="27"/>
    </row>
    <row r="35" spans="2:13" ht="15" customHeight="1">
      <c r="B35" s="20" t="s">
        <v>214</v>
      </c>
      <c r="C35" s="21" t="s">
        <v>679</v>
      </c>
      <c r="D35" s="26">
        <f>+D36+D37</f>
        <v>942409682</v>
      </c>
      <c r="E35" s="41">
        <f>+E36+E37</f>
        <v>1204369108</v>
      </c>
      <c r="F35" s="20"/>
      <c r="G35" s="21"/>
      <c r="H35" s="30"/>
      <c r="I35" s="30"/>
      <c r="L35" s="27"/>
    </row>
    <row r="36" spans="2:13" ht="15" customHeight="1">
      <c r="B36" s="28" t="s">
        <v>402</v>
      </c>
      <c r="C36" s="21"/>
      <c r="D36" s="29">
        <f>+Notas!H257+23837627</f>
        <v>1513620939</v>
      </c>
      <c r="E36" s="30">
        <f>+Notas!H258</f>
        <v>1546783651</v>
      </c>
      <c r="F36" s="20"/>
      <c r="G36" s="21"/>
      <c r="H36" s="30"/>
      <c r="I36" s="30"/>
      <c r="L36" s="27"/>
    </row>
    <row r="37" spans="2:13" ht="15" customHeight="1">
      <c r="B37" s="28" t="s">
        <v>401</v>
      </c>
      <c r="C37" s="21"/>
      <c r="D37" s="29">
        <f>-Notas!H266</f>
        <v>-571211257</v>
      </c>
      <c r="E37" s="30">
        <f>-Notas!H267</f>
        <v>-342414543</v>
      </c>
      <c r="F37" s="28"/>
      <c r="G37" s="21"/>
      <c r="H37" s="30"/>
      <c r="I37" s="30"/>
      <c r="J37" s="27"/>
    </row>
    <row r="38" spans="2:13" ht="15" customHeight="1">
      <c r="B38" s="28"/>
      <c r="C38" s="21"/>
      <c r="D38" s="30"/>
      <c r="E38" s="30"/>
      <c r="F38" s="28"/>
      <c r="G38" s="21"/>
      <c r="H38" s="30"/>
      <c r="I38" s="30"/>
      <c r="J38" s="27"/>
      <c r="K38" s="27"/>
    </row>
    <row r="39" spans="2:13" ht="15" customHeight="1">
      <c r="B39" s="20" t="s">
        <v>230</v>
      </c>
      <c r="C39" s="21"/>
      <c r="D39" s="41">
        <f>+D40+D41+D42+D43</f>
        <v>424549844.79939997</v>
      </c>
      <c r="E39" s="41">
        <f>+E40+E41+E42+E43</f>
        <v>90733150</v>
      </c>
      <c r="F39" s="28"/>
      <c r="G39" s="21"/>
      <c r="H39" s="30"/>
      <c r="I39" s="30"/>
      <c r="J39" s="27"/>
      <c r="K39" s="27"/>
    </row>
    <row r="40" spans="2:13" ht="15" customHeight="1">
      <c r="B40" s="28" t="s">
        <v>399</v>
      </c>
      <c r="C40" s="21" t="s">
        <v>681</v>
      </c>
      <c r="D40" s="29">
        <f>+Notas!G308</f>
        <v>129846531</v>
      </c>
      <c r="E40" s="30">
        <f>+Notas!D308</f>
        <v>59660155</v>
      </c>
      <c r="F40" s="28"/>
      <c r="G40" s="21"/>
      <c r="H40" s="30"/>
      <c r="I40" s="30"/>
      <c r="J40" s="27"/>
      <c r="K40" s="27"/>
    </row>
    <row r="41" spans="2:13" ht="15" customHeight="1">
      <c r="B41" s="28" t="s">
        <v>400</v>
      </c>
      <c r="C41" s="21" t="s">
        <v>680</v>
      </c>
      <c r="D41" s="29">
        <f>+Notas!G288</f>
        <v>31072995</v>
      </c>
      <c r="E41" s="30">
        <v>31072995</v>
      </c>
      <c r="F41" s="28"/>
      <c r="G41" s="21"/>
      <c r="H41" s="30"/>
      <c r="I41" s="30"/>
      <c r="J41" s="27"/>
      <c r="K41" s="27"/>
    </row>
    <row r="42" spans="2:13" ht="15" customHeight="1">
      <c r="B42" s="28" t="s">
        <v>761</v>
      </c>
      <c r="C42" s="21" t="s">
        <v>680</v>
      </c>
      <c r="D42" s="29">
        <f>+Notas!G296</f>
        <v>186306091.45539999</v>
      </c>
      <c r="E42" s="30">
        <v>0</v>
      </c>
      <c r="F42" s="28"/>
      <c r="G42" s="21"/>
      <c r="H42" s="30"/>
      <c r="I42" s="30"/>
      <c r="J42" s="27"/>
      <c r="K42" s="27"/>
    </row>
    <row r="43" spans="2:13" ht="15" customHeight="1">
      <c r="B43" s="28" t="s">
        <v>762</v>
      </c>
      <c r="C43" s="21" t="s">
        <v>681</v>
      </c>
      <c r="D43" s="29">
        <f>+Notas!G316</f>
        <v>77324227.343999997</v>
      </c>
      <c r="E43" s="30">
        <v>0</v>
      </c>
      <c r="F43" s="28"/>
      <c r="G43" s="21"/>
      <c r="H43" s="30"/>
      <c r="I43" s="30"/>
      <c r="J43" s="27"/>
      <c r="K43" s="27"/>
    </row>
    <row r="44" spans="2:13" ht="15" customHeight="1">
      <c r="B44" s="20" t="s">
        <v>7</v>
      </c>
      <c r="C44" s="21"/>
      <c r="D44" s="41">
        <f>+D39+D35+D30</f>
        <v>2266959526.7993999</v>
      </c>
      <c r="E44" s="41">
        <f>+E39+E35+E30</f>
        <v>2146102258</v>
      </c>
      <c r="F44" s="28"/>
      <c r="G44" s="21"/>
      <c r="H44" s="30"/>
      <c r="I44" s="30"/>
      <c r="L44" s="27"/>
    </row>
    <row r="45" spans="2:13">
      <c r="B45" s="20"/>
      <c r="C45" s="21"/>
      <c r="D45" s="41"/>
      <c r="E45" s="41"/>
      <c r="F45" s="20"/>
      <c r="G45" s="49"/>
      <c r="H45" s="30"/>
      <c r="I45" s="30"/>
      <c r="K45" s="27"/>
      <c r="L45" s="27"/>
      <c r="M45" s="27"/>
    </row>
    <row r="46" spans="2:13">
      <c r="B46" s="157" t="s">
        <v>33</v>
      </c>
      <c r="C46" s="147"/>
      <c r="D46" s="158">
        <f>+D44+D27</f>
        <v>199372515532.7272</v>
      </c>
      <c r="E46" s="158">
        <f>+E44+E27</f>
        <v>68081445884</v>
      </c>
      <c r="F46" s="159" t="s">
        <v>804</v>
      </c>
      <c r="G46" s="147"/>
      <c r="H46" s="158">
        <f>+H31+H28</f>
        <v>199372515533.41989</v>
      </c>
      <c r="I46" s="158">
        <f>+I26+I31</f>
        <v>68081445883.709686</v>
      </c>
      <c r="K46" s="27"/>
      <c r="L46" s="27"/>
    </row>
    <row r="47" spans="2:13">
      <c r="B47" s="10" t="s">
        <v>714</v>
      </c>
      <c r="E47" s="50"/>
      <c r="H47" s="27"/>
      <c r="I47" s="27"/>
      <c r="K47" s="27"/>
      <c r="L47" s="27"/>
    </row>
    <row r="48" spans="2:13">
      <c r="D48" s="50"/>
      <c r="E48" s="50"/>
      <c r="F48" s="27"/>
      <c r="H48" s="27"/>
      <c r="I48" s="27"/>
    </row>
    <row r="49" spans="2:9">
      <c r="B49" s="50"/>
      <c r="C49" s="51"/>
      <c r="D49" s="50"/>
      <c r="E49" s="50"/>
      <c r="F49" s="50"/>
      <c r="G49" s="51"/>
      <c r="H49" s="50"/>
      <c r="I49" s="50"/>
    </row>
    <row r="50" spans="2:9" s="50" customFormat="1">
      <c r="C50" s="51"/>
      <c r="G50" s="51"/>
    </row>
    <row r="51" spans="2:9" s="50" customFormat="1">
      <c r="B51" s="51"/>
      <c r="C51" s="51"/>
      <c r="F51" s="51"/>
      <c r="G51" s="51"/>
    </row>
    <row r="52" spans="2:9" s="50" customFormat="1">
      <c r="B52" s="52"/>
      <c r="C52" s="51"/>
      <c r="F52" s="52"/>
      <c r="G52" s="51"/>
    </row>
    <row r="53" spans="2:9" s="50" customFormat="1">
      <c r="C53" s="51"/>
      <c r="G53" s="51"/>
    </row>
    <row r="54" spans="2:9" s="50" customFormat="1">
      <c r="C54" s="51"/>
      <c r="G54" s="51"/>
    </row>
    <row r="55" spans="2:9" s="50" customFormat="1">
      <c r="C55" s="51"/>
      <c r="G55" s="51"/>
    </row>
    <row r="56" spans="2:9" s="50" customFormat="1">
      <c r="C56" s="51"/>
      <c r="G56" s="51"/>
    </row>
    <row r="57" spans="2:9" s="50" customFormat="1">
      <c r="C57" s="51"/>
      <c r="G57" s="51"/>
    </row>
    <row r="58" spans="2:9" s="50" customFormat="1">
      <c r="C58" s="51"/>
      <c r="G58" s="51"/>
    </row>
    <row r="59" spans="2:9" s="50" customFormat="1">
      <c r="B59" s="152"/>
      <c r="C59" s="152"/>
      <c r="D59" s="152"/>
      <c r="E59" s="152"/>
      <c r="F59" s="152"/>
      <c r="G59" s="53"/>
    </row>
    <row r="60" spans="2:9" s="50" customFormat="1">
      <c r="B60" s="152"/>
      <c r="C60" s="152"/>
      <c r="D60" s="152"/>
      <c r="E60" s="152"/>
      <c r="F60" s="152"/>
      <c r="G60" s="53"/>
    </row>
    <row r="61" spans="2:9" s="50" customFormat="1">
      <c r="B61" s="152"/>
      <c r="C61" s="152"/>
      <c r="D61" s="152"/>
      <c r="E61" s="152"/>
      <c r="F61" s="152"/>
      <c r="G61" s="53"/>
      <c r="H61" s="10"/>
      <c r="I61" s="10"/>
    </row>
    <row r="62" spans="2:9">
      <c r="B62" s="152"/>
      <c r="C62" s="152"/>
      <c r="D62" s="152"/>
      <c r="E62" s="152"/>
      <c r="F62" s="152"/>
      <c r="G62" s="53"/>
    </row>
    <row r="63" spans="2:9">
      <c r="B63" s="152"/>
      <c r="C63" s="152"/>
      <c r="D63" s="152"/>
      <c r="E63" s="152"/>
      <c r="F63" s="152"/>
      <c r="G63" s="53"/>
    </row>
  </sheetData>
  <mergeCells count="2">
    <mergeCell ref="B6:I6"/>
    <mergeCell ref="B2:I2"/>
  </mergeCells>
  <pageMargins left="0.24" right="0.25" top="0.43307086614173229" bottom="0.47244094488188981" header="0.31496062992125984" footer="0.31496062992125984"/>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69"/>
  <sheetViews>
    <sheetView showGridLines="0" zoomScale="85" zoomScaleNormal="85" workbookViewId="0">
      <selection activeCell="E7" sqref="E7"/>
    </sheetView>
  </sheetViews>
  <sheetFormatPr baseColWidth="10" defaultColWidth="11.5546875" defaultRowHeight="12.6"/>
  <cols>
    <col min="1" max="1" width="11.5546875" style="10"/>
    <col min="2" max="2" width="61.6640625" style="10" customWidth="1"/>
    <col min="3" max="3" width="8.109375" style="19" customWidth="1"/>
    <col min="4" max="4" width="20.33203125" style="10" customWidth="1"/>
    <col min="5" max="5" width="20.33203125" style="73" customWidth="1"/>
    <col min="6" max="6" width="15.109375" style="50" bestFit="1" customWidth="1"/>
    <col min="7" max="7" width="15.88671875" style="50" bestFit="1" customWidth="1"/>
    <col min="8" max="8" width="14.6640625" style="50" bestFit="1" customWidth="1"/>
    <col min="9" max="9" width="13.6640625" style="10" bestFit="1" customWidth="1"/>
    <col min="10" max="10" width="14.6640625" style="10" bestFit="1" customWidth="1"/>
    <col min="11" max="11" width="13.6640625" style="10" bestFit="1" customWidth="1"/>
    <col min="12" max="16384" width="11.5546875" style="10"/>
  </cols>
  <sheetData>
    <row r="2" spans="2:9" ht="15.6">
      <c r="B2" s="403" t="s">
        <v>290</v>
      </c>
      <c r="C2" s="403"/>
      <c r="D2" s="403"/>
      <c r="E2" s="403"/>
      <c r="F2" s="403"/>
      <c r="G2" s="403"/>
      <c r="H2" s="403"/>
      <c r="I2" s="403"/>
    </row>
    <row r="3" spans="2:9" ht="12" customHeight="1">
      <c r="B3" s="15" t="s">
        <v>791</v>
      </c>
      <c r="C3" s="315"/>
      <c r="D3" s="315"/>
      <c r="E3" s="315"/>
      <c r="F3" s="315"/>
      <c r="G3" s="315"/>
      <c r="H3" s="315"/>
      <c r="I3" s="315"/>
    </row>
    <row r="4" spans="2:9" ht="12" customHeight="1">
      <c r="B4" s="15" t="s">
        <v>792</v>
      </c>
      <c r="C4" s="315"/>
      <c r="D4" s="315"/>
      <c r="E4" s="315"/>
      <c r="F4" s="315"/>
      <c r="G4" s="315"/>
      <c r="H4" s="315"/>
      <c r="I4" s="315"/>
    </row>
    <row r="5" spans="2:9" ht="12" customHeight="1">
      <c r="B5" s="15"/>
      <c r="C5" s="315"/>
      <c r="D5" s="315"/>
      <c r="E5" s="315"/>
      <c r="F5" s="315"/>
      <c r="G5" s="315"/>
      <c r="H5" s="315"/>
      <c r="I5" s="315"/>
    </row>
    <row r="6" spans="2:9" ht="61.5" customHeight="1">
      <c r="B6" s="402" t="s">
        <v>763</v>
      </c>
      <c r="C6" s="402"/>
      <c r="D6" s="402"/>
      <c r="E6" s="402"/>
    </row>
    <row r="7" spans="2:9" ht="18" customHeight="1">
      <c r="B7" s="163" t="s">
        <v>58</v>
      </c>
      <c r="C7" s="161" t="s">
        <v>398</v>
      </c>
      <c r="D7" s="519">
        <v>44561</v>
      </c>
      <c r="E7" s="519">
        <v>44196</v>
      </c>
    </row>
    <row r="8" spans="2:9" ht="15" customHeight="1">
      <c r="B8" s="54" t="s">
        <v>632</v>
      </c>
      <c r="C8" s="24"/>
      <c r="D8" s="55">
        <f>+D12+D13+D14</f>
        <v>26617230657</v>
      </c>
      <c r="E8" s="55">
        <f>+E12+E13+E14</f>
        <v>18275677806</v>
      </c>
    </row>
    <row r="9" spans="2:9" ht="15" customHeight="1">
      <c r="B9" s="169" t="s">
        <v>221</v>
      </c>
      <c r="C9" s="56"/>
      <c r="D9" s="41"/>
      <c r="E9" s="45"/>
    </row>
    <row r="10" spans="2:9" ht="15" customHeight="1">
      <c r="B10" s="169" t="s">
        <v>220</v>
      </c>
      <c r="C10" s="56"/>
      <c r="D10" s="57"/>
      <c r="E10" s="58"/>
    </row>
    <row r="11" spans="2:9" ht="15" customHeight="1">
      <c r="B11" s="169" t="s">
        <v>222</v>
      </c>
      <c r="C11" s="56"/>
      <c r="D11" s="57"/>
      <c r="E11" s="58"/>
    </row>
    <row r="12" spans="2:9" ht="15" customHeight="1">
      <c r="B12" s="59" t="s">
        <v>415</v>
      </c>
      <c r="C12" s="60" t="s">
        <v>795</v>
      </c>
      <c r="D12" s="29">
        <f>+Notas!D474</f>
        <v>900613663</v>
      </c>
      <c r="E12" s="29">
        <f>+Notas!E474</f>
        <v>1737237898</v>
      </c>
    </row>
    <row r="13" spans="2:9" ht="15" customHeight="1">
      <c r="B13" s="59" t="s">
        <v>414</v>
      </c>
      <c r="C13" s="60" t="s">
        <v>796</v>
      </c>
      <c r="D13" s="29">
        <f>+Notas!D484</f>
        <v>25715245442</v>
      </c>
      <c r="E13" s="39">
        <f>+Notas!E484</f>
        <v>16538439908</v>
      </c>
    </row>
    <row r="14" spans="2:9" ht="15" customHeight="1">
      <c r="B14" s="59" t="s">
        <v>432</v>
      </c>
      <c r="C14" s="60" t="s">
        <v>691</v>
      </c>
      <c r="D14" s="39">
        <f>+Notas!E444</f>
        <v>1371552</v>
      </c>
      <c r="E14" s="39">
        <v>0</v>
      </c>
    </row>
    <row r="15" spans="2:9" ht="15" customHeight="1">
      <c r="B15" s="61" t="s">
        <v>10</v>
      </c>
      <c r="C15" s="43"/>
      <c r="D15" s="58">
        <f>+D16+D17</f>
        <v>810684547</v>
      </c>
      <c r="E15" s="58">
        <f>+E16+E17</f>
        <v>218388392</v>
      </c>
    </row>
    <row r="16" spans="2:9" ht="15" customHeight="1">
      <c r="B16" s="42" t="s">
        <v>223</v>
      </c>
      <c r="C16" s="43"/>
      <c r="D16" s="39">
        <v>0</v>
      </c>
      <c r="E16" s="29">
        <v>158577825</v>
      </c>
      <c r="I16" s="50"/>
    </row>
    <row r="17" spans="2:11" ht="15" customHeight="1">
      <c r="B17" s="42" t="s">
        <v>413</v>
      </c>
      <c r="C17" s="43" t="str">
        <f>+Notas!B495</f>
        <v>5.24.1</v>
      </c>
      <c r="D17" s="29">
        <f>+Notas!D505</f>
        <v>810684547</v>
      </c>
      <c r="E17" s="39">
        <f>+Notas!E505</f>
        <v>59810567</v>
      </c>
    </row>
    <row r="18" spans="2:11" ht="15" customHeight="1">
      <c r="B18" s="61" t="s">
        <v>11</v>
      </c>
      <c r="C18" s="43"/>
      <c r="D18" s="58">
        <f>+D8-D15</f>
        <v>25806546110</v>
      </c>
      <c r="E18" s="58">
        <f>+E8-E15</f>
        <v>18057289414</v>
      </c>
    </row>
    <row r="19" spans="2:11" ht="15" customHeight="1">
      <c r="B19" s="61" t="s">
        <v>218</v>
      </c>
      <c r="C19" s="43"/>
      <c r="D19" s="58">
        <f>+D20+D21</f>
        <v>933761354</v>
      </c>
      <c r="E19" s="58">
        <f>+E20+E21</f>
        <v>181704672</v>
      </c>
    </row>
    <row r="20" spans="2:11" ht="15" customHeight="1">
      <c r="B20" s="42" t="s">
        <v>12</v>
      </c>
      <c r="C20" s="43"/>
      <c r="D20" s="29">
        <v>102922438</v>
      </c>
      <c r="E20" s="29">
        <v>53520239</v>
      </c>
    </row>
    <row r="21" spans="2:11" ht="15" customHeight="1">
      <c r="B21" s="42" t="s">
        <v>412</v>
      </c>
      <c r="C21" s="43" t="str">
        <f>+Notas!B507</f>
        <v>5.24.2</v>
      </c>
      <c r="D21" s="29">
        <f>+Notas!D514</f>
        <v>830838916</v>
      </c>
      <c r="E21" s="39">
        <f>+Notas!E514</f>
        <v>128184433</v>
      </c>
      <c r="I21" s="27"/>
      <c r="K21" s="27"/>
    </row>
    <row r="22" spans="2:11" ht="15" customHeight="1">
      <c r="B22" s="61" t="s">
        <v>217</v>
      </c>
      <c r="C22" s="43"/>
      <c r="D22" s="58">
        <f>+D23+D24+D25+D26+D27+D29+D30+D28</f>
        <v>10281856272.6264</v>
      </c>
      <c r="E22" s="58">
        <f>+E23+E24+E25+E26+E27+E29+E30+E28</f>
        <v>6618336967</v>
      </c>
      <c r="I22" s="27"/>
    </row>
    <row r="23" spans="2:11" ht="15" customHeight="1">
      <c r="B23" s="42" t="s">
        <v>219</v>
      </c>
      <c r="C23" s="43"/>
      <c r="D23" s="29">
        <f>+Notas!E266</f>
        <v>312625129</v>
      </c>
      <c r="E23" s="29">
        <v>126273051</v>
      </c>
      <c r="I23" s="27"/>
      <c r="K23" s="27"/>
    </row>
    <row r="24" spans="2:11" ht="15" customHeight="1">
      <c r="B24" s="62" t="s">
        <v>13</v>
      </c>
      <c r="C24" s="63"/>
      <c r="D24" s="29">
        <v>652392</v>
      </c>
      <c r="E24" s="29">
        <v>972727</v>
      </c>
      <c r="I24" s="27"/>
    </row>
    <row r="25" spans="2:11" ht="15" customHeight="1">
      <c r="B25" s="42" t="s">
        <v>14</v>
      </c>
      <c r="C25" s="43"/>
      <c r="D25" s="29">
        <v>303628109</v>
      </c>
      <c r="E25" s="29">
        <v>282301977</v>
      </c>
      <c r="I25" s="27"/>
      <c r="K25" s="27"/>
    </row>
    <row r="26" spans="2:11" ht="15" customHeight="1">
      <c r="B26" s="42" t="s">
        <v>15</v>
      </c>
      <c r="C26" s="43"/>
      <c r="D26" s="29">
        <v>192118999</v>
      </c>
      <c r="E26" s="29">
        <v>86353923</v>
      </c>
    </row>
    <row r="27" spans="2:11" ht="15" customHeight="1">
      <c r="B27" s="42" t="s">
        <v>16</v>
      </c>
      <c r="C27" s="43"/>
      <c r="D27" s="29">
        <v>16112299</v>
      </c>
      <c r="E27" s="29">
        <v>13088788</v>
      </c>
    </row>
    <row r="28" spans="2:11" ht="15" customHeight="1">
      <c r="B28" s="42" t="s">
        <v>17</v>
      </c>
      <c r="C28" s="43"/>
      <c r="D28" s="29">
        <v>0</v>
      </c>
      <c r="E28" s="29">
        <v>0</v>
      </c>
      <c r="F28" s="64"/>
    </row>
    <row r="29" spans="2:11" ht="15" customHeight="1">
      <c r="B29" s="42" t="s">
        <v>18</v>
      </c>
      <c r="C29" s="43"/>
      <c r="D29" s="29">
        <v>26342720</v>
      </c>
      <c r="E29" s="29">
        <v>19299120</v>
      </c>
    </row>
    <row r="30" spans="2:11" ht="15" customHeight="1">
      <c r="B30" s="42" t="s">
        <v>411</v>
      </c>
      <c r="C30" s="43" t="str">
        <f>+Notas!B516</f>
        <v>5.24.3</v>
      </c>
      <c r="D30" s="39">
        <f>+Notas!D557+Notas!D573</f>
        <v>9430376624.6264</v>
      </c>
      <c r="E30" s="39">
        <f>+Notas!E557</f>
        <v>6090047381</v>
      </c>
    </row>
    <row r="31" spans="2:11" ht="15" customHeight="1">
      <c r="B31" s="61" t="s">
        <v>19</v>
      </c>
      <c r="C31" s="43"/>
      <c r="D31" s="25">
        <f>+D18-D19-D22</f>
        <v>14590928483.3736</v>
      </c>
      <c r="E31" s="25">
        <f>+E18-E19-E22</f>
        <v>11257247775</v>
      </c>
    </row>
    <row r="32" spans="2:11" ht="15" customHeight="1">
      <c r="B32" s="61" t="s">
        <v>20</v>
      </c>
      <c r="C32" s="43" t="str">
        <f>+Notas!B576</f>
        <v>5.25</v>
      </c>
      <c r="D32" s="25">
        <f>+D33-D34</f>
        <v>-369442833</v>
      </c>
      <c r="E32" s="25">
        <f>+E33-E34</f>
        <v>-23136947</v>
      </c>
    </row>
    <row r="33" spans="2:6" ht="15" customHeight="1">
      <c r="B33" s="42" t="s">
        <v>410</v>
      </c>
      <c r="C33" s="43"/>
      <c r="D33" s="29">
        <f>+Notas!D581</f>
        <v>409054</v>
      </c>
      <c r="E33" s="29">
        <f>+Notas!E581</f>
        <v>17280350</v>
      </c>
    </row>
    <row r="34" spans="2:6" ht="15" customHeight="1">
      <c r="B34" s="42" t="s">
        <v>409</v>
      </c>
      <c r="C34" s="43"/>
      <c r="D34" s="29">
        <f>+Notas!D583</f>
        <v>369851887</v>
      </c>
      <c r="E34" s="29">
        <f>+Notas!E583</f>
        <v>40417297</v>
      </c>
    </row>
    <row r="35" spans="2:6" ht="15" customHeight="1">
      <c r="B35" s="61" t="s">
        <v>21</v>
      </c>
      <c r="C35" s="43"/>
      <c r="D35" s="29"/>
      <c r="E35" s="65"/>
    </row>
    <row r="36" spans="2:6" ht="15" customHeight="1">
      <c r="B36" s="61" t="s">
        <v>22</v>
      </c>
      <c r="C36" s="43"/>
      <c r="D36" s="25">
        <f>+D37+D38</f>
        <v>3834287838.4482002</v>
      </c>
      <c r="E36" s="25">
        <f>+E37+E38</f>
        <v>2284598674</v>
      </c>
    </row>
    <row r="37" spans="2:6" ht="15" customHeight="1">
      <c r="B37" s="42" t="s">
        <v>408</v>
      </c>
      <c r="C37" s="43" t="str">
        <f>+Notas!B588</f>
        <v>5.26.1</v>
      </c>
      <c r="D37" s="29">
        <f>+Notas!D596+Notas!D604</f>
        <v>3779040636.4482002</v>
      </c>
      <c r="E37" s="29">
        <f>+Notas!E596</f>
        <v>1840571381</v>
      </c>
    </row>
    <row r="38" spans="2:6" ht="15" customHeight="1">
      <c r="B38" s="42" t="s">
        <v>23</v>
      </c>
      <c r="C38" s="43"/>
      <c r="D38" s="66">
        <f>55356265+2191270-2300333</f>
        <v>55247202</v>
      </c>
      <c r="E38" s="29">
        <v>444027293</v>
      </c>
    </row>
    <row r="39" spans="2:6" ht="15" customHeight="1">
      <c r="B39" s="61" t="s">
        <v>24</v>
      </c>
      <c r="C39" s="43"/>
      <c r="D39" s="26">
        <f>+D40+D41</f>
        <v>-1116859379</v>
      </c>
      <c r="E39" s="25">
        <f>+E40+E41</f>
        <v>-1324073443</v>
      </c>
    </row>
    <row r="40" spans="2:6" ht="15" customHeight="1">
      <c r="B40" s="42" t="s">
        <v>407</v>
      </c>
      <c r="C40" s="43" t="str">
        <f>+Notas!B607</f>
        <v>5.26.2</v>
      </c>
      <c r="D40" s="66">
        <f>-Notas!D613</f>
        <v>-1116859379</v>
      </c>
      <c r="E40" s="29">
        <f>-Notas!E613</f>
        <v>-1324073443</v>
      </c>
    </row>
    <row r="41" spans="2:6" ht="15" customHeight="1">
      <c r="B41" s="42" t="s">
        <v>23</v>
      </c>
      <c r="C41" s="43"/>
      <c r="D41" s="26">
        <v>0</v>
      </c>
      <c r="E41" s="29">
        <v>0</v>
      </c>
      <c r="F41" s="64"/>
    </row>
    <row r="42" spans="2:6" ht="15" customHeight="1">
      <c r="B42" s="61" t="s">
        <v>25</v>
      </c>
      <c r="C42" s="43"/>
      <c r="D42" s="26">
        <f>D43</f>
        <v>0</v>
      </c>
      <c r="E42" s="25">
        <v>0</v>
      </c>
    </row>
    <row r="43" spans="2:6" ht="15" customHeight="1">
      <c r="B43" s="42" t="s">
        <v>406</v>
      </c>
      <c r="C43" s="63" t="s">
        <v>760</v>
      </c>
      <c r="D43" s="66">
        <v>0</v>
      </c>
      <c r="E43" s="29">
        <v>0</v>
      </c>
    </row>
    <row r="44" spans="2:6" ht="15" customHeight="1">
      <c r="B44" s="61" t="s">
        <v>26</v>
      </c>
      <c r="C44" s="43"/>
      <c r="D44" s="26">
        <v>0</v>
      </c>
      <c r="E44" s="25">
        <v>0</v>
      </c>
    </row>
    <row r="45" spans="2:6" ht="15" customHeight="1">
      <c r="B45" s="42" t="s">
        <v>27</v>
      </c>
      <c r="C45" s="43"/>
      <c r="D45" s="66">
        <v>0</v>
      </c>
      <c r="E45" s="29">
        <v>0</v>
      </c>
    </row>
    <row r="46" spans="2:6" ht="15" customHeight="1">
      <c r="B46" s="42" t="s">
        <v>28</v>
      </c>
      <c r="C46" s="43"/>
      <c r="D46" s="66">
        <v>0</v>
      </c>
      <c r="E46" s="29">
        <v>0</v>
      </c>
    </row>
    <row r="47" spans="2:6" ht="15" customHeight="1">
      <c r="B47" s="61" t="s">
        <v>29</v>
      </c>
      <c r="C47" s="43"/>
      <c r="D47" s="26">
        <f>+D31+D32+D36+D39+D42</f>
        <v>16938914109.8218</v>
      </c>
      <c r="E47" s="25">
        <f>+E31+E32+E36+E39+E42</f>
        <v>12194636059</v>
      </c>
    </row>
    <row r="48" spans="2:6" ht="15" customHeight="1">
      <c r="B48" s="61" t="s">
        <v>30</v>
      </c>
      <c r="C48" s="43"/>
      <c r="D48" s="29">
        <v>906661415</v>
      </c>
      <c r="E48" s="29">
        <v>685565440</v>
      </c>
    </row>
    <row r="49" spans="2:11" ht="15" customHeight="1">
      <c r="B49" s="67" t="s">
        <v>31</v>
      </c>
      <c r="C49" s="68"/>
      <c r="D49" s="69">
        <f>+D47-D48</f>
        <v>16032252694.8218</v>
      </c>
      <c r="E49" s="70">
        <f>+E47-E48</f>
        <v>11509070619</v>
      </c>
    </row>
    <row r="50" spans="2:11" ht="15" customHeight="1">
      <c r="B50" s="10" t="s">
        <v>714</v>
      </c>
      <c r="D50" s="27"/>
      <c r="E50" s="71"/>
    </row>
    <row r="51" spans="2:11">
      <c r="D51" s="27"/>
      <c r="E51" s="71"/>
    </row>
    <row r="52" spans="2:11">
      <c r="B52" s="72"/>
      <c r="D52" s="27"/>
      <c r="E52" s="64"/>
      <c r="J52" s="50"/>
      <c r="K52" s="50"/>
    </row>
    <row r="53" spans="2:11">
      <c r="B53" s="72"/>
      <c r="D53" s="27"/>
      <c r="E53" s="64"/>
      <c r="K53" s="50"/>
    </row>
    <row r="54" spans="2:11">
      <c r="D54" s="27"/>
      <c r="E54" s="64"/>
    </row>
    <row r="55" spans="2:11">
      <c r="E55" s="71"/>
    </row>
    <row r="57" spans="2:11">
      <c r="D57" s="27"/>
    </row>
    <row r="65" spans="5:8">
      <c r="E65" s="397"/>
      <c r="F65" s="397"/>
      <c r="G65" s="397"/>
      <c r="H65" s="397"/>
    </row>
    <row r="66" spans="5:8">
      <c r="E66" s="397"/>
      <c r="F66" s="397"/>
      <c r="G66" s="397"/>
      <c r="H66" s="397"/>
    </row>
    <row r="67" spans="5:8">
      <c r="E67" s="397"/>
      <c r="F67" s="397"/>
      <c r="G67" s="397"/>
      <c r="H67" s="397"/>
    </row>
    <row r="68" spans="5:8">
      <c r="E68" s="397"/>
      <c r="F68" s="397"/>
      <c r="G68" s="397"/>
      <c r="H68" s="397"/>
    </row>
    <row r="69" spans="5:8">
      <c r="E69" s="397"/>
      <c r="F69" s="397"/>
      <c r="G69" s="397"/>
      <c r="H69" s="397"/>
    </row>
  </sheetData>
  <mergeCells count="3">
    <mergeCell ref="B6:E6"/>
    <mergeCell ref="E65:H69"/>
    <mergeCell ref="B2:I2"/>
  </mergeCells>
  <pageMargins left="0.9" right="0.70866141732283472" top="0.56999999999999995" bottom="0.74803149606299213" header="0.31496062992125984" footer="0.31496062992125984"/>
  <pageSetup paperSize="9" scale="7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670"/>
  <sheetViews>
    <sheetView showGridLines="0" tabSelected="1" zoomScale="85" zoomScaleNormal="85" workbookViewId="0">
      <selection activeCell="B8" sqref="B8:F8"/>
    </sheetView>
  </sheetViews>
  <sheetFormatPr baseColWidth="10" defaultColWidth="11.33203125" defaultRowHeight="12"/>
  <cols>
    <col min="1" max="1" width="3.6640625" style="92" customWidth="1"/>
    <col min="2" max="2" width="7" style="92" customWidth="1"/>
    <col min="3" max="3" width="47" style="92" customWidth="1"/>
    <col min="4" max="4" width="22.109375" style="92" customWidth="1"/>
    <col min="5" max="5" width="19.33203125" style="92" customWidth="1"/>
    <col min="6" max="6" width="21.109375" style="93" customWidth="1"/>
    <col min="7" max="7" width="22.6640625" style="93" customWidth="1"/>
    <col min="8" max="8" width="18.109375" style="92" customWidth="1"/>
    <col min="9" max="9" width="19.6640625" style="92" customWidth="1"/>
    <col min="10" max="10" width="16.33203125" style="92" bestFit="1" customWidth="1"/>
    <col min="11" max="11" width="18.33203125" style="92" customWidth="1"/>
    <col min="12" max="12" width="20.109375" style="92" bestFit="1" customWidth="1"/>
    <col min="13" max="13" width="13.88671875" style="92" customWidth="1"/>
    <col min="14" max="14" width="13.6640625" style="92" bestFit="1" customWidth="1"/>
    <col min="15" max="15" width="11.88671875" style="92" bestFit="1" customWidth="1"/>
    <col min="16" max="16384" width="11.33203125" style="92"/>
  </cols>
  <sheetData>
    <row r="2" spans="2:9" ht="15.6">
      <c r="B2" s="403" t="s">
        <v>290</v>
      </c>
      <c r="C2" s="403"/>
      <c r="D2" s="403"/>
      <c r="E2" s="403"/>
      <c r="F2" s="403"/>
      <c r="G2" s="403"/>
      <c r="H2" s="403"/>
      <c r="I2" s="403"/>
    </row>
    <row r="3" spans="2:9" ht="12" customHeight="1">
      <c r="B3" s="15" t="s">
        <v>791</v>
      </c>
      <c r="C3" s="315"/>
      <c r="D3" s="315"/>
      <c r="E3" s="315"/>
      <c r="F3" s="315"/>
      <c r="G3" s="315"/>
      <c r="H3" s="315"/>
      <c r="I3" s="315"/>
    </row>
    <row r="4" spans="2:9" ht="12" customHeight="1">
      <c r="B4" s="15" t="s">
        <v>792</v>
      </c>
      <c r="C4" s="315"/>
      <c r="D4" s="315"/>
      <c r="E4" s="315"/>
      <c r="F4" s="315"/>
      <c r="G4" s="315"/>
      <c r="H4" s="315"/>
      <c r="I4" s="315"/>
    </row>
    <row r="6" spans="2:9" s="181" customFormat="1" ht="13.5" customHeight="1">
      <c r="B6" s="475" t="s">
        <v>793</v>
      </c>
      <c r="C6" s="475"/>
      <c r="D6" s="475"/>
      <c r="E6" s="475"/>
      <c r="F6" s="475"/>
      <c r="G6" s="475"/>
      <c r="H6" s="475"/>
      <c r="I6" s="475"/>
    </row>
    <row r="7" spans="2:9" s="181" customFormat="1" ht="24" customHeight="1">
      <c r="B7" s="173" t="s">
        <v>633</v>
      </c>
      <c r="C7" s="173" t="s">
        <v>634</v>
      </c>
      <c r="D7" s="173"/>
      <c r="E7" s="173"/>
      <c r="F7" s="173"/>
    </row>
    <row r="8" spans="2:9" s="181" customFormat="1" ht="21" customHeight="1">
      <c r="B8" s="434" t="s">
        <v>823</v>
      </c>
      <c r="C8" s="434"/>
      <c r="D8" s="434"/>
      <c r="E8" s="434"/>
      <c r="F8" s="434"/>
    </row>
    <row r="9" spans="2:9" s="181" customFormat="1" ht="18.75" customHeight="1">
      <c r="B9" s="173" t="s">
        <v>635</v>
      </c>
      <c r="C9" s="173" t="s">
        <v>636</v>
      </c>
      <c r="D9" s="173"/>
      <c r="E9" s="173"/>
      <c r="F9" s="173"/>
    </row>
    <row r="10" spans="2:9" s="181" customFormat="1" ht="17.25" customHeight="1">
      <c r="B10" s="179" t="s">
        <v>638</v>
      </c>
      <c r="C10" s="476" t="s">
        <v>637</v>
      </c>
      <c r="D10" s="476"/>
      <c r="E10" s="476"/>
      <c r="F10" s="476"/>
      <c r="G10" s="476"/>
      <c r="H10" s="476"/>
      <c r="I10" s="476"/>
    </row>
    <row r="11" spans="2:9" s="184" customFormat="1" ht="92.4" customHeight="1">
      <c r="B11" s="480" t="s">
        <v>373</v>
      </c>
      <c r="C11" s="480"/>
      <c r="D11" s="480"/>
      <c r="E11" s="480"/>
      <c r="F11" s="480"/>
      <c r="G11" s="480"/>
      <c r="H11" s="480"/>
      <c r="I11" s="480"/>
    </row>
    <row r="12" spans="2:9" s="184" customFormat="1" ht="12.6">
      <c r="B12" s="183" t="s">
        <v>639</v>
      </c>
      <c r="C12" s="183" t="s">
        <v>640</v>
      </c>
      <c r="D12" s="183"/>
      <c r="E12" s="183"/>
      <c r="F12" s="183"/>
    </row>
    <row r="13" spans="2:9" s="184" customFormat="1" ht="26.4" customHeight="1">
      <c r="B13" s="480" t="s">
        <v>250</v>
      </c>
      <c r="C13" s="480"/>
      <c r="D13" s="480"/>
      <c r="E13" s="480"/>
      <c r="F13" s="480"/>
      <c r="G13" s="480"/>
      <c r="H13" s="480"/>
      <c r="I13" s="480"/>
    </row>
    <row r="14" spans="2:9" s="184" customFormat="1" ht="13.5" customHeight="1">
      <c r="B14" s="176"/>
      <c r="C14" s="176"/>
      <c r="D14" s="176"/>
      <c r="E14" s="176"/>
      <c r="F14" s="176"/>
    </row>
    <row r="15" spans="2:9" s="184" customFormat="1" ht="15" customHeight="1">
      <c r="B15" s="173" t="s">
        <v>642</v>
      </c>
      <c r="C15" s="478" t="s">
        <v>643</v>
      </c>
      <c r="D15" s="478"/>
      <c r="E15" s="478"/>
      <c r="F15" s="478"/>
      <c r="G15" s="478"/>
      <c r="H15" s="478"/>
      <c r="I15" s="478"/>
    </row>
    <row r="16" spans="2:9" s="180" customFormat="1" ht="18.75" customHeight="1">
      <c r="B16" s="188" t="s">
        <v>641</v>
      </c>
      <c r="C16" s="477" t="s">
        <v>797</v>
      </c>
      <c r="D16" s="477"/>
      <c r="E16" s="477"/>
      <c r="F16" s="477"/>
      <c r="G16" s="477"/>
      <c r="H16" s="477"/>
      <c r="I16" s="477"/>
    </row>
    <row r="17" spans="2:9" s="184" customFormat="1" ht="26.25" customHeight="1">
      <c r="B17" s="482" t="s">
        <v>374</v>
      </c>
      <c r="C17" s="482"/>
      <c r="D17" s="482"/>
      <c r="E17" s="482"/>
      <c r="F17" s="482"/>
      <c r="G17" s="482"/>
      <c r="H17" s="482"/>
      <c r="I17" s="482"/>
    </row>
    <row r="18" spans="2:9" s="180" customFormat="1" ht="18.75" customHeight="1">
      <c r="B18" s="188" t="s">
        <v>644</v>
      </c>
      <c r="C18" s="188" t="s">
        <v>645</v>
      </c>
      <c r="D18" s="188"/>
      <c r="E18" s="188"/>
      <c r="F18" s="188"/>
    </row>
    <row r="19" spans="2:9" s="184" customFormat="1" ht="60" customHeight="1">
      <c r="B19" s="481" t="s">
        <v>806</v>
      </c>
      <c r="C19" s="481"/>
      <c r="D19" s="481"/>
      <c r="E19" s="481"/>
      <c r="F19" s="481"/>
      <c r="G19" s="481"/>
      <c r="H19" s="481"/>
      <c r="I19" s="481"/>
    </row>
    <row r="20" spans="2:9" s="180" customFormat="1" ht="18.75" customHeight="1">
      <c r="B20" s="179" t="s">
        <v>646</v>
      </c>
      <c r="C20" s="179" t="s">
        <v>647</v>
      </c>
      <c r="D20" s="179"/>
      <c r="E20" s="179"/>
      <c r="F20" s="179"/>
    </row>
    <row r="21" spans="2:9" s="184" customFormat="1">
      <c r="B21" s="498" t="s">
        <v>254</v>
      </c>
      <c r="C21" s="498"/>
      <c r="D21" s="498"/>
      <c r="E21" s="498"/>
      <c r="F21" s="498"/>
    </row>
    <row r="22" spans="2:9" s="180" customFormat="1" ht="29.4" customHeight="1">
      <c r="B22" s="179" t="s">
        <v>648</v>
      </c>
      <c r="C22" s="479" t="s">
        <v>649</v>
      </c>
      <c r="D22" s="479"/>
      <c r="E22" s="479"/>
      <c r="F22" s="479"/>
      <c r="G22" s="479"/>
      <c r="H22" s="479"/>
      <c r="I22" s="479"/>
    </row>
    <row r="23" spans="2:9" s="184" customFormat="1" ht="24.6" customHeight="1">
      <c r="B23" s="480" t="s">
        <v>253</v>
      </c>
      <c r="C23" s="480"/>
      <c r="D23" s="480"/>
      <c r="E23" s="480"/>
      <c r="F23" s="480"/>
      <c r="G23" s="480"/>
      <c r="H23" s="480"/>
      <c r="I23" s="480"/>
    </row>
    <row r="24" spans="2:9" s="180" customFormat="1" ht="18.75" customHeight="1">
      <c r="B24" s="179" t="s">
        <v>650</v>
      </c>
      <c r="C24" s="479" t="s">
        <v>805</v>
      </c>
      <c r="D24" s="479"/>
      <c r="E24" s="479"/>
      <c r="F24" s="479"/>
      <c r="G24" s="479"/>
      <c r="H24" s="479"/>
      <c r="I24" s="479"/>
    </row>
    <row r="25" spans="2:9" s="184" customFormat="1" ht="30.6" customHeight="1">
      <c r="B25" s="480" t="s">
        <v>375</v>
      </c>
      <c r="C25" s="480"/>
      <c r="D25" s="480"/>
      <c r="E25" s="480"/>
      <c r="F25" s="480"/>
      <c r="G25" s="480"/>
      <c r="H25" s="480"/>
      <c r="I25" s="480"/>
    </row>
    <row r="26" spans="2:9" s="180" customFormat="1" ht="19.5" customHeight="1">
      <c r="B26" s="179" t="s">
        <v>651</v>
      </c>
      <c r="C26" s="479" t="s">
        <v>652</v>
      </c>
      <c r="D26" s="479"/>
      <c r="E26" s="479"/>
      <c r="F26" s="479"/>
      <c r="G26" s="479"/>
      <c r="H26" s="479"/>
      <c r="I26" s="479"/>
    </row>
    <row r="27" spans="2:9" ht="19.5" customHeight="1">
      <c r="B27" s="434" t="s">
        <v>794</v>
      </c>
      <c r="C27" s="434"/>
      <c r="D27" s="434"/>
      <c r="E27" s="434"/>
      <c r="F27" s="434"/>
      <c r="G27" s="434"/>
      <c r="H27" s="434"/>
      <c r="I27" s="434"/>
    </row>
    <row r="28" spans="2:9" s="180" customFormat="1" ht="19.5" customHeight="1">
      <c r="B28" s="179" t="s">
        <v>822</v>
      </c>
      <c r="C28" s="179" t="s">
        <v>653</v>
      </c>
      <c r="D28" s="179"/>
      <c r="E28" s="179"/>
      <c r="F28" s="179"/>
      <c r="G28" s="186"/>
    </row>
    <row r="29" spans="2:9" ht="15.6" customHeight="1">
      <c r="B29" s="485" t="s">
        <v>252</v>
      </c>
      <c r="C29" s="485"/>
      <c r="D29" s="485"/>
      <c r="E29" s="485"/>
      <c r="F29" s="485"/>
    </row>
    <row r="30" spans="2:9" ht="10.95" customHeight="1">
      <c r="B30" s="191"/>
      <c r="C30" s="191"/>
      <c r="D30" s="191"/>
      <c r="E30" s="191"/>
      <c r="F30" s="177"/>
    </row>
    <row r="31" spans="2:9" ht="15" customHeight="1">
      <c r="B31" s="173" t="s">
        <v>654</v>
      </c>
      <c r="C31" s="173" t="s">
        <v>655</v>
      </c>
      <c r="D31" s="173"/>
      <c r="E31" s="173"/>
      <c r="F31" s="173"/>
    </row>
    <row r="32" spans="2:9" ht="28.2" customHeight="1">
      <c r="B32" s="480" t="s">
        <v>251</v>
      </c>
      <c r="C32" s="480"/>
      <c r="D32" s="480"/>
      <c r="E32" s="480"/>
      <c r="F32" s="480"/>
      <c r="G32" s="480"/>
      <c r="H32" s="480"/>
      <c r="I32" s="480"/>
    </row>
    <row r="33" spans="2:9" ht="12.6">
      <c r="B33" s="173" t="s">
        <v>657</v>
      </c>
      <c r="C33" s="173" t="s">
        <v>656</v>
      </c>
      <c r="D33" s="173"/>
      <c r="E33" s="173"/>
      <c r="F33" s="173"/>
    </row>
    <row r="34" spans="2:9">
      <c r="B34" s="134"/>
      <c r="C34" s="134"/>
    </row>
    <row r="35" spans="2:9" ht="12.6">
      <c r="B35" s="171" t="s">
        <v>671</v>
      </c>
      <c r="C35" s="171" t="s">
        <v>658</v>
      </c>
      <c r="D35" s="171"/>
    </row>
    <row r="37" spans="2:9" ht="18" customHeight="1">
      <c r="B37" s="486" t="s">
        <v>58</v>
      </c>
      <c r="C37" s="486"/>
      <c r="D37" s="486"/>
      <c r="E37" s="185">
        <v>44561</v>
      </c>
      <c r="F37" s="185">
        <v>44469</v>
      </c>
      <c r="G37" s="185">
        <v>44196</v>
      </c>
    </row>
    <row r="38" spans="2:9" ht="18" customHeight="1">
      <c r="B38" s="509" t="s">
        <v>71</v>
      </c>
      <c r="C38" s="509"/>
      <c r="D38" s="509"/>
      <c r="E38" s="175">
        <v>6870.81</v>
      </c>
      <c r="F38" s="175">
        <v>6895.8</v>
      </c>
      <c r="G38" s="175">
        <v>6891.96</v>
      </c>
    </row>
    <row r="39" spans="2:9" ht="18" customHeight="1">
      <c r="B39" s="509" t="s">
        <v>72</v>
      </c>
      <c r="C39" s="509"/>
      <c r="D39" s="509"/>
      <c r="E39" s="175">
        <v>6887.4</v>
      </c>
      <c r="F39" s="175">
        <v>6918.66</v>
      </c>
      <c r="G39" s="175">
        <v>6941.65</v>
      </c>
    </row>
    <row r="41" spans="2:9" ht="12.6">
      <c r="B41" s="171" t="s">
        <v>672</v>
      </c>
      <c r="C41" s="171" t="s">
        <v>659</v>
      </c>
      <c r="D41" s="171"/>
    </row>
    <row r="42" spans="2:9">
      <c r="B42" s="134"/>
      <c r="C42" s="134"/>
    </row>
    <row r="43" spans="2:9" ht="15" customHeight="1">
      <c r="B43" s="187" t="s">
        <v>709</v>
      </c>
      <c r="C43" s="171" t="s">
        <v>660</v>
      </c>
      <c r="D43" s="171"/>
      <c r="E43" s="153"/>
    </row>
    <row r="44" spans="2:9" ht="9.75" customHeight="1">
      <c r="B44" s="187"/>
      <c r="C44" s="171"/>
      <c r="D44" s="171"/>
      <c r="E44" s="153"/>
    </row>
    <row r="45" spans="2:9" ht="44.4" customHeight="1">
      <c r="B45" s="432" t="s">
        <v>73</v>
      </c>
      <c r="C45" s="433"/>
      <c r="D45" s="178" t="s">
        <v>718</v>
      </c>
      <c r="E45" s="178" t="s">
        <v>74</v>
      </c>
      <c r="F45" s="182" t="s">
        <v>719</v>
      </c>
      <c r="G45" s="182" t="s">
        <v>720</v>
      </c>
      <c r="H45" s="182" t="s">
        <v>721</v>
      </c>
      <c r="I45" s="178" t="s">
        <v>722</v>
      </c>
    </row>
    <row r="46" spans="2:9" ht="15" customHeight="1">
      <c r="B46" s="424" t="s">
        <v>0</v>
      </c>
      <c r="C46" s="425"/>
      <c r="D46" s="189"/>
      <c r="E46" s="189"/>
      <c r="F46" s="190"/>
      <c r="G46" s="190"/>
      <c r="H46" s="189"/>
      <c r="I46" s="189"/>
    </row>
    <row r="47" spans="2:9" ht="15" customHeight="1">
      <c r="B47" s="424" t="s">
        <v>75</v>
      </c>
      <c r="C47" s="425"/>
      <c r="D47" s="189"/>
      <c r="E47" s="189"/>
      <c r="F47" s="190"/>
      <c r="G47" s="190"/>
      <c r="H47" s="189"/>
      <c r="I47" s="189"/>
    </row>
    <row r="48" spans="2:9" ht="15" customHeight="1">
      <c r="B48" s="473" t="s">
        <v>76</v>
      </c>
      <c r="C48" s="474"/>
      <c r="D48" s="189"/>
      <c r="E48" s="189"/>
      <c r="F48" s="190"/>
      <c r="G48" s="190"/>
      <c r="H48" s="189"/>
      <c r="I48" s="189"/>
    </row>
    <row r="49" spans="2:14" ht="15" customHeight="1">
      <c r="B49" s="438" t="s">
        <v>77</v>
      </c>
      <c r="C49" s="439"/>
      <c r="D49" s="172" t="s">
        <v>78</v>
      </c>
      <c r="E49" s="74">
        <v>0</v>
      </c>
      <c r="F49" s="87">
        <f>+E38</f>
        <v>6870.81</v>
      </c>
      <c r="G49" s="75">
        <f>+E49*F49</f>
        <v>0</v>
      </c>
      <c r="H49" s="94">
        <f>+F38</f>
        <v>6895.8</v>
      </c>
      <c r="I49" s="75">
        <v>0</v>
      </c>
      <c r="J49" s="97"/>
    </row>
    <row r="50" spans="2:14" ht="15" customHeight="1">
      <c r="B50" s="438" t="s">
        <v>394</v>
      </c>
      <c r="C50" s="439"/>
      <c r="D50" s="172" t="s">
        <v>78</v>
      </c>
      <c r="E50" s="74">
        <v>0</v>
      </c>
      <c r="F50" s="87">
        <f>+F49</f>
        <v>6870.81</v>
      </c>
      <c r="G50" s="75">
        <f t="shared" ref="G50" si="0">+E50*F50</f>
        <v>0</v>
      </c>
      <c r="H50" s="94">
        <f>+H49</f>
        <v>6895.8</v>
      </c>
      <c r="I50" s="75">
        <v>0</v>
      </c>
      <c r="J50" s="97"/>
    </row>
    <row r="51" spans="2:14" ht="15" customHeight="1">
      <c r="B51" s="438" t="s">
        <v>394</v>
      </c>
      <c r="C51" s="439"/>
      <c r="D51" s="172" t="s">
        <v>78</v>
      </c>
      <c r="E51" s="74">
        <v>4790.3999999999996</v>
      </c>
      <c r="F51" s="87">
        <f>+F50</f>
        <v>6870.81</v>
      </c>
      <c r="G51" s="75">
        <f>+E51*F51</f>
        <v>32913928.223999999</v>
      </c>
      <c r="H51" s="94">
        <f>+H50</f>
        <v>6895.8</v>
      </c>
      <c r="I51" s="75">
        <v>11029686</v>
      </c>
      <c r="J51" s="97"/>
      <c r="K51" s="97"/>
    </row>
    <row r="52" spans="2:14" ht="15" customHeight="1">
      <c r="B52" s="438" t="s">
        <v>394</v>
      </c>
      <c r="C52" s="439"/>
      <c r="D52" s="172" t="s">
        <v>78</v>
      </c>
      <c r="E52" s="74">
        <v>28.65</v>
      </c>
      <c r="F52" s="87">
        <f t="shared" ref="F52:F61" si="1">+F51</f>
        <v>6870.81</v>
      </c>
      <c r="G52" s="75">
        <f>+E52*F52-1</f>
        <v>196847.7065</v>
      </c>
      <c r="H52" s="94">
        <f t="shared" ref="H52:H60" si="2">+H51</f>
        <v>6895.8</v>
      </c>
      <c r="I52" s="75">
        <v>4170325</v>
      </c>
      <c r="J52" s="97"/>
      <c r="K52" s="97"/>
    </row>
    <row r="53" spans="2:14" ht="15" customHeight="1">
      <c r="B53" s="438" t="s">
        <v>394</v>
      </c>
      <c r="C53" s="439"/>
      <c r="D53" s="172" t="s">
        <v>78</v>
      </c>
      <c r="E53" s="74">
        <v>6199.98</v>
      </c>
      <c r="F53" s="87">
        <f t="shared" si="1"/>
        <v>6870.81</v>
      </c>
      <c r="G53" s="75">
        <f>+E53*F53-1</f>
        <v>42598883.583800003</v>
      </c>
      <c r="H53" s="94">
        <f t="shared" si="2"/>
        <v>6895.8</v>
      </c>
      <c r="I53" s="75">
        <v>36685490</v>
      </c>
      <c r="J53" s="97"/>
      <c r="K53" s="97"/>
    </row>
    <row r="54" spans="2:14" ht="15" customHeight="1">
      <c r="B54" s="438" t="s">
        <v>79</v>
      </c>
      <c r="C54" s="439"/>
      <c r="D54" s="172" t="s">
        <v>78</v>
      </c>
      <c r="E54" s="74">
        <v>1100.22</v>
      </c>
      <c r="F54" s="87">
        <f>+F53</f>
        <v>6870.81</v>
      </c>
      <c r="G54" s="75">
        <f>+E54*F54-1</f>
        <v>7559401.5782000003</v>
      </c>
      <c r="H54" s="94">
        <f>+H53</f>
        <v>6895.8</v>
      </c>
      <c r="I54" s="75">
        <v>6893476</v>
      </c>
      <c r="J54" s="97"/>
      <c r="K54" s="97"/>
    </row>
    <row r="55" spans="2:14" ht="15" customHeight="1">
      <c r="B55" s="438" t="s">
        <v>80</v>
      </c>
      <c r="C55" s="439"/>
      <c r="D55" s="172" t="s">
        <v>78</v>
      </c>
      <c r="E55" s="74">
        <v>5106.67</v>
      </c>
      <c r="F55" s="87">
        <f t="shared" si="1"/>
        <v>6870.81</v>
      </c>
      <c r="G55" s="75">
        <f t="shared" ref="G55:G66" si="3">+E55*F55</f>
        <v>35086959.302700005</v>
      </c>
      <c r="H55" s="94">
        <f t="shared" si="2"/>
        <v>6895.8</v>
      </c>
      <c r="I55" s="75">
        <v>34080742</v>
      </c>
      <c r="J55" s="97"/>
      <c r="K55" s="97"/>
    </row>
    <row r="56" spans="2:14" ht="15" customHeight="1">
      <c r="B56" s="438" t="s">
        <v>232</v>
      </c>
      <c r="C56" s="439"/>
      <c r="D56" s="172" t="s">
        <v>78</v>
      </c>
      <c r="E56" s="74">
        <f>1600+1.04</f>
        <v>1601.04</v>
      </c>
      <c r="F56" s="87">
        <f>+F55</f>
        <v>6870.81</v>
      </c>
      <c r="G56" s="75">
        <f>+E56*F56-1</f>
        <v>11000440.6424</v>
      </c>
      <c r="H56" s="94">
        <f t="shared" si="2"/>
        <v>6895.8</v>
      </c>
      <c r="I56" s="75">
        <v>7583706</v>
      </c>
      <c r="J56" s="97"/>
      <c r="K56" s="97"/>
    </row>
    <row r="57" spans="2:14" ht="15" customHeight="1">
      <c r="B57" s="438" t="s">
        <v>233</v>
      </c>
      <c r="C57" s="439"/>
      <c r="D57" s="172" t="s">
        <v>78</v>
      </c>
      <c r="E57" s="74">
        <v>3100</v>
      </c>
      <c r="F57" s="87">
        <f>+F56</f>
        <v>6870.81</v>
      </c>
      <c r="G57" s="75">
        <f t="shared" si="3"/>
        <v>21299511</v>
      </c>
      <c r="H57" s="94">
        <f>+H56</f>
        <v>6895.8</v>
      </c>
      <c r="I57" s="75">
        <v>20675880</v>
      </c>
      <c r="J57" s="97"/>
      <c r="K57" s="97"/>
    </row>
    <row r="58" spans="2:14" ht="15" customHeight="1">
      <c r="B58" s="438" t="s">
        <v>243</v>
      </c>
      <c r="C58" s="439"/>
      <c r="D58" s="172" t="s">
        <v>78</v>
      </c>
      <c r="E58" s="74">
        <v>0</v>
      </c>
      <c r="F58" s="87">
        <f t="shared" si="1"/>
        <v>6870.81</v>
      </c>
      <c r="G58" s="75">
        <f t="shared" si="3"/>
        <v>0</v>
      </c>
      <c r="H58" s="94">
        <f t="shared" si="2"/>
        <v>6895.8</v>
      </c>
      <c r="I58" s="75">
        <v>0</v>
      </c>
      <c r="J58" s="97"/>
      <c r="K58" s="97"/>
    </row>
    <row r="59" spans="2:14" ht="15" customHeight="1">
      <c r="B59" s="438" t="s">
        <v>234</v>
      </c>
      <c r="C59" s="439"/>
      <c r="D59" s="172" t="s">
        <v>78</v>
      </c>
      <c r="E59" s="74">
        <v>295.61</v>
      </c>
      <c r="F59" s="87">
        <f t="shared" si="1"/>
        <v>6870.81</v>
      </c>
      <c r="G59" s="75">
        <f t="shared" si="3"/>
        <v>2031080.1441000002</v>
      </c>
      <c r="H59" s="94">
        <f t="shared" si="2"/>
        <v>6895.8</v>
      </c>
      <c r="I59" s="75">
        <v>2008869</v>
      </c>
      <c r="J59" s="97"/>
      <c r="K59" s="97"/>
    </row>
    <row r="60" spans="2:14" ht="15" customHeight="1">
      <c r="B60" s="438" t="s">
        <v>169</v>
      </c>
      <c r="C60" s="439"/>
      <c r="D60" s="172" t="s">
        <v>78</v>
      </c>
      <c r="E60" s="74">
        <v>261.06</v>
      </c>
      <c r="F60" s="87">
        <f t="shared" si="1"/>
        <v>6870.81</v>
      </c>
      <c r="G60" s="75">
        <f>+E60*F60-1</f>
        <v>1793692.6586000002</v>
      </c>
      <c r="H60" s="94">
        <f t="shared" si="2"/>
        <v>6895.8</v>
      </c>
      <c r="I60" s="76">
        <v>0</v>
      </c>
      <c r="J60" s="97"/>
      <c r="K60" s="97"/>
    </row>
    <row r="61" spans="2:14" ht="15" customHeight="1">
      <c r="B61" s="438" t="s">
        <v>424</v>
      </c>
      <c r="C61" s="439"/>
      <c r="D61" s="172" t="s">
        <v>78</v>
      </c>
      <c r="E61" s="74">
        <v>500.03</v>
      </c>
      <c r="F61" s="87">
        <f t="shared" si="1"/>
        <v>6870.81</v>
      </c>
      <c r="G61" s="75">
        <f t="shared" si="3"/>
        <v>3435611.1242999998</v>
      </c>
      <c r="H61" s="94">
        <f>+H60</f>
        <v>6895.8</v>
      </c>
      <c r="I61" s="76">
        <v>0</v>
      </c>
      <c r="J61" s="97"/>
      <c r="K61" s="97"/>
    </row>
    <row r="62" spans="2:14" ht="15" customHeight="1">
      <c r="B62" s="473" t="s">
        <v>81</v>
      </c>
      <c r="C62" s="474"/>
      <c r="D62" s="192"/>
      <c r="E62" s="76">
        <v>0</v>
      </c>
      <c r="F62" s="87"/>
      <c r="G62" s="75">
        <f t="shared" si="3"/>
        <v>0</v>
      </c>
      <c r="H62" s="76"/>
      <c r="I62" s="76"/>
      <c r="J62" s="97"/>
    </row>
    <row r="63" spans="2:14" ht="15" customHeight="1">
      <c r="B63" s="438" t="s">
        <v>82</v>
      </c>
      <c r="C63" s="439"/>
      <c r="D63" s="192" t="s">
        <v>78</v>
      </c>
      <c r="E63" s="77">
        <v>202.97</v>
      </c>
      <c r="F63" s="87">
        <f>+F59</f>
        <v>6870.81</v>
      </c>
      <c r="G63" s="75">
        <f t="shared" si="3"/>
        <v>1394568.3057000001</v>
      </c>
      <c r="H63" s="77">
        <f>+H61</f>
        <v>6895.8</v>
      </c>
      <c r="I63" s="76">
        <v>1200028</v>
      </c>
      <c r="J63" s="97"/>
      <c r="L63" s="99"/>
      <c r="M63" s="99"/>
      <c r="N63" s="85"/>
    </row>
    <row r="64" spans="2:14" ht="15" hidden="1" customHeight="1">
      <c r="B64" s="105" t="s">
        <v>377</v>
      </c>
      <c r="C64" s="105"/>
      <c r="D64" s="192" t="s">
        <v>78</v>
      </c>
      <c r="E64" s="77">
        <v>0</v>
      </c>
      <c r="F64" s="87">
        <f>+F60</f>
        <v>6870.81</v>
      </c>
      <c r="G64" s="75">
        <f t="shared" si="3"/>
        <v>0</v>
      </c>
      <c r="H64" s="77">
        <f>+H61</f>
        <v>6895.8</v>
      </c>
      <c r="I64" s="76">
        <v>0</v>
      </c>
      <c r="L64" s="99"/>
      <c r="M64" s="99"/>
      <c r="N64" s="85"/>
    </row>
    <row r="65" spans="2:11" ht="15" customHeight="1">
      <c r="B65" s="473" t="s">
        <v>83</v>
      </c>
      <c r="C65" s="474"/>
      <c r="D65" s="189"/>
      <c r="E65" s="76"/>
      <c r="F65" s="90"/>
      <c r="G65" s="75">
        <f t="shared" si="3"/>
        <v>0</v>
      </c>
      <c r="H65" s="193"/>
      <c r="I65" s="189"/>
    </row>
    <row r="66" spans="2:11" ht="15" customHeight="1">
      <c r="B66" s="438" t="s">
        <v>84</v>
      </c>
      <c r="C66" s="439"/>
      <c r="D66" s="172" t="s">
        <v>78</v>
      </c>
      <c r="E66" s="77">
        <v>146832.3493</v>
      </c>
      <c r="F66" s="87">
        <f>+F63</f>
        <v>6870.81</v>
      </c>
      <c r="G66" s="75">
        <f t="shared" si="3"/>
        <v>1008857173.8939331</v>
      </c>
      <c r="H66" s="87">
        <f>+H63</f>
        <v>6895.8</v>
      </c>
      <c r="I66" s="76">
        <v>3588205795</v>
      </c>
      <c r="K66" s="194"/>
    </row>
    <row r="67" spans="2:11" ht="15" hidden="1" customHeight="1">
      <c r="B67" s="105" t="s">
        <v>85</v>
      </c>
      <c r="C67" s="105"/>
      <c r="D67" s="172" t="s">
        <v>78</v>
      </c>
      <c r="E67" s="77">
        <v>0</v>
      </c>
      <c r="F67" s="87">
        <f>+F66</f>
        <v>6870.81</v>
      </c>
      <c r="G67" s="75">
        <f>+E67*F67</f>
        <v>0</v>
      </c>
      <c r="H67" s="87">
        <f>+H66</f>
        <v>6895.8</v>
      </c>
      <c r="I67" s="75">
        <v>0</v>
      </c>
      <c r="K67" s="194"/>
    </row>
    <row r="68" spans="2:11" s="85" customFormat="1" ht="15" customHeight="1">
      <c r="B68" s="424" t="s">
        <v>33</v>
      </c>
      <c r="C68" s="425"/>
      <c r="D68" s="195" t="s">
        <v>107</v>
      </c>
      <c r="E68" s="196">
        <f>SUM(E49:E67)</f>
        <v>170018.97930000001</v>
      </c>
      <c r="F68" s="197">
        <f>+F67</f>
        <v>6870.81</v>
      </c>
      <c r="G68" s="198">
        <f>SUM(G49:G67)</f>
        <v>1168168098.1642332</v>
      </c>
      <c r="H68" s="197">
        <f>+H67</f>
        <v>6895.8</v>
      </c>
      <c r="I68" s="198">
        <f>SUM(I49:I67)-1</f>
        <v>3712533996</v>
      </c>
      <c r="K68" s="86"/>
    </row>
    <row r="69" spans="2:11" s="85" customFormat="1">
      <c r="B69" s="79"/>
      <c r="C69" s="79"/>
      <c r="D69" s="80"/>
      <c r="E69" s="81"/>
      <c r="F69" s="82"/>
      <c r="G69" s="83"/>
      <c r="H69" s="81"/>
      <c r="I69" s="84"/>
      <c r="K69" s="86"/>
    </row>
    <row r="70" spans="2:11" s="85" customFormat="1" ht="12.6">
      <c r="B70" s="187" t="s">
        <v>710</v>
      </c>
      <c r="C70" s="173" t="s">
        <v>193</v>
      </c>
      <c r="D70" s="173"/>
      <c r="E70" s="173"/>
      <c r="F70" s="199"/>
      <c r="G70" s="200"/>
      <c r="H70" s="201"/>
      <c r="I70" s="202"/>
      <c r="K70" s="86"/>
    </row>
    <row r="71" spans="2:11" s="85" customFormat="1" ht="9.75" customHeight="1">
      <c r="B71" s="187"/>
      <c r="C71" s="173"/>
      <c r="D71" s="173"/>
      <c r="E71" s="173"/>
      <c r="F71" s="199"/>
      <c r="G71" s="200"/>
      <c r="H71" s="201"/>
      <c r="I71" s="202"/>
      <c r="K71" s="86"/>
    </row>
    <row r="72" spans="2:11" ht="42.6" customHeight="1">
      <c r="B72" s="432" t="s">
        <v>73</v>
      </c>
      <c r="C72" s="433"/>
      <c r="D72" s="178" t="s">
        <v>718</v>
      </c>
      <c r="E72" s="178" t="s">
        <v>74</v>
      </c>
      <c r="F72" s="182" t="s">
        <v>719</v>
      </c>
      <c r="G72" s="182" t="s">
        <v>720</v>
      </c>
      <c r="H72" s="182" t="s">
        <v>721</v>
      </c>
      <c r="I72" s="178" t="s">
        <v>722</v>
      </c>
    </row>
    <row r="73" spans="2:11" ht="15" customHeight="1">
      <c r="B73" s="473" t="s">
        <v>86</v>
      </c>
      <c r="C73" s="474"/>
      <c r="D73" s="195"/>
      <c r="E73" s="203"/>
      <c r="F73" s="90"/>
      <c r="G73" s="76"/>
      <c r="H73" s="90"/>
      <c r="I73" s="76"/>
    </row>
    <row r="74" spans="2:11" ht="15" customHeight="1">
      <c r="B74" s="438" t="s">
        <v>87</v>
      </c>
      <c r="C74" s="439"/>
      <c r="D74" s="172" t="s">
        <v>78</v>
      </c>
      <c r="E74" s="74">
        <v>3010.74</v>
      </c>
      <c r="F74" s="87">
        <f>+E39</f>
        <v>6887.4</v>
      </c>
      <c r="G74" s="88">
        <f>+E74*F74-1</f>
        <v>20736169.675999999</v>
      </c>
      <c r="H74" s="87">
        <f>+F39</f>
        <v>6918.66</v>
      </c>
      <c r="I74" s="204">
        <v>4880049</v>
      </c>
    </row>
    <row r="75" spans="2:11" ht="15" customHeight="1">
      <c r="B75" s="438" t="s">
        <v>140</v>
      </c>
      <c r="C75" s="439"/>
      <c r="D75" s="172" t="s">
        <v>78</v>
      </c>
      <c r="E75" s="74">
        <v>4789.47</v>
      </c>
      <c r="F75" s="87">
        <f>+F74</f>
        <v>6887.4</v>
      </c>
      <c r="G75" s="88">
        <f>+E75*F75</f>
        <v>32986995.677999999</v>
      </c>
      <c r="H75" s="87">
        <f>+H74</f>
        <v>6918.66</v>
      </c>
      <c r="I75" s="204">
        <v>11102406</v>
      </c>
    </row>
    <row r="76" spans="2:11" ht="15" customHeight="1">
      <c r="B76" s="473" t="s">
        <v>460</v>
      </c>
      <c r="C76" s="474"/>
      <c r="D76" s="195"/>
      <c r="E76" s="203"/>
      <c r="F76" s="90"/>
      <c r="G76" s="76"/>
      <c r="H76" s="90"/>
      <c r="I76" s="76"/>
    </row>
    <row r="77" spans="2:11" ht="15" customHeight="1">
      <c r="B77" s="438" t="s">
        <v>461</v>
      </c>
      <c r="C77" s="439"/>
      <c r="D77" s="172" t="s">
        <v>78</v>
      </c>
      <c r="E77" s="74">
        <v>103141.13</v>
      </c>
      <c r="F77" s="87">
        <v>6870.81</v>
      </c>
      <c r="G77" s="88">
        <f>+E77*F77</f>
        <v>708663107.41530013</v>
      </c>
      <c r="H77" s="87">
        <f>+E42</f>
        <v>0</v>
      </c>
      <c r="I77" s="204">
        <v>0</v>
      </c>
    </row>
    <row r="78" spans="2:11" ht="15" customHeight="1">
      <c r="B78" s="438" t="s">
        <v>462</v>
      </c>
      <c r="C78" s="439"/>
      <c r="D78" s="172" t="s">
        <v>78</v>
      </c>
      <c r="E78" s="74">
        <v>2594.77</v>
      </c>
      <c r="F78" s="87">
        <f>+F77</f>
        <v>6870.81</v>
      </c>
      <c r="G78" s="88">
        <f>+E78*F78-1</f>
        <v>17828170.663699999</v>
      </c>
      <c r="H78" s="87">
        <f>+H77</f>
        <v>0</v>
      </c>
      <c r="I78" s="204">
        <v>0</v>
      </c>
    </row>
    <row r="79" spans="2:11" s="85" customFormat="1" ht="15" customHeight="1">
      <c r="B79" s="424" t="s">
        <v>224</v>
      </c>
      <c r="C79" s="425"/>
      <c r="D79" s="195" t="s">
        <v>107</v>
      </c>
      <c r="E79" s="196">
        <f>SUM(E74:E78)</f>
        <v>113536.11000000002</v>
      </c>
      <c r="F79" s="197"/>
      <c r="G79" s="205">
        <f>SUM(G74:G78)</f>
        <v>780214443.43300009</v>
      </c>
      <c r="H79" s="197">
        <f>+H75</f>
        <v>6918.66</v>
      </c>
      <c r="I79" s="190">
        <f>SUM(I74:I78)</f>
        <v>15982455</v>
      </c>
      <c r="K79" s="86"/>
    </row>
    <row r="81" spans="2:8" ht="12.6">
      <c r="B81" s="154" t="s">
        <v>673</v>
      </c>
      <c r="C81" s="173" t="s">
        <v>661</v>
      </c>
    </row>
    <row r="83" spans="2:8" ht="40.200000000000003" customHeight="1">
      <c r="B83" s="432" t="s">
        <v>58</v>
      </c>
      <c r="C83" s="496"/>
      <c r="D83" s="433"/>
      <c r="E83" s="178" t="s">
        <v>451</v>
      </c>
      <c r="F83" s="178" t="s">
        <v>452</v>
      </c>
      <c r="G83" s="182" t="s">
        <v>256</v>
      </c>
      <c r="H83" s="182" t="s">
        <v>257</v>
      </c>
    </row>
    <row r="84" spans="2:8" ht="18" customHeight="1">
      <c r="B84" s="414" t="s">
        <v>396</v>
      </c>
      <c r="C84" s="497"/>
      <c r="D84" s="415"/>
      <c r="E84" s="206">
        <f>+E38</f>
        <v>6870.81</v>
      </c>
      <c r="F84" s="89">
        <v>55356265</v>
      </c>
      <c r="G84" s="207">
        <f>+F38</f>
        <v>6895.8</v>
      </c>
      <c r="H84" s="104">
        <v>444027323</v>
      </c>
    </row>
    <row r="85" spans="2:8" ht="18" customHeight="1">
      <c r="B85" s="414" t="s">
        <v>395</v>
      </c>
      <c r="C85" s="497"/>
      <c r="D85" s="415"/>
      <c r="E85" s="206">
        <f>+E39</f>
        <v>6887.4</v>
      </c>
      <c r="F85" s="89">
        <v>0</v>
      </c>
      <c r="G85" s="207">
        <f>+F39</f>
        <v>6918.66</v>
      </c>
      <c r="H85" s="104">
        <v>0</v>
      </c>
    </row>
    <row r="87" spans="2:8" ht="12.6">
      <c r="B87" s="154" t="s">
        <v>674</v>
      </c>
      <c r="C87" s="154" t="s">
        <v>662</v>
      </c>
    </row>
    <row r="88" spans="2:8" ht="21" customHeight="1">
      <c r="B88" s="153" t="s">
        <v>675</v>
      </c>
      <c r="C88" s="153" t="s">
        <v>663</v>
      </c>
      <c r="D88" s="181"/>
      <c r="E88" s="181"/>
      <c r="F88" s="208"/>
      <c r="G88" s="208"/>
    </row>
    <row r="89" spans="2:8" ht="32.25" customHeight="1">
      <c r="B89" s="432" t="s">
        <v>73</v>
      </c>
      <c r="C89" s="433"/>
      <c r="D89" s="178" t="s">
        <v>88</v>
      </c>
      <c r="E89" s="178" t="s">
        <v>89</v>
      </c>
      <c r="F89" s="182" t="s">
        <v>453</v>
      </c>
      <c r="G89" s="182" t="s">
        <v>258</v>
      </c>
    </row>
    <row r="90" spans="2:8" ht="15" customHeight="1">
      <c r="B90" s="438" t="s">
        <v>2</v>
      </c>
      <c r="C90" s="439"/>
      <c r="D90" s="91" t="s">
        <v>188</v>
      </c>
      <c r="E90" s="87">
        <v>0</v>
      </c>
      <c r="F90" s="90">
        <v>0</v>
      </c>
      <c r="G90" s="90">
        <v>504759</v>
      </c>
    </row>
    <row r="91" spans="2:8" ht="15" customHeight="1">
      <c r="B91" s="438" t="s">
        <v>190</v>
      </c>
      <c r="C91" s="439"/>
      <c r="D91" s="91" t="s">
        <v>188</v>
      </c>
      <c r="E91" s="87">
        <v>0</v>
      </c>
      <c r="F91" s="90">
        <v>2000000</v>
      </c>
      <c r="G91" s="90">
        <v>1000000</v>
      </c>
    </row>
    <row r="92" spans="2:8" s="85" customFormat="1" ht="15" customHeight="1">
      <c r="B92" s="471" t="s">
        <v>397</v>
      </c>
      <c r="C92" s="472"/>
      <c r="D92" s="209" t="s">
        <v>188</v>
      </c>
      <c r="E92" s="197">
        <v>0</v>
      </c>
      <c r="F92" s="210">
        <f>SUM(F90:F91)</f>
        <v>2000000</v>
      </c>
      <c r="G92" s="210">
        <f>SUM(G90:G91)</f>
        <v>1504759</v>
      </c>
    </row>
    <row r="93" spans="2:8" s="85" customFormat="1">
      <c r="B93" s="211"/>
      <c r="C93" s="211"/>
      <c r="D93" s="212"/>
      <c r="E93" s="213"/>
      <c r="F93" s="199"/>
      <c r="G93" s="199"/>
    </row>
    <row r="94" spans="2:8" ht="14.4" customHeight="1">
      <c r="B94" s="153" t="s">
        <v>676</v>
      </c>
      <c r="C94" s="153" t="s">
        <v>664</v>
      </c>
      <c r="D94" s="181"/>
      <c r="E94" s="181"/>
      <c r="F94" s="208"/>
      <c r="G94" s="208"/>
    </row>
    <row r="95" spans="2:8" ht="10.95" customHeight="1">
      <c r="B95" s="214" t="s">
        <v>378</v>
      </c>
      <c r="C95" s="214"/>
      <c r="D95" s="181"/>
      <c r="E95" s="181"/>
      <c r="F95" s="208"/>
      <c r="G95" s="208"/>
    </row>
    <row r="96" spans="2:8" ht="10.95" customHeight="1">
      <c r="B96" s="214"/>
      <c r="C96" s="316" t="s">
        <v>290</v>
      </c>
      <c r="D96" s="181"/>
      <c r="E96" s="181"/>
      <c r="F96" s="208"/>
      <c r="G96" s="208"/>
    </row>
    <row r="97" spans="2:7" ht="10.95" customHeight="1">
      <c r="B97" s="214"/>
      <c r="C97" s="153"/>
      <c r="D97" s="181"/>
      <c r="E97" s="181"/>
      <c r="F97" s="208"/>
      <c r="G97" s="208"/>
    </row>
    <row r="98" spans="2:7" ht="27.6" customHeight="1">
      <c r="B98" s="432" t="s">
        <v>73</v>
      </c>
      <c r="C98" s="433"/>
      <c r="D98" s="178" t="s">
        <v>88</v>
      </c>
      <c r="E98" s="178" t="s">
        <v>89</v>
      </c>
      <c r="F98" s="182" t="s">
        <v>453</v>
      </c>
      <c r="G98" s="182" t="s">
        <v>258</v>
      </c>
    </row>
    <row r="99" spans="2:7" ht="15" customHeight="1">
      <c r="B99" s="438" t="s">
        <v>91</v>
      </c>
      <c r="C99" s="439"/>
      <c r="D99" s="91" t="s">
        <v>188</v>
      </c>
      <c r="E99" s="87">
        <v>0</v>
      </c>
      <c r="F99" s="90">
        <v>220000</v>
      </c>
      <c r="G99" s="90">
        <v>0</v>
      </c>
    </row>
    <row r="100" spans="2:7" ht="15" customHeight="1">
      <c r="B100" s="438" t="s">
        <v>92</v>
      </c>
      <c r="C100" s="439"/>
      <c r="D100" s="91" t="s">
        <v>188</v>
      </c>
      <c r="E100" s="87">
        <v>0</v>
      </c>
      <c r="F100" s="170">
        <v>0</v>
      </c>
      <c r="G100" s="215">
        <v>10775920</v>
      </c>
    </row>
    <row r="101" spans="2:7" ht="15" customHeight="1">
      <c r="B101" s="438" t="s">
        <v>185</v>
      </c>
      <c r="C101" s="439"/>
      <c r="D101" s="91" t="s">
        <v>188</v>
      </c>
      <c r="E101" s="87">
        <v>0</v>
      </c>
      <c r="F101" s="90">
        <v>1940840</v>
      </c>
      <c r="G101" s="90">
        <v>26350571555</v>
      </c>
    </row>
    <row r="102" spans="2:7" ht="15" customHeight="1">
      <c r="B102" s="438" t="s">
        <v>94</v>
      </c>
      <c r="C102" s="439"/>
      <c r="D102" s="91" t="s">
        <v>188</v>
      </c>
      <c r="E102" s="87">
        <v>0</v>
      </c>
      <c r="F102" s="90">
        <v>3500000</v>
      </c>
      <c r="G102" s="90">
        <v>3000000</v>
      </c>
    </row>
    <row r="103" spans="2:7" ht="15" customHeight="1">
      <c r="B103" s="438" t="s">
        <v>95</v>
      </c>
      <c r="C103" s="439"/>
      <c r="D103" s="91" t="s">
        <v>188</v>
      </c>
      <c r="E103" s="87">
        <v>0</v>
      </c>
      <c r="F103" s="90">
        <v>8104999</v>
      </c>
      <c r="G103" s="90">
        <v>8055000</v>
      </c>
    </row>
    <row r="104" spans="2:7" ht="15" customHeight="1">
      <c r="B104" s="438" t="s">
        <v>419</v>
      </c>
      <c r="C104" s="439"/>
      <c r="D104" s="91" t="s">
        <v>188</v>
      </c>
      <c r="E104" s="87">
        <v>0</v>
      </c>
      <c r="F104" s="90">
        <v>5500000</v>
      </c>
      <c r="G104" s="90">
        <v>5000000</v>
      </c>
    </row>
    <row r="105" spans="2:7" ht="15" customHeight="1">
      <c r="B105" s="438" t="s">
        <v>239</v>
      </c>
      <c r="C105" s="439"/>
      <c r="D105" s="91" t="s">
        <v>188</v>
      </c>
      <c r="E105" s="87">
        <v>0</v>
      </c>
      <c r="F105" s="90">
        <v>0</v>
      </c>
      <c r="G105" s="90">
        <v>0</v>
      </c>
    </row>
    <row r="106" spans="2:7" ht="15" customHeight="1">
      <c r="B106" s="438" t="s">
        <v>96</v>
      </c>
      <c r="C106" s="439"/>
      <c r="D106" s="91" t="s">
        <v>188</v>
      </c>
      <c r="E106" s="87">
        <v>0</v>
      </c>
      <c r="F106" s="90">
        <v>826122</v>
      </c>
      <c r="G106" s="216">
        <v>500000</v>
      </c>
    </row>
    <row r="107" spans="2:7" ht="15" customHeight="1">
      <c r="B107" s="438" t="s">
        <v>97</v>
      </c>
      <c r="C107" s="439"/>
      <c r="D107" s="91" t="s">
        <v>188</v>
      </c>
      <c r="E107" s="87">
        <v>0</v>
      </c>
      <c r="F107" s="90">
        <v>19090890</v>
      </c>
      <c r="G107" s="90">
        <v>19090890</v>
      </c>
    </row>
    <row r="108" spans="2:7" ht="15" customHeight="1">
      <c r="B108" s="438" t="s">
        <v>236</v>
      </c>
      <c r="C108" s="439"/>
      <c r="D108" s="91" t="s">
        <v>188</v>
      </c>
      <c r="E108" s="87">
        <v>0</v>
      </c>
      <c r="F108" s="90">
        <v>0</v>
      </c>
      <c r="G108" s="90">
        <v>0</v>
      </c>
    </row>
    <row r="109" spans="2:7" ht="15" customHeight="1">
      <c r="B109" s="438" t="s">
        <v>237</v>
      </c>
      <c r="C109" s="439"/>
      <c r="D109" s="91" t="s">
        <v>188</v>
      </c>
      <c r="E109" s="87">
        <v>0</v>
      </c>
      <c r="F109" s="90">
        <v>3115000</v>
      </c>
      <c r="G109" s="90">
        <v>2923000</v>
      </c>
    </row>
    <row r="110" spans="2:7" ht="15" customHeight="1">
      <c r="B110" s="438" t="s">
        <v>169</v>
      </c>
      <c r="C110" s="439"/>
      <c r="D110" s="91" t="s">
        <v>188</v>
      </c>
      <c r="E110" s="87">
        <v>0</v>
      </c>
      <c r="F110" s="90">
        <v>7551065</v>
      </c>
      <c r="G110" s="90">
        <v>203200</v>
      </c>
    </row>
    <row r="111" spans="2:7" ht="15" customHeight="1">
      <c r="B111" s="438" t="s">
        <v>192</v>
      </c>
      <c r="C111" s="439"/>
      <c r="D111" s="91" t="s">
        <v>188</v>
      </c>
      <c r="E111" s="87">
        <v>0</v>
      </c>
      <c r="F111" s="90">
        <v>144239</v>
      </c>
      <c r="G111" s="90">
        <v>0</v>
      </c>
    </row>
    <row r="112" spans="2:7" ht="15" customHeight="1">
      <c r="B112" s="438" t="s">
        <v>235</v>
      </c>
      <c r="C112" s="439"/>
      <c r="D112" s="91" t="s">
        <v>188</v>
      </c>
      <c r="E112" s="87">
        <v>0</v>
      </c>
      <c r="F112" s="90">
        <v>5335000</v>
      </c>
      <c r="G112" s="90">
        <v>5000000</v>
      </c>
    </row>
    <row r="113" spans="2:7" ht="15" customHeight="1">
      <c r="B113" s="438" t="s">
        <v>238</v>
      </c>
      <c r="C113" s="439"/>
      <c r="D113" s="91" t="s">
        <v>188</v>
      </c>
      <c r="E113" s="87">
        <v>0</v>
      </c>
      <c r="F113" s="90">
        <v>284039</v>
      </c>
      <c r="G113" s="90">
        <v>20489702</v>
      </c>
    </row>
    <row r="114" spans="2:7" ht="15" customHeight="1">
      <c r="B114" s="438" t="s">
        <v>262</v>
      </c>
      <c r="C114" s="439"/>
      <c r="D114" s="91" t="s">
        <v>188</v>
      </c>
      <c r="E114" s="87">
        <v>0</v>
      </c>
      <c r="F114" s="90">
        <v>0</v>
      </c>
      <c r="G114" s="90">
        <v>55000</v>
      </c>
    </row>
    <row r="115" spans="2:7" ht="15" customHeight="1">
      <c r="B115" s="438" t="s">
        <v>245</v>
      </c>
      <c r="C115" s="439"/>
      <c r="D115" s="91" t="s">
        <v>188</v>
      </c>
      <c r="E115" s="217">
        <v>0</v>
      </c>
      <c r="F115" s="90">
        <v>21903795</v>
      </c>
      <c r="G115" s="90">
        <v>113359</v>
      </c>
    </row>
    <row r="116" spans="2:7" ht="15" customHeight="1">
      <c r="B116" s="438" t="s">
        <v>244</v>
      </c>
      <c r="C116" s="439"/>
      <c r="D116" s="91" t="s">
        <v>188</v>
      </c>
      <c r="E116" s="87">
        <v>0</v>
      </c>
      <c r="F116" s="90">
        <v>0</v>
      </c>
      <c r="G116" s="90">
        <v>0</v>
      </c>
    </row>
    <row r="117" spans="2:7" ht="15" customHeight="1">
      <c r="B117" s="438" t="s">
        <v>264</v>
      </c>
      <c r="C117" s="439"/>
      <c r="D117" s="91" t="s">
        <v>188</v>
      </c>
      <c r="E117" s="87">
        <v>0</v>
      </c>
      <c r="F117" s="90">
        <v>0</v>
      </c>
      <c r="G117" s="90">
        <v>220000</v>
      </c>
    </row>
    <row r="118" spans="2:7" ht="15" customHeight="1">
      <c r="B118" s="438" t="s">
        <v>379</v>
      </c>
      <c r="C118" s="439"/>
      <c r="D118" s="91" t="s">
        <v>188</v>
      </c>
      <c r="E118" s="87">
        <v>0</v>
      </c>
      <c r="F118" s="90">
        <v>1161757</v>
      </c>
      <c r="G118" s="90">
        <v>0</v>
      </c>
    </row>
    <row r="119" spans="2:7" ht="15" customHeight="1">
      <c r="B119" s="438" t="s">
        <v>420</v>
      </c>
      <c r="C119" s="439"/>
      <c r="D119" s="91" t="s">
        <v>188</v>
      </c>
      <c r="E119" s="87">
        <v>0</v>
      </c>
      <c r="F119" s="90">
        <v>300157</v>
      </c>
      <c r="G119" s="90">
        <v>0</v>
      </c>
    </row>
    <row r="120" spans="2:7" ht="15" customHeight="1">
      <c r="B120" s="438" t="s">
        <v>463</v>
      </c>
      <c r="C120" s="439"/>
      <c r="D120" s="91" t="s">
        <v>188</v>
      </c>
      <c r="E120" s="87">
        <v>0</v>
      </c>
      <c r="F120" s="90">
        <v>100000</v>
      </c>
      <c r="G120" s="90">
        <v>0</v>
      </c>
    </row>
    <row r="121" spans="2:7" ht="15" customHeight="1">
      <c r="B121" s="438" t="s">
        <v>423</v>
      </c>
      <c r="C121" s="439"/>
      <c r="D121" s="91" t="s">
        <v>78</v>
      </c>
      <c r="E121" s="87">
        <v>500.03</v>
      </c>
      <c r="F121" s="90">
        <v>3435611</v>
      </c>
      <c r="G121" s="90">
        <v>0</v>
      </c>
    </row>
    <row r="122" spans="2:7" ht="15" customHeight="1">
      <c r="B122" s="438" t="s">
        <v>265</v>
      </c>
      <c r="C122" s="439"/>
      <c r="D122" s="91" t="s">
        <v>78</v>
      </c>
      <c r="E122" s="87">
        <v>1600</v>
      </c>
      <c r="F122" s="90">
        <v>10993296</v>
      </c>
      <c r="G122" s="90">
        <v>691746</v>
      </c>
    </row>
    <row r="123" spans="2:7" ht="15" customHeight="1">
      <c r="B123" s="438" t="s">
        <v>98</v>
      </c>
      <c r="C123" s="439"/>
      <c r="D123" s="91" t="s">
        <v>78</v>
      </c>
      <c r="E123" s="217">
        <v>0</v>
      </c>
      <c r="F123" s="90">
        <v>0</v>
      </c>
      <c r="G123" s="90">
        <v>0</v>
      </c>
    </row>
    <row r="124" spans="2:7" ht="15" customHeight="1">
      <c r="B124" s="438" t="s">
        <v>184</v>
      </c>
      <c r="C124" s="439"/>
      <c r="D124" s="91" t="s">
        <v>78</v>
      </c>
      <c r="E124" s="217">
        <v>28.65</v>
      </c>
      <c r="F124" s="90">
        <v>196848</v>
      </c>
      <c r="G124" s="90">
        <v>4170325</v>
      </c>
    </row>
    <row r="125" spans="2:7" ht="15" customHeight="1">
      <c r="B125" s="438" t="s">
        <v>99</v>
      </c>
      <c r="C125" s="439"/>
      <c r="D125" s="91" t="s">
        <v>78</v>
      </c>
      <c r="E125" s="217">
        <v>1100.22</v>
      </c>
      <c r="F125" s="90">
        <v>7559402</v>
      </c>
      <c r="G125" s="90">
        <v>6893476</v>
      </c>
    </row>
    <row r="126" spans="2:7" ht="15" customHeight="1">
      <c r="B126" s="438" t="s">
        <v>419</v>
      </c>
      <c r="C126" s="439"/>
      <c r="D126" s="91" t="s">
        <v>78</v>
      </c>
      <c r="E126" s="217">
        <v>5106.67</v>
      </c>
      <c r="F126" s="90">
        <v>35086959</v>
      </c>
      <c r="G126" s="90">
        <v>34080742</v>
      </c>
    </row>
    <row r="127" spans="2:7" ht="15" customHeight="1">
      <c r="B127" s="438" t="s">
        <v>231</v>
      </c>
      <c r="C127" s="439"/>
      <c r="D127" s="91" t="s">
        <v>78</v>
      </c>
      <c r="E127" s="87">
        <v>295.61</v>
      </c>
      <c r="F127" s="90">
        <v>2031080</v>
      </c>
      <c r="G127" s="90">
        <v>2008868</v>
      </c>
    </row>
    <row r="128" spans="2:7" ht="15" customHeight="1">
      <c r="B128" s="438" t="s">
        <v>240</v>
      </c>
      <c r="C128" s="439"/>
      <c r="D128" s="91" t="s">
        <v>78</v>
      </c>
      <c r="E128" s="87">
        <v>3100</v>
      </c>
      <c r="F128" s="90">
        <v>21299511</v>
      </c>
      <c r="G128" s="90">
        <v>20675880</v>
      </c>
    </row>
    <row r="129" spans="2:10" ht="15" customHeight="1">
      <c r="B129" s="438" t="s">
        <v>241</v>
      </c>
      <c r="C129" s="439"/>
      <c r="D129" s="91" t="s">
        <v>78</v>
      </c>
      <c r="E129" s="217">
        <v>6199.98</v>
      </c>
      <c r="F129" s="90">
        <v>42598884</v>
      </c>
      <c r="G129" s="90">
        <v>36685489</v>
      </c>
    </row>
    <row r="130" spans="2:10" ht="15" hidden="1" customHeight="1">
      <c r="B130" s="438" t="s">
        <v>246</v>
      </c>
      <c r="C130" s="439"/>
      <c r="D130" s="91" t="s">
        <v>78</v>
      </c>
      <c r="E130" s="87">
        <v>0</v>
      </c>
      <c r="F130" s="90">
        <v>0</v>
      </c>
      <c r="G130" s="90">
        <v>0</v>
      </c>
    </row>
    <row r="131" spans="2:10" ht="15" customHeight="1">
      <c r="B131" s="438" t="s">
        <v>422</v>
      </c>
      <c r="C131" s="439"/>
      <c r="D131" s="91" t="s">
        <v>78</v>
      </c>
      <c r="E131" s="87">
        <v>0</v>
      </c>
      <c r="F131" s="90">
        <v>0</v>
      </c>
      <c r="G131" s="90">
        <v>0</v>
      </c>
    </row>
    <row r="132" spans="2:10" ht="15" customHeight="1">
      <c r="B132" s="438" t="s">
        <v>421</v>
      </c>
      <c r="C132" s="439"/>
      <c r="D132" s="91" t="s">
        <v>78</v>
      </c>
      <c r="E132" s="74">
        <v>0</v>
      </c>
      <c r="F132" s="90">
        <v>0</v>
      </c>
      <c r="G132" s="90">
        <v>6891960</v>
      </c>
    </row>
    <row r="133" spans="2:10" ht="15" customHeight="1">
      <c r="B133" s="438" t="s">
        <v>380</v>
      </c>
      <c r="C133" s="439"/>
      <c r="D133" s="91" t="s">
        <v>78</v>
      </c>
      <c r="E133" s="74">
        <v>261.06</v>
      </c>
      <c r="F133" s="90">
        <v>1793693</v>
      </c>
      <c r="G133" s="90">
        <v>0</v>
      </c>
    </row>
    <row r="134" spans="2:10" ht="15" customHeight="1">
      <c r="B134" s="438" t="s">
        <v>381</v>
      </c>
      <c r="C134" s="439"/>
      <c r="D134" s="91" t="s">
        <v>78</v>
      </c>
      <c r="E134" s="74">
        <v>1.04</v>
      </c>
      <c r="F134" s="90">
        <v>7145</v>
      </c>
      <c r="G134" s="90">
        <v>0</v>
      </c>
    </row>
    <row r="135" spans="2:10" ht="15" customHeight="1">
      <c r="B135" s="424" t="s">
        <v>189</v>
      </c>
      <c r="C135" s="425"/>
      <c r="D135" s="218"/>
      <c r="E135" s="197">
        <f>SUM(E99:E134)</f>
        <v>18193.260000000002</v>
      </c>
      <c r="F135" s="210">
        <f>SUM(F99:F134)</f>
        <v>204080332</v>
      </c>
      <c r="G135" s="210">
        <f>SUM(G99:G134)</f>
        <v>26538096112</v>
      </c>
      <c r="I135" s="93"/>
    </row>
    <row r="136" spans="2:10" s="85" customFormat="1" ht="3.9" customHeight="1">
      <c r="F136" s="130"/>
      <c r="G136" s="219"/>
      <c r="I136" s="92"/>
    </row>
    <row r="137" spans="2:10" ht="15" customHeight="1">
      <c r="B137" s="424" t="s">
        <v>428</v>
      </c>
      <c r="C137" s="425"/>
      <c r="D137" s="218"/>
      <c r="E137" s="218"/>
      <c r="F137" s="210"/>
      <c r="G137" s="210"/>
    </row>
    <row r="138" spans="2:10" ht="15" customHeight="1">
      <c r="B138" s="438" t="s">
        <v>263</v>
      </c>
      <c r="C138" s="439"/>
      <c r="D138" s="91" t="s">
        <v>78</v>
      </c>
      <c r="E138" s="217">
        <v>4790.3999999999996</v>
      </c>
      <c r="F138" s="90">
        <v>32913928</v>
      </c>
      <c r="G138" s="90">
        <v>11029686</v>
      </c>
      <c r="J138" s="93"/>
    </row>
    <row r="139" spans="2:10" ht="15" customHeight="1">
      <c r="B139" s="438" t="s">
        <v>93</v>
      </c>
      <c r="C139" s="439"/>
      <c r="D139" s="91" t="s">
        <v>188</v>
      </c>
      <c r="E139" s="94">
        <v>0</v>
      </c>
      <c r="F139" s="90">
        <v>235205573</v>
      </c>
      <c r="G139" s="90">
        <v>31467914</v>
      </c>
      <c r="I139" s="93"/>
    </row>
    <row r="140" spans="2:10" ht="15" customHeight="1">
      <c r="B140" s="424" t="s">
        <v>429</v>
      </c>
      <c r="C140" s="425"/>
      <c r="D140" s="218"/>
      <c r="E140" s="196">
        <f>+E139+E138</f>
        <v>4790.3999999999996</v>
      </c>
      <c r="F140" s="210">
        <f>+F139+F138</f>
        <v>268119501</v>
      </c>
      <c r="G140" s="210">
        <f>+G139+G138</f>
        <v>42497600</v>
      </c>
    </row>
    <row r="141" spans="2:10" s="85" customFormat="1">
      <c r="B141" s="115"/>
      <c r="C141" s="115"/>
      <c r="D141" s="212"/>
      <c r="E141" s="220"/>
      <c r="F141" s="199"/>
      <c r="G141" s="199"/>
      <c r="I141" s="92"/>
    </row>
    <row r="142" spans="2:10" ht="15" customHeight="1">
      <c r="B142" s="463" t="s">
        <v>191</v>
      </c>
      <c r="C142" s="464"/>
      <c r="D142" s="218"/>
      <c r="E142" s="196">
        <f>+E135</f>
        <v>18193.260000000002</v>
      </c>
      <c r="F142" s="210">
        <f>+F135+F140</f>
        <v>472199833</v>
      </c>
      <c r="G142" s="210">
        <f>+G135+G140</f>
        <v>26580593712</v>
      </c>
    </row>
    <row r="143" spans="2:10" ht="3.75" customHeight="1">
      <c r="B143" s="115"/>
      <c r="C143" s="115"/>
      <c r="D143" s="212"/>
      <c r="E143" s="220"/>
      <c r="F143" s="199"/>
      <c r="G143" s="199"/>
    </row>
    <row r="144" spans="2:10" ht="16.5" customHeight="1">
      <c r="B144" s="463" t="s">
        <v>100</v>
      </c>
      <c r="C144" s="464"/>
      <c r="D144" s="218"/>
      <c r="E144" s="196">
        <f>+E142</f>
        <v>18193.260000000002</v>
      </c>
      <c r="F144" s="210">
        <f>+F142+F92</f>
        <v>474199833</v>
      </c>
      <c r="G144" s="210">
        <f>+G142+G92</f>
        <v>26582098471</v>
      </c>
    </row>
    <row r="145" spans="2:11">
      <c r="H145" s="96"/>
    </row>
    <row r="146" spans="2:11">
      <c r="H146" s="96"/>
    </row>
    <row r="147" spans="2:11" ht="12.6">
      <c r="B147" s="214"/>
      <c r="C147" s="316" t="s">
        <v>765</v>
      </c>
      <c r="D147" s="181"/>
      <c r="E147" s="181"/>
      <c r="F147" s="208"/>
      <c r="G147" s="208"/>
      <c r="H147" s="96"/>
    </row>
    <row r="148" spans="2:11" ht="12.6">
      <c r="B148" s="214"/>
      <c r="C148" s="153"/>
      <c r="D148" s="181"/>
      <c r="E148" s="181"/>
      <c r="F148" s="208"/>
      <c r="G148" s="208"/>
      <c r="H148" s="96"/>
    </row>
    <row r="149" spans="2:11" ht="12.6">
      <c r="B149" s="432" t="s">
        <v>73</v>
      </c>
      <c r="C149" s="433"/>
      <c r="D149" s="311" t="s">
        <v>88</v>
      </c>
      <c r="E149" s="311" t="s">
        <v>89</v>
      </c>
      <c r="F149" s="314" t="s">
        <v>453</v>
      </c>
      <c r="G149" s="314" t="s">
        <v>258</v>
      </c>
      <c r="H149" s="96"/>
    </row>
    <row r="150" spans="2:11">
      <c r="B150" s="438" t="s">
        <v>764</v>
      </c>
      <c r="C150" s="439"/>
      <c r="D150" s="91" t="s">
        <v>188</v>
      </c>
      <c r="E150" s="87">
        <v>0</v>
      </c>
      <c r="F150" s="90">
        <v>22950153</v>
      </c>
      <c r="G150" s="90">
        <v>0</v>
      </c>
      <c r="H150" s="96"/>
    </row>
    <row r="151" spans="2:11" ht="12.6">
      <c r="B151" s="463" t="s">
        <v>191</v>
      </c>
      <c r="C151" s="464"/>
      <c r="D151" s="218"/>
      <c r="E151" s="196">
        <f>+E147</f>
        <v>0</v>
      </c>
      <c r="F151" s="210">
        <f>+F150</f>
        <v>22950153</v>
      </c>
      <c r="G151" s="210">
        <f>+G150</f>
        <v>0</v>
      </c>
      <c r="H151" s="96"/>
    </row>
    <row r="152" spans="2:11" ht="3.6" customHeight="1">
      <c r="B152" s="115"/>
      <c r="C152" s="115"/>
      <c r="D152" s="212"/>
      <c r="E152" s="220"/>
      <c r="F152" s="199"/>
      <c r="G152" s="199"/>
      <c r="H152" s="96"/>
    </row>
    <row r="153" spans="2:11" ht="12.6">
      <c r="B153" s="463" t="s">
        <v>100</v>
      </c>
      <c r="C153" s="464"/>
      <c r="D153" s="218"/>
      <c r="E153" s="196">
        <f>+E151</f>
        <v>0</v>
      </c>
      <c r="F153" s="210">
        <f>+F151</f>
        <v>22950153</v>
      </c>
      <c r="G153" s="210">
        <v>0</v>
      </c>
      <c r="H153" s="96"/>
    </row>
    <row r="154" spans="2:11">
      <c r="H154" s="96"/>
    </row>
    <row r="155" spans="2:11">
      <c r="H155" s="96"/>
    </row>
    <row r="156" spans="2:11" ht="12.6">
      <c r="B156" s="154" t="s">
        <v>677</v>
      </c>
      <c r="C156" s="154" t="s">
        <v>723</v>
      </c>
    </row>
    <row r="157" spans="2:11" ht="11.25" customHeight="1"/>
    <row r="158" spans="2:11" ht="11.25" customHeight="1">
      <c r="C158" s="316" t="s">
        <v>290</v>
      </c>
    </row>
    <row r="159" spans="2:11" ht="11.25" customHeight="1"/>
    <row r="160" spans="2:11" s="85" customFormat="1" ht="18" customHeight="1">
      <c r="B160" s="442" t="s">
        <v>101</v>
      </c>
      <c r="C160" s="443"/>
      <c r="D160" s="443"/>
      <c r="E160" s="443"/>
      <c r="F160" s="443"/>
      <c r="G160" s="444"/>
      <c r="H160" s="442" t="s">
        <v>717</v>
      </c>
      <c r="I160" s="443"/>
      <c r="J160" s="444"/>
      <c r="K160" s="336"/>
    </row>
    <row r="161" spans="2:12" s="85" customFormat="1" ht="25.2">
      <c r="B161" s="432" t="s">
        <v>105</v>
      </c>
      <c r="C161" s="433"/>
      <c r="D161" s="329" t="s">
        <v>715</v>
      </c>
      <c r="E161" s="325" t="s">
        <v>102</v>
      </c>
      <c r="F161" s="325" t="s">
        <v>103</v>
      </c>
      <c r="G161" s="329" t="s">
        <v>112</v>
      </c>
      <c r="H161" s="329" t="s">
        <v>32</v>
      </c>
      <c r="I161" s="329" t="s">
        <v>104</v>
      </c>
      <c r="J161" s="329" t="s">
        <v>9</v>
      </c>
      <c r="K161" s="338"/>
    </row>
    <row r="162" spans="2:12" s="85" customFormat="1" ht="15" customHeight="1">
      <c r="B162" s="452" t="s">
        <v>83</v>
      </c>
      <c r="C162" s="467"/>
      <c r="D162" s="467"/>
      <c r="E162" s="467"/>
      <c r="F162" s="467"/>
      <c r="G162" s="453"/>
      <c r="H162" s="333"/>
      <c r="I162" s="333"/>
      <c r="J162" s="332"/>
      <c r="K162" s="339"/>
    </row>
    <row r="163" spans="2:12" s="85" customFormat="1" ht="15" customHeight="1">
      <c r="B163" s="452" t="s">
        <v>807</v>
      </c>
      <c r="C163" s="467"/>
      <c r="D163" s="467"/>
      <c r="E163" s="467"/>
      <c r="F163" s="467"/>
      <c r="G163" s="453"/>
      <c r="H163" s="330"/>
      <c r="I163" s="330"/>
      <c r="J163" s="331"/>
      <c r="K163" s="340"/>
    </row>
    <row r="164" spans="2:12" s="85" customFormat="1" ht="15" customHeight="1">
      <c r="B164" s="436" t="s">
        <v>476</v>
      </c>
      <c r="C164" s="437"/>
      <c r="D164" s="328" t="s">
        <v>106</v>
      </c>
      <c r="E164" s="221">
        <v>12</v>
      </c>
      <c r="F164" s="95">
        <v>13118999317</v>
      </c>
      <c r="G164" s="95">
        <v>11225821242</v>
      </c>
      <c r="H164" s="222">
        <v>1096946130000</v>
      </c>
      <c r="I164" s="222">
        <v>327009470792</v>
      </c>
      <c r="J164" s="222">
        <v>3519353132820</v>
      </c>
      <c r="K164" s="341"/>
    </row>
    <row r="165" spans="2:12" s="85" customFormat="1" ht="15" customHeight="1">
      <c r="B165" s="436" t="s">
        <v>97</v>
      </c>
      <c r="C165" s="437"/>
      <c r="D165" s="328" t="s">
        <v>106</v>
      </c>
      <c r="E165" s="221">
        <v>21</v>
      </c>
      <c r="F165" s="95">
        <v>17303927360</v>
      </c>
      <c r="G165" s="95">
        <v>15635482585</v>
      </c>
      <c r="H165" s="222">
        <v>417173200000</v>
      </c>
      <c r="I165" s="222">
        <v>40488702008</v>
      </c>
      <c r="J165" s="222">
        <v>672341075624</v>
      </c>
      <c r="K165" s="341"/>
    </row>
    <row r="166" spans="2:12" s="85" customFormat="1" ht="15" customHeight="1">
      <c r="B166" s="436" t="s">
        <v>474</v>
      </c>
      <c r="C166" s="437"/>
      <c r="D166" s="328" t="s">
        <v>106</v>
      </c>
      <c r="E166" s="221">
        <v>20</v>
      </c>
      <c r="F166" s="95">
        <v>5367465760</v>
      </c>
      <c r="G166" s="95">
        <v>5015115700</v>
      </c>
      <c r="H166" s="222">
        <v>244134649802</v>
      </c>
      <c r="I166" s="222">
        <v>31912801474</v>
      </c>
      <c r="J166" s="222">
        <v>310466472877</v>
      </c>
      <c r="K166" s="341"/>
    </row>
    <row r="167" spans="2:12" s="85" customFormat="1" ht="15" customHeight="1">
      <c r="B167" s="436" t="s">
        <v>475</v>
      </c>
      <c r="C167" s="437"/>
      <c r="D167" s="328" t="s">
        <v>106</v>
      </c>
      <c r="E167" s="221">
        <v>20</v>
      </c>
      <c r="F167" s="95">
        <v>12660547980</v>
      </c>
      <c r="G167" s="95">
        <v>10682973980</v>
      </c>
      <c r="H167" s="222">
        <v>1081242800000</v>
      </c>
      <c r="I167" s="222">
        <v>5130100515</v>
      </c>
      <c r="J167" s="222">
        <v>1564392852701</v>
      </c>
      <c r="K167" s="341"/>
    </row>
    <row r="168" spans="2:12" s="85" customFormat="1" ht="15" customHeight="1">
      <c r="B168" s="436" t="s">
        <v>477</v>
      </c>
      <c r="C168" s="437"/>
      <c r="D168" s="328" t="s">
        <v>106</v>
      </c>
      <c r="E168" s="221">
        <v>10</v>
      </c>
      <c r="F168" s="95">
        <f>6513302943+187483655</f>
        <v>6700786598</v>
      </c>
      <c r="G168" s="95">
        <v>6413692052</v>
      </c>
      <c r="H168" s="222">
        <v>370744700000</v>
      </c>
      <c r="I168" s="222">
        <v>30457186097</v>
      </c>
      <c r="J168" s="222">
        <v>430286999835</v>
      </c>
      <c r="K168" s="341"/>
    </row>
    <row r="169" spans="2:12" s="85" customFormat="1" ht="15" customHeight="1">
      <c r="B169" s="436" t="s">
        <v>478</v>
      </c>
      <c r="C169" s="437"/>
      <c r="D169" s="328" t="s">
        <v>106</v>
      </c>
      <c r="E169" s="221">
        <v>69</v>
      </c>
      <c r="F169" s="95">
        <f>12050499244+877920084</f>
        <v>12928419328</v>
      </c>
      <c r="G169" s="95">
        <v>10927264493</v>
      </c>
      <c r="H169" s="222">
        <v>41210000000</v>
      </c>
      <c r="I169" s="222">
        <v>2074445757</v>
      </c>
      <c r="J169" s="222">
        <v>72858691607</v>
      </c>
      <c r="K169" s="341"/>
      <c r="L169" s="130"/>
    </row>
    <row r="170" spans="2:12" s="85" customFormat="1" ht="15" customHeight="1">
      <c r="B170" s="436" t="s">
        <v>479</v>
      </c>
      <c r="C170" s="437"/>
      <c r="D170" s="328" t="s">
        <v>106</v>
      </c>
      <c r="E170" s="221">
        <v>3</v>
      </c>
      <c r="F170" s="95">
        <v>160331167</v>
      </c>
      <c r="G170" s="95">
        <v>151742603</v>
      </c>
      <c r="H170" s="222">
        <v>90510000000</v>
      </c>
      <c r="I170" s="222">
        <v>12606349760</v>
      </c>
      <c r="J170" s="222">
        <v>142377480985</v>
      </c>
      <c r="K170" s="341"/>
      <c r="L170" s="130"/>
    </row>
    <row r="171" spans="2:12" s="85" customFormat="1" ht="15" customHeight="1">
      <c r="B171" s="436" t="s">
        <v>480</v>
      </c>
      <c r="C171" s="437"/>
      <c r="D171" s="328" t="s">
        <v>712</v>
      </c>
      <c r="E171" s="221">
        <v>6</v>
      </c>
      <c r="F171" s="95">
        <v>3000000000</v>
      </c>
      <c r="G171" s="95">
        <v>3082728042</v>
      </c>
      <c r="H171" s="222">
        <v>43984000000</v>
      </c>
      <c r="I171" s="222">
        <v>1780718439</v>
      </c>
      <c r="J171" s="222">
        <v>59322056111</v>
      </c>
      <c r="K171" s="341"/>
      <c r="L171" s="131"/>
    </row>
    <row r="172" spans="2:12" s="85" customFormat="1" ht="15" customHeight="1">
      <c r="B172" s="436" t="s">
        <v>481</v>
      </c>
      <c r="C172" s="437"/>
      <c r="D172" s="328" t="s">
        <v>106</v>
      </c>
      <c r="E172" s="221">
        <v>105</v>
      </c>
      <c r="F172" s="95">
        <v>18114298066</v>
      </c>
      <c r="G172" s="95">
        <v>16683903173</v>
      </c>
      <c r="H172" s="222">
        <v>31546000000</v>
      </c>
      <c r="I172" s="222">
        <v>20869527642</v>
      </c>
      <c r="J172" s="222">
        <v>143815308667</v>
      </c>
      <c r="K172" s="341"/>
    </row>
    <row r="173" spans="2:12" s="85" customFormat="1" ht="15" customHeight="1">
      <c r="B173" s="436" t="s">
        <v>482</v>
      </c>
      <c r="C173" s="437"/>
      <c r="D173" s="328" t="s">
        <v>487</v>
      </c>
      <c r="E173" s="221">
        <v>7</v>
      </c>
      <c r="F173" s="95">
        <v>7000000</v>
      </c>
      <c r="G173" s="95">
        <v>7065589</v>
      </c>
      <c r="H173" s="222">
        <v>360000000000</v>
      </c>
      <c r="I173" s="222">
        <v>72755274842</v>
      </c>
      <c r="J173" s="222">
        <v>817631735440</v>
      </c>
      <c r="K173" s="341"/>
    </row>
    <row r="174" spans="2:12" s="85" customFormat="1" ht="15" customHeight="1">
      <c r="B174" s="436" t="s">
        <v>483</v>
      </c>
      <c r="C174" s="437"/>
      <c r="D174" s="328" t="s">
        <v>487</v>
      </c>
      <c r="E174" s="221">
        <v>13035</v>
      </c>
      <c r="F174" s="95">
        <f>+E174*1000000</f>
        <v>13035000000</v>
      </c>
      <c r="G174" s="95">
        <v>13713785829</v>
      </c>
      <c r="H174" s="222">
        <v>330000000000</v>
      </c>
      <c r="I174" s="222">
        <v>-41498000603</v>
      </c>
      <c r="J174" s="222">
        <v>294418938767</v>
      </c>
      <c r="K174" s="341"/>
    </row>
    <row r="175" spans="2:12" s="85" customFormat="1" ht="15" customHeight="1">
      <c r="B175" s="436" t="s">
        <v>484</v>
      </c>
      <c r="C175" s="437"/>
      <c r="D175" s="328" t="s">
        <v>487</v>
      </c>
      <c r="E175" s="221">
        <v>1500</v>
      </c>
      <c r="F175" s="95">
        <f>+E175*1000000</f>
        <v>1500000000</v>
      </c>
      <c r="G175" s="95">
        <v>1501128082</v>
      </c>
      <c r="H175" s="222">
        <v>40000000000</v>
      </c>
      <c r="I175" s="222">
        <v>3565171890</v>
      </c>
      <c r="J175" s="222">
        <v>45664993496</v>
      </c>
      <c r="K175" s="341"/>
      <c r="L175" s="130"/>
    </row>
    <row r="176" spans="2:12" s="85" customFormat="1" ht="15" customHeight="1">
      <c r="B176" s="436" t="s">
        <v>485</v>
      </c>
      <c r="C176" s="437"/>
      <c r="D176" s="328" t="s">
        <v>487</v>
      </c>
      <c r="E176" s="221">
        <v>17979</v>
      </c>
      <c r="F176" s="95">
        <f>+E176*1000000</f>
        <v>17979000000</v>
      </c>
      <c r="G176" s="95">
        <v>17573748247</v>
      </c>
      <c r="H176" s="222">
        <v>43500000000</v>
      </c>
      <c r="I176" s="222">
        <v>18595129363</v>
      </c>
      <c r="J176" s="222">
        <v>190239413673</v>
      </c>
      <c r="K176" s="341"/>
      <c r="L176" s="130"/>
    </row>
    <row r="177" spans="2:14" s="85" customFormat="1" ht="15" customHeight="1">
      <c r="B177" s="465" t="s">
        <v>486</v>
      </c>
      <c r="C177" s="466"/>
      <c r="D177" s="328" t="s">
        <v>487</v>
      </c>
      <c r="E177" s="221">
        <v>2742</v>
      </c>
      <c r="F177" s="95">
        <f>+E177*1000000</f>
        <v>2742000000</v>
      </c>
      <c r="G177" s="95">
        <v>2830722296</v>
      </c>
      <c r="H177" s="223" t="s">
        <v>713</v>
      </c>
      <c r="I177" s="223" t="s">
        <v>713</v>
      </c>
      <c r="J177" s="223" t="s">
        <v>713</v>
      </c>
      <c r="K177" s="342"/>
      <c r="L177" s="130"/>
    </row>
    <row r="178" spans="2:14" s="85" customFormat="1" ht="15" customHeight="1">
      <c r="B178" s="429" t="s">
        <v>808</v>
      </c>
      <c r="C178" s="430"/>
      <c r="D178" s="430"/>
      <c r="E178" s="431"/>
      <c r="F178" s="350">
        <f>SUM(F164:F177)</f>
        <v>124617775576</v>
      </c>
      <c r="G178" s="350">
        <f>SUM(G164:G177)</f>
        <v>115445173913</v>
      </c>
      <c r="H178" s="223"/>
      <c r="I178" s="223"/>
      <c r="J178" s="223"/>
      <c r="K178" s="341"/>
      <c r="L178" s="130"/>
      <c r="M178" s="131"/>
    </row>
    <row r="179" spans="2:14" s="85" customFormat="1" ht="6.6" customHeight="1">
      <c r="B179" s="351"/>
      <c r="C179" s="351"/>
      <c r="D179" s="351"/>
      <c r="E179" s="351"/>
      <c r="F179" s="352"/>
      <c r="G179" s="352"/>
      <c r="H179" s="353"/>
      <c r="I179" s="353"/>
      <c r="J179" s="353"/>
      <c r="K179" s="341"/>
      <c r="L179" s="130"/>
    </row>
    <row r="180" spans="2:14" s="85" customFormat="1" ht="15" customHeight="1">
      <c r="B180" s="452" t="s">
        <v>809</v>
      </c>
      <c r="C180" s="467"/>
      <c r="D180" s="467"/>
      <c r="E180" s="467"/>
      <c r="F180" s="467"/>
      <c r="G180" s="453"/>
      <c r="H180" s="445"/>
      <c r="I180" s="445"/>
      <c r="J180" s="446"/>
      <c r="K180" s="341"/>
      <c r="L180" s="130"/>
    </row>
    <row r="181" spans="2:14" s="85" customFormat="1" ht="15" customHeight="1">
      <c r="B181" s="436" t="s">
        <v>476</v>
      </c>
      <c r="C181" s="437"/>
      <c r="D181" s="328" t="s">
        <v>109</v>
      </c>
      <c r="E181" s="221">
        <v>48863</v>
      </c>
      <c r="F181" s="95">
        <f>+E181*100000</f>
        <v>4886300000</v>
      </c>
      <c r="G181" s="95">
        <v>13432723403</v>
      </c>
      <c r="H181" s="222">
        <v>1096946130000</v>
      </c>
      <c r="I181" s="222">
        <v>327009470792</v>
      </c>
      <c r="J181" s="222">
        <v>3519353132820</v>
      </c>
      <c r="K181" s="343"/>
      <c r="L181" s="130"/>
    </row>
    <row r="182" spans="2:14" s="85" customFormat="1" ht="15" customHeight="1">
      <c r="B182" s="436" t="s">
        <v>477</v>
      </c>
      <c r="C182" s="437"/>
      <c r="D182" s="328" t="s">
        <v>109</v>
      </c>
      <c r="E182" s="221">
        <v>120009</v>
      </c>
      <c r="F182" s="95">
        <f>100000*E182</f>
        <v>12000900000</v>
      </c>
      <c r="G182" s="95">
        <v>14852838287</v>
      </c>
      <c r="H182" s="222">
        <v>370744700000</v>
      </c>
      <c r="I182" s="222">
        <v>30457186097</v>
      </c>
      <c r="J182" s="222">
        <v>430286999835</v>
      </c>
      <c r="K182" s="343"/>
    </row>
    <row r="183" spans="2:14" s="85" customFormat="1" ht="15" customHeight="1">
      <c r="B183" s="436" t="s">
        <v>490</v>
      </c>
      <c r="C183" s="437"/>
      <c r="D183" s="328" t="s">
        <v>109</v>
      </c>
      <c r="E183" s="221">
        <v>202497</v>
      </c>
      <c r="F183" s="95">
        <f>100000*E183</f>
        <v>20249700000</v>
      </c>
      <c r="G183" s="95">
        <v>20249700000</v>
      </c>
      <c r="H183" s="222">
        <v>496384400000</v>
      </c>
      <c r="I183" s="222">
        <v>46941757012</v>
      </c>
      <c r="J183" s="222">
        <v>760026997872</v>
      </c>
      <c r="K183" s="343"/>
    </row>
    <row r="184" spans="2:14" s="85" customFormat="1" ht="15" customHeight="1">
      <c r="B184" s="404" t="s">
        <v>810</v>
      </c>
      <c r="C184" s="405"/>
      <c r="D184" s="405"/>
      <c r="E184" s="406"/>
      <c r="F184" s="224">
        <f>SUM(F181:F183)</f>
        <v>37136900000</v>
      </c>
      <c r="G184" s="224">
        <f>SUM(G181:G183)</f>
        <v>48535261690</v>
      </c>
      <c r="H184" s="225"/>
      <c r="I184" s="225"/>
      <c r="J184" s="225"/>
      <c r="K184" s="343"/>
    </row>
    <row r="185" spans="2:14" s="85" customFormat="1" ht="6.6" customHeight="1">
      <c r="B185" s="92"/>
      <c r="C185" s="92"/>
      <c r="D185" s="92"/>
      <c r="E185" s="92"/>
      <c r="F185" s="92"/>
      <c r="G185" s="92"/>
      <c r="H185" s="92"/>
      <c r="I185" s="92"/>
      <c r="J185" s="92"/>
      <c r="K185" s="343"/>
    </row>
    <row r="186" spans="2:14" s="85" customFormat="1" ht="15" customHeight="1">
      <c r="B186" s="407" t="s">
        <v>450</v>
      </c>
      <c r="C186" s="408"/>
      <c r="D186" s="408"/>
      <c r="E186" s="408"/>
      <c r="F186" s="408"/>
      <c r="G186" s="409"/>
      <c r="H186" s="426"/>
      <c r="I186" s="427"/>
      <c r="J186" s="428"/>
      <c r="K186" s="339"/>
    </row>
    <row r="187" spans="2:14" s="85" customFormat="1" ht="15" customHeight="1">
      <c r="B187" s="436" t="s">
        <v>486</v>
      </c>
      <c r="C187" s="437"/>
      <c r="D187" s="328" t="s">
        <v>487</v>
      </c>
      <c r="E187" s="221">
        <v>26974</v>
      </c>
      <c r="F187" s="95">
        <f>+E187*1000000</f>
        <v>26974000000</v>
      </c>
      <c r="G187" s="95">
        <v>28041268683</v>
      </c>
      <c r="H187" s="223" t="s">
        <v>713</v>
      </c>
      <c r="I187" s="223" t="s">
        <v>713</v>
      </c>
      <c r="J187" s="223" t="s">
        <v>713</v>
      </c>
      <c r="K187" s="342"/>
    </row>
    <row r="188" spans="2:14" s="85" customFormat="1" ht="15" customHeight="1">
      <c r="B188" s="429" t="s">
        <v>811</v>
      </c>
      <c r="C188" s="430"/>
      <c r="D188" s="430"/>
      <c r="E188" s="431"/>
      <c r="F188" s="224">
        <f>+F187</f>
        <v>26974000000</v>
      </c>
      <c r="G188" s="227">
        <f>+G187</f>
        <v>28041268683</v>
      </c>
      <c r="H188" s="225"/>
      <c r="I188" s="225"/>
      <c r="J188" s="225"/>
      <c r="K188" s="343"/>
    </row>
    <row r="189" spans="2:14" s="85" customFormat="1" ht="6.6" customHeight="1">
      <c r="B189" s="351"/>
      <c r="C189" s="351"/>
      <c r="D189" s="351"/>
      <c r="E189" s="351"/>
      <c r="F189" s="354"/>
      <c r="G189" s="355"/>
      <c r="H189" s="356"/>
      <c r="I189" s="356"/>
      <c r="J189" s="356"/>
      <c r="K189" s="343"/>
      <c r="M189" s="131"/>
      <c r="N189" s="131"/>
    </row>
    <row r="190" spans="2:14" s="85" customFormat="1" ht="15" customHeight="1">
      <c r="B190" s="429" t="s">
        <v>812</v>
      </c>
      <c r="C190" s="430"/>
      <c r="D190" s="430"/>
      <c r="E190" s="431"/>
      <c r="F190" s="226">
        <v>0</v>
      </c>
      <c r="G190" s="226">
        <v>-12963492</v>
      </c>
      <c r="H190" s="225"/>
      <c r="I190" s="225"/>
      <c r="J190" s="225"/>
      <c r="K190" s="343"/>
      <c r="M190" s="131"/>
    </row>
    <row r="191" spans="2:14" s="85" customFormat="1" ht="6.6" customHeight="1">
      <c r="B191" s="357"/>
      <c r="C191" s="357"/>
      <c r="D191" s="358"/>
      <c r="E191" s="359"/>
      <c r="F191" s="360"/>
      <c r="G191" s="361"/>
      <c r="H191" s="361"/>
      <c r="I191" s="361"/>
      <c r="J191" s="361"/>
      <c r="K191" s="231"/>
      <c r="M191" s="131"/>
    </row>
    <row r="192" spans="2:14" s="334" customFormat="1" ht="15" customHeight="1">
      <c r="B192" s="404" t="s">
        <v>454</v>
      </c>
      <c r="C192" s="405"/>
      <c r="D192" s="405"/>
      <c r="E192" s="406"/>
      <c r="F192" s="227">
        <f>+F178+F184+F188+F190</f>
        <v>188728675576</v>
      </c>
      <c r="G192" s="227">
        <f>+G178+G184+G188+G190</f>
        <v>192008740794</v>
      </c>
      <c r="H192" s="225"/>
      <c r="I192" s="225"/>
      <c r="J192" s="225"/>
      <c r="K192" s="346"/>
      <c r="M192" s="335"/>
    </row>
    <row r="193" spans="2:13" s="334" customFormat="1" ht="15" customHeight="1">
      <c r="B193" s="404" t="s">
        <v>259</v>
      </c>
      <c r="C193" s="405"/>
      <c r="D193" s="405"/>
      <c r="E193" s="406"/>
      <c r="F193" s="224">
        <v>29978559400</v>
      </c>
      <c r="G193" s="227">
        <v>36594319763</v>
      </c>
      <c r="H193" s="230"/>
      <c r="I193" s="230"/>
      <c r="J193" s="135"/>
      <c r="K193" s="347"/>
      <c r="M193" s="335"/>
    </row>
    <row r="194" spans="2:13" s="334" customFormat="1" ht="12" customHeight="1">
      <c r="B194" s="362"/>
      <c r="C194" s="362"/>
      <c r="D194" s="362"/>
      <c r="E194" s="362"/>
      <c r="F194" s="362"/>
      <c r="G194" s="363"/>
      <c r="H194" s="364"/>
      <c r="I194" s="365"/>
      <c r="J194" s="365"/>
      <c r="K194" s="347"/>
    </row>
    <row r="195" spans="2:13" s="334" customFormat="1" ht="12" customHeight="1">
      <c r="B195" s="366"/>
      <c r="C195" s="366"/>
      <c r="D195" s="366"/>
      <c r="E195" s="366"/>
      <c r="F195" s="366"/>
      <c r="G195" s="367"/>
      <c r="H195" s="345"/>
      <c r="I195" s="202"/>
      <c r="J195" s="202"/>
      <c r="K195" s="347"/>
    </row>
    <row r="196" spans="2:13" s="334" customFormat="1" ht="30" customHeight="1">
      <c r="B196" s="432" t="s">
        <v>105</v>
      </c>
      <c r="C196" s="433"/>
      <c r="D196" s="325" t="s">
        <v>111</v>
      </c>
      <c r="E196" s="329" t="s">
        <v>112</v>
      </c>
      <c r="F196" s="326" t="s">
        <v>103</v>
      </c>
      <c r="G196" s="329" t="s">
        <v>113</v>
      </c>
      <c r="H196" s="337"/>
      <c r="I196" s="337"/>
      <c r="J196" s="337"/>
      <c r="K196" s="347"/>
      <c r="M196" s="335"/>
    </row>
    <row r="197" spans="2:13" s="334" customFormat="1" ht="15" customHeight="1">
      <c r="B197" s="452" t="s">
        <v>108</v>
      </c>
      <c r="C197" s="453"/>
      <c r="D197" s="468"/>
      <c r="E197" s="469"/>
      <c r="F197" s="469"/>
      <c r="G197" s="470"/>
      <c r="H197" s="337"/>
      <c r="I197" s="337"/>
      <c r="J197" s="337"/>
      <c r="K197" s="346"/>
    </row>
    <row r="198" spans="2:13" s="85" customFormat="1" ht="15" customHeight="1">
      <c r="B198" s="440" t="s">
        <v>489</v>
      </c>
      <c r="C198" s="441"/>
      <c r="D198" s="228">
        <v>200000000</v>
      </c>
      <c r="E198" s="229">
        <v>900000000</v>
      </c>
      <c r="F198" s="368">
        <v>200000000</v>
      </c>
      <c r="G198" s="229">
        <v>900000000</v>
      </c>
      <c r="H198" s="337"/>
      <c r="I198" s="337"/>
      <c r="J198" s="337"/>
      <c r="K198" s="348"/>
    </row>
    <row r="199" spans="2:13" s="85" customFormat="1" ht="15" customHeight="1">
      <c r="B199" s="429" t="s">
        <v>813</v>
      </c>
      <c r="C199" s="430"/>
      <c r="D199" s="430"/>
      <c r="E199" s="431"/>
      <c r="F199" s="369">
        <f t="shared" ref="F199" si="4">+F198</f>
        <v>200000000</v>
      </c>
      <c r="G199" s="369">
        <f>+G198</f>
        <v>900000000</v>
      </c>
      <c r="H199" s="337"/>
      <c r="I199" s="337"/>
      <c r="J199" s="337"/>
      <c r="K199" s="343"/>
    </row>
    <row r="200" spans="2:13" s="85" customFormat="1" ht="15" customHeight="1">
      <c r="B200" s="343"/>
      <c r="C200" s="343"/>
      <c r="D200" s="343"/>
      <c r="E200" s="343"/>
      <c r="F200" s="349"/>
      <c r="G200" s="344"/>
      <c r="H200" s="345"/>
      <c r="I200" s="202"/>
      <c r="J200" s="202"/>
    </row>
    <row r="201" spans="2:13">
      <c r="H201" s="234"/>
      <c r="J201" s="97"/>
    </row>
    <row r="202" spans="2:13" ht="12.6">
      <c r="B202" s="499" t="s">
        <v>114</v>
      </c>
      <c r="C202" s="499"/>
      <c r="D202" s="499"/>
      <c r="E202" s="499"/>
      <c r="F202" s="499"/>
      <c r="H202" s="233"/>
      <c r="J202" s="97"/>
    </row>
    <row r="203" spans="2:13" ht="25.2">
      <c r="B203" s="432" t="s">
        <v>115</v>
      </c>
      <c r="C203" s="433"/>
      <c r="D203" s="178" t="s">
        <v>116</v>
      </c>
      <c r="E203" s="178" t="s">
        <v>225</v>
      </c>
      <c r="F203" s="182" t="s">
        <v>226</v>
      </c>
      <c r="H203" s="234"/>
      <c r="J203" s="97"/>
    </row>
    <row r="204" spans="2:13" ht="15" customHeight="1">
      <c r="B204" s="438" t="s">
        <v>117</v>
      </c>
      <c r="C204" s="439"/>
      <c r="D204" s="235">
        <v>200000000</v>
      </c>
      <c r="E204" s="236">
        <v>900000000</v>
      </c>
      <c r="F204" s="237">
        <v>900000000</v>
      </c>
      <c r="G204" s="238"/>
      <c r="H204" s="96"/>
    </row>
    <row r="205" spans="2:13" ht="15" customHeight="1">
      <c r="B205" s="424" t="s">
        <v>488</v>
      </c>
      <c r="C205" s="425"/>
      <c r="D205" s="239">
        <v>200000000</v>
      </c>
      <c r="E205" s="239">
        <v>900000000</v>
      </c>
      <c r="F205" s="240">
        <v>900000000</v>
      </c>
      <c r="H205" s="93"/>
      <c r="I205" s="96"/>
      <c r="J205" s="96"/>
      <c r="K205" s="96"/>
    </row>
    <row r="206" spans="2:13" ht="15" customHeight="1">
      <c r="B206" s="424" t="s">
        <v>266</v>
      </c>
      <c r="C206" s="425"/>
      <c r="D206" s="239">
        <v>200000000</v>
      </c>
      <c r="E206" s="239">
        <v>851000000</v>
      </c>
      <c r="F206" s="240">
        <v>851000000</v>
      </c>
      <c r="I206" s="96"/>
      <c r="J206" s="96"/>
      <c r="K206" s="96"/>
    </row>
    <row r="207" spans="2:13">
      <c r="H207" s="97"/>
      <c r="I207" s="96"/>
      <c r="J207" s="96"/>
      <c r="K207" s="96"/>
    </row>
    <row r="208" spans="2:13">
      <c r="H208" s="97"/>
      <c r="I208" s="96"/>
      <c r="J208" s="96"/>
      <c r="K208" s="96"/>
    </row>
    <row r="209" spans="2:11" ht="12.6">
      <c r="C209" s="316" t="s">
        <v>765</v>
      </c>
    </row>
    <row r="211" spans="2:11" ht="12.6" customHeight="1">
      <c r="B211" s="442" t="s">
        <v>101</v>
      </c>
      <c r="C211" s="443"/>
      <c r="D211" s="443"/>
      <c r="E211" s="443"/>
      <c r="F211" s="443"/>
      <c r="G211" s="444"/>
      <c r="H211" s="501" t="s">
        <v>717</v>
      </c>
      <c r="I211" s="501"/>
      <c r="J211" s="501"/>
    </row>
    <row r="212" spans="2:11" ht="25.2">
      <c r="B212" s="432" t="s">
        <v>105</v>
      </c>
      <c r="C212" s="433"/>
      <c r="D212" s="311" t="s">
        <v>715</v>
      </c>
      <c r="E212" s="314" t="s">
        <v>102</v>
      </c>
      <c r="F212" s="314" t="s">
        <v>103</v>
      </c>
      <c r="G212" s="311" t="s">
        <v>112</v>
      </c>
      <c r="H212" s="311" t="s">
        <v>32</v>
      </c>
      <c r="I212" s="311" t="s">
        <v>104</v>
      </c>
      <c r="J212" s="311" t="s">
        <v>9</v>
      </c>
    </row>
    <row r="213" spans="2:11" ht="15" customHeight="1">
      <c r="B213" s="452" t="s">
        <v>83</v>
      </c>
      <c r="C213" s="467"/>
      <c r="D213" s="467"/>
      <c r="E213" s="467"/>
      <c r="F213" s="467"/>
      <c r="G213" s="453"/>
      <c r="H213" s="333"/>
      <c r="I213" s="333"/>
      <c r="J213" s="332"/>
    </row>
    <row r="214" spans="2:11" ht="15" customHeight="1">
      <c r="B214" s="452" t="s">
        <v>807</v>
      </c>
      <c r="C214" s="467"/>
      <c r="D214" s="467"/>
      <c r="E214" s="467"/>
      <c r="F214" s="467"/>
      <c r="G214" s="453"/>
      <c r="H214" s="333"/>
      <c r="I214" s="333"/>
      <c r="J214" s="332"/>
    </row>
    <row r="215" spans="2:11" ht="15" customHeight="1">
      <c r="B215" s="436" t="s">
        <v>481</v>
      </c>
      <c r="C215" s="437"/>
      <c r="D215" s="309" t="s">
        <v>106</v>
      </c>
      <c r="E215" s="221">
        <v>15</v>
      </c>
      <c r="F215" s="95">
        <f>3000000000*90.02%</f>
        <v>2700600000</v>
      </c>
      <c r="G215" s="95">
        <f>3041408830*90.02%</f>
        <v>2737876228.7659998</v>
      </c>
      <c r="H215" s="222">
        <v>31546000000</v>
      </c>
      <c r="I215" s="222">
        <v>20869527642</v>
      </c>
      <c r="J215" s="222">
        <v>143815308667</v>
      </c>
    </row>
    <row r="216" spans="2:11" ht="15" customHeight="1">
      <c r="B216" s="429" t="s">
        <v>808</v>
      </c>
      <c r="C216" s="430"/>
      <c r="D216" s="430"/>
      <c r="E216" s="431"/>
      <c r="F216" s="224">
        <f>+F215</f>
        <v>2700600000</v>
      </c>
      <c r="G216" s="227">
        <f>+G215</f>
        <v>2737876228.7659998</v>
      </c>
      <c r="H216" s="225"/>
      <c r="I216" s="225"/>
      <c r="J216" s="225"/>
    </row>
    <row r="217" spans="2:11">
      <c r="H217" s="97"/>
      <c r="I217" s="96"/>
      <c r="J217" s="96"/>
      <c r="K217" s="96"/>
    </row>
    <row r="218" spans="2:11">
      <c r="H218" s="97"/>
      <c r="I218" s="96"/>
      <c r="J218" s="96"/>
      <c r="K218" s="96"/>
    </row>
    <row r="219" spans="2:11">
      <c r="H219" s="97"/>
      <c r="I219" s="96"/>
      <c r="J219" s="96"/>
      <c r="K219" s="96"/>
    </row>
    <row r="220" spans="2:11" ht="12.75" customHeight="1">
      <c r="B220" s="241" t="s">
        <v>678</v>
      </c>
      <c r="C220" s="241" t="s">
        <v>81</v>
      </c>
      <c r="H220" s="97"/>
    </row>
    <row r="221" spans="2:11" ht="12.6">
      <c r="C221" s="101" t="s">
        <v>118</v>
      </c>
    </row>
    <row r="222" spans="2:11">
      <c r="K222" s="96"/>
    </row>
    <row r="223" spans="2:11" ht="27.75" customHeight="1">
      <c r="B223" s="412" t="s">
        <v>119</v>
      </c>
      <c r="C223" s="413"/>
      <c r="D223" s="244" t="s">
        <v>727</v>
      </c>
      <c r="E223" s="178" t="s">
        <v>228</v>
      </c>
      <c r="F223" s="178" t="s">
        <v>229</v>
      </c>
      <c r="G223" s="96"/>
      <c r="I223" s="96"/>
    </row>
    <row r="224" spans="2:11" ht="15" customHeight="1">
      <c r="B224" s="438" t="s">
        <v>726</v>
      </c>
      <c r="C224" s="439"/>
      <c r="D224" s="172" t="s">
        <v>724</v>
      </c>
      <c r="E224" s="98">
        <v>1207235572</v>
      </c>
      <c r="F224" s="98">
        <v>0</v>
      </c>
      <c r="G224" s="92"/>
      <c r="I224" s="96"/>
    </row>
    <row r="225" spans="2:8" ht="15" customHeight="1">
      <c r="B225" s="438" t="s">
        <v>725</v>
      </c>
      <c r="C225" s="439"/>
      <c r="D225" s="172" t="s">
        <v>724</v>
      </c>
      <c r="E225" s="98">
        <v>1394568</v>
      </c>
      <c r="F225" s="98">
        <v>0</v>
      </c>
      <c r="G225" s="96"/>
    </row>
    <row r="226" spans="2:8" ht="15" customHeight="1">
      <c r="B226" s="435" t="s">
        <v>454</v>
      </c>
      <c r="C226" s="435"/>
      <c r="D226" s="435"/>
      <c r="E226" s="239">
        <f>+E224+E225</f>
        <v>1208630140</v>
      </c>
      <c r="F226" s="239">
        <v>0</v>
      </c>
      <c r="G226" s="92"/>
    </row>
    <row r="227" spans="2:8" ht="15" customHeight="1">
      <c r="B227" s="435" t="s">
        <v>259</v>
      </c>
      <c r="C227" s="435"/>
      <c r="D227" s="435"/>
      <c r="E227" s="239">
        <f>24098585+1200028</f>
        <v>25298613</v>
      </c>
      <c r="F227" s="239">
        <v>0</v>
      </c>
      <c r="G227" s="92"/>
    </row>
    <row r="228" spans="2:8">
      <c r="H228" s="96"/>
    </row>
    <row r="229" spans="2:8" ht="12.6">
      <c r="C229" s="101" t="s">
        <v>194</v>
      </c>
    </row>
    <row r="231" spans="2:8" ht="27" customHeight="1">
      <c r="B231" s="412" t="s">
        <v>119</v>
      </c>
      <c r="C231" s="506"/>
      <c r="D231" s="413"/>
      <c r="E231" s="244" t="s">
        <v>200</v>
      </c>
      <c r="F231" s="244" t="s">
        <v>201</v>
      </c>
      <c r="H231" s="96"/>
    </row>
    <row r="232" spans="2:8" ht="15" customHeight="1">
      <c r="B232" s="410" t="s">
        <v>382</v>
      </c>
      <c r="C232" s="507"/>
      <c r="D232" s="411"/>
      <c r="E232" s="106">
        <v>457017363</v>
      </c>
      <c r="F232" s="98">
        <v>0</v>
      </c>
      <c r="H232" s="96"/>
    </row>
    <row r="233" spans="2:8" ht="15" customHeight="1">
      <c r="B233" s="410" t="s">
        <v>441</v>
      </c>
      <c r="C233" s="507"/>
      <c r="D233" s="411">
        <v>46303596</v>
      </c>
      <c r="E233" s="106">
        <v>46303596</v>
      </c>
      <c r="F233" s="98">
        <v>0</v>
      </c>
      <c r="H233" s="96"/>
    </row>
    <row r="234" spans="2:8" ht="15" customHeight="1">
      <c r="B234" s="435" t="s">
        <v>454</v>
      </c>
      <c r="C234" s="435"/>
      <c r="D234" s="435"/>
      <c r="E234" s="218">
        <f>+E232+E233</f>
        <v>503320959</v>
      </c>
      <c r="F234" s="218">
        <v>0</v>
      </c>
      <c r="H234" s="96"/>
    </row>
    <row r="235" spans="2:8" ht="15" customHeight="1">
      <c r="B235" s="435" t="s">
        <v>259</v>
      </c>
      <c r="C235" s="435"/>
      <c r="D235" s="435"/>
      <c r="E235" s="218">
        <v>200000000</v>
      </c>
      <c r="F235" s="218">
        <v>0</v>
      </c>
      <c r="H235" s="96"/>
    </row>
    <row r="236" spans="2:8" ht="12.6">
      <c r="B236" s="99"/>
      <c r="C236" s="99"/>
      <c r="D236" s="100"/>
      <c r="E236" s="100"/>
      <c r="H236" s="96"/>
    </row>
    <row r="237" spans="2:8" ht="12.6" hidden="1">
      <c r="B237" s="101" t="s">
        <v>120</v>
      </c>
      <c r="C237" s="101"/>
      <c r="D237" s="246"/>
      <c r="E237" s="247"/>
      <c r="F237" s="248"/>
      <c r="G237" s="248"/>
      <c r="H237" s="249"/>
    </row>
    <row r="238" spans="2:8" ht="12.6" hidden="1">
      <c r="B238" s="99"/>
      <c r="C238" s="99"/>
      <c r="D238" s="100"/>
      <c r="E238" s="100"/>
      <c r="H238" s="96"/>
    </row>
    <row r="239" spans="2:8" ht="30.75" hidden="1" customHeight="1">
      <c r="B239" s="447" t="s">
        <v>119</v>
      </c>
      <c r="C239" s="447"/>
      <c r="D239" s="244" t="s">
        <v>727</v>
      </c>
      <c r="E239" s="243" t="s">
        <v>228</v>
      </c>
      <c r="F239" s="243" t="s">
        <v>229</v>
      </c>
      <c r="H239" s="96"/>
    </row>
    <row r="240" spans="2:8" ht="15" hidden="1" customHeight="1">
      <c r="B240" s="438" t="s">
        <v>131</v>
      </c>
      <c r="C240" s="439"/>
      <c r="D240" s="172"/>
      <c r="E240" s="98">
        <v>0</v>
      </c>
      <c r="F240" s="98">
        <v>0</v>
      </c>
      <c r="H240" s="96"/>
    </row>
    <row r="241" spans="2:10" ht="15" hidden="1" customHeight="1">
      <c r="B241" s="438" t="s">
        <v>175</v>
      </c>
      <c r="C241" s="439"/>
      <c r="D241" s="172"/>
      <c r="E241" s="98">
        <v>0</v>
      </c>
      <c r="F241" s="98">
        <v>0</v>
      </c>
      <c r="H241" s="96"/>
    </row>
    <row r="242" spans="2:10" ht="15" hidden="1" customHeight="1">
      <c r="B242" s="435" t="s">
        <v>454</v>
      </c>
      <c r="C242" s="435"/>
      <c r="D242" s="435"/>
      <c r="E242" s="245">
        <v>0</v>
      </c>
      <c r="F242" s="245">
        <v>0</v>
      </c>
      <c r="H242" s="96"/>
    </row>
    <row r="243" spans="2:10" ht="15" hidden="1" customHeight="1">
      <c r="B243" s="435" t="s">
        <v>259</v>
      </c>
      <c r="C243" s="435"/>
      <c r="D243" s="435"/>
      <c r="E243" s="245">
        <v>0</v>
      </c>
      <c r="F243" s="245">
        <v>0</v>
      </c>
      <c r="H243" s="96"/>
    </row>
    <row r="244" spans="2:10" ht="12.6" hidden="1">
      <c r="B244" s="99"/>
      <c r="C244" s="99"/>
      <c r="D244" s="100"/>
      <c r="E244" s="100"/>
      <c r="H244" s="96"/>
    </row>
    <row r="245" spans="2:10" ht="12.6">
      <c r="B245" s="249"/>
      <c r="C245" s="249"/>
      <c r="D245" s="249"/>
      <c r="E245" s="249"/>
      <c r="F245" s="248"/>
      <c r="G245" s="248"/>
      <c r="H245" s="249"/>
    </row>
    <row r="246" spans="2:10" ht="12.6">
      <c r="B246" s="173" t="s">
        <v>679</v>
      </c>
      <c r="C246" s="173" t="s">
        <v>214</v>
      </c>
      <c r="D246" s="173"/>
      <c r="E246" s="173"/>
      <c r="F246" s="110"/>
      <c r="G246" s="110"/>
      <c r="H246" s="111"/>
    </row>
    <row r="247" spans="2:10">
      <c r="B247" s="250"/>
      <c r="C247" s="250"/>
      <c r="D247" s="250"/>
      <c r="E247" s="134"/>
      <c r="F247" s="251"/>
      <c r="G247" s="251"/>
      <c r="H247" s="252"/>
    </row>
    <row r="248" spans="2:10" ht="12.6">
      <c r="B248" s="250"/>
      <c r="C248" s="316" t="s">
        <v>290</v>
      </c>
      <c r="D248" s="250"/>
      <c r="E248" s="134"/>
      <c r="F248" s="251"/>
      <c r="G248" s="251"/>
      <c r="H248" s="252"/>
    </row>
    <row r="249" spans="2:10">
      <c r="B249" s="250"/>
      <c r="C249" s="250"/>
      <c r="D249" s="250"/>
      <c r="E249" s="134"/>
      <c r="F249" s="251"/>
      <c r="G249" s="251"/>
      <c r="H249" s="252"/>
    </row>
    <row r="250" spans="2:10" ht="18" customHeight="1">
      <c r="B250" s="502" t="s">
        <v>110</v>
      </c>
      <c r="C250" s="503"/>
      <c r="D250" s="500" t="s">
        <v>227</v>
      </c>
      <c r="E250" s="500"/>
      <c r="F250" s="500"/>
      <c r="G250" s="500"/>
      <c r="H250" s="500"/>
    </row>
    <row r="251" spans="2:10" ht="33.6" customHeight="1">
      <c r="B251" s="504"/>
      <c r="C251" s="505"/>
      <c r="D251" s="161" t="s">
        <v>260</v>
      </c>
      <c r="E251" s="161" t="s">
        <v>176</v>
      </c>
      <c r="F251" s="253" t="s">
        <v>177</v>
      </c>
      <c r="G251" s="253" t="s">
        <v>178</v>
      </c>
      <c r="H251" s="161" t="s">
        <v>455</v>
      </c>
    </row>
    <row r="252" spans="2:10" ht="15" customHeight="1">
      <c r="B252" s="135" t="s">
        <v>179</v>
      </c>
      <c r="C252" s="135"/>
      <c r="D252" s="146">
        <v>339807908</v>
      </c>
      <c r="E252" s="146">
        <v>12805001</v>
      </c>
      <c r="F252" s="254">
        <v>71238296</v>
      </c>
      <c r="G252" s="254">
        <v>0</v>
      </c>
      <c r="H252" s="146">
        <f>+D252+E252-F252+G252</f>
        <v>281374613</v>
      </c>
    </row>
    <row r="253" spans="2:10" ht="15" customHeight="1">
      <c r="B253" s="135" t="s">
        <v>121</v>
      </c>
      <c r="C253" s="135"/>
      <c r="D253" s="146">
        <v>752108493</v>
      </c>
      <c r="E253" s="146">
        <v>110673906</v>
      </c>
      <c r="F253" s="254">
        <v>0</v>
      </c>
      <c r="G253" s="254">
        <v>0</v>
      </c>
      <c r="H253" s="146">
        <f t="shared" ref="H253:H255" si="5">+D253+E253-F253+G253</f>
        <v>862782399</v>
      </c>
      <c r="I253" s="96"/>
      <c r="J253" s="96"/>
    </row>
    <row r="254" spans="2:10" ht="15" customHeight="1">
      <c r="B254" s="135" t="s">
        <v>180</v>
      </c>
      <c r="C254" s="135"/>
      <c r="D254" s="146">
        <v>34634452</v>
      </c>
      <c r="E254" s="146">
        <v>2545454</v>
      </c>
      <c r="F254" s="254">
        <v>14956809</v>
      </c>
      <c r="G254" s="254">
        <v>0</v>
      </c>
      <c r="H254" s="146">
        <f t="shared" si="5"/>
        <v>22223097</v>
      </c>
      <c r="I254" s="96"/>
    </row>
    <row r="255" spans="2:10" ht="15" customHeight="1">
      <c r="B255" s="135" t="s">
        <v>122</v>
      </c>
      <c r="C255" s="135"/>
      <c r="D255" s="146">
        <v>370097562</v>
      </c>
      <c r="E255" s="146">
        <v>0</v>
      </c>
      <c r="F255" s="254">
        <v>96829595</v>
      </c>
      <c r="G255" s="254">
        <v>0</v>
      </c>
      <c r="H255" s="146">
        <f t="shared" si="5"/>
        <v>273267967</v>
      </c>
    </row>
    <row r="256" spans="2:10" ht="15" customHeight="1">
      <c r="B256" s="135" t="s">
        <v>123</v>
      </c>
      <c r="C256" s="135"/>
      <c r="D256" s="146">
        <v>50135236</v>
      </c>
      <c r="E256" s="146">
        <v>0</v>
      </c>
      <c r="F256" s="254">
        <v>0</v>
      </c>
      <c r="G256" s="254">
        <v>0</v>
      </c>
      <c r="H256" s="146">
        <f>+D256+E256-F256+G256</f>
        <v>50135236</v>
      </c>
    </row>
    <row r="257" spans="2:12" ht="15" customHeight="1">
      <c r="B257" s="418" t="s">
        <v>456</v>
      </c>
      <c r="C257" s="419"/>
      <c r="D257" s="148">
        <f>SUM(D252:D256)</f>
        <v>1546783651</v>
      </c>
      <c r="E257" s="148">
        <f t="shared" ref="E257:G257" si="6">SUM(E252:E256)</f>
        <v>126024361</v>
      </c>
      <c r="F257" s="148">
        <f t="shared" si="6"/>
        <v>183024700</v>
      </c>
      <c r="G257" s="148">
        <f t="shared" si="6"/>
        <v>0</v>
      </c>
      <c r="H257" s="148">
        <f>+D257+E257-F257+G257</f>
        <v>1489783312</v>
      </c>
      <c r="L257" s="96"/>
    </row>
    <row r="258" spans="2:12" ht="15" customHeight="1">
      <c r="B258" s="418" t="s">
        <v>261</v>
      </c>
      <c r="C258" s="419"/>
      <c r="D258" s="148">
        <v>782308874</v>
      </c>
      <c r="E258" s="148">
        <v>787067106</v>
      </c>
      <c r="F258" s="255">
        <v>22592329</v>
      </c>
      <c r="G258" s="255">
        <v>0</v>
      </c>
      <c r="H258" s="148">
        <f t="shared" ref="H258" si="7">+D258+E258-F258+G258</f>
        <v>1546783651</v>
      </c>
    </row>
    <row r="259" spans="2:12" ht="18" customHeight="1">
      <c r="B259" s="502" t="s">
        <v>110</v>
      </c>
      <c r="C259" s="503"/>
      <c r="D259" s="500" t="s">
        <v>124</v>
      </c>
      <c r="E259" s="500"/>
      <c r="F259" s="500"/>
      <c r="G259" s="500"/>
      <c r="H259" s="500"/>
      <c r="K259" s="102"/>
    </row>
    <row r="260" spans="2:12" ht="36.6" customHeight="1">
      <c r="B260" s="504"/>
      <c r="C260" s="505"/>
      <c r="D260" s="161" t="s">
        <v>383</v>
      </c>
      <c r="E260" s="161" t="s">
        <v>176</v>
      </c>
      <c r="F260" s="253" t="s">
        <v>177</v>
      </c>
      <c r="G260" s="253" t="s">
        <v>181</v>
      </c>
      <c r="H260" s="161" t="s">
        <v>455</v>
      </c>
    </row>
    <row r="261" spans="2:12" ht="15" customHeight="1">
      <c r="B261" s="135" t="s">
        <v>179</v>
      </c>
      <c r="C261" s="135"/>
      <c r="D261" s="146">
        <v>33046448</v>
      </c>
      <c r="E261" s="146">
        <v>43282814</v>
      </c>
      <c r="F261" s="106">
        <v>0</v>
      </c>
      <c r="G261" s="254">
        <f>+E261-F261</f>
        <v>43282814</v>
      </c>
      <c r="H261" s="146">
        <f>+D261+G261</f>
        <v>76329262</v>
      </c>
      <c r="I261" s="103"/>
      <c r="J261" s="103"/>
    </row>
    <row r="262" spans="2:12" ht="15" customHeight="1">
      <c r="B262" s="135" t="s">
        <v>121</v>
      </c>
      <c r="C262" s="135"/>
      <c r="D262" s="146">
        <v>212915635</v>
      </c>
      <c r="E262" s="146">
        <v>214499317</v>
      </c>
      <c r="F262" s="106">
        <v>55538423</v>
      </c>
      <c r="G262" s="254">
        <f t="shared" ref="G262:G265" si="8">+E262-F262</f>
        <v>158960894</v>
      </c>
      <c r="H262" s="146">
        <f>+D262+G262</f>
        <v>371876529</v>
      </c>
      <c r="I262" s="103"/>
      <c r="J262" s="103"/>
    </row>
    <row r="263" spans="2:12" ht="15" customHeight="1">
      <c r="B263" s="135" t="s">
        <v>180</v>
      </c>
      <c r="C263" s="135"/>
      <c r="D263" s="146">
        <v>26969738</v>
      </c>
      <c r="E263" s="146">
        <v>2130247</v>
      </c>
      <c r="F263" s="106">
        <v>0</v>
      </c>
      <c r="G263" s="254">
        <f t="shared" si="8"/>
        <v>2130247</v>
      </c>
      <c r="H263" s="146">
        <f t="shared" ref="H263:H265" si="9">+D263+G263</f>
        <v>29099985</v>
      </c>
      <c r="I263" s="103"/>
      <c r="J263" s="103"/>
    </row>
    <row r="264" spans="2:12" ht="15" customHeight="1">
      <c r="B264" s="135" t="s">
        <v>122</v>
      </c>
      <c r="C264" s="135"/>
      <c r="D264" s="146">
        <v>61015475</v>
      </c>
      <c r="E264" s="146">
        <v>44245515</v>
      </c>
      <c r="F264" s="106">
        <v>28289992</v>
      </c>
      <c r="G264" s="254">
        <f>+E264-F264</f>
        <v>15955523</v>
      </c>
      <c r="H264" s="146">
        <f t="shared" si="9"/>
        <v>76970998</v>
      </c>
      <c r="I264" s="103"/>
      <c r="J264" s="103"/>
    </row>
    <row r="265" spans="2:12" ht="15" customHeight="1">
      <c r="B265" s="135" t="s">
        <v>123</v>
      </c>
      <c r="C265" s="135"/>
      <c r="D265" s="146">
        <v>8467247</v>
      </c>
      <c r="E265" s="146">
        <v>8467236</v>
      </c>
      <c r="F265" s="106">
        <v>0</v>
      </c>
      <c r="G265" s="254">
        <f t="shared" si="8"/>
        <v>8467236</v>
      </c>
      <c r="H265" s="146">
        <f t="shared" si="9"/>
        <v>16934483</v>
      </c>
      <c r="I265" s="103"/>
      <c r="J265" s="103"/>
    </row>
    <row r="266" spans="2:12" ht="15" customHeight="1">
      <c r="B266" s="418" t="s">
        <v>456</v>
      </c>
      <c r="C266" s="419"/>
      <c r="D266" s="148">
        <f>SUM(D261:D265)</f>
        <v>342414543</v>
      </c>
      <c r="E266" s="148">
        <f>SUM(E261:E265)</f>
        <v>312625129</v>
      </c>
      <c r="F266" s="148">
        <f>SUM(F261:F265)</f>
        <v>83828415</v>
      </c>
      <c r="G266" s="148">
        <f>SUM(G261:G265)</f>
        <v>228796714</v>
      </c>
      <c r="H266" s="148">
        <f>SUM(H261:H265)</f>
        <v>571211257</v>
      </c>
      <c r="I266" s="96"/>
      <c r="J266" s="96"/>
      <c r="K266" s="96"/>
    </row>
    <row r="267" spans="2:12" ht="15" customHeight="1">
      <c r="B267" s="418" t="s">
        <v>261</v>
      </c>
      <c r="C267" s="419"/>
      <c r="D267" s="148">
        <v>236258736</v>
      </c>
      <c r="E267" s="148">
        <v>109599838</v>
      </c>
      <c r="F267" s="255">
        <v>4547841</v>
      </c>
      <c r="G267" s="255">
        <v>106155807</v>
      </c>
      <c r="H267" s="148">
        <v>342414543</v>
      </c>
    </row>
    <row r="268" spans="2:12">
      <c r="I268" s="96"/>
      <c r="J268" s="96"/>
    </row>
    <row r="269" spans="2:12">
      <c r="I269" s="96"/>
      <c r="J269" s="96"/>
    </row>
    <row r="270" spans="2:12" ht="12.6">
      <c r="B270" s="250"/>
      <c r="C270" s="316" t="s">
        <v>765</v>
      </c>
      <c r="D270" s="250"/>
      <c r="E270" s="134"/>
      <c r="F270" s="251"/>
      <c r="G270" s="251"/>
      <c r="H270" s="252"/>
      <c r="I270" s="96"/>
      <c r="J270" s="96"/>
    </row>
    <row r="271" spans="2:12">
      <c r="B271" s="250"/>
      <c r="C271" s="250"/>
      <c r="D271" s="250"/>
      <c r="E271" s="134"/>
      <c r="F271" s="251"/>
      <c r="G271" s="251"/>
      <c r="H271" s="252"/>
      <c r="I271" s="96"/>
      <c r="J271" s="96"/>
    </row>
    <row r="272" spans="2:12" ht="12.6">
      <c r="B272" s="502" t="s">
        <v>110</v>
      </c>
      <c r="C272" s="503"/>
      <c r="D272" s="500" t="s">
        <v>227</v>
      </c>
      <c r="E272" s="500"/>
      <c r="F272" s="500"/>
      <c r="G272" s="500"/>
      <c r="H272" s="500"/>
      <c r="I272" s="96"/>
      <c r="J272" s="96"/>
    </row>
    <row r="273" spans="2:10" ht="25.2">
      <c r="B273" s="504"/>
      <c r="C273" s="505"/>
      <c r="D273" s="161" t="s">
        <v>260</v>
      </c>
      <c r="E273" s="161" t="s">
        <v>176</v>
      </c>
      <c r="F273" s="253" t="s">
        <v>177</v>
      </c>
      <c r="G273" s="253" t="s">
        <v>178</v>
      </c>
      <c r="H273" s="161" t="s">
        <v>455</v>
      </c>
      <c r="I273" s="96"/>
      <c r="J273" s="96"/>
    </row>
    <row r="274" spans="2:10">
      <c r="B274" s="135" t="s">
        <v>121</v>
      </c>
      <c r="C274" s="135"/>
      <c r="D274" s="146">
        <v>0</v>
      </c>
      <c r="E274" s="146">
        <v>26480364</v>
      </c>
      <c r="F274" s="146">
        <v>0</v>
      </c>
      <c r="G274" s="146">
        <v>0</v>
      </c>
      <c r="H274" s="146">
        <f>+D274+E274-F274+G274</f>
        <v>26480364</v>
      </c>
      <c r="I274" s="96"/>
      <c r="J274" s="96"/>
    </row>
    <row r="275" spans="2:10" ht="12.6">
      <c r="B275" s="418" t="s">
        <v>456</v>
      </c>
      <c r="C275" s="419"/>
      <c r="D275" s="148">
        <f>SUM(D274:D274)</f>
        <v>0</v>
      </c>
      <c r="E275" s="148">
        <f>SUM(E274:E274)</f>
        <v>26480364</v>
      </c>
      <c r="F275" s="148">
        <f>SUM(F274:F274)</f>
        <v>0</v>
      </c>
      <c r="G275" s="148">
        <f>SUM(G274:G274)</f>
        <v>0</v>
      </c>
      <c r="H275" s="148">
        <f>+D275+E275-F275+G275</f>
        <v>26480364</v>
      </c>
      <c r="I275" s="96"/>
      <c r="J275" s="96"/>
    </row>
    <row r="276" spans="2:10" ht="12.6">
      <c r="B276" s="418" t="s">
        <v>261</v>
      </c>
      <c r="C276" s="419"/>
      <c r="D276" s="148">
        <v>0</v>
      </c>
      <c r="E276" s="148">
        <v>0</v>
      </c>
      <c r="F276" s="148">
        <v>0</v>
      </c>
      <c r="G276" s="148">
        <v>0</v>
      </c>
      <c r="H276" s="148">
        <f t="shared" ref="H276" si="10">+D276+E276-F276+G276</f>
        <v>0</v>
      </c>
      <c r="I276" s="96"/>
      <c r="J276" s="96"/>
    </row>
    <row r="277" spans="2:10">
      <c r="I277" s="96"/>
      <c r="J277" s="96"/>
    </row>
    <row r="278" spans="2:10">
      <c r="I278" s="96"/>
      <c r="J278" s="96"/>
    </row>
    <row r="279" spans="2:10" ht="12.6">
      <c r="B279" s="173" t="s">
        <v>680</v>
      </c>
      <c r="C279" s="173" t="s">
        <v>752</v>
      </c>
      <c r="D279" s="173"/>
      <c r="E279" s="173"/>
      <c r="F279" s="110"/>
      <c r="G279" s="110"/>
      <c r="H279" s="111"/>
      <c r="I279" s="111"/>
      <c r="J279" s="111"/>
    </row>
    <row r="280" spans="2:10">
      <c r="B280" s="256" t="s">
        <v>125</v>
      </c>
      <c r="C280" s="256"/>
      <c r="D280" s="256"/>
      <c r="E280" s="256"/>
      <c r="F280" s="257"/>
      <c r="G280" s="257"/>
      <c r="H280" s="258"/>
      <c r="I280" s="258"/>
      <c r="J280" s="258"/>
    </row>
    <row r="281" spans="2:10">
      <c r="B281" s="256"/>
      <c r="C281" s="256"/>
      <c r="D281" s="256"/>
      <c r="E281" s="256"/>
      <c r="F281" s="257"/>
      <c r="G281" s="257"/>
      <c r="H281" s="258"/>
      <c r="I281" s="258"/>
      <c r="J281" s="258"/>
    </row>
    <row r="282" spans="2:10" ht="12.6">
      <c r="B282" s="256"/>
      <c r="C282" s="316" t="s">
        <v>290</v>
      </c>
      <c r="D282" s="256"/>
      <c r="E282" s="256"/>
      <c r="F282" s="257"/>
      <c r="G282" s="257"/>
      <c r="H282" s="258"/>
      <c r="I282" s="258"/>
      <c r="J282" s="258"/>
    </row>
    <row r="283" spans="2:10">
      <c r="B283" s="256"/>
      <c r="C283" s="256"/>
      <c r="D283" s="256"/>
      <c r="E283" s="256"/>
      <c r="F283" s="257"/>
      <c r="G283" s="257"/>
      <c r="H283" s="258"/>
      <c r="I283" s="258"/>
      <c r="J283" s="258"/>
    </row>
    <row r="284" spans="2:10" ht="18" customHeight="1">
      <c r="B284" s="420" t="s">
        <v>58</v>
      </c>
      <c r="C284" s="421"/>
      <c r="D284" s="447" t="s">
        <v>126</v>
      </c>
      <c r="E284" s="508" t="s">
        <v>127</v>
      </c>
      <c r="F284" s="508"/>
      <c r="G284" s="508"/>
    </row>
    <row r="285" spans="2:10" ht="18" customHeight="1">
      <c r="B285" s="422"/>
      <c r="C285" s="423"/>
      <c r="D285" s="447"/>
      <c r="E285" s="259" t="s">
        <v>128</v>
      </c>
      <c r="F285" s="260" t="s">
        <v>129</v>
      </c>
      <c r="G285" s="260" t="s">
        <v>130</v>
      </c>
    </row>
    <row r="286" spans="2:10" ht="15" customHeight="1">
      <c r="B286" s="135" t="s">
        <v>186</v>
      </c>
      <c r="C286" s="135"/>
      <c r="D286" s="104">
        <v>14125125</v>
      </c>
      <c r="E286" s="261">
        <v>0</v>
      </c>
      <c r="F286" s="261">
        <v>0</v>
      </c>
      <c r="G286" s="261">
        <v>14125125</v>
      </c>
    </row>
    <row r="287" spans="2:10" ht="15" customHeight="1">
      <c r="B287" s="135" t="s">
        <v>187</v>
      </c>
      <c r="C287" s="135"/>
      <c r="D287" s="104">
        <v>16947870</v>
      </c>
      <c r="E287" s="228">
        <v>0</v>
      </c>
      <c r="F287" s="228">
        <v>0</v>
      </c>
      <c r="G287" s="228">
        <v>16947870</v>
      </c>
    </row>
    <row r="288" spans="2:10" ht="15" customHeight="1">
      <c r="B288" s="424" t="s">
        <v>454</v>
      </c>
      <c r="C288" s="425"/>
      <c r="D288" s="262">
        <v>31072995</v>
      </c>
      <c r="E288" s="98">
        <v>0</v>
      </c>
      <c r="F288" s="228">
        <v>0</v>
      </c>
      <c r="G288" s="263">
        <f>SUM(G286:G287)</f>
        <v>31072995</v>
      </c>
      <c r="H288" s="264"/>
      <c r="I288" s="264"/>
      <c r="J288" s="264"/>
    </row>
    <row r="289" spans="2:14" ht="15" customHeight="1">
      <c r="B289" s="424" t="s">
        <v>259</v>
      </c>
      <c r="C289" s="425"/>
      <c r="D289" s="262">
        <v>31072995</v>
      </c>
      <c r="E289" s="262">
        <v>0</v>
      </c>
      <c r="F289" s="263">
        <v>0</v>
      </c>
      <c r="G289" s="263">
        <v>31072995</v>
      </c>
      <c r="H289" s="264"/>
      <c r="I289" s="264"/>
      <c r="J289" s="264"/>
    </row>
    <row r="290" spans="2:14">
      <c r="H290" s="96"/>
      <c r="I290" s="265"/>
      <c r="J290" s="265"/>
      <c r="K290" s="264"/>
      <c r="L290" s="264"/>
      <c r="M290" s="264"/>
      <c r="N290" s="264"/>
    </row>
    <row r="291" spans="2:14" ht="12.6">
      <c r="C291" s="316" t="s">
        <v>765</v>
      </c>
      <c r="H291" s="96"/>
      <c r="I291" s="265"/>
      <c r="J291" s="265"/>
      <c r="K291" s="264"/>
      <c r="L291" s="264"/>
      <c r="M291" s="264"/>
      <c r="N291" s="264"/>
    </row>
    <row r="292" spans="2:14">
      <c r="H292" s="96"/>
      <c r="I292" s="265"/>
      <c r="J292" s="265"/>
      <c r="K292" s="264"/>
      <c r="L292" s="264"/>
      <c r="M292" s="264"/>
      <c r="N292" s="264"/>
    </row>
    <row r="293" spans="2:14" ht="12.6">
      <c r="B293" s="420" t="s">
        <v>58</v>
      </c>
      <c r="C293" s="421"/>
      <c r="D293" s="447" t="s">
        <v>126</v>
      </c>
      <c r="E293" s="508" t="s">
        <v>127</v>
      </c>
      <c r="F293" s="508"/>
      <c r="G293" s="508"/>
      <c r="H293" s="96"/>
      <c r="I293" s="265"/>
      <c r="J293" s="265"/>
      <c r="K293" s="264"/>
      <c r="L293" s="264"/>
      <c r="M293" s="264"/>
      <c r="N293" s="264"/>
    </row>
    <row r="294" spans="2:14" ht="12.6">
      <c r="B294" s="422"/>
      <c r="C294" s="423"/>
      <c r="D294" s="447"/>
      <c r="E294" s="259" t="s">
        <v>128</v>
      </c>
      <c r="F294" s="260" t="s">
        <v>129</v>
      </c>
      <c r="G294" s="260" t="s">
        <v>130</v>
      </c>
      <c r="H294" s="96"/>
      <c r="I294" s="265"/>
      <c r="J294" s="265"/>
      <c r="K294" s="264"/>
      <c r="L294" s="264"/>
      <c r="M294" s="264"/>
      <c r="N294" s="264"/>
    </row>
    <row r="295" spans="2:14">
      <c r="B295" s="135" t="s">
        <v>766</v>
      </c>
      <c r="C295" s="135"/>
      <c r="D295" s="104">
        <v>0</v>
      </c>
      <c r="E295" s="261">
        <f>206960777*90.02%</f>
        <v>186306091.45539999</v>
      </c>
      <c r="F295" s="261">
        <v>0</v>
      </c>
      <c r="G295" s="261">
        <f>+(E295-F295)</f>
        <v>186306091.45539999</v>
      </c>
      <c r="H295" s="96"/>
      <c r="I295" s="265"/>
      <c r="J295" s="265"/>
      <c r="K295" s="264"/>
      <c r="L295" s="264"/>
      <c r="M295" s="264"/>
      <c r="N295" s="264"/>
    </row>
    <row r="296" spans="2:14" ht="12.6">
      <c r="B296" s="424" t="s">
        <v>454</v>
      </c>
      <c r="C296" s="425"/>
      <c r="D296" s="262">
        <f>+D295</f>
        <v>0</v>
      </c>
      <c r="E296" s="98">
        <f>+E295</f>
        <v>186306091.45539999</v>
      </c>
      <c r="F296" s="98">
        <f t="shared" ref="F296:G296" si="11">+F295</f>
        <v>0</v>
      </c>
      <c r="G296" s="262">
        <f t="shared" si="11"/>
        <v>186306091.45539999</v>
      </c>
      <c r="H296" s="96"/>
      <c r="I296" s="265"/>
      <c r="J296" s="265"/>
      <c r="K296" s="264"/>
      <c r="L296" s="264"/>
      <c r="M296" s="264"/>
      <c r="N296" s="264"/>
    </row>
    <row r="297" spans="2:14" s="103" customFormat="1" ht="12.6" customHeight="1">
      <c r="B297" s="424" t="s">
        <v>259</v>
      </c>
      <c r="C297" s="425"/>
      <c r="D297" s="318">
        <v>0</v>
      </c>
      <c r="E297" s="318">
        <v>0</v>
      </c>
      <c r="F297" s="318">
        <v>0</v>
      </c>
      <c r="G297" s="318">
        <v>0</v>
      </c>
      <c r="I297" s="317"/>
      <c r="J297" s="317"/>
      <c r="K297" s="317"/>
      <c r="L297" s="317"/>
      <c r="M297" s="317"/>
      <c r="N297" s="317"/>
    </row>
    <row r="298" spans="2:14">
      <c r="H298" s="96"/>
      <c r="I298" s="265"/>
      <c r="J298" s="265"/>
      <c r="K298" s="264"/>
      <c r="L298" s="264"/>
      <c r="M298" s="264"/>
      <c r="N298" s="264"/>
    </row>
    <row r="299" spans="2:14">
      <c r="H299" s="96"/>
      <c r="I299" s="265"/>
      <c r="J299" s="265"/>
      <c r="K299" s="264"/>
      <c r="L299" s="264"/>
      <c r="M299" s="264"/>
      <c r="N299" s="264"/>
    </row>
    <row r="300" spans="2:14" ht="12.6">
      <c r="B300" s="241" t="s">
        <v>681</v>
      </c>
      <c r="C300" s="241" t="s">
        <v>753</v>
      </c>
      <c r="D300" s="174"/>
      <c r="H300" s="96"/>
      <c r="I300" s="264" t="s">
        <v>186</v>
      </c>
      <c r="J300" s="266">
        <v>0</v>
      </c>
      <c r="K300" s="266">
        <v>14125125</v>
      </c>
      <c r="L300" s="264"/>
      <c r="M300" s="264"/>
      <c r="N300" s="264"/>
    </row>
    <row r="301" spans="2:14" ht="12.6">
      <c r="B301" s="241"/>
      <c r="C301" s="241"/>
      <c r="D301" s="174"/>
      <c r="H301" s="96"/>
      <c r="I301" s="264"/>
      <c r="J301" s="266"/>
      <c r="K301" s="266"/>
      <c r="L301" s="264"/>
      <c r="M301" s="264"/>
      <c r="N301" s="264"/>
    </row>
    <row r="302" spans="2:14" ht="12.6">
      <c r="B302" s="241"/>
      <c r="C302" s="316" t="s">
        <v>290</v>
      </c>
      <c r="D302" s="174"/>
      <c r="H302" s="96"/>
      <c r="I302" s="264"/>
      <c r="J302" s="266"/>
      <c r="K302" s="266"/>
      <c r="L302" s="264"/>
      <c r="M302" s="264"/>
      <c r="N302" s="264"/>
    </row>
    <row r="303" spans="2:14" ht="9" customHeight="1">
      <c r="B303" s="241"/>
      <c r="C303" s="241"/>
      <c r="D303" s="174"/>
      <c r="H303" s="96"/>
      <c r="I303" s="264"/>
      <c r="J303" s="266"/>
      <c r="K303" s="266"/>
      <c r="L303" s="264"/>
      <c r="M303" s="264"/>
      <c r="N303" s="264"/>
    </row>
    <row r="304" spans="2:14" ht="18" customHeight="1">
      <c r="B304" s="420" t="s">
        <v>58</v>
      </c>
      <c r="C304" s="421"/>
      <c r="D304" s="447" t="s">
        <v>126</v>
      </c>
      <c r="E304" s="508" t="s">
        <v>127</v>
      </c>
      <c r="F304" s="508"/>
      <c r="G304" s="508"/>
      <c r="H304" s="266">
        <v>16947870</v>
      </c>
      <c r="I304" s="264"/>
      <c r="J304" s="264"/>
      <c r="K304" s="264"/>
    </row>
    <row r="305" spans="2:11" ht="18" customHeight="1">
      <c r="B305" s="422"/>
      <c r="C305" s="423"/>
      <c r="D305" s="447"/>
      <c r="E305" s="259" t="s">
        <v>128</v>
      </c>
      <c r="F305" s="260" t="s">
        <v>129</v>
      </c>
      <c r="G305" s="260" t="s">
        <v>130</v>
      </c>
      <c r="H305" s="264"/>
      <c r="I305" s="264"/>
      <c r="J305" s="264"/>
      <c r="K305" s="264"/>
    </row>
    <row r="306" spans="2:11" ht="15" customHeight="1">
      <c r="B306" s="438" t="s">
        <v>255</v>
      </c>
      <c r="C306" s="439"/>
      <c r="D306" s="98">
        <v>59660155</v>
      </c>
      <c r="E306" s="98">
        <v>0</v>
      </c>
      <c r="F306" s="98">
        <v>52879956</v>
      </c>
      <c r="G306" s="98">
        <f>+D306+E306-F306</f>
        <v>6780199</v>
      </c>
      <c r="H306" s="267"/>
      <c r="I306" s="267"/>
      <c r="J306" s="264"/>
      <c r="K306" s="264"/>
    </row>
    <row r="307" spans="2:11" ht="15" customHeight="1">
      <c r="B307" s="438" t="s">
        <v>384</v>
      </c>
      <c r="C307" s="439"/>
      <c r="D307" s="98">
        <v>0</v>
      </c>
      <c r="E307" s="98">
        <v>123066332</v>
      </c>
      <c r="F307" s="98"/>
      <c r="G307" s="98">
        <f>+D307+E307-F307</f>
        <v>123066332</v>
      </c>
      <c r="H307" s="268"/>
      <c r="I307" s="268"/>
      <c r="J307" s="264"/>
      <c r="K307" s="264"/>
    </row>
    <row r="308" spans="2:11" ht="15" customHeight="1">
      <c r="B308" s="269" t="s">
        <v>456</v>
      </c>
      <c r="C308" s="269"/>
      <c r="D308" s="262">
        <f t="shared" ref="D308" si="12">SUM(D306:D307)</f>
        <v>59660155</v>
      </c>
      <c r="E308" s="262">
        <f t="shared" ref="E308" si="13">SUM(E306:E307)</f>
        <v>123066332</v>
      </c>
      <c r="F308" s="262">
        <f>SUM(F306:F307)</f>
        <v>52879956</v>
      </c>
      <c r="G308" s="262">
        <f>+D308+E308-F308</f>
        <v>129846531</v>
      </c>
      <c r="H308" s="103"/>
      <c r="I308" s="103"/>
    </row>
    <row r="309" spans="2:11" ht="15" customHeight="1">
      <c r="B309" s="269" t="s">
        <v>261</v>
      </c>
      <c r="C309" s="269"/>
      <c r="D309" s="262">
        <v>327517773</v>
      </c>
      <c r="E309" s="262">
        <v>142711982</v>
      </c>
      <c r="F309" s="263">
        <v>410569600</v>
      </c>
      <c r="G309" s="263">
        <f>+D309+E309-F309</f>
        <v>59660155</v>
      </c>
    </row>
    <row r="310" spans="2:11" ht="15" customHeight="1">
      <c r="B310" s="128"/>
      <c r="C310" s="128"/>
      <c r="D310" s="319"/>
      <c r="E310" s="319"/>
      <c r="F310" s="320"/>
      <c r="G310" s="320"/>
    </row>
    <row r="311" spans="2:11" ht="12.6">
      <c r="B311" s="241"/>
      <c r="C311" s="316" t="s">
        <v>765</v>
      </c>
      <c r="D311" s="174"/>
      <c r="H311" s="96"/>
      <c r="I311" s="96"/>
      <c r="J311" s="96"/>
    </row>
    <row r="312" spans="2:11" ht="9.6" customHeight="1">
      <c r="B312" s="241"/>
      <c r="C312" s="241"/>
      <c r="D312" s="174"/>
      <c r="H312" s="96"/>
      <c r="I312" s="96"/>
      <c r="J312" s="96"/>
    </row>
    <row r="313" spans="2:11" ht="12.6">
      <c r="B313" s="420" t="s">
        <v>58</v>
      </c>
      <c r="C313" s="421"/>
      <c r="D313" s="447" t="s">
        <v>126</v>
      </c>
      <c r="E313" s="508" t="s">
        <v>127</v>
      </c>
      <c r="F313" s="508"/>
      <c r="G313" s="508"/>
      <c r="H313" s="96"/>
      <c r="I313" s="96"/>
      <c r="J313" s="96"/>
    </row>
    <row r="314" spans="2:11" ht="12.6">
      <c r="B314" s="422"/>
      <c r="C314" s="423"/>
      <c r="D314" s="447"/>
      <c r="E314" s="259" t="s">
        <v>128</v>
      </c>
      <c r="F314" s="260" t="s">
        <v>129</v>
      </c>
      <c r="G314" s="260" t="s">
        <v>130</v>
      </c>
      <c r="H314" s="96"/>
      <c r="I314" s="96"/>
      <c r="J314" s="96"/>
    </row>
    <row r="315" spans="2:11">
      <c r="B315" s="438" t="s">
        <v>255</v>
      </c>
      <c r="C315" s="439"/>
      <c r="D315" s="98">
        <v>0</v>
      </c>
      <c r="E315" s="98">
        <f>85896720*90.02%</f>
        <v>77324227.343999997</v>
      </c>
      <c r="F315" s="98">
        <v>0</v>
      </c>
      <c r="G315" s="98">
        <f>+D315+E315-F315</f>
        <v>77324227.343999997</v>
      </c>
      <c r="H315" s="96"/>
      <c r="I315" s="96"/>
      <c r="J315" s="96"/>
    </row>
    <row r="316" spans="2:11" ht="12.6">
      <c r="B316" s="269" t="s">
        <v>456</v>
      </c>
      <c r="C316" s="269"/>
      <c r="D316" s="262">
        <f>SUM(D315:D315)</f>
        <v>0</v>
      </c>
      <c r="E316" s="262">
        <f>SUM(E315:E315)</f>
        <v>77324227.343999997</v>
      </c>
      <c r="F316" s="262">
        <f>SUM(F315:F315)</f>
        <v>0</v>
      </c>
      <c r="G316" s="262">
        <f>SUM(G315:G315)</f>
        <v>77324227.343999997</v>
      </c>
      <c r="H316" s="96"/>
      <c r="I316" s="96"/>
      <c r="J316" s="96"/>
    </row>
    <row r="317" spans="2:11" ht="12.6">
      <c r="B317" s="269" t="s">
        <v>261</v>
      </c>
      <c r="C317" s="269"/>
      <c r="D317" s="262">
        <v>0</v>
      </c>
      <c r="E317" s="262">
        <v>0</v>
      </c>
      <c r="F317" s="263">
        <v>0</v>
      </c>
      <c r="G317" s="263">
        <v>0</v>
      </c>
      <c r="H317" s="96"/>
      <c r="I317" s="96"/>
      <c r="J317" s="96"/>
    </row>
    <row r="318" spans="2:11" ht="12.6">
      <c r="B318" s="128"/>
      <c r="C318" s="128"/>
      <c r="D318" s="319"/>
      <c r="E318" s="319"/>
      <c r="F318" s="320"/>
      <c r="G318" s="320"/>
      <c r="H318" s="96"/>
      <c r="I318" s="96"/>
      <c r="J318" s="96"/>
    </row>
    <row r="319" spans="2:11">
      <c r="H319" s="96"/>
      <c r="I319" s="96"/>
      <c r="J319" s="96"/>
    </row>
    <row r="320" spans="2:11" ht="12.6">
      <c r="B320" s="173" t="s">
        <v>682</v>
      </c>
      <c r="C320" s="173" t="s">
        <v>754</v>
      </c>
      <c r="D320" s="173"/>
      <c r="E320" s="173"/>
      <c r="F320" s="251"/>
      <c r="G320" s="251"/>
      <c r="H320" s="96"/>
      <c r="I320" s="96"/>
      <c r="J320" s="96"/>
    </row>
    <row r="321" spans="2:10" ht="12.6">
      <c r="B321" s="174"/>
      <c r="C321" s="174"/>
      <c r="D321" s="174"/>
      <c r="E321" s="174"/>
      <c r="F321" s="251"/>
      <c r="G321" s="251"/>
      <c r="H321" s="96"/>
      <c r="I321" s="96"/>
      <c r="J321" s="96"/>
    </row>
    <row r="322" spans="2:10" ht="12.6">
      <c r="B322" s="174"/>
      <c r="C322" s="316" t="s">
        <v>290</v>
      </c>
      <c r="D322" s="174"/>
      <c r="E322" s="174"/>
      <c r="F322" s="251"/>
      <c r="G322" s="251"/>
      <c r="H322" s="96"/>
      <c r="I322" s="96"/>
      <c r="J322" s="96"/>
    </row>
    <row r="323" spans="2:10" ht="8.4" customHeight="1">
      <c r="B323" s="174"/>
      <c r="C323" s="174"/>
      <c r="D323" s="174"/>
      <c r="E323" s="174"/>
      <c r="F323" s="251"/>
      <c r="G323" s="92"/>
      <c r="H323" s="96"/>
      <c r="I323" s="96"/>
      <c r="J323" s="96"/>
    </row>
    <row r="324" spans="2:10" ht="18" customHeight="1">
      <c r="B324" s="511" t="s">
        <v>58</v>
      </c>
      <c r="C324" s="512"/>
      <c r="D324" s="489" t="s">
        <v>127</v>
      </c>
      <c r="E324" s="489"/>
      <c r="F324" s="251"/>
      <c r="G324" s="92"/>
      <c r="H324" s="96"/>
      <c r="I324" s="96"/>
      <c r="J324" s="96"/>
    </row>
    <row r="325" spans="2:10" ht="18" customHeight="1">
      <c r="B325" s="513"/>
      <c r="C325" s="514"/>
      <c r="D325" s="185">
        <v>44561</v>
      </c>
      <c r="E325" s="185">
        <v>44196</v>
      </c>
      <c r="F325" s="251"/>
      <c r="G325" s="251"/>
      <c r="H325" s="96"/>
    </row>
    <row r="326" spans="2:10" ht="12.75" hidden="1" customHeight="1">
      <c r="B326" s="135" t="s">
        <v>175</v>
      </c>
      <c r="C326" s="135"/>
      <c r="D326" s="106">
        <v>0</v>
      </c>
      <c r="E326" s="106">
        <v>0</v>
      </c>
      <c r="F326" s="251"/>
      <c r="G326" s="251"/>
      <c r="H326" s="96"/>
    </row>
    <row r="327" spans="2:10" ht="15" customHeight="1">
      <c r="B327" s="410" t="s">
        <v>170</v>
      </c>
      <c r="C327" s="411"/>
      <c r="D327" s="106">
        <v>0</v>
      </c>
      <c r="E327" s="106">
        <v>168050982</v>
      </c>
      <c r="F327" s="251"/>
      <c r="G327" s="251"/>
      <c r="H327" s="96"/>
    </row>
    <row r="328" spans="2:10" ht="15" customHeight="1">
      <c r="B328" s="410" t="s">
        <v>196</v>
      </c>
      <c r="C328" s="411"/>
      <c r="D328" s="106">
        <v>23586295</v>
      </c>
      <c r="E328" s="106">
        <v>250001</v>
      </c>
      <c r="F328" s="251"/>
      <c r="G328" s="251"/>
      <c r="H328" s="96"/>
    </row>
    <row r="329" spans="2:10" ht="15" customHeight="1">
      <c r="B329" s="410" t="s">
        <v>267</v>
      </c>
      <c r="C329" s="411"/>
      <c r="D329" s="106">
        <v>397000</v>
      </c>
      <c r="E329" s="106">
        <v>288982</v>
      </c>
      <c r="F329" s="251"/>
      <c r="G329" s="251"/>
      <c r="H329" s="96"/>
    </row>
    <row r="330" spans="2:10" ht="15" customHeight="1">
      <c r="B330" s="410" t="s">
        <v>132</v>
      </c>
      <c r="C330" s="411"/>
      <c r="D330" s="106">
        <v>7321212</v>
      </c>
      <c r="E330" s="106">
        <v>7321212</v>
      </c>
      <c r="F330" s="251"/>
      <c r="G330" s="251"/>
      <c r="H330" s="96"/>
    </row>
    <row r="331" spans="2:10" ht="15" customHeight="1">
      <c r="B331" s="410" t="s">
        <v>268</v>
      </c>
      <c r="C331" s="411"/>
      <c r="D331" s="106">
        <v>24615602</v>
      </c>
      <c r="E331" s="106">
        <v>24615602</v>
      </c>
      <c r="F331" s="251"/>
      <c r="G331" s="251"/>
      <c r="H331" s="96"/>
    </row>
    <row r="332" spans="2:10" ht="15" customHeight="1">
      <c r="B332" s="410" t="s">
        <v>442</v>
      </c>
      <c r="C332" s="411"/>
      <c r="D332" s="106">
        <v>6147288</v>
      </c>
      <c r="E332" s="106">
        <v>0</v>
      </c>
      <c r="F332" s="251"/>
      <c r="G332" s="251"/>
      <c r="H332" s="96"/>
    </row>
    <row r="333" spans="2:10" ht="15" customHeight="1">
      <c r="B333" s="410" t="s">
        <v>269</v>
      </c>
      <c r="C333" s="411"/>
      <c r="D333" s="106">
        <v>0</v>
      </c>
      <c r="E333" s="106">
        <v>2333100000</v>
      </c>
      <c r="F333" s="251"/>
      <c r="G333" s="251"/>
      <c r="H333" s="96"/>
    </row>
    <row r="334" spans="2:10" ht="15" customHeight="1">
      <c r="B334" s="410" t="s">
        <v>385</v>
      </c>
      <c r="C334" s="411"/>
      <c r="D334" s="106">
        <v>25440000</v>
      </c>
      <c r="E334" s="106">
        <v>0</v>
      </c>
      <c r="F334" s="251"/>
      <c r="G334" s="251"/>
      <c r="H334" s="96"/>
    </row>
    <row r="335" spans="2:10" ht="15" customHeight="1">
      <c r="B335" s="410" t="s">
        <v>386</v>
      </c>
      <c r="C335" s="411"/>
      <c r="D335" s="106">
        <v>24912579</v>
      </c>
      <c r="E335" s="106">
        <v>0</v>
      </c>
      <c r="F335" s="251"/>
      <c r="G335" s="251"/>
      <c r="H335" s="96"/>
    </row>
    <row r="336" spans="2:10" ht="15" hidden="1" customHeight="1">
      <c r="B336" s="410" t="s">
        <v>387</v>
      </c>
      <c r="C336" s="411"/>
      <c r="D336" s="106">
        <v>0</v>
      </c>
      <c r="E336" s="106">
        <v>0</v>
      </c>
      <c r="F336" s="251"/>
      <c r="G336" s="251"/>
      <c r="H336" s="96"/>
    </row>
    <row r="337" spans="2:10" ht="15" hidden="1" customHeight="1">
      <c r="B337" s="410" t="s">
        <v>416</v>
      </c>
      <c r="C337" s="411"/>
      <c r="D337" s="106">
        <v>0</v>
      </c>
      <c r="E337" s="106">
        <v>0</v>
      </c>
      <c r="F337" s="251"/>
      <c r="G337" s="251"/>
      <c r="H337" s="96"/>
    </row>
    <row r="338" spans="2:10" ht="15" customHeight="1">
      <c r="B338" s="410" t="s">
        <v>440</v>
      </c>
      <c r="C338" s="411"/>
      <c r="D338" s="106">
        <v>2242329</v>
      </c>
      <c r="E338" s="106">
        <v>0</v>
      </c>
      <c r="F338" s="251"/>
      <c r="G338" s="251"/>
      <c r="H338" s="96"/>
    </row>
    <row r="339" spans="2:10" ht="15" customHeight="1">
      <c r="B339" s="418" t="s">
        <v>59</v>
      </c>
      <c r="C339" s="419"/>
      <c r="D339" s="270">
        <f>SUM(D326:D338)</f>
        <v>114662305</v>
      </c>
      <c r="E339" s="270">
        <f>SUM(E326:E338)</f>
        <v>2533626779</v>
      </c>
      <c r="F339" s="251"/>
      <c r="G339" s="251"/>
      <c r="H339" s="96"/>
      <c r="I339" s="96"/>
      <c r="J339" s="96"/>
    </row>
    <row r="340" spans="2:10" ht="12.6">
      <c r="B340" s="271"/>
      <c r="C340" s="271"/>
      <c r="D340" s="129"/>
      <c r="E340" s="129"/>
      <c r="F340" s="272"/>
      <c r="G340" s="273"/>
      <c r="H340" s="96"/>
      <c r="I340" s="96"/>
      <c r="J340" s="96"/>
    </row>
    <row r="341" spans="2:10" ht="12.6">
      <c r="B341" s="271"/>
      <c r="C341" s="271"/>
      <c r="D341" s="129"/>
      <c r="E341" s="129"/>
      <c r="F341" s="272"/>
      <c r="G341" s="273"/>
      <c r="H341" s="96"/>
      <c r="I341" s="96"/>
      <c r="J341" s="96"/>
    </row>
    <row r="342" spans="2:10" ht="12.6">
      <c r="B342" s="271"/>
      <c r="C342" s="316" t="s">
        <v>765</v>
      </c>
      <c r="D342" s="129"/>
      <c r="E342" s="129"/>
      <c r="F342" s="272"/>
      <c r="G342" s="273"/>
      <c r="H342" s="96"/>
      <c r="I342" s="96"/>
      <c r="J342" s="96"/>
    </row>
    <row r="343" spans="2:10" ht="9" customHeight="1">
      <c r="B343" s="271"/>
      <c r="C343" s="271"/>
      <c r="D343" s="129"/>
      <c r="E343" s="129"/>
      <c r="F343" s="272"/>
      <c r="G343" s="273"/>
      <c r="H343" s="96"/>
      <c r="I343" s="96"/>
      <c r="J343" s="96"/>
    </row>
    <row r="344" spans="2:10" ht="12.6">
      <c r="B344" s="511" t="s">
        <v>58</v>
      </c>
      <c r="C344" s="512"/>
      <c r="D344" s="489" t="s">
        <v>127</v>
      </c>
      <c r="E344" s="489"/>
      <c r="F344" s="272"/>
      <c r="G344" s="273"/>
      <c r="H344" s="96"/>
      <c r="I344" s="96"/>
      <c r="J344" s="96"/>
    </row>
    <row r="345" spans="2:10" ht="12.6">
      <c r="B345" s="513"/>
      <c r="C345" s="514"/>
      <c r="D345" s="185">
        <v>44561</v>
      </c>
      <c r="E345" s="185">
        <v>44196</v>
      </c>
      <c r="F345" s="272"/>
      <c r="G345" s="273"/>
      <c r="H345" s="96"/>
      <c r="I345" s="96"/>
      <c r="J345" s="96"/>
    </row>
    <row r="346" spans="2:10" ht="12.6">
      <c r="B346" s="135" t="s">
        <v>767</v>
      </c>
      <c r="C346" s="135"/>
      <c r="D346" s="106">
        <f>39075309*90.02%</f>
        <v>35175593.161799997</v>
      </c>
      <c r="E346" s="106">
        <v>0</v>
      </c>
      <c r="F346" s="272"/>
      <c r="G346" s="273"/>
      <c r="H346" s="96"/>
      <c r="I346" s="96"/>
      <c r="J346" s="96"/>
    </row>
    <row r="347" spans="2:10" ht="12.6">
      <c r="B347" s="418" t="s">
        <v>59</v>
      </c>
      <c r="C347" s="419"/>
      <c r="D347" s="270">
        <f>+D346</f>
        <v>35175593.161799997</v>
      </c>
      <c r="E347" s="270">
        <v>0</v>
      </c>
      <c r="F347" s="272"/>
      <c r="G347" s="273"/>
      <c r="H347" s="96"/>
      <c r="I347" s="96"/>
      <c r="J347" s="96"/>
    </row>
    <row r="348" spans="2:10" ht="12.6">
      <c r="B348" s="271"/>
      <c r="C348" s="271"/>
      <c r="D348" s="129"/>
      <c r="E348" s="129"/>
      <c r="F348" s="272"/>
      <c r="G348" s="273"/>
      <c r="H348" s="96"/>
      <c r="I348" s="96"/>
      <c r="J348" s="96"/>
    </row>
    <row r="349" spans="2:10" ht="12.6">
      <c r="B349" s="271"/>
      <c r="C349" s="271"/>
      <c r="D349" s="129"/>
      <c r="E349" s="129"/>
      <c r="F349" s="272"/>
      <c r="G349" s="273"/>
      <c r="H349" s="96"/>
      <c r="I349" s="96"/>
      <c r="J349" s="96"/>
    </row>
    <row r="350" spans="2:10" ht="12.6">
      <c r="B350" s="173" t="s">
        <v>683</v>
      </c>
      <c r="C350" s="173" t="s">
        <v>730</v>
      </c>
      <c r="D350" s="173"/>
      <c r="E350" s="173"/>
      <c r="F350" s="110"/>
      <c r="G350" s="110"/>
      <c r="H350" s="111"/>
      <c r="I350" s="96"/>
      <c r="J350" s="96"/>
    </row>
    <row r="351" spans="2:10" ht="12.6">
      <c r="B351" s="154"/>
      <c r="C351" s="154"/>
      <c r="D351" s="154"/>
      <c r="E351" s="154"/>
      <c r="F351" s="110"/>
      <c r="G351" s="110"/>
      <c r="H351" s="111"/>
      <c r="I351" s="96"/>
      <c r="J351" s="96"/>
    </row>
    <row r="352" spans="2:10" ht="12.6">
      <c r="C352" s="154" t="s">
        <v>728</v>
      </c>
      <c r="D352" s="154"/>
      <c r="E352" s="154"/>
      <c r="F352" s="110"/>
      <c r="G352" s="110"/>
      <c r="H352" s="111"/>
      <c r="I352" s="96"/>
      <c r="J352" s="96"/>
    </row>
    <row r="353" spans="2:10" ht="18" customHeight="1">
      <c r="B353" s="412" t="s">
        <v>133</v>
      </c>
      <c r="C353" s="413"/>
      <c r="D353" s="243" t="s">
        <v>200</v>
      </c>
      <c r="E353" s="243" t="s">
        <v>201</v>
      </c>
      <c r="H353" s="96"/>
    </row>
    <row r="354" spans="2:10" ht="15" customHeight="1">
      <c r="B354" s="414" t="s">
        <v>430</v>
      </c>
      <c r="C354" s="415"/>
      <c r="D354" s="107">
        <v>12047258620</v>
      </c>
      <c r="E354" s="274">
        <v>0</v>
      </c>
      <c r="H354" s="96"/>
    </row>
    <row r="355" spans="2:10" ht="15" customHeight="1">
      <c r="B355" s="414" t="s">
        <v>464</v>
      </c>
      <c r="C355" s="415"/>
      <c r="D355" s="108">
        <v>708663107</v>
      </c>
      <c r="E355" s="114">
        <v>0</v>
      </c>
      <c r="H355" s="96"/>
    </row>
    <row r="356" spans="2:10" ht="15" customHeight="1">
      <c r="B356" s="414" t="s">
        <v>465</v>
      </c>
      <c r="C356" s="415"/>
      <c r="D356" s="108">
        <v>17828171</v>
      </c>
      <c r="E356" s="114">
        <v>0</v>
      </c>
      <c r="H356" s="96"/>
    </row>
    <row r="357" spans="2:10" ht="15" customHeight="1">
      <c r="B357" s="424" t="s">
        <v>456</v>
      </c>
      <c r="C357" s="425"/>
      <c r="D357" s="245">
        <f>+SUM(D354:D356)</f>
        <v>12773749898</v>
      </c>
      <c r="E357" s="245">
        <f>+SUM(E354:E356)</f>
        <v>0</v>
      </c>
      <c r="H357" s="96"/>
    </row>
    <row r="358" spans="2:10" ht="15" customHeight="1">
      <c r="B358" s="424" t="s">
        <v>261</v>
      </c>
      <c r="C358" s="425"/>
      <c r="D358" s="245">
        <v>11281326341</v>
      </c>
      <c r="E358" s="245">
        <v>0</v>
      </c>
      <c r="H358" s="96"/>
      <c r="I358" s="96"/>
      <c r="J358" s="96"/>
    </row>
    <row r="359" spans="2:10">
      <c r="B359" s="93"/>
      <c r="C359" s="93"/>
      <c r="D359" s="93"/>
      <c r="E359" s="93"/>
      <c r="H359" s="96"/>
      <c r="I359" s="96"/>
      <c r="J359" s="96"/>
    </row>
    <row r="360" spans="2:10">
      <c r="B360" s="93"/>
      <c r="C360" s="93"/>
      <c r="D360" s="93"/>
      <c r="E360" s="93"/>
      <c r="H360" s="96"/>
      <c r="I360" s="96"/>
      <c r="J360" s="96"/>
    </row>
    <row r="361" spans="2:10" ht="12.6">
      <c r="C361" s="154" t="s">
        <v>729</v>
      </c>
      <c r="D361" s="93"/>
      <c r="E361" s="93"/>
      <c r="H361" s="96"/>
      <c r="I361" s="96"/>
      <c r="J361" s="96"/>
    </row>
    <row r="362" spans="2:10" ht="38.25" customHeight="1">
      <c r="B362" s="412" t="s">
        <v>133</v>
      </c>
      <c r="C362" s="413"/>
      <c r="D362" s="243" t="s">
        <v>200</v>
      </c>
      <c r="E362" s="243" t="s">
        <v>201</v>
      </c>
      <c r="H362" s="96"/>
      <c r="I362" s="96"/>
      <c r="J362" s="96"/>
    </row>
    <row r="363" spans="2:10" ht="15" customHeight="1">
      <c r="B363" s="414" t="s">
        <v>461</v>
      </c>
      <c r="C363" s="415"/>
      <c r="D363" s="107">
        <v>96386712333</v>
      </c>
      <c r="E363" s="274">
        <v>0</v>
      </c>
      <c r="H363" s="96"/>
      <c r="I363" s="96"/>
      <c r="J363" s="96"/>
    </row>
    <row r="364" spans="2:10" ht="15" customHeight="1">
      <c r="B364" s="424" t="s">
        <v>456</v>
      </c>
      <c r="C364" s="425"/>
      <c r="D364" s="245">
        <f>+SUM(D363:D363)</f>
        <v>96386712333</v>
      </c>
      <c r="E364" s="245">
        <f>+SUM(E363:E363)</f>
        <v>0</v>
      </c>
      <c r="H364" s="96"/>
      <c r="I364" s="96"/>
      <c r="J364" s="96"/>
    </row>
    <row r="365" spans="2:10" ht="15" customHeight="1">
      <c r="B365" s="424" t="s">
        <v>261</v>
      </c>
      <c r="C365" s="425"/>
      <c r="D365" s="245">
        <v>3548496564</v>
      </c>
      <c r="E365" s="245">
        <v>0</v>
      </c>
      <c r="H365" s="96"/>
      <c r="I365" s="96"/>
      <c r="J365" s="96"/>
    </row>
    <row r="366" spans="2:10" ht="12.6">
      <c r="B366" s="109"/>
      <c r="C366" s="109"/>
      <c r="D366" s="100"/>
      <c r="E366" s="100"/>
      <c r="H366" s="96"/>
      <c r="I366" s="96"/>
      <c r="J366" s="96"/>
    </row>
    <row r="367" spans="2:10" ht="12.6">
      <c r="B367" s="173" t="s">
        <v>684</v>
      </c>
      <c r="C367" s="173" t="s">
        <v>755</v>
      </c>
      <c r="D367" s="173"/>
      <c r="E367" s="173"/>
      <c r="F367" s="110"/>
      <c r="G367" s="110"/>
      <c r="H367" s="111"/>
      <c r="I367" s="96"/>
      <c r="J367" s="96"/>
    </row>
    <row r="368" spans="2:10" ht="12.6">
      <c r="B368" s="241"/>
      <c r="C368" s="241"/>
      <c r="D368" s="241"/>
      <c r="E368" s="134"/>
      <c r="H368" s="96"/>
      <c r="I368" s="96"/>
      <c r="J368" s="96"/>
    </row>
    <row r="369" spans="2:10" ht="21" customHeight="1">
      <c r="B369" s="412" t="s">
        <v>58</v>
      </c>
      <c r="C369" s="413"/>
      <c r="D369" s="244" t="s">
        <v>200</v>
      </c>
      <c r="E369" s="244" t="s">
        <v>201</v>
      </c>
      <c r="H369" s="96"/>
      <c r="I369" s="96"/>
      <c r="J369" s="96"/>
    </row>
    <row r="370" spans="2:10" ht="15" customHeight="1">
      <c r="B370" s="416" t="s">
        <v>195</v>
      </c>
      <c r="C370" s="417"/>
      <c r="D370" s="112">
        <v>0</v>
      </c>
      <c r="E370" s="113">
        <v>0</v>
      </c>
      <c r="H370" s="96"/>
      <c r="I370" s="96"/>
      <c r="J370" s="96"/>
    </row>
    <row r="371" spans="2:10" ht="12.6">
      <c r="B371" s="109"/>
      <c r="C371" s="109"/>
      <c r="D371" s="100"/>
      <c r="E371" s="100"/>
      <c r="H371" s="96"/>
      <c r="I371" s="96"/>
      <c r="J371" s="96"/>
    </row>
    <row r="372" spans="2:10" ht="12.6">
      <c r="B372" s="173" t="s">
        <v>685</v>
      </c>
      <c r="C372" s="173" t="s">
        <v>756</v>
      </c>
      <c r="D372" s="173"/>
      <c r="E372" s="173"/>
      <c r="F372" s="110"/>
      <c r="G372" s="110"/>
      <c r="H372" s="111"/>
      <c r="I372" s="96"/>
      <c r="J372" s="96"/>
    </row>
    <row r="373" spans="2:10" ht="12.6">
      <c r="B373" s="241"/>
      <c r="C373" s="241"/>
      <c r="D373" s="241"/>
      <c r="E373" s="134"/>
      <c r="H373" s="96"/>
      <c r="I373" s="96"/>
      <c r="J373" s="96"/>
    </row>
    <row r="374" spans="2:10" ht="21" customHeight="1">
      <c r="B374" s="412" t="s">
        <v>58</v>
      </c>
      <c r="C374" s="413"/>
      <c r="D374" s="244" t="s">
        <v>200</v>
      </c>
      <c r="E374" s="244" t="s">
        <v>201</v>
      </c>
      <c r="F374" s="92"/>
      <c r="G374" s="92"/>
      <c r="H374" s="96"/>
      <c r="I374" s="96"/>
      <c r="J374" s="96"/>
    </row>
    <row r="375" spans="2:10" ht="15" customHeight="1">
      <c r="B375" s="416" t="s">
        <v>195</v>
      </c>
      <c r="C375" s="417"/>
      <c r="D375" s="112">
        <v>0</v>
      </c>
      <c r="E375" s="113">
        <v>0</v>
      </c>
      <c r="F375" s="92"/>
      <c r="G375" s="96"/>
      <c r="H375" s="96"/>
      <c r="I375" s="96"/>
      <c r="J375" s="96"/>
    </row>
    <row r="376" spans="2:10" ht="15" customHeight="1">
      <c r="B376" s="424" t="s">
        <v>456</v>
      </c>
      <c r="C376" s="425"/>
      <c r="D376" s="245">
        <f>+D375</f>
        <v>0</v>
      </c>
      <c r="E376" s="245">
        <v>0</v>
      </c>
      <c r="F376" s="92"/>
      <c r="G376" s="92"/>
      <c r="H376" s="96"/>
      <c r="I376" s="96"/>
      <c r="J376" s="96"/>
    </row>
    <row r="377" spans="2:10" ht="15" customHeight="1">
      <c r="B377" s="424" t="s">
        <v>261</v>
      </c>
      <c r="C377" s="425"/>
      <c r="D377" s="245">
        <v>0</v>
      </c>
      <c r="E377" s="245">
        <v>0</v>
      </c>
      <c r="F377" s="92"/>
      <c r="G377" s="92"/>
      <c r="H377" s="96"/>
      <c r="I377" s="96"/>
      <c r="J377" s="96"/>
    </row>
    <row r="378" spans="2:10" ht="12.6">
      <c r="B378" s="275"/>
      <c r="C378" s="275"/>
      <c r="D378" s="275"/>
      <c r="E378" s="276"/>
      <c r="F378" s="92"/>
      <c r="G378" s="92"/>
      <c r="H378" s="96"/>
      <c r="I378" s="96"/>
      <c r="J378" s="96"/>
    </row>
    <row r="379" spans="2:10" ht="12.6">
      <c r="B379" s="173" t="s">
        <v>686</v>
      </c>
      <c r="C379" s="173" t="s">
        <v>757</v>
      </c>
      <c r="D379" s="173"/>
      <c r="E379" s="173"/>
      <c r="F379" s="251"/>
      <c r="H379" s="96"/>
      <c r="I379" s="96"/>
      <c r="J379" s="96"/>
    </row>
    <row r="380" spans="2:10" ht="12.6">
      <c r="B380" s="154"/>
      <c r="C380" s="154"/>
      <c r="D380" s="154"/>
      <c r="E380" s="154"/>
      <c r="F380" s="251"/>
      <c r="H380" s="96"/>
      <c r="I380" s="96"/>
      <c r="J380" s="96"/>
    </row>
    <row r="381" spans="2:10" ht="18" customHeight="1">
      <c r="B381" s="412" t="s">
        <v>133</v>
      </c>
      <c r="C381" s="413"/>
      <c r="D381" s="244" t="s">
        <v>200</v>
      </c>
      <c r="E381" s="244" t="s">
        <v>201</v>
      </c>
      <c r="F381" s="92"/>
      <c r="G381" s="92"/>
      <c r="H381" s="111"/>
      <c r="I381" s="96"/>
      <c r="J381" s="96"/>
    </row>
    <row r="382" spans="2:10" ht="15" customHeight="1">
      <c r="B382" s="414" t="s">
        <v>195</v>
      </c>
      <c r="C382" s="415"/>
      <c r="D382" s="108">
        <v>0</v>
      </c>
      <c r="E382" s="114">
        <v>0</v>
      </c>
      <c r="F382" s="92"/>
      <c r="G382" s="92"/>
      <c r="H382" s="111"/>
      <c r="I382" s="96"/>
      <c r="J382" s="96"/>
    </row>
    <row r="383" spans="2:10" ht="15" customHeight="1">
      <c r="B383" s="424" t="s">
        <v>456</v>
      </c>
      <c r="C383" s="425"/>
      <c r="D383" s="245">
        <f>+D382</f>
        <v>0</v>
      </c>
      <c r="E383" s="245">
        <v>0</v>
      </c>
      <c r="F383" s="92"/>
      <c r="G383" s="92"/>
      <c r="H383" s="96"/>
      <c r="I383" s="96"/>
      <c r="J383" s="96"/>
    </row>
    <row r="384" spans="2:10" ht="15" customHeight="1">
      <c r="B384" s="424" t="s">
        <v>261</v>
      </c>
      <c r="C384" s="425"/>
      <c r="D384" s="245">
        <v>0</v>
      </c>
      <c r="E384" s="245">
        <v>0</v>
      </c>
      <c r="F384" s="92"/>
      <c r="G384" s="92"/>
      <c r="H384" s="96"/>
      <c r="I384" s="96"/>
      <c r="J384" s="96"/>
    </row>
    <row r="385" spans="2:10">
      <c r="B385" s="115"/>
      <c r="C385" s="115"/>
      <c r="D385" s="115"/>
      <c r="E385" s="115"/>
      <c r="H385" s="96"/>
      <c r="I385" s="96"/>
      <c r="J385" s="96"/>
    </row>
    <row r="386" spans="2:10" ht="12.6">
      <c r="B386" s="173" t="s">
        <v>687</v>
      </c>
      <c r="C386" s="173" t="s">
        <v>814</v>
      </c>
      <c r="D386" s="173"/>
      <c r="E386" s="173"/>
      <c r="H386" s="96"/>
      <c r="I386" s="96"/>
      <c r="J386" s="96"/>
    </row>
    <row r="387" spans="2:10" ht="12.6">
      <c r="B387" s="154"/>
      <c r="C387" s="154"/>
      <c r="D387" s="154"/>
      <c r="E387" s="154"/>
      <c r="H387" s="96"/>
      <c r="I387" s="96"/>
      <c r="J387" s="96"/>
    </row>
    <row r="388" spans="2:10" ht="12.6">
      <c r="B388" s="412" t="s">
        <v>133</v>
      </c>
      <c r="C388" s="413"/>
      <c r="D388" s="324" t="s">
        <v>200</v>
      </c>
      <c r="E388" s="324" t="s">
        <v>201</v>
      </c>
      <c r="H388" s="96"/>
      <c r="I388" s="96"/>
      <c r="J388" s="96"/>
    </row>
    <row r="389" spans="2:10" ht="15" customHeight="1">
      <c r="B389" s="414" t="s">
        <v>195</v>
      </c>
      <c r="C389" s="415"/>
      <c r="D389" s="108">
        <v>0</v>
      </c>
      <c r="E389" s="114">
        <v>0</v>
      </c>
      <c r="H389" s="96"/>
      <c r="I389" s="96"/>
      <c r="J389" s="96"/>
    </row>
    <row r="390" spans="2:10" ht="15" customHeight="1">
      <c r="B390" s="424" t="s">
        <v>456</v>
      </c>
      <c r="C390" s="425"/>
      <c r="D390" s="218">
        <v>0</v>
      </c>
      <c r="E390" s="218">
        <v>0</v>
      </c>
      <c r="H390" s="96"/>
      <c r="I390" s="96"/>
      <c r="J390" s="96"/>
    </row>
    <row r="391" spans="2:10" ht="15" customHeight="1">
      <c r="B391" s="424" t="s">
        <v>261</v>
      </c>
      <c r="C391" s="425"/>
      <c r="D391" s="218">
        <v>0</v>
      </c>
      <c r="E391" s="218">
        <v>0</v>
      </c>
      <c r="H391" s="96"/>
      <c r="I391" s="96"/>
      <c r="J391" s="96"/>
    </row>
    <row r="392" spans="2:10">
      <c r="B392" s="327"/>
      <c r="C392" s="327"/>
      <c r="D392" s="327"/>
      <c r="H392" s="96"/>
      <c r="I392" s="96"/>
      <c r="J392" s="96"/>
    </row>
    <row r="393" spans="2:10" ht="12.6">
      <c r="B393" s="173" t="s">
        <v>688</v>
      </c>
      <c r="C393" s="173" t="s">
        <v>758</v>
      </c>
      <c r="D393" s="173"/>
      <c r="E393" s="173"/>
      <c r="F393" s="251"/>
      <c r="G393" s="251"/>
      <c r="H393" s="252"/>
      <c r="I393" s="252"/>
      <c r="J393" s="96"/>
    </row>
    <row r="394" spans="2:10">
      <c r="B394" s="277"/>
      <c r="C394" s="277"/>
      <c r="D394" s="277"/>
      <c r="E394" s="134"/>
      <c r="F394" s="251"/>
      <c r="G394" s="251"/>
      <c r="H394" s="252"/>
      <c r="I394" s="252"/>
      <c r="J394" s="96"/>
    </row>
    <row r="395" spans="2:10" ht="25.2">
      <c r="B395" s="412" t="s">
        <v>134</v>
      </c>
      <c r="C395" s="413"/>
      <c r="D395" s="243" t="s">
        <v>198</v>
      </c>
      <c r="E395" s="243" t="s">
        <v>136</v>
      </c>
      <c r="F395" s="232" t="s">
        <v>137</v>
      </c>
      <c r="G395" s="232" t="s">
        <v>138</v>
      </c>
      <c r="H395" s="243" t="s">
        <v>453</v>
      </c>
      <c r="I395" s="243" t="s">
        <v>258</v>
      </c>
      <c r="J395" s="96"/>
    </row>
    <row r="396" spans="2:10" ht="15" customHeight="1">
      <c r="B396" s="468" t="s">
        <v>195</v>
      </c>
      <c r="C396" s="470"/>
      <c r="D396" s="172" t="s">
        <v>195</v>
      </c>
      <c r="E396" s="172" t="s">
        <v>195</v>
      </c>
      <c r="F396" s="278" t="s">
        <v>195</v>
      </c>
      <c r="G396" s="278" t="s">
        <v>195</v>
      </c>
      <c r="H396" s="279">
        <v>0</v>
      </c>
      <c r="I396" s="230">
        <v>0</v>
      </c>
      <c r="J396" s="96"/>
    </row>
    <row r="397" spans="2:10">
      <c r="B397" s="277"/>
      <c r="C397" s="277"/>
      <c r="D397" s="277"/>
      <c r="H397" s="96"/>
      <c r="I397" s="96"/>
      <c r="J397" s="96"/>
    </row>
    <row r="398" spans="2:10" ht="12.6">
      <c r="B398" s="173" t="s">
        <v>689</v>
      </c>
      <c r="C398" s="173" t="s">
        <v>759</v>
      </c>
      <c r="D398" s="173"/>
      <c r="E398" s="173"/>
      <c r="F398" s="110"/>
      <c r="G398" s="110"/>
      <c r="H398" s="111"/>
      <c r="I398" s="111"/>
      <c r="J398" s="96"/>
    </row>
    <row r="399" spans="2:10">
      <c r="B399" s="277"/>
      <c r="C399" s="277"/>
      <c r="D399" s="277"/>
      <c r="E399" s="134"/>
      <c r="F399" s="251"/>
      <c r="G399" s="251"/>
      <c r="H399" s="96"/>
      <c r="I399" s="96"/>
      <c r="J399" s="96"/>
    </row>
    <row r="400" spans="2:10" ht="37.799999999999997">
      <c r="B400" s="412" t="s">
        <v>105</v>
      </c>
      <c r="C400" s="413"/>
      <c r="D400" s="243" t="s">
        <v>199</v>
      </c>
      <c r="E400" s="243" t="s">
        <v>139</v>
      </c>
      <c r="F400" s="232" t="s">
        <v>200</v>
      </c>
      <c r="G400" s="232" t="s">
        <v>201</v>
      </c>
      <c r="H400" s="96"/>
      <c r="I400" s="96"/>
      <c r="J400" s="96"/>
    </row>
    <row r="401" spans="2:10" ht="15" customHeight="1">
      <c r="B401" s="515" t="s">
        <v>195</v>
      </c>
      <c r="C401" s="516"/>
      <c r="D401" s="280" t="s">
        <v>195</v>
      </c>
      <c r="E401" s="281" t="s">
        <v>195</v>
      </c>
      <c r="F401" s="282">
        <v>0</v>
      </c>
      <c r="G401" s="282">
        <v>0</v>
      </c>
      <c r="H401" s="96"/>
      <c r="I401" s="96"/>
      <c r="J401" s="96"/>
    </row>
    <row r="402" spans="2:10">
      <c r="B402" s="115"/>
      <c r="C402" s="115"/>
      <c r="D402" s="115"/>
      <c r="E402" s="115"/>
      <c r="F402" s="283"/>
      <c r="G402" s="283"/>
      <c r="H402" s="96"/>
      <c r="I402" s="96"/>
      <c r="J402" s="96"/>
    </row>
    <row r="403" spans="2:10" ht="12.6">
      <c r="B403" s="173" t="s">
        <v>690</v>
      </c>
      <c r="C403" s="173" t="s">
        <v>750</v>
      </c>
      <c r="D403" s="173"/>
      <c r="E403" s="173"/>
      <c r="F403" s="110"/>
      <c r="G403" s="110"/>
      <c r="H403" s="110"/>
      <c r="I403" s="111"/>
      <c r="J403" s="96"/>
    </row>
    <row r="404" spans="2:10" ht="12.6">
      <c r="B404" s="241"/>
      <c r="C404" s="241"/>
      <c r="D404" s="241"/>
      <c r="E404" s="134"/>
      <c r="H404" s="93"/>
      <c r="I404" s="96"/>
      <c r="J404" s="96"/>
    </row>
    <row r="405" spans="2:10" ht="12.6">
      <c r="B405" s="241"/>
      <c r="C405" s="316" t="s">
        <v>290</v>
      </c>
      <c r="D405" s="241"/>
      <c r="E405" s="134"/>
      <c r="H405" s="93"/>
      <c r="I405" s="96"/>
      <c r="J405" s="96"/>
    </row>
    <row r="406" spans="2:10" ht="5.4" customHeight="1">
      <c r="B406" s="241"/>
      <c r="C406" s="241"/>
      <c r="D406" s="241"/>
      <c r="E406" s="134"/>
      <c r="H406" s="93"/>
      <c r="I406" s="96"/>
      <c r="J406" s="96"/>
    </row>
    <row r="407" spans="2:10" ht="18" customHeight="1">
      <c r="B407" s="412" t="s">
        <v>58</v>
      </c>
      <c r="C407" s="413"/>
      <c r="D407" s="244" t="s">
        <v>391</v>
      </c>
      <c r="E407" s="244" t="s">
        <v>392</v>
      </c>
      <c r="F407" s="92"/>
      <c r="G407" s="92"/>
      <c r="H407" s="93"/>
      <c r="I407" s="96"/>
      <c r="J407" s="96"/>
    </row>
    <row r="408" spans="2:10" ht="15" customHeight="1">
      <c r="B408" s="416" t="s">
        <v>197</v>
      </c>
      <c r="C408" s="417"/>
      <c r="D408" s="116">
        <v>183464247</v>
      </c>
      <c r="E408" s="116">
        <v>0</v>
      </c>
      <c r="F408" s="92"/>
      <c r="G408" s="92"/>
      <c r="H408" s="93"/>
      <c r="I408" s="96"/>
      <c r="J408" s="96"/>
    </row>
    <row r="409" spans="2:10" ht="15" customHeight="1">
      <c r="B409" s="416" t="s">
        <v>87</v>
      </c>
      <c r="C409" s="417"/>
      <c r="D409" s="116">
        <v>20736170</v>
      </c>
      <c r="E409" s="116">
        <v>0</v>
      </c>
      <c r="F409" s="92"/>
      <c r="G409" s="92"/>
      <c r="H409" s="93"/>
      <c r="I409" s="96"/>
      <c r="J409" s="96"/>
    </row>
    <row r="410" spans="2:10" ht="15" customHeight="1">
      <c r="B410" s="416" t="s">
        <v>216</v>
      </c>
      <c r="C410" s="417"/>
      <c r="D410" s="116">
        <v>1351371</v>
      </c>
      <c r="E410" s="116">
        <v>0</v>
      </c>
      <c r="F410" s="92"/>
      <c r="G410" s="92"/>
      <c r="H410" s="93"/>
      <c r="I410" s="96"/>
      <c r="J410" s="96"/>
    </row>
    <row r="411" spans="2:10" ht="15" customHeight="1">
      <c r="B411" s="416" t="s">
        <v>443</v>
      </c>
      <c r="C411" s="417"/>
      <c r="D411" s="116">
        <v>8994315</v>
      </c>
      <c r="E411" s="116">
        <v>0</v>
      </c>
      <c r="F411" s="92"/>
      <c r="G411" s="92"/>
      <c r="H411" s="93"/>
      <c r="I411" s="96"/>
      <c r="J411" s="96"/>
    </row>
    <row r="412" spans="2:10" ht="15" customHeight="1">
      <c r="B412" s="416" t="s">
        <v>247</v>
      </c>
      <c r="C412" s="417"/>
      <c r="D412" s="116">
        <f>32986995+237984744</f>
        <v>270971739</v>
      </c>
      <c r="E412" s="116">
        <v>0</v>
      </c>
      <c r="F412" s="92"/>
      <c r="G412" s="92"/>
      <c r="H412" s="93"/>
      <c r="I412" s="96"/>
      <c r="J412" s="96"/>
    </row>
    <row r="413" spans="2:10" ht="15" customHeight="1">
      <c r="B413" s="416" t="s">
        <v>466</v>
      </c>
      <c r="C413" s="417"/>
      <c r="D413" s="116">
        <v>1532289253</v>
      </c>
      <c r="E413" s="116">
        <v>0</v>
      </c>
      <c r="F413" s="92"/>
      <c r="G413" s="92"/>
      <c r="H413" s="93"/>
      <c r="I413" s="96"/>
      <c r="J413" s="96"/>
    </row>
    <row r="414" spans="2:10" ht="15" customHeight="1">
      <c r="B414" s="416" t="s">
        <v>275</v>
      </c>
      <c r="C414" s="417"/>
      <c r="D414" s="116">
        <v>2814583</v>
      </c>
      <c r="E414" s="116">
        <v>0</v>
      </c>
      <c r="F414" s="92"/>
      <c r="G414" s="92"/>
      <c r="H414" s="93"/>
      <c r="I414" s="96"/>
      <c r="J414" s="96"/>
    </row>
    <row r="415" spans="2:10" ht="15" customHeight="1">
      <c r="B415" s="416" t="s">
        <v>276</v>
      </c>
      <c r="C415" s="417"/>
      <c r="D415" s="116">
        <v>58086024</v>
      </c>
      <c r="E415" s="116">
        <v>0</v>
      </c>
      <c r="F415" s="92"/>
      <c r="G415" s="92"/>
      <c r="H415" s="93"/>
      <c r="I415" s="96"/>
      <c r="J415" s="96"/>
    </row>
    <row r="416" spans="2:10" ht="15" customHeight="1">
      <c r="B416" s="416" t="s">
        <v>467</v>
      </c>
      <c r="C416" s="417"/>
      <c r="D416" s="116">
        <v>40000000</v>
      </c>
      <c r="E416" s="116">
        <v>0</v>
      </c>
      <c r="F416" s="92"/>
      <c r="G416" s="92"/>
      <c r="H416" s="93"/>
      <c r="I416" s="96"/>
      <c r="J416" s="96"/>
    </row>
    <row r="417" spans="2:11" ht="15" customHeight="1">
      <c r="B417" s="424" t="s">
        <v>456</v>
      </c>
      <c r="C417" s="425"/>
      <c r="D417" s="210">
        <f>SUM(D408:D416)</f>
        <v>2118707702</v>
      </c>
      <c r="E417" s="210">
        <f>SUM(E408:E416)</f>
        <v>0</v>
      </c>
      <c r="F417" s="92"/>
      <c r="G417" s="92"/>
      <c r="H417" s="93"/>
      <c r="I417" s="96"/>
      <c r="J417" s="96"/>
    </row>
    <row r="418" spans="2:11" ht="15" customHeight="1">
      <c r="B418" s="424" t="s">
        <v>261</v>
      </c>
      <c r="C418" s="425"/>
      <c r="D418" s="210">
        <v>1211413830</v>
      </c>
      <c r="E418" s="218">
        <v>0</v>
      </c>
      <c r="F418" s="92"/>
      <c r="G418" s="92"/>
      <c r="H418" s="93"/>
      <c r="I418" s="284"/>
      <c r="J418" s="284"/>
      <c r="K418" s="285"/>
    </row>
    <row r="419" spans="2:11" ht="15" customHeight="1">
      <c r="C419" s="241"/>
      <c r="D419" s="241"/>
      <c r="H419" s="111"/>
      <c r="I419" s="286"/>
      <c r="J419" s="284"/>
      <c r="K419" s="285"/>
    </row>
    <row r="420" spans="2:11" ht="15" customHeight="1">
      <c r="C420" s="316" t="s">
        <v>765</v>
      </c>
      <c r="D420" s="241"/>
      <c r="H420" s="111"/>
      <c r="I420" s="286"/>
      <c r="J420" s="284"/>
      <c r="K420" s="285"/>
    </row>
    <row r="421" spans="2:11" ht="7.2" customHeight="1">
      <c r="B421" s="241"/>
      <c r="C421" s="241"/>
      <c r="D421" s="241"/>
      <c r="H421" s="111"/>
      <c r="I421" s="286"/>
      <c r="J421" s="284"/>
      <c r="K421" s="285"/>
    </row>
    <row r="422" spans="2:11" ht="15" customHeight="1">
      <c r="B422" s="412" t="s">
        <v>58</v>
      </c>
      <c r="C422" s="413"/>
      <c r="D422" s="310" t="s">
        <v>391</v>
      </c>
      <c r="E422" s="310" t="s">
        <v>392</v>
      </c>
      <c r="H422" s="111"/>
      <c r="I422" s="286"/>
      <c r="J422" s="284"/>
      <c r="K422" s="285"/>
    </row>
    <row r="423" spans="2:11" ht="15" customHeight="1">
      <c r="B423" s="416" t="s">
        <v>768</v>
      </c>
      <c r="C423" s="417"/>
      <c r="D423" s="116">
        <f>50000*90.02%</f>
        <v>45010</v>
      </c>
      <c r="E423" s="116">
        <v>0</v>
      </c>
      <c r="H423" s="111"/>
      <c r="I423" s="286"/>
      <c r="J423" s="284"/>
      <c r="K423" s="285"/>
    </row>
    <row r="424" spans="2:11" ht="15" customHeight="1">
      <c r="B424" s="416" t="s">
        <v>769</v>
      </c>
      <c r="C424" s="417"/>
      <c r="D424" s="116">
        <f>35229051*90.02%</f>
        <v>31713191.710200001</v>
      </c>
      <c r="E424" s="116">
        <v>0</v>
      </c>
      <c r="H424" s="111"/>
      <c r="I424" s="286"/>
      <c r="J424" s="284"/>
      <c r="K424" s="285"/>
    </row>
    <row r="425" spans="2:11" ht="15" customHeight="1">
      <c r="B425" s="416" t="s">
        <v>770</v>
      </c>
      <c r="C425" s="417"/>
      <c r="D425" s="116">
        <v>8034286</v>
      </c>
      <c r="E425" s="116">
        <v>0</v>
      </c>
      <c r="H425" s="111"/>
      <c r="I425" s="286"/>
      <c r="J425" s="284"/>
      <c r="K425" s="285"/>
    </row>
    <row r="426" spans="2:11" ht="15" customHeight="1">
      <c r="B426" s="424" t="s">
        <v>456</v>
      </c>
      <c r="C426" s="425"/>
      <c r="D426" s="210">
        <f>SUM(D423:D425)</f>
        <v>39792487.710199997</v>
      </c>
      <c r="E426" s="210">
        <f>SUM(E416:E425)</f>
        <v>0</v>
      </c>
      <c r="H426" s="111"/>
      <c r="I426" s="286"/>
      <c r="J426" s="284"/>
      <c r="K426" s="285"/>
    </row>
    <row r="427" spans="2:11" ht="15" customHeight="1">
      <c r="B427" s="424" t="s">
        <v>261</v>
      </c>
      <c r="C427" s="425"/>
      <c r="D427" s="210">
        <v>0</v>
      </c>
      <c r="E427" s="218">
        <v>0</v>
      </c>
      <c r="H427" s="111"/>
      <c r="I427" s="286"/>
      <c r="J427" s="284"/>
      <c r="K427" s="285"/>
    </row>
    <row r="428" spans="2:11" ht="15" customHeight="1">
      <c r="B428" s="241"/>
      <c r="C428" s="241"/>
      <c r="D428" s="241"/>
      <c r="H428" s="111"/>
      <c r="I428" s="286"/>
      <c r="J428" s="284"/>
      <c r="K428" s="285"/>
    </row>
    <row r="429" spans="2:11" ht="12.6">
      <c r="B429" s="241"/>
      <c r="C429" s="241"/>
      <c r="D429" s="241"/>
      <c r="H429" s="96"/>
      <c r="I429" s="284"/>
      <c r="J429" s="284"/>
      <c r="K429" s="285"/>
    </row>
    <row r="430" spans="2:11" ht="12.6">
      <c r="B430" s="173" t="s">
        <v>691</v>
      </c>
      <c r="C430" s="173" t="s">
        <v>751</v>
      </c>
      <c r="D430" s="173"/>
      <c r="E430" s="173"/>
      <c r="F430" s="287" t="s">
        <v>141</v>
      </c>
      <c r="G430" s="287" t="s">
        <v>141</v>
      </c>
      <c r="H430" s="287" t="s">
        <v>141</v>
      </c>
      <c r="I430" s="284"/>
      <c r="J430" s="287" t="s">
        <v>141</v>
      </c>
      <c r="K430" s="285"/>
    </row>
    <row r="431" spans="2:11">
      <c r="B431" s="277"/>
      <c r="C431" s="277"/>
      <c r="D431" s="277"/>
      <c r="E431" s="134"/>
      <c r="F431" s="251"/>
      <c r="G431" s="251"/>
      <c r="H431" s="96"/>
      <c r="I431" s="284"/>
      <c r="J431" s="284"/>
      <c r="K431" s="285"/>
    </row>
    <row r="432" spans="2:11" ht="18" customHeight="1">
      <c r="B432" s="420" t="s">
        <v>142</v>
      </c>
      <c r="C432" s="421"/>
      <c r="D432" s="494" t="s">
        <v>135</v>
      </c>
      <c r="E432" s="494" t="s">
        <v>136</v>
      </c>
      <c r="F432" s="510" t="s">
        <v>143</v>
      </c>
      <c r="G432" s="510"/>
      <c r="H432" s="96"/>
      <c r="I432" s="96"/>
      <c r="J432" s="96"/>
    </row>
    <row r="433" spans="2:11" ht="26.4" customHeight="1">
      <c r="B433" s="422"/>
      <c r="C433" s="423"/>
      <c r="D433" s="495"/>
      <c r="E433" s="495"/>
      <c r="F433" s="232" t="s">
        <v>390</v>
      </c>
      <c r="G433" s="232" t="s">
        <v>393</v>
      </c>
      <c r="H433" s="96"/>
      <c r="I433" s="96"/>
      <c r="J433" s="96"/>
    </row>
    <row r="434" spans="2:11" ht="15" customHeight="1">
      <c r="B434" s="483" t="s">
        <v>195</v>
      </c>
      <c r="C434" s="484"/>
      <c r="D434" s="117" t="s">
        <v>195</v>
      </c>
      <c r="E434" s="117" t="s">
        <v>195</v>
      </c>
      <c r="F434" s="118">
        <v>0</v>
      </c>
      <c r="G434" s="288">
        <v>0</v>
      </c>
      <c r="H434" s="96"/>
      <c r="I434" s="96"/>
      <c r="J434" s="96"/>
    </row>
    <row r="435" spans="2:11" ht="15" customHeight="1">
      <c r="B435" s="424" t="s">
        <v>59</v>
      </c>
      <c r="C435" s="425"/>
      <c r="D435" s="289"/>
      <c r="E435" s="289"/>
      <c r="F435" s="290">
        <v>0</v>
      </c>
      <c r="G435" s="290">
        <v>0</v>
      </c>
      <c r="H435" s="96"/>
      <c r="I435" s="96"/>
      <c r="J435" s="96"/>
    </row>
    <row r="436" spans="2:11" ht="12.6">
      <c r="B436" s="275"/>
      <c r="C436" s="275"/>
      <c r="D436" s="275"/>
      <c r="E436" s="115"/>
      <c r="F436" s="291"/>
      <c r="G436" s="291"/>
      <c r="H436" s="96"/>
      <c r="I436" s="96"/>
      <c r="J436" s="96"/>
    </row>
    <row r="437" spans="2:11">
      <c r="B437" s="277"/>
      <c r="C437" s="277"/>
      <c r="D437" s="277"/>
      <c r="H437" s="96"/>
      <c r="I437" s="96"/>
      <c r="J437" s="96"/>
    </row>
    <row r="438" spans="2:11" ht="12.6">
      <c r="B438" s="173" t="s">
        <v>692</v>
      </c>
      <c r="C438" s="173" t="s">
        <v>734</v>
      </c>
      <c r="D438" s="173"/>
      <c r="E438" s="173"/>
      <c r="F438" s="287" t="s">
        <v>141</v>
      </c>
      <c r="G438" s="287" t="s">
        <v>141</v>
      </c>
      <c r="H438" s="287" t="s">
        <v>141</v>
      </c>
      <c r="I438" s="96"/>
      <c r="J438" s="96"/>
    </row>
    <row r="439" spans="2:11" ht="12.6">
      <c r="B439" s="277"/>
      <c r="C439" s="277"/>
      <c r="D439" s="277"/>
      <c r="E439" s="134"/>
      <c r="H439" s="111"/>
      <c r="I439" s="111"/>
      <c r="J439" s="96"/>
    </row>
    <row r="440" spans="2:11" ht="28.5" customHeight="1">
      <c r="B440" s="412" t="s">
        <v>144</v>
      </c>
      <c r="C440" s="413"/>
      <c r="D440" s="243" t="s">
        <v>198</v>
      </c>
      <c r="E440" s="232" t="s">
        <v>145</v>
      </c>
      <c r="F440" s="232" t="s">
        <v>172</v>
      </c>
      <c r="G440" s="92"/>
      <c r="H440" s="96"/>
      <c r="I440" s="96"/>
    </row>
    <row r="441" spans="2:11" ht="15" customHeight="1">
      <c r="B441" s="456" t="s">
        <v>445</v>
      </c>
      <c r="C441" s="457"/>
      <c r="D441" s="119" t="s">
        <v>446</v>
      </c>
      <c r="E441" s="292">
        <v>400929</v>
      </c>
      <c r="F441" s="293">
        <v>0</v>
      </c>
      <c r="G441" s="92"/>
      <c r="H441" s="96"/>
      <c r="I441" s="96"/>
      <c r="J441" s="96"/>
    </row>
    <row r="442" spans="2:11" ht="15" customHeight="1">
      <c r="B442" s="456" t="s">
        <v>448</v>
      </c>
      <c r="C442" s="457"/>
      <c r="D442" s="119" t="s">
        <v>447</v>
      </c>
      <c r="E442" s="294">
        <f>146953+763671</f>
        <v>910624</v>
      </c>
      <c r="F442" s="293">
        <v>0</v>
      </c>
      <c r="G442" s="92"/>
      <c r="H442" s="96"/>
      <c r="I442" s="96"/>
      <c r="J442" s="96"/>
    </row>
    <row r="443" spans="2:11" ht="15" customHeight="1">
      <c r="B443" s="456" t="s">
        <v>711</v>
      </c>
      <c r="C443" s="457"/>
      <c r="D443" s="119" t="s">
        <v>447</v>
      </c>
      <c r="E443" s="294">
        <v>59999</v>
      </c>
      <c r="F443" s="293">
        <v>0</v>
      </c>
      <c r="G443" s="92"/>
      <c r="H443" s="96"/>
      <c r="I443" s="96"/>
      <c r="J443" s="96"/>
    </row>
    <row r="444" spans="2:11" ht="15" customHeight="1">
      <c r="B444" s="424" t="s">
        <v>456</v>
      </c>
      <c r="C444" s="458"/>
      <c r="D444" s="425"/>
      <c r="E444" s="295">
        <f>SUM(E441:E443)</f>
        <v>1371552</v>
      </c>
      <c r="F444" s="295">
        <v>2642647973.5</v>
      </c>
      <c r="G444" s="92"/>
      <c r="H444" s="96"/>
      <c r="I444" s="96"/>
      <c r="J444" s="96"/>
    </row>
    <row r="445" spans="2:11" ht="15" customHeight="1">
      <c r="B445" s="424" t="s">
        <v>261</v>
      </c>
      <c r="C445" s="458"/>
      <c r="D445" s="425"/>
      <c r="E445" s="296">
        <v>9342969</v>
      </c>
      <c r="F445" s="290">
        <v>1418919134</v>
      </c>
      <c r="G445" s="92"/>
      <c r="H445" s="96"/>
      <c r="I445" s="96"/>
      <c r="J445" s="96"/>
    </row>
    <row r="446" spans="2:11">
      <c r="B446" s="277"/>
      <c r="C446" s="277"/>
      <c r="D446" s="277"/>
      <c r="H446" s="96"/>
      <c r="I446" s="96"/>
      <c r="J446" s="96"/>
      <c r="K446" s="96"/>
    </row>
    <row r="447" spans="2:11" ht="12.6">
      <c r="B447" s="173" t="s">
        <v>693</v>
      </c>
      <c r="C447" s="173" t="s">
        <v>733</v>
      </c>
      <c r="D447" s="173"/>
      <c r="E447" s="173"/>
      <c r="F447" s="92"/>
      <c r="G447" s="92"/>
      <c r="I447" s="96"/>
      <c r="J447" s="96"/>
      <c r="K447" s="96"/>
    </row>
    <row r="448" spans="2:11">
      <c r="B448" s="277"/>
      <c r="C448" s="277"/>
      <c r="D448" s="277"/>
      <c r="E448" s="134"/>
      <c r="F448" s="251"/>
      <c r="G448" s="251"/>
      <c r="H448" s="252"/>
      <c r="I448" s="96"/>
      <c r="J448" s="96"/>
      <c r="K448" s="96"/>
    </row>
    <row r="449" spans="2:12" ht="18" customHeight="1">
      <c r="B449" s="412" t="s">
        <v>58</v>
      </c>
      <c r="C449" s="413"/>
      <c r="D449" s="244" t="s">
        <v>258</v>
      </c>
      <c r="E449" s="244" t="s">
        <v>128</v>
      </c>
      <c r="F449" s="182" t="s">
        <v>146</v>
      </c>
      <c r="G449" s="182" t="s">
        <v>453</v>
      </c>
      <c r="H449" s="252"/>
      <c r="I449" s="96"/>
      <c r="J449" s="96"/>
      <c r="K449" s="96"/>
    </row>
    <row r="450" spans="2:12" ht="15" customHeight="1">
      <c r="B450" s="440" t="s">
        <v>147</v>
      </c>
      <c r="C450" s="441"/>
      <c r="D450" s="297">
        <v>22000000000</v>
      </c>
      <c r="E450" s="297">
        <v>8000000000</v>
      </c>
      <c r="F450" s="297">
        <v>0</v>
      </c>
      <c r="G450" s="120">
        <f>+D450+E450-F450</f>
        <v>30000000000</v>
      </c>
      <c r="H450" s="252"/>
      <c r="I450" s="96"/>
      <c r="J450" s="96"/>
      <c r="K450" s="96"/>
    </row>
    <row r="451" spans="2:12" ht="15" customHeight="1">
      <c r="B451" s="440" t="s">
        <v>431</v>
      </c>
      <c r="C451" s="441"/>
      <c r="D451" s="297">
        <v>0</v>
      </c>
      <c r="E451" s="297">
        <v>0</v>
      </c>
      <c r="F451" s="297">
        <v>0</v>
      </c>
      <c r="G451" s="120">
        <f>+D451+E451-F451</f>
        <v>0</v>
      </c>
      <c r="H451" s="252"/>
      <c r="I451" s="96"/>
      <c r="J451" s="96"/>
      <c r="K451" s="96"/>
    </row>
    <row r="452" spans="2:12" ht="15" customHeight="1">
      <c r="B452" s="440" t="s">
        <v>148</v>
      </c>
      <c r="C452" s="441"/>
      <c r="D452" s="297">
        <v>27022910</v>
      </c>
      <c r="E452" s="297">
        <v>0</v>
      </c>
      <c r="F452" s="297">
        <v>2199340</v>
      </c>
      <c r="G452" s="120">
        <f t="shared" ref="G452:G454" si="14">+D452+E452-F452</f>
        <v>24823570</v>
      </c>
      <c r="H452" s="252"/>
      <c r="I452" s="96"/>
      <c r="J452" s="96"/>
      <c r="K452" s="96"/>
    </row>
    <row r="453" spans="2:12" ht="15" customHeight="1">
      <c r="B453" s="440" t="s">
        <v>202</v>
      </c>
      <c r="C453" s="441"/>
      <c r="D453" s="297">
        <v>100000</v>
      </c>
      <c r="E453" s="297">
        <v>0</v>
      </c>
      <c r="F453" s="297">
        <v>0</v>
      </c>
      <c r="G453" s="120">
        <f t="shared" si="14"/>
        <v>100000</v>
      </c>
      <c r="H453" s="252"/>
      <c r="I453" s="96"/>
      <c r="J453" s="96"/>
      <c r="K453" s="96"/>
    </row>
    <row r="454" spans="2:12" ht="15" customHeight="1">
      <c r="B454" s="440" t="s">
        <v>149</v>
      </c>
      <c r="C454" s="441"/>
      <c r="D454" s="297">
        <v>1483785494</v>
      </c>
      <c r="E454" s="297">
        <v>575453531</v>
      </c>
      <c r="F454" s="297">
        <v>0</v>
      </c>
      <c r="G454" s="120">
        <f t="shared" si="14"/>
        <v>2059239025</v>
      </c>
      <c r="H454" s="252"/>
      <c r="I454" s="96"/>
      <c r="J454" s="96"/>
      <c r="K454" s="96"/>
      <c r="L454" s="96"/>
    </row>
    <row r="455" spans="2:12" ht="15" customHeight="1">
      <c r="B455" s="440" t="s">
        <v>150</v>
      </c>
      <c r="C455" s="441"/>
      <c r="D455" s="297">
        <v>16370053054</v>
      </c>
      <c r="E455" s="297">
        <v>0</v>
      </c>
      <c r="F455" s="297">
        <v>2866382912</v>
      </c>
      <c r="G455" s="120">
        <f>+D455+E455-F455</f>
        <v>13503670142</v>
      </c>
      <c r="H455" s="252"/>
      <c r="I455" s="96"/>
      <c r="J455" s="96"/>
      <c r="K455" s="96"/>
    </row>
    <row r="456" spans="2:12" ht="15" customHeight="1">
      <c r="B456" s="440" t="s">
        <v>151</v>
      </c>
      <c r="C456" s="441"/>
      <c r="D456" s="297">
        <v>619393789.70968628</v>
      </c>
      <c r="E456" s="297">
        <v>49000000</v>
      </c>
      <c r="F456" s="297">
        <v>0</v>
      </c>
      <c r="G456" s="120">
        <f>+D456+E456-F456</f>
        <v>668393789.70968628</v>
      </c>
      <c r="H456" s="252"/>
      <c r="I456" s="96"/>
      <c r="J456" s="96"/>
      <c r="K456" s="96"/>
    </row>
    <row r="457" spans="2:12" ht="15" customHeight="1">
      <c r="B457" s="440" t="s">
        <v>152</v>
      </c>
      <c r="C457" s="441"/>
      <c r="D457" s="297">
        <v>0</v>
      </c>
      <c r="E457" s="297">
        <v>11509070619</v>
      </c>
      <c r="F457" s="297">
        <v>11509070619</v>
      </c>
      <c r="G457" s="120">
        <f>+D457+E457-F457</f>
        <v>0</v>
      </c>
      <c r="H457" s="252"/>
      <c r="I457" s="96"/>
      <c r="J457" s="96"/>
      <c r="K457" s="96"/>
    </row>
    <row r="458" spans="2:12" ht="15" customHeight="1">
      <c r="B458" s="440" t="s">
        <v>153</v>
      </c>
      <c r="C458" s="441"/>
      <c r="D458" s="297">
        <v>11509070619</v>
      </c>
      <c r="E458" s="297">
        <v>16139275261</v>
      </c>
      <c r="F458" s="297">
        <v>11509070619</v>
      </c>
      <c r="G458" s="120">
        <f>+D458+E458-F458</f>
        <v>16139275261</v>
      </c>
      <c r="H458" s="252"/>
      <c r="I458" s="96"/>
      <c r="J458" s="96"/>
      <c r="K458" s="96"/>
    </row>
    <row r="459" spans="2:12" ht="15" customHeight="1">
      <c r="B459" s="471" t="s">
        <v>35</v>
      </c>
      <c r="C459" s="472"/>
      <c r="D459" s="298">
        <f>SUM(D450:D458)</f>
        <v>52009425866.709686</v>
      </c>
      <c r="E459" s="299">
        <f t="shared" ref="E459:F459" si="15">SUM(E450:E458)</f>
        <v>36272799411</v>
      </c>
      <c r="F459" s="299">
        <f t="shared" si="15"/>
        <v>25886723490</v>
      </c>
      <c r="G459" s="299">
        <f>SUM(G450:G458)</f>
        <v>62395501787.709686</v>
      </c>
      <c r="H459" s="252"/>
      <c r="I459" s="96"/>
      <c r="J459" s="96"/>
      <c r="K459" s="96"/>
      <c r="L459" s="93"/>
    </row>
    <row r="460" spans="2:12" ht="12.6">
      <c r="B460" s="275"/>
      <c r="C460" s="275"/>
      <c r="D460" s="275"/>
      <c r="E460" s="300"/>
      <c r="F460" s="301"/>
      <c r="G460" s="301"/>
      <c r="H460" s="96"/>
      <c r="I460" s="96"/>
      <c r="J460" s="97"/>
      <c r="K460" s="96"/>
    </row>
    <row r="461" spans="2:12" ht="12.6">
      <c r="B461" s="173" t="s">
        <v>672</v>
      </c>
      <c r="C461" s="173" t="s">
        <v>735</v>
      </c>
      <c r="D461" s="173"/>
      <c r="E461" s="173"/>
      <c r="F461" s="251"/>
      <c r="G461" s="251"/>
      <c r="H461" s="302"/>
      <c r="I461" s="96"/>
      <c r="J461" s="96"/>
      <c r="K461" s="96"/>
    </row>
    <row r="462" spans="2:12" ht="12.6">
      <c r="B462" s="173"/>
      <c r="C462" s="173"/>
      <c r="D462" s="173"/>
      <c r="E462" s="173"/>
      <c r="F462" s="251"/>
      <c r="G462" s="251"/>
      <c r="H462" s="302"/>
      <c r="I462" s="96"/>
      <c r="J462" s="96"/>
      <c r="K462" s="96"/>
    </row>
    <row r="463" spans="2:12" ht="18" customHeight="1">
      <c r="B463" s="412" t="s">
        <v>110</v>
      </c>
      <c r="C463" s="413"/>
      <c r="D463" s="244" t="s">
        <v>388</v>
      </c>
      <c r="E463" s="244" t="s">
        <v>128</v>
      </c>
      <c r="F463" s="182" t="s">
        <v>154</v>
      </c>
      <c r="G463" s="182" t="s">
        <v>388</v>
      </c>
      <c r="H463" s="302"/>
      <c r="I463" s="96"/>
      <c r="J463" s="96"/>
      <c r="K463" s="96"/>
    </row>
    <row r="464" spans="2:12" ht="15" customHeight="1">
      <c r="B464" s="490" t="s">
        <v>155</v>
      </c>
      <c r="C464" s="491"/>
      <c r="D464" s="90">
        <v>136321260</v>
      </c>
      <c r="E464" s="113">
        <v>0</v>
      </c>
      <c r="F464" s="90">
        <v>123357768</v>
      </c>
      <c r="G464" s="90">
        <f>+D464+E464-F464</f>
        <v>12963492</v>
      </c>
      <c r="H464" s="302"/>
      <c r="I464" s="96"/>
      <c r="J464" s="96"/>
      <c r="K464" s="96"/>
    </row>
    <row r="465" spans="2:11" ht="15" customHeight="1">
      <c r="B465" s="490" t="s">
        <v>156</v>
      </c>
      <c r="C465" s="491"/>
      <c r="D465" s="113">
        <v>0</v>
      </c>
      <c r="E465" s="113">
        <v>0</v>
      </c>
      <c r="F465" s="90">
        <v>0</v>
      </c>
      <c r="G465" s="90">
        <v>0</v>
      </c>
      <c r="H465" s="252"/>
      <c r="I465" s="96"/>
      <c r="J465" s="96"/>
      <c r="K465" s="96"/>
    </row>
    <row r="466" spans="2:11" ht="15" customHeight="1">
      <c r="B466" s="424" t="s">
        <v>35</v>
      </c>
      <c r="C466" s="425"/>
      <c r="D466" s="218">
        <f>+D464+D465</f>
        <v>136321260</v>
      </c>
      <c r="E466" s="210">
        <f t="shared" ref="E466:F466" si="16">+E464+E465</f>
        <v>0</v>
      </c>
      <c r="F466" s="210">
        <f t="shared" si="16"/>
        <v>123357768</v>
      </c>
      <c r="G466" s="210">
        <f>+G464+G465</f>
        <v>12963492</v>
      </c>
      <c r="H466" s="252"/>
      <c r="I466" s="96"/>
      <c r="J466" s="96"/>
      <c r="K466" s="96"/>
    </row>
    <row r="467" spans="2:11">
      <c r="B467" s="115"/>
      <c r="C467" s="115"/>
      <c r="D467" s="115"/>
      <c r="E467" s="115"/>
      <c r="F467" s="283"/>
      <c r="G467" s="283"/>
      <c r="H467" s="252"/>
      <c r="I467" s="96"/>
      <c r="J467" s="96"/>
      <c r="K467" s="96"/>
    </row>
    <row r="468" spans="2:11" ht="12.6">
      <c r="B468" s="173" t="s">
        <v>694</v>
      </c>
      <c r="C468" s="173" t="s">
        <v>632</v>
      </c>
      <c r="D468" s="173"/>
      <c r="E468" s="173"/>
      <c r="F468" s="283"/>
      <c r="G468" s="283"/>
      <c r="H468" s="302"/>
      <c r="I468" s="96"/>
      <c r="J468" s="96"/>
      <c r="K468" s="96"/>
    </row>
    <row r="469" spans="2:11" ht="12.6">
      <c r="B469" s="173" t="s">
        <v>696</v>
      </c>
      <c r="C469" s="173" t="s">
        <v>736</v>
      </c>
      <c r="D469" s="173"/>
      <c r="E469" s="173"/>
      <c r="F469" s="248"/>
      <c r="G469" s="248"/>
      <c r="H469" s="302"/>
      <c r="I469" s="96"/>
      <c r="J469" s="96"/>
      <c r="K469" s="96"/>
    </row>
    <row r="470" spans="2:11" ht="12.6">
      <c r="B470" s="247"/>
      <c r="C470" s="247"/>
      <c r="D470" s="247"/>
      <c r="E470" s="247"/>
      <c r="F470" s="248"/>
      <c r="G470" s="248"/>
      <c r="H470" s="249"/>
      <c r="I470" s="249"/>
      <c r="J470" s="96"/>
      <c r="K470" s="96"/>
    </row>
    <row r="471" spans="2:11" ht="12.75" customHeight="1">
      <c r="B471" s="420" t="s">
        <v>36</v>
      </c>
      <c r="C471" s="421"/>
      <c r="D471" s="489" t="s">
        <v>203</v>
      </c>
      <c r="E471" s="489"/>
      <c r="F471" s="248"/>
      <c r="G471" s="248"/>
      <c r="H471" s="249"/>
      <c r="I471" s="249"/>
      <c r="J471" s="96"/>
      <c r="K471" s="96"/>
    </row>
    <row r="472" spans="2:11" ht="12.6">
      <c r="B472" s="422"/>
      <c r="C472" s="423"/>
      <c r="D472" s="185">
        <v>44561</v>
      </c>
      <c r="E472" s="185">
        <v>44196</v>
      </c>
      <c r="F472" s="248"/>
      <c r="G472" s="248"/>
      <c r="H472" s="249"/>
      <c r="I472" s="249"/>
      <c r="J472" s="96"/>
      <c r="K472" s="96"/>
    </row>
    <row r="473" spans="2:11" ht="15" customHeight="1">
      <c r="B473" s="461" t="s">
        <v>44</v>
      </c>
      <c r="C473" s="462"/>
      <c r="D473" s="121">
        <v>900613663</v>
      </c>
      <c r="E473" s="90">
        <v>1737237898</v>
      </c>
      <c r="F473" s="248"/>
      <c r="G473" s="248"/>
      <c r="H473" s="249"/>
      <c r="I473" s="249"/>
      <c r="J473" s="96"/>
      <c r="K473" s="96"/>
    </row>
    <row r="474" spans="2:11" ht="15" customHeight="1">
      <c r="B474" s="418" t="s">
        <v>42</v>
      </c>
      <c r="C474" s="419"/>
      <c r="D474" s="303">
        <f>+D473</f>
        <v>900613663</v>
      </c>
      <c r="E474" s="304">
        <f>+E473</f>
        <v>1737237898</v>
      </c>
      <c r="F474" s="248"/>
      <c r="G474" s="248"/>
      <c r="H474" s="249"/>
      <c r="I474" s="249"/>
      <c r="J474" s="96"/>
      <c r="K474" s="96"/>
    </row>
    <row r="475" spans="2:11" ht="12.6">
      <c r="B475" s="247"/>
      <c r="C475" s="247"/>
      <c r="D475" s="247"/>
      <c r="E475" s="247"/>
      <c r="F475" s="248"/>
      <c r="G475" s="248"/>
      <c r="H475" s="249"/>
      <c r="I475" s="249"/>
      <c r="J475" s="96"/>
      <c r="K475" s="96"/>
    </row>
    <row r="476" spans="2:11" ht="12.6">
      <c r="B476" s="173" t="s">
        <v>698</v>
      </c>
      <c r="C476" s="173" t="s">
        <v>737</v>
      </c>
      <c r="D476" s="173"/>
      <c r="E476" s="173"/>
      <c r="F476" s="248"/>
      <c r="G476" s="248"/>
      <c r="H476" s="96"/>
      <c r="I476" s="96"/>
      <c r="J476" s="96"/>
      <c r="K476" s="96"/>
    </row>
    <row r="477" spans="2:11" ht="12.6">
      <c r="B477" s="247"/>
      <c r="C477" s="247"/>
      <c r="D477" s="247"/>
      <c r="E477" s="247"/>
      <c r="F477" s="248"/>
      <c r="G477" s="248"/>
      <c r="H477" s="249"/>
      <c r="I477" s="305"/>
      <c r="J477" s="96"/>
      <c r="K477" s="96"/>
    </row>
    <row r="478" spans="2:11" ht="18" customHeight="1">
      <c r="B478" s="420" t="s">
        <v>58</v>
      </c>
      <c r="C478" s="421"/>
      <c r="D478" s="492" t="s">
        <v>203</v>
      </c>
      <c r="E478" s="493"/>
      <c r="F478" s="248"/>
      <c r="G478" s="248"/>
      <c r="H478" s="249"/>
      <c r="I478" s="305"/>
      <c r="J478" s="96"/>
      <c r="K478" s="96"/>
    </row>
    <row r="479" spans="2:11" ht="18" customHeight="1">
      <c r="B479" s="422"/>
      <c r="C479" s="423"/>
      <c r="D479" s="185">
        <v>44561</v>
      </c>
      <c r="E479" s="185">
        <v>44196</v>
      </c>
      <c r="F479" s="248"/>
      <c r="G479" s="248"/>
      <c r="H479" s="249"/>
      <c r="I479" s="305"/>
      <c r="J479" s="96"/>
      <c r="K479" s="96"/>
    </row>
    <row r="480" spans="2:11" ht="15" customHeight="1">
      <c r="B480" s="459" t="s">
        <v>38</v>
      </c>
      <c r="C480" s="460"/>
      <c r="D480" s="122">
        <f>4078675895+7359317112</f>
        <v>11437993007</v>
      </c>
      <c r="E480" s="122">
        <v>4897728412</v>
      </c>
      <c r="F480" s="248"/>
      <c r="G480" s="306"/>
      <c r="H480" s="249"/>
      <c r="I480" s="305"/>
      <c r="J480" s="96"/>
      <c r="K480" s="96"/>
    </row>
    <row r="481" spans="2:11" ht="15" customHeight="1">
      <c r="B481" s="459" t="s">
        <v>40</v>
      </c>
      <c r="C481" s="460"/>
      <c r="D481" s="122">
        <v>4306932147</v>
      </c>
      <c r="E481" s="122">
        <v>1164062583</v>
      </c>
      <c r="F481" s="248"/>
      <c r="G481" s="248"/>
      <c r="H481" s="96"/>
      <c r="I481" s="96"/>
      <c r="J481" s="96"/>
      <c r="K481" s="96"/>
    </row>
    <row r="482" spans="2:11" ht="15" customHeight="1">
      <c r="B482" s="459" t="s">
        <v>41</v>
      </c>
      <c r="C482" s="460"/>
      <c r="D482" s="122">
        <f>5213756031+4572082683+164130180-1371552</f>
        <v>9948597342</v>
      </c>
      <c r="E482" s="122">
        <v>10476648913</v>
      </c>
      <c r="F482" s="248"/>
      <c r="G482" s="248"/>
      <c r="H482" s="96"/>
      <c r="I482" s="97"/>
      <c r="J482" s="96"/>
      <c r="K482" s="96"/>
    </row>
    <row r="483" spans="2:11" ht="15" customHeight="1">
      <c r="B483" s="459" t="s">
        <v>242</v>
      </c>
      <c r="C483" s="460"/>
      <c r="D483" s="122">
        <v>21722946</v>
      </c>
      <c r="E483" s="122">
        <v>0</v>
      </c>
      <c r="F483" s="248"/>
      <c r="G483" s="248"/>
      <c r="H483" s="96"/>
      <c r="I483" s="97"/>
      <c r="J483" s="96"/>
      <c r="K483" s="96"/>
    </row>
    <row r="484" spans="2:11" ht="15" customHeight="1">
      <c r="B484" s="418" t="s">
        <v>42</v>
      </c>
      <c r="C484" s="419"/>
      <c r="D484" s="148">
        <f>SUM(D480:D483)</f>
        <v>25715245442</v>
      </c>
      <c r="E484" s="148">
        <f>SUM(E480:E483)</f>
        <v>16538439908</v>
      </c>
      <c r="F484" s="248"/>
      <c r="G484" s="248"/>
      <c r="H484" s="96"/>
      <c r="I484" s="96"/>
      <c r="J484" s="96"/>
      <c r="K484" s="96"/>
    </row>
    <row r="485" spans="2:11">
      <c r="K485" s="96"/>
    </row>
    <row r="486" spans="2:11" ht="12.6">
      <c r="B486" s="173" t="s">
        <v>799</v>
      </c>
      <c r="C486" s="173" t="s">
        <v>738</v>
      </c>
      <c r="D486" s="173"/>
      <c r="E486" s="173"/>
      <c r="K486" s="96"/>
    </row>
    <row r="487" spans="2:11">
      <c r="K487" s="96"/>
    </row>
    <row r="488" spans="2:11" ht="18" customHeight="1">
      <c r="B488" s="420" t="s">
        <v>58</v>
      </c>
      <c r="C488" s="421"/>
      <c r="D488" s="489" t="s">
        <v>203</v>
      </c>
      <c r="E488" s="489"/>
      <c r="F488" s="248"/>
      <c r="G488" s="248"/>
      <c r="H488" s="249"/>
      <c r="I488" s="305"/>
      <c r="J488" s="96"/>
      <c r="K488" s="96"/>
    </row>
    <row r="489" spans="2:11" ht="18" customHeight="1">
      <c r="B489" s="422"/>
      <c r="C489" s="423"/>
      <c r="D489" s="185">
        <v>44561</v>
      </c>
      <c r="E489" s="185">
        <v>44196</v>
      </c>
      <c r="H489" s="249"/>
      <c r="I489" s="305"/>
      <c r="J489" s="96"/>
      <c r="K489" s="96"/>
    </row>
    <row r="490" spans="2:11" ht="15" customHeight="1">
      <c r="B490" s="410" t="s">
        <v>43</v>
      </c>
      <c r="C490" s="411"/>
      <c r="D490" s="124">
        <v>0</v>
      </c>
      <c r="E490" s="122">
        <v>0</v>
      </c>
    </row>
    <row r="491" spans="2:11" ht="15" customHeight="1">
      <c r="B491" s="450" t="s">
        <v>42</v>
      </c>
      <c r="C491" s="451"/>
      <c r="D491" s="303">
        <f>+D490</f>
        <v>0</v>
      </c>
      <c r="E491" s="303">
        <v>0</v>
      </c>
    </row>
    <row r="493" spans="2:11" ht="12.6">
      <c r="B493" s="173" t="s">
        <v>760</v>
      </c>
      <c r="C493" s="173" t="s">
        <v>740</v>
      </c>
      <c r="D493" s="173"/>
      <c r="E493" s="173"/>
    </row>
    <row r="495" spans="2:11" ht="12.6">
      <c r="B495" s="173" t="s">
        <v>815</v>
      </c>
      <c r="C495" s="173" t="s">
        <v>739</v>
      </c>
      <c r="D495" s="173"/>
      <c r="E495" s="173"/>
    </row>
    <row r="496" spans="2:11" ht="12.6">
      <c r="B496" s="173"/>
      <c r="C496" s="173"/>
      <c r="D496" s="173"/>
      <c r="E496" s="173"/>
    </row>
    <row r="497" spans="2:11" ht="18" customHeight="1">
      <c r="B497" s="420" t="s">
        <v>58</v>
      </c>
      <c r="C497" s="421"/>
      <c r="D497" s="489" t="s">
        <v>203</v>
      </c>
      <c r="E497" s="489"/>
      <c r="H497" s="249"/>
      <c r="I497" s="249"/>
      <c r="J497" s="96"/>
      <c r="K497" s="96"/>
    </row>
    <row r="498" spans="2:11" ht="18" customHeight="1">
      <c r="B498" s="422"/>
      <c r="C498" s="423"/>
      <c r="D498" s="185">
        <v>44561</v>
      </c>
      <c r="E498" s="185">
        <v>44196</v>
      </c>
      <c r="F498" s="92"/>
      <c r="G498" s="92"/>
      <c r="H498" s="249"/>
      <c r="I498" s="305"/>
      <c r="J498" s="96"/>
      <c r="K498" s="96"/>
    </row>
    <row r="499" spans="2:11" ht="15" customHeight="1">
      <c r="B499" s="410" t="s">
        <v>45</v>
      </c>
      <c r="C499" s="411"/>
      <c r="D499" s="121">
        <v>2530200</v>
      </c>
      <c r="E499" s="124">
        <v>2530170</v>
      </c>
      <c r="F499" s="92"/>
      <c r="G499" s="92"/>
    </row>
    <row r="500" spans="2:11" ht="15" hidden="1" customHeight="1">
      <c r="B500" s="242" t="s">
        <v>277</v>
      </c>
      <c r="C500" s="242"/>
      <c r="D500" s="121">
        <v>0</v>
      </c>
      <c r="E500" s="124">
        <v>0</v>
      </c>
      <c r="F500" s="92"/>
      <c r="G500" s="92"/>
    </row>
    <row r="501" spans="2:11" ht="15" customHeight="1">
      <c r="B501" s="410" t="s">
        <v>69</v>
      </c>
      <c r="C501" s="411"/>
      <c r="D501" s="121">
        <v>137337164</v>
      </c>
      <c r="E501" s="124">
        <v>35110313</v>
      </c>
      <c r="F501" s="92"/>
      <c r="G501" s="92"/>
    </row>
    <row r="502" spans="2:11" ht="15" customHeight="1">
      <c r="B502" s="410" t="s">
        <v>70</v>
      </c>
      <c r="C502" s="411"/>
      <c r="D502" s="121">
        <v>3409841</v>
      </c>
      <c r="E502" s="124">
        <v>3336439</v>
      </c>
      <c r="F502" s="92"/>
      <c r="G502" s="92"/>
    </row>
    <row r="503" spans="2:11" ht="15" customHeight="1">
      <c r="B503" s="410" t="s">
        <v>425</v>
      </c>
      <c r="C503" s="411"/>
      <c r="D503" s="121">
        <v>590105937</v>
      </c>
      <c r="E503" s="122">
        <v>0</v>
      </c>
      <c r="F503" s="92"/>
      <c r="G503" s="92"/>
    </row>
    <row r="504" spans="2:11" ht="15" customHeight="1">
      <c r="B504" s="410" t="s">
        <v>208</v>
      </c>
      <c r="C504" s="411"/>
      <c r="D504" s="121">
        <v>77301405</v>
      </c>
      <c r="E504" s="122">
        <v>18833645</v>
      </c>
      <c r="F504" s="92"/>
      <c r="G504" s="92"/>
    </row>
    <row r="505" spans="2:11" ht="15" customHeight="1">
      <c r="B505" s="450" t="s">
        <v>59</v>
      </c>
      <c r="C505" s="451"/>
      <c r="D505" s="303">
        <f>SUM(D499:D504)</f>
        <v>810684547</v>
      </c>
      <c r="E505" s="303">
        <f>SUM(E499:E504)</f>
        <v>59810567</v>
      </c>
      <c r="F505" s="92"/>
      <c r="G505" s="92"/>
    </row>
    <row r="506" spans="2:11">
      <c r="B506" s="85"/>
      <c r="C506" s="85"/>
      <c r="D506" s="131"/>
      <c r="E506" s="131"/>
    </row>
    <row r="507" spans="2:11" ht="12.6">
      <c r="B507" s="173" t="s">
        <v>816</v>
      </c>
      <c r="C507" s="173" t="s">
        <v>742</v>
      </c>
      <c r="D507" s="173"/>
      <c r="E507" s="173"/>
    </row>
    <row r="508" spans="2:11" ht="12.6">
      <c r="B508" s="173"/>
      <c r="C508" s="173"/>
      <c r="D508" s="173"/>
      <c r="E508" s="173"/>
    </row>
    <row r="509" spans="2:11" ht="18" customHeight="1">
      <c r="B509" s="420" t="s">
        <v>58</v>
      </c>
      <c r="C509" s="421"/>
      <c r="D509" s="489" t="s">
        <v>203</v>
      </c>
      <c r="E509" s="489"/>
      <c r="F509" s="92"/>
      <c r="G509" s="92"/>
      <c r="H509" s="249"/>
      <c r="I509" s="305"/>
      <c r="J509" s="96"/>
      <c r="K509" s="96"/>
    </row>
    <row r="510" spans="2:11" ht="18" customHeight="1">
      <c r="B510" s="422"/>
      <c r="C510" s="423"/>
      <c r="D510" s="185">
        <v>44561</v>
      </c>
      <c r="E510" s="185">
        <v>44196</v>
      </c>
      <c r="F510" s="92"/>
      <c r="G510" s="92"/>
      <c r="H510" s="249"/>
      <c r="I510" s="305"/>
      <c r="J510" s="96"/>
      <c r="K510" s="96"/>
    </row>
    <row r="511" spans="2:11" ht="15" customHeight="1">
      <c r="B511" s="410" t="s">
        <v>68</v>
      </c>
      <c r="C511" s="411"/>
      <c r="D511" s="121">
        <v>67917855</v>
      </c>
      <c r="E511" s="124">
        <v>16452418</v>
      </c>
      <c r="F511" s="92"/>
      <c r="G511" s="92"/>
    </row>
    <row r="512" spans="2:11" ht="15" customHeight="1">
      <c r="B512" s="410" t="s">
        <v>46</v>
      </c>
      <c r="C512" s="411"/>
      <c r="D512" s="121">
        <v>732780961</v>
      </c>
      <c r="E512" s="124">
        <v>111732015</v>
      </c>
      <c r="F512" s="92"/>
      <c r="G512" s="92"/>
    </row>
    <row r="513" spans="2:11" ht="15" customHeight="1">
      <c r="B513" s="410" t="s">
        <v>417</v>
      </c>
      <c r="C513" s="411"/>
      <c r="D513" s="121">
        <v>30140100</v>
      </c>
      <c r="E513" s="124">
        <v>0</v>
      </c>
      <c r="F513" s="92"/>
      <c r="G513" s="92"/>
    </row>
    <row r="514" spans="2:11" ht="15" customHeight="1">
      <c r="B514" s="450" t="s">
        <v>59</v>
      </c>
      <c r="C514" s="451"/>
      <c r="D514" s="303">
        <f>SUM(D511:D513)</f>
        <v>830838916</v>
      </c>
      <c r="E514" s="304">
        <f>SUM(E511:E513)</f>
        <v>128184433</v>
      </c>
      <c r="F514" s="92"/>
      <c r="G514" s="92"/>
    </row>
    <row r="515" spans="2:11" s="85" customFormat="1">
      <c r="D515" s="131"/>
      <c r="E515" s="131"/>
      <c r="F515" s="130"/>
      <c r="G515" s="130"/>
    </row>
    <row r="516" spans="2:11" ht="12.6">
      <c r="B516" s="173" t="s">
        <v>817</v>
      </c>
      <c r="C516" s="173" t="s">
        <v>741</v>
      </c>
      <c r="D516" s="173"/>
      <c r="E516" s="173"/>
    </row>
    <row r="517" spans="2:11" ht="12.6">
      <c r="B517" s="173"/>
      <c r="C517" s="173"/>
      <c r="D517" s="173"/>
      <c r="E517" s="173"/>
    </row>
    <row r="518" spans="2:11" ht="12.6">
      <c r="B518" s="173"/>
      <c r="C518" s="316" t="s">
        <v>290</v>
      </c>
      <c r="D518" s="173"/>
      <c r="E518" s="173"/>
    </row>
    <row r="519" spans="2:11" ht="5.4" customHeight="1">
      <c r="B519" s="173"/>
      <c r="C519" s="173"/>
      <c r="D519" s="173"/>
      <c r="E519" s="173"/>
    </row>
    <row r="520" spans="2:11" ht="18" customHeight="1">
      <c r="B520" s="420" t="s">
        <v>58</v>
      </c>
      <c r="C520" s="421"/>
      <c r="D520" s="489" t="s">
        <v>203</v>
      </c>
      <c r="E520" s="489"/>
      <c r="H520" s="249"/>
      <c r="I520" s="305"/>
      <c r="J520" s="96"/>
      <c r="K520" s="96"/>
    </row>
    <row r="521" spans="2:11" ht="18" customHeight="1">
      <c r="B521" s="422"/>
      <c r="C521" s="423"/>
      <c r="D521" s="185">
        <v>44561</v>
      </c>
      <c r="E521" s="185">
        <v>44196</v>
      </c>
      <c r="H521" s="249"/>
      <c r="I521" s="305"/>
      <c r="J521" s="96"/>
      <c r="K521" s="96"/>
    </row>
    <row r="522" spans="2:11" ht="15" customHeight="1">
      <c r="B522" s="410" t="s">
        <v>168</v>
      </c>
      <c r="C522" s="411"/>
      <c r="D522" s="122">
        <v>162000000</v>
      </c>
      <c r="E522" s="122">
        <v>157000000</v>
      </c>
      <c r="H522" s="249"/>
      <c r="I522" s="305"/>
      <c r="J522" s="96"/>
      <c r="K522" s="96"/>
    </row>
    <row r="523" spans="2:11" ht="15" customHeight="1">
      <c r="B523" s="410" t="s">
        <v>209</v>
      </c>
      <c r="C523" s="411"/>
      <c r="D523" s="122">
        <v>864000000</v>
      </c>
      <c r="E523" s="122">
        <v>995250316</v>
      </c>
      <c r="H523" s="249"/>
      <c r="I523" s="305"/>
      <c r="J523" s="96"/>
      <c r="K523" s="96"/>
    </row>
    <row r="524" spans="2:11" ht="15" customHeight="1">
      <c r="B524" s="410" t="s">
        <v>56</v>
      </c>
      <c r="C524" s="411"/>
      <c r="D524" s="122">
        <v>3470092082</v>
      </c>
      <c r="E524" s="122">
        <v>1959053067</v>
      </c>
      <c r="H524" s="249"/>
      <c r="I524" s="305"/>
      <c r="J524" s="96"/>
      <c r="K524" s="96"/>
    </row>
    <row r="525" spans="2:11" ht="15" customHeight="1">
      <c r="B525" s="410" t="s">
        <v>439</v>
      </c>
      <c r="C525" s="411"/>
      <c r="D525" s="123">
        <v>1664798</v>
      </c>
      <c r="E525" s="122">
        <v>0</v>
      </c>
      <c r="H525" s="249"/>
      <c r="I525" s="305"/>
      <c r="J525" s="96"/>
      <c r="K525" s="96"/>
    </row>
    <row r="526" spans="2:11" ht="14.4" hidden="1" customHeight="1">
      <c r="B526" s="410" t="s">
        <v>66</v>
      </c>
      <c r="C526" s="411"/>
      <c r="D526" s="122">
        <v>0</v>
      </c>
      <c r="E526" s="122">
        <v>0</v>
      </c>
      <c r="H526" s="249"/>
      <c r="I526" s="305"/>
      <c r="J526" s="96"/>
      <c r="K526" s="96"/>
    </row>
    <row r="527" spans="2:11" ht="15" customHeight="1">
      <c r="B527" s="410" t="s">
        <v>50</v>
      </c>
      <c r="C527" s="411"/>
      <c r="D527" s="122">
        <v>287600909</v>
      </c>
      <c r="E527" s="122">
        <v>162158752</v>
      </c>
      <c r="H527" s="249"/>
      <c r="I527" s="305"/>
      <c r="J527" s="96"/>
      <c r="K527" s="96"/>
    </row>
    <row r="528" spans="2:11" ht="15" customHeight="1">
      <c r="B528" s="410" t="s">
        <v>57</v>
      </c>
      <c r="C528" s="411"/>
      <c r="D528" s="122">
        <v>584042783</v>
      </c>
      <c r="E528" s="122">
        <v>326854613</v>
      </c>
      <c r="H528" s="249"/>
      <c r="I528" s="305"/>
      <c r="J528" s="96"/>
      <c r="K528" s="96"/>
    </row>
    <row r="529" spans="2:11" ht="15" customHeight="1">
      <c r="B529" s="410" t="s">
        <v>52</v>
      </c>
      <c r="C529" s="411"/>
      <c r="D529" s="122">
        <v>1532289253</v>
      </c>
      <c r="E529" s="122">
        <v>1005615246</v>
      </c>
      <c r="H529" s="249"/>
      <c r="I529" s="305"/>
      <c r="J529" s="96"/>
      <c r="K529" s="96"/>
    </row>
    <row r="530" spans="2:11" ht="15" customHeight="1">
      <c r="B530" s="410" t="s">
        <v>210</v>
      </c>
      <c r="C530" s="411"/>
      <c r="D530" s="122">
        <v>108708189</v>
      </c>
      <c r="E530" s="122">
        <v>81833505</v>
      </c>
      <c r="H530" s="249"/>
      <c r="I530" s="305"/>
      <c r="J530" s="96"/>
      <c r="K530" s="96"/>
    </row>
    <row r="531" spans="2:11" ht="15" customHeight="1">
      <c r="B531" s="410" t="s">
        <v>48</v>
      </c>
      <c r="C531" s="411"/>
      <c r="D531" s="122">
        <v>235850044</v>
      </c>
      <c r="E531" s="122">
        <v>83074703</v>
      </c>
      <c r="H531" s="249"/>
      <c r="I531" s="305"/>
      <c r="J531" s="96"/>
      <c r="K531" s="96"/>
    </row>
    <row r="532" spans="2:11" ht="15" customHeight="1">
      <c r="B532" s="410" t="s">
        <v>183</v>
      </c>
      <c r="C532" s="411"/>
      <c r="D532" s="124">
        <v>26435000</v>
      </c>
      <c r="E532" s="122">
        <v>19609000</v>
      </c>
      <c r="H532" s="249"/>
      <c r="I532" s="305"/>
      <c r="J532" s="96"/>
      <c r="K532" s="96"/>
    </row>
    <row r="533" spans="2:11" ht="15" customHeight="1">
      <c r="B533" s="410" t="s">
        <v>205</v>
      </c>
      <c r="C533" s="411"/>
      <c r="D533" s="124">
        <v>16752190</v>
      </c>
      <c r="E533" s="122">
        <v>18018412</v>
      </c>
      <c r="H533" s="249"/>
      <c r="I533" s="305"/>
      <c r="J533" s="96"/>
      <c r="K533" s="96"/>
    </row>
    <row r="534" spans="2:11" ht="15" customHeight="1">
      <c r="B534" s="410" t="s">
        <v>53</v>
      </c>
      <c r="C534" s="411"/>
      <c r="D534" s="124">
        <v>0</v>
      </c>
      <c r="E534" s="122">
        <v>0</v>
      </c>
    </row>
    <row r="535" spans="2:11" ht="15" customHeight="1">
      <c r="B535" s="410" t="s">
        <v>182</v>
      </c>
      <c r="C535" s="411"/>
      <c r="D535" s="124">
        <v>192029300</v>
      </c>
      <c r="E535" s="125">
        <v>119693999</v>
      </c>
    </row>
    <row r="536" spans="2:11" ht="15" customHeight="1">
      <c r="B536" s="410" t="s">
        <v>211</v>
      </c>
      <c r="C536" s="411"/>
      <c r="D536" s="124">
        <v>17625000</v>
      </c>
      <c r="E536" s="125">
        <v>17385678</v>
      </c>
    </row>
    <row r="537" spans="2:11" ht="15" customHeight="1">
      <c r="B537" s="410" t="s">
        <v>212</v>
      </c>
      <c r="C537" s="411"/>
      <c r="D537" s="124">
        <v>48875000</v>
      </c>
      <c r="E537" s="125">
        <v>4500000</v>
      </c>
    </row>
    <row r="538" spans="2:11" ht="15" customHeight="1">
      <c r="B538" s="410" t="s">
        <v>67</v>
      </c>
      <c r="C538" s="411"/>
      <c r="D538" s="124">
        <v>36560404</v>
      </c>
      <c r="E538" s="125">
        <v>16497043</v>
      </c>
    </row>
    <row r="539" spans="2:11" ht="15" customHeight="1">
      <c r="B539" s="410" t="s">
        <v>63</v>
      </c>
      <c r="C539" s="411"/>
      <c r="D539" s="124">
        <v>25234755</v>
      </c>
      <c r="E539" s="125">
        <v>15295994</v>
      </c>
    </row>
    <row r="540" spans="2:11" ht="15" customHeight="1">
      <c r="B540" s="410" t="s">
        <v>49</v>
      </c>
      <c r="C540" s="411"/>
      <c r="D540" s="124">
        <v>727272</v>
      </c>
      <c r="E540" s="125">
        <v>409091</v>
      </c>
    </row>
    <row r="541" spans="2:11" ht="15" customHeight="1">
      <c r="B541" s="410" t="s">
        <v>64</v>
      </c>
      <c r="C541" s="411"/>
      <c r="D541" s="122">
        <f>239813597+11401000+7435881</f>
        <v>258650478</v>
      </c>
      <c r="E541" s="125">
        <v>178809375</v>
      </c>
      <c r="H541" s="93"/>
      <c r="I541" s="96"/>
    </row>
    <row r="542" spans="2:11" ht="15" customHeight="1">
      <c r="B542" s="410" t="s">
        <v>62</v>
      </c>
      <c r="C542" s="411"/>
      <c r="D542" s="124">
        <v>51695329</v>
      </c>
      <c r="E542" s="125">
        <v>32996717</v>
      </c>
    </row>
    <row r="543" spans="2:11" ht="15" customHeight="1">
      <c r="B543" s="410" t="s">
        <v>65</v>
      </c>
      <c r="C543" s="411"/>
      <c r="D543" s="124">
        <v>25652055</v>
      </c>
      <c r="E543" s="125">
        <v>11830887</v>
      </c>
      <c r="F543" s="92"/>
      <c r="G543" s="92"/>
    </row>
    <row r="544" spans="2:11" ht="15" customHeight="1">
      <c r="B544" s="410" t="s">
        <v>51</v>
      </c>
      <c r="C544" s="411"/>
      <c r="D544" s="124">
        <v>27599792</v>
      </c>
      <c r="E544" s="125">
        <v>11791151</v>
      </c>
      <c r="F544" s="92"/>
      <c r="G544" s="92"/>
    </row>
    <row r="545" spans="2:7" ht="15" customHeight="1">
      <c r="B545" s="410" t="s">
        <v>468</v>
      </c>
      <c r="C545" s="411"/>
      <c r="D545" s="126">
        <v>591006271</v>
      </c>
      <c r="E545" s="125">
        <v>433567241</v>
      </c>
      <c r="F545" s="92"/>
      <c r="G545" s="92"/>
    </row>
    <row r="546" spans="2:7" ht="15" customHeight="1">
      <c r="B546" s="410" t="s">
        <v>426</v>
      </c>
      <c r="C546" s="411"/>
      <c r="D546" s="126">
        <v>59720513</v>
      </c>
      <c r="E546" s="125">
        <v>49941255</v>
      </c>
      <c r="F546" s="92"/>
      <c r="G546" s="92"/>
    </row>
    <row r="547" spans="2:7" ht="15" customHeight="1">
      <c r="B547" s="410" t="s">
        <v>278</v>
      </c>
      <c r="C547" s="411"/>
      <c r="D547" s="124">
        <v>10000000</v>
      </c>
      <c r="E547" s="125">
        <v>2000000</v>
      </c>
      <c r="F547" s="92"/>
      <c r="G547" s="92"/>
    </row>
    <row r="548" spans="2:7" ht="15" customHeight="1">
      <c r="B548" s="410" t="s">
        <v>47</v>
      </c>
      <c r="C548" s="411"/>
      <c r="D548" s="124">
        <v>6705912</v>
      </c>
      <c r="E548" s="125">
        <v>40750106</v>
      </c>
      <c r="F548" s="92"/>
      <c r="G548" s="92"/>
    </row>
    <row r="549" spans="2:7" ht="15" hidden="1" customHeight="1">
      <c r="B549" s="410" t="s">
        <v>207</v>
      </c>
      <c r="C549" s="411"/>
      <c r="D549" s="124">
        <v>0</v>
      </c>
      <c r="E549" s="125">
        <v>0</v>
      </c>
      <c r="F549" s="92"/>
      <c r="G549" s="92"/>
    </row>
    <row r="550" spans="2:7" ht="15" customHeight="1">
      <c r="B550" s="410" t="s">
        <v>206</v>
      </c>
      <c r="C550" s="411"/>
      <c r="D550" s="124">
        <v>203320375</v>
      </c>
      <c r="E550" s="125">
        <v>8596503</v>
      </c>
      <c r="F550" s="92"/>
      <c r="G550" s="92"/>
    </row>
    <row r="551" spans="2:7" ht="15" customHeight="1">
      <c r="B551" s="410" t="s">
        <v>280</v>
      </c>
      <c r="C551" s="411"/>
      <c r="D551" s="124">
        <v>35687739</v>
      </c>
      <c r="E551" s="125">
        <v>36610314</v>
      </c>
      <c r="F551" s="92"/>
      <c r="G551" s="92"/>
    </row>
    <row r="552" spans="2:7" ht="15" customHeight="1">
      <c r="B552" s="410" t="s">
        <v>204</v>
      </c>
      <c r="C552" s="411"/>
      <c r="D552" s="124">
        <v>70596422</v>
      </c>
      <c r="E552" s="125">
        <v>58597782</v>
      </c>
      <c r="F552" s="92"/>
      <c r="G552" s="92"/>
    </row>
    <row r="553" spans="2:7" ht="15" customHeight="1">
      <c r="B553" s="410" t="s">
        <v>281</v>
      </c>
      <c r="C553" s="411"/>
      <c r="D553" s="124">
        <v>0</v>
      </c>
      <c r="E553" s="125">
        <v>65599920</v>
      </c>
      <c r="F553" s="92"/>
      <c r="G553" s="92"/>
    </row>
    <row r="554" spans="2:7" ht="15" customHeight="1">
      <c r="B554" s="410" t="s">
        <v>282</v>
      </c>
      <c r="C554" s="411"/>
      <c r="D554" s="124">
        <v>19690967</v>
      </c>
      <c r="E554" s="125">
        <v>26771448</v>
      </c>
      <c r="F554" s="92"/>
      <c r="G554" s="92"/>
    </row>
    <row r="555" spans="2:7" ht="15" customHeight="1">
      <c r="B555" s="410" t="s">
        <v>283</v>
      </c>
      <c r="C555" s="411"/>
      <c r="D555" s="124">
        <v>158143373</v>
      </c>
      <c r="E555" s="125">
        <v>130548900</v>
      </c>
      <c r="F555" s="92"/>
      <c r="G555" s="92"/>
    </row>
    <row r="556" spans="2:7" ht="15" customHeight="1">
      <c r="B556" s="410" t="s">
        <v>284</v>
      </c>
      <c r="C556" s="411"/>
      <c r="D556" s="124">
        <v>158248892</v>
      </c>
      <c r="E556" s="125">
        <v>19386363</v>
      </c>
      <c r="F556" s="92"/>
      <c r="G556" s="92"/>
    </row>
    <row r="557" spans="2:7" ht="15" customHeight="1">
      <c r="B557" s="450" t="s">
        <v>42</v>
      </c>
      <c r="C557" s="451"/>
      <c r="D557" s="303">
        <f>SUM(D522:D556)</f>
        <v>9287205097</v>
      </c>
      <c r="E557" s="303">
        <f>SUM(E522:E556)</f>
        <v>6090047381</v>
      </c>
      <c r="F557" s="92"/>
      <c r="G557" s="96"/>
    </row>
    <row r="558" spans="2:7" ht="15" customHeight="1">
      <c r="B558" s="321"/>
      <c r="C558" s="321"/>
      <c r="D558" s="129"/>
      <c r="E558" s="129"/>
      <c r="F558" s="92"/>
      <c r="G558" s="96"/>
    </row>
    <row r="559" spans="2:7" ht="15" customHeight="1">
      <c r="B559" s="173"/>
      <c r="C559" s="316" t="s">
        <v>765</v>
      </c>
      <c r="D559" s="173"/>
      <c r="E559" s="173"/>
      <c r="F559" s="92"/>
      <c r="G559" s="96"/>
    </row>
    <row r="560" spans="2:7" ht="7.2" customHeight="1">
      <c r="B560" s="173"/>
      <c r="C560" s="173"/>
      <c r="D560" s="173"/>
      <c r="E560" s="173"/>
      <c r="F560" s="92"/>
      <c r="G560" s="96"/>
    </row>
    <row r="561" spans="2:7" ht="15" customHeight="1">
      <c r="B561" s="420" t="s">
        <v>58</v>
      </c>
      <c r="C561" s="421"/>
      <c r="D561" s="489" t="s">
        <v>203</v>
      </c>
      <c r="E561" s="489"/>
      <c r="F561" s="92"/>
      <c r="G561" s="96"/>
    </row>
    <row r="562" spans="2:7" ht="15" customHeight="1">
      <c r="B562" s="422"/>
      <c r="C562" s="423"/>
      <c r="D562" s="185">
        <v>44561</v>
      </c>
      <c r="E562" s="185">
        <v>44196</v>
      </c>
      <c r="F562" s="92"/>
      <c r="G562" s="96"/>
    </row>
    <row r="563" spans="2:7" ht="15" customHeight="1">
      <c r="B563" s="517" t="s">
        <v>771</v>
      </c>
      <c r="C563" s="518" t="s">
        <v>772</v>
      </c>
      <c r="D563" s="122">
        <f>61833333*90.02%</f>
        <v>55662366.366599999</v>
      </c>
      <c r="E563" s="122">
        <v>0</v>
      </c>
      <c r="F563" s="92"/>
      <c r="G563" s="96"/>
    </row>
    <row r="564" spans="2:7" ht="15" customHeight="1">
      <c r="B564" s="517" t="s">
        <v>781</v>
      </c>
      <c r="C564" s="518" t="s">
        <v>773</v>
      </c>
      <c r="D564" s="122">
        <f>5152778*90.02%</f>
        <v>4638530.7555999998</v>
      </c>
      <c r="E564" s="122">
        <v>0</v>
      </c>
      <c r="F564" s="92"/>
      <c r="G564" s="96"/>
    </row>
    <row r="565" spans="2:7" ht="15" customHeight="1">
      <c r="B565" s="517" t="s">
        <v>780</v>
      </c>
      <c r="C565" s="518" t="s">
        <v>780</v>
      </c>
      <c r="D565" s="322">
        <f>10202500*90.02%</f>
        <v>9184290.5</v>
      </c>
      <c r="E565" s="322">
        <v>0</v>
      </c>
      <c r="F565" s="92"/>
      <c r="G565" s="96"/>
    </row>
    <row r="566" spans="2:7" ht="15" customHeight="1">
      <c r="B566" s="517" t="s">
        <v>782</v>
      </c>
      <c r="C566" s="518" t="s">
        <v>774</v>
      </c>
      <c r="D566" s="322">
        <f>8500000*90.02%</f>
        <v>7651700</v>
      </c>
      <c r="E566" s="322">
        <v>0</v>
      </c>
      <c r="F566" s="92"/>
      <c r="G566" s="96"/>
    </row>
    <row r="567" spans="2:7" ht="15" customHeight="1">
      <c r="B567" s="517" t="s">
        <v>783</v>
      </c>
      <c r="C567" s="518" t="s">
        <v>775</v>
      </c>
      <c r="D567" s="322">
        <f>4078998*90.02%</f>
        <v>3671913.9996000002</v>
      </c>
      <c r="E567" s="322">
        <v>0</v>
      </c>
      <c r="F567" s="92"/>
      <c r="G567" s="96"/>
    </row>
    <row r="568" spans="2:7" ht="15" customHeight="1">
      <c r="B568" s="517" t="s">
        <v>784</v>
      </c>
      <c r="C568" s="518" t="s">
        <v>776</v>
      </c>
      <c r="D568" s="322">
        <f>10294763*90.02%</f>
        <v>9267345.6525999997</v>
      </c>
      <c r="E568" s="322">
        <v>0</v>
      </c>
      <c r="F568" s="92"/>
      <c r="G568" s="96"/>
    </row>
    <row r="569" spans="2:7" ht="15" customHeight="1">
      <c r="B569" s="517" t="s">
        <v>785</v>
      </c>
      <c r="C569" s="518" t="s">
        <v>777</v>
      </c>
      <c r="D569" s="322">
        <f>48490908*90.02%</f>
        <v>43651515.3816</v>
      </c>
      <c r="E569" s="322">
        <v>0</v>
      </c>
      <c r="F569" s="92"/>
      <c r="G569" s="96"/>
    </row>
    <row r="570" spans="2:7" ht="15" customHeight="1">
      <c r="B570" s="517" t="s">
        <v>786</v>
      </c>
      <c r="C570" s="518" t="s">
        <v>778</v>
      </c>
      <c r="D570" s="322">
        <f>7156000*90.02%</f>
        <v>6441831.2000000002</v>
      </c>
      <c r="E570" s="322">
        <v>0</v>
      </c>
      <c r="F570" s="92"/>
      <c r="G570" s="96"/>
    </row>
    <row r="571" spans="2:7" ht="15" customHeight="1">
      <c r="B571" s="517" t="s">
        <v>787</v>
      </c>
      <c r="C571" s="518" t="s">
        <v>779</v>
      </c>
      <c r="D571" s="322">
        <f>1505507*90.02%</f>
        <v>1355257.4014000001</v>
      </c>
      <c r="E571" s="322">
        <v>0</v>
      </c>
      <c r="F571" s="92"/>
      <c r="G571" s="96"/>
    </row>
    <row r="572" spans="2:7" ht="15" customHeight="1">
      <c r="B572" s="312" t="s">
        <v>788</v>
      </c>
      <c r="C572" s="313"/>
      <c r="D572" s="322">
        <f>1829345*90.02%</f>
        <v>1646776.3689999999</v>
      </c>
      <c r="E572" s="322">
        <v>0</v>
      </c>
      <c r="F572" s="92"/>
      <c r="G572" s="96"/>
    </row>
    <row r="573" spans="2:7" ht="15" customHeight="1">
      <c r="B573" s="450" t="s">
        <v>42</v>
      </c>
      <c r="C573" s="451"/>
      <c r="D573" s="303">
        <f>SUM(D563:D572)</f>
        <v>143171527.62639996</v>
      </c>
      <c r="E573" s="303">
        <f>SUM(E563:E572)</f>
        <v>0</v>
      </c>
      <c r="F573" s="92"/>
      <c r="G573" s="96"/>
    </row>
    <row r="574" spans="2:7" ht="15" customHeight="1">
      <c r="B574" s="321"/>
      <c r="C574" s="321"/>
      <c r="D574" s="129"/>
      <c r="E574" s="129"/>
      <c r="F574" s="92"/>
      <c r="G574" s="96"/>
    </row>
    <row r="575" spans="2:7">
      <c r="B575" s="85"/>
      <c r="C575" s="85"/>
      <c r="D575" s="131"/>
      <c r="E575" s="131"/>
      <c r="F575" s="92"/>
      <c r="G575" s="92"/>
    </row>
    <row r="576" spans="2:7" ht="12.6">
      <c r="B576" s="173" t="s">
        <v>798</v>
      </c>
      <c r="C576" s="173" t="s">
        <v>20</v>
      </c>
      <c r="D576" s="173"/>
      <c r="E576" s="173"/>
    </row>
    <row r="578" spans="2:11" ht="12.6">
      <c r="C578" s="187" t="s">
        <v>20</v>
      </c>
    </row>
    <row r="579" spans="2:11" ht="18" customHeight="1">
      <c r="B579" s="420" t="s">
        <v>58</v>
      </c>
      <c r="C579" s="421"/>
      <c r="D579" s="489" t="s">
        <v>203</v>
      </c>
      <c r="E579" s="489"/>
      <c r="I579" s="305"/>
      <c r="J579" s="96"/>
      <c r="K579" s="96"/>
    </row>
    <row r="580" spans="2:11" ht="18" customHeight="1">
      <c r="B580" s="422"/>
      <c r="C580" s="423"/>
      <c r="D580" s="185">
        <v>44561</v>
      </c>
      <c r="E580" s="185">
        <v>44196</v>
      </c>
      <c r="I580" s="305"/>
      <c r="J580" s="96"/>
      <c r="K580" s="96"/>
    </row>
    <row r="581" spans="2:11" ht="15" customHeight="1">
      <c r="B581" s="452" t="s">
        <v>60</v>
      </c>
      <c r="C581" s="453"/>
      <c r="D581" s="127">
        <f>+D582</f>
        <v>409054</v>
      </c>
      <c r="E581" s="127">
        <f>+E582</f>
        <v>17280350</v>
      </c>
    </row>
    <row r="582" spans="2:11" ht="15" customHeight="1">
      <c r="B582" s="410" t="s">
        <v>34</v>
      </c>
      <c r="C582" s="411"/>
      <c r="D582" s="125">
        <v>409054</v>
      </c>
      <c r="E582" s="125">
        <v>17280350</v>
      </c>
    </row>
    <row r="583" spans="2:11" ht="15" customHeight="1">
      <c r="B583" s="452" t="s">
        <v>61</v>
      </c>
      <c r="C583" s="453"/>
      <c r="D583" s="127">
        <f>+D584+D585</f>
        <v>369851887</v>
      </c>
      <c r="E583" s="127">
        <f>+E584+E585</f>
        <v>40417297</v>
      </c>
      <c r="I583" s="96"/>
      <c r="J583" s="96"/>
    </row>
    <row r="584" spans="2:11" ht="15" customHeight="1">
      <c r="B584" s="410" t="s">
        <v>54</v>
      </c>
      <c r="C584" s="411"/>
      <c r="D584" s="121">
        <v>26145937</v>
      </c>
      <c r="E584" s="121">
        <v>24693241</v>
      </c>
      <c r="I584" s="96"/>
      <c r="J584" s="96"/>
    </row>
    <row r="585" spans="2:11" ht="15" customHeight="1">
      <c r="B585" s="410" t="s">
        <v>418</v>
      </c>
      <c r="C585" s="411"/>
      <c r="D585" s="121">
        <v>343705950</v>
      </c>
      <c r="E585" s="121">
        <v>15724056</v>
      </c>
      <c r="I585" s="96"/>
      <c r="J585" s="96"/>
    </row>
    <row r="586" spans="2:11">
      <c r="I586" s="96"/>
      <c r="J586" s="96"/>
    </row>
    <row r="587" spans="2:11" ht="12.6">
      <c r="B587" s="187" t="s">
        <v>818</v>
      </c>
      <c r="C587" s="187" t="s">
        <v>21</v>
      </c>
      <c r="H587" s="96"/>
      <c r="I587" s="96"/>
      <c r="J587" s="96"/>
    </row>
    <row r="588" spans="2:11" ht="12.6">
      <c r="B588" s="187" t="s">
        <v>800</v>
      </c>
      <c r="C588" s="187" t="s">
        <v>695</v>
      </c>
      <c r="H588" s="96"/>
      <c r="I588" s="96"/>
      <c r="J588" s="96"/>
    </row>
    <row r="589" spans="2:11">
      <c r="H589" s="96"/>
      <c r="I589" s="96"/>
      <c r="J589" s="96"/>
    </row>
    <row r="590" spans="2:11" ht="12.6">
      <c r="C590" s="316" t="s">
        <v>290</v>
      </c>
      <c r="H590" s="96"/>
      <c r="I590" s="96"/>
      <c r="J590" s="96"/>
    </row>
    <row r="591" spans="2:11" ht="7.2" customHeight="1">
      <c r="H591" s="96"/>
      <c r="I591" s="96"/>
      <c r="J591" s="96"/>
    </row>
    <row r="592" spans="2:11" ht="18" customHeight="1">
      <c r="B592" s="420" t="s">
        <v>58</v>
      </c>
      <c r="C592" s="421"/>
      <c r="D592" s="489" t="s">
        <v>203</v>
      </c>
      <c r="E592" s="489"/>
      <c r="H592" s="249"/>
      <c r="I592" s="305"/>
      <c r="J592" s="96"/>
      <c r="K592" s="96"/>
    </row>
    <row r="593" spans="2:11" ht="18" customHeight="1">
      <c r="B593" s="422"/>
      <c r="C593" s="423"/>
      <c r="D593" s="185">
        <v>44561</v>
      </c>
      <c r="E593" s="185">
        <v>44196</v>
      </c>
      <c r="H593" s="249"/>
      <c r="I593" s="305"/>
      <c r="J593" s="96"/>
      <c r="K593" s="96"/>
    </row>
    <row r="594" spans="2:11" ht="15" customHeight="1">
      <c r="B594" s="410" t="s">
        <v>39</v>
      </c>
      <c r="C594" s="411"/>
      <c r="D594" s="121">
        <f>1762594083+162299220</f>
        <v>1924893303</v>
      </c>
      <c r="E594" s="125">
        <v>1109819370</v>
      </c>
      <c r="H594" s="96"/>
      <c r="I594" s="96"/>
      <c r="J594" s="96"/>
    </row>
    <row r="595" spans="2:11" ht="15" customHeight="1">
      <c r="B595" s="410" t="s">
        <v>37</v>
      </c>
      <c r="C595" s="411"/>
      <c r="D595" s="121">
        <f>1521435985+128295712+168157614</f>
        <v>1817889311</v>
      </c>
      <c r="E595" s="125">
        <v>730752011</v>
      </c>
      <c r="H595" s="96"/>
      <c r="I595" s="96"/>
      <c r="J595" s="96"/>
    </row>
    <row r="596" spans="2:11" ht="15" customHeight="1">
      <c r="B596" s="418" t="s">
        <v>42</v>
      </c>
      <c r="C596" s="419"/>
      <c r="D596" s="270">
        <f>+D594+D595</f>
        <v>3742782614</v>
      </c>
      <c r="E596" s="270">
        <f>+E594+E595</f>
        <v>1840571381</v>
      </c>
      <c r="H596" s="96"/>
      <c r="I596" s="96"/>
      <c r="J596" s="96"/>
    </row>
    <row r="597" spans="2:11" s="85" customFormat="1" ht="12.6">
      <c r="B597" s="128"/>
      <c r="C597" s="128"/>
      <c r="D597" s="129"/>
      <c r="E597" s="129"/>
      <c r="F597" s="130"/>
      <c r="G597" s="130"/>
      <c r="H597" s="131"/>
      <c r="I597" s="131"/>
      <c r="J597" s="131"/>
    </row>
    <row r="598" spans="2:11" s="85" customFormat="1" ht="12.6">
      <c r="B598" s="128"/>
      <c r="C598" s="316" t="s">
        <v>765</v>
      </c>
      <c r="D598" s="129"/>
      <c r="E598" s="129"/>
      <c r="F598" s="130"/>
      <c r="G598" s="130"/>
      <c r="H598" s="131"/>
      <c r="I598" s="131"/>
      <c r="J598" s="131"/>
    </row>
    <row r="599" spans="2:11" s="85" customFormat="1" ht="9" customHeight="1">
      <c r="B599" s="128"/>
      <c r="C599" s="128"/>
      <c r="D599" s="129"/>
      <c r="E599" s="129"/>
      <c r="F599" s="130"/>
      <c r="G599" s="130"/>
      <c r="H599" s="131"/>
      <c r="I599" s="131"/>
      <c r="J599" s="131"/>
    </row>
    <row r="600" spans="2:11" s="85" customFormat="1" ht="12.6">
      <c r="B600" s="420" t="s">
        <v>58</v>
      </c>
      <c r="C600" s="421"/>
      <c r="D600" s="489" t="s">
        <v>203</v>
      </c>
      <c r="E600" s="489"/>
      <c r="F600" s="130"/>
      <c r="G600" s="130"/>
      <c r="H600" s="131"/>
      <c r="I600" s="131"/>
      <c r="J600" s="131"/>
    </row>
    <row r="601" spans="2:11" s="85" customFormat="1" ht="12.6">
      <c r="B601" s="422"/>
      <c r="C601" s="423"/>
      <c r="D601" s="185">
        <v>44561</v>
      </c>
      <c r="E601" s="185">
        <v>44196</v>
      </c>
      <c r="F601" s="130"/>
      <c r="G601" s="130"/>
      <c r="H601" s="131"/>
      <c r="I601" s="131"/>
      <c r="J601" s="131"/>
    </row>
    <row r="602" spans="2:11" s="85" customFormat="1">
      <c r="B602" s="410" t="s">
        <v>789</v>
      </c>
      <c r="C602" s="411" t="s">
        <v>789</v>
      </c>
      <c r="D602" s="121">
        <f>40273973*90.02%</f>
        <v>36254630.494599998</v>
      </c>
      <c r="E602" s="125">
        <v>0</v>
      </c>
      <c r="F602" s="130"/>
      <c r="G602" s="130"/>
      <c r="H602" s="131"/>
      <c r="I602" s="131"/>
      <c r="J602" s="131"/>
    </row>
    <row r="603" spans="2:11" s="85" customFormat="1">
      <c r="B603" s="410" t="s">
        <v>790</v>
      </c>
      <c r="C603" s="411" t="s">
        <v>790</v>
      </c>
      <c r="D603" s="121">
        <f>3768*90.02%</f>
        <v>3391.9535999999998</v>
      </c>
      <c r="E603" s="125">
        <v>0</v>
      </c>
      <c r="F603" s="130"/>
      <c r="G603" s="130"/>
      <c r="H603" s="131"/>
      <c r="I603" s="131"/>
      <c r="J603" s="131"/>
    </row>
    <row r="604" spans="2:11" s="85" customFormat="1" ht="12.6">
      <c r="B604" s="418" t="s">
        <v>42</v>
      </c>
      <c r="C604" s="419"/>
      <c r="D604" s="270">
        <f>+D602+D603</f>
        <v>36258022.448199995</v>
      </c>
      <c r="E604" s="270">
        <f>+E602+E603</f>
        <v>0</v>
      </c>
      <c r="F604" s="130"/>
      <c r="G604" s="130"/>
      <c r="H604" s="131"/>
      <c r="I604" s="131"/>
      <c r="J604" s="131"/>
    </row>
    <row r="605" spans="2:11" s="85" customFormat="1" ht="12.6">
      <c r="B605" s="128"/>
      <c r="C605" s="128"/>
      <c r="D605" s="129"/>
      <c r="E605" s="129"/>
      <c r="F605" s="130"/>
      <c r="G605" s="130"/>
      <c r="H605" s="131"/>
      <c r="I605" s="131"/>
      <c r="J605" s="131"/>
    </row>
    <row r="606" spans="2:11" s="85" customFormat="1" ht="12.6">
      <c r="B606" s="128"/>
      <c r="C606" s="128"/>
      <c r="D606" s="129"/>
      <c r="E606" s="129"/>
      <c r="F606" s="130"/>
      <c r="G606" s="130"/>
      <c r="H606" s="131"/>
      <c r="I606" s="131"/>
      <c r="J606" s="131"/>
    </row>
    <row r="607" spans="2:11" s="85" customFormat="1" ht="12.6">
      <c r="B607" s="128" t="s">
        <v>801</v>
      </c>
      <c r="C607" s="128" t="s">
        <v>697</v>
      </c>
      <c r="D607" s="129"/>
      <c r="E607" s="129"/>
      <c r="F607" s="130"/>
      <c r="G607" s="130"/>
      <c r="H607" s="131"/>
      <c r="I607" s="131"/>
      <c r="J607" s="131"/>
    </row>
    <row r="608" spans="2:11" s="85" customFormat="1" ht="12.6">
      <c r="B608" s="128"/>
      <c r="C608" s="128"/>
      <c r="D608" s="129"/>
      <c r="E608" s="129"/>
      <c r="F608" s="130"/>
      <c r="G608" s="130"/>
      <c r="H608" s="131"/>
      <c r="I608" s="131"/>
      <c r="J608" s="131"/>
    </row>
    <row r="609" spans="1:11" ht="18" customHeight="1">
      <c r="B609" s="420" t="s">
        <v>58</v>
      </c>
      <c r="C609" s="421"/>
      <c r="D609" s="489" t="s">
        <v>203</v>
      </c>
      <c r="E609" s="489"/>
      <c r="F609" s="130"/>
      <c r="G609" s="130"/>
      <c r="H609" s="249"/>
      <c r="I609" s="305"/>
      <c r="J609" s="96"/>
      <c r="K609" s="96"/>
    </row>
    <row r="610" spans="1:11" ht="18" customHeight="1">
      <c r="B610" s="422"/>
      <c r="C610" s="423"/>
      <c r="D610" s="185">
        <v>44561</v>
      </c>
      <c r="E610" s="185">
        <v>44196</v>
      </c>
      <c r="F610" s="130"/>
      <c r="G610" s="130"/>
      <c r="H610" s="249"/>
      <c r="I610" s="305"/>
      <c r="J610" s="96"/>
      <c r="K610" s="96"/>
    </row>
    <row r="611" spans="1:11" ht="15" customHeight="1">
      <c r="B611" s="410" t="s">
        <v>55</v>
      </c>
      <c r="C611" s="411"/>
      <c r="D611" s="121">
        <v>582645309</v>
      </c>
      <c r="E611" s="125">
        <v>278163751</v>
      </c>
      <c r="F611" s="130"/>
      <c r="G611" s="130"/>
      <c r="H611" s="96"/>
      <c r="I611" s="96"/>
      <c r="J611" s="96"/>
    </row>
    <row r="612" spans="1:11" ht="15" customHeight="1">
      <c r="B612" s="410" t="s">
        <v>279</v>
      </c>
      <c r="C612" s="411"/>
      <c r="D612" s="121">
        <v>534214070</v>
      </c>
      <c r="E612" s="125">
        <v>1045909692</v>
      </c>
      <c r="F612" s="130"/>
      <c r="G612" s="130"/>
      <c r="H612" s="96"/>
      <c r="I612" s="96"/>
      <c r="J612" s="96"/>
    </row>
    <row r="613" spans="1:11" ht="15" customHeight="1">
      <c r="B613" s="418" t="s">
        <v>42</v>
      </c>
      <c r="C613" s="419"/>
      <c r="D613" s="270">
        <f>+D611+D612</f>
        <v>1116859379</v>
      </c>
      <c r="E613" s="270">
        <f>+E611+E612</f>
        <v>1324073443</v>
      </c>
      <c r="F613" s="130"/>
      <c r="G613" s="130"/>
      <c r="H613" s="96"/>
      <c r="I613" s="96"/>
      <c r="J613" s="96"/>
    </row>
    <row r="614" spans="1:11">
      <c r="E614" s="134"/>
      <c r="H614" s="96"/>
      <c r="I614" s="96"/>
      <c r="J614" s="96"/>
    </row>
    <row r="615" spans="1:11">
      <c r="H615" s="96"/>
      <c r="I615" s="96"/>
      <c r="J615" s="96"/>
    </row>
    <row r="616" spans="1:11" ht="12.6">
      <c r="B616" s="187" t="s">
        <v>819</v>
      </c>
      <c r="C616" s="187" t="s">
        <v>743</v>
      </c>
      <c r="D616" s="154"/>
      <c r="E616" s="154"/>
      <c r="H616" s="96"/>
      <c r="I616" s="96"/>
      <c r="J616" s="96"/>
    </row>
    <row r="617" spans="1:11" ht="12.6">
      <c r="A617" s="92" t="s">
        <v>701</v>
      </c>
      <c r="B617" s="187" t="s">
        <v>820</v>
      </c>
      <c r="C617" s="187" t="s">
        <v>702</v>
      </c>
      <c r="D617" s="154"/>
      <c r="E617" s="154"/>
      <c r="H617" s="96"/>
      <c r="I617" s="96"/>
      <c r="J617" s="96"/>
    </row>
    <row r="618" spans="1:11" ht="12.6">
      <c r="B618" s="187"/>
      <c r="C618" s="187"/>
      <c r="D618" s="154"/>
      <c r="E618" s="154"/>
      <c r="H618" s="96"/>
      <c r="I618" s="96"/>
      <c r="J618" s="96"/>
    </row>
    <row r="619" spans="1:11" ht="18" customHeight="1">
      <c r="B619" s="420" t="s">
        <v>58</v>
      </c>
      <c r="C619" s="421"/>
      <c r="D619" s="489" t="s">
        <v>203</v>
      </c>
      <c r="E619" s="489"/>
      <c r="F619" s="248"/>
      <c r="G619" s="248"/>
      <c r="H619" s="249"/>
      <c r="I619" s="305"/>
      <c r="J619" s="96"/>
      <c r="K619" s="96"/>
    </row>
    <row r="620" spans="1:11" ht="18" customHeight="1">
      <c r="B620" s="422"/>
      <c r="C620" s="423"/>
      <c r="D620" s="185">
        <v>44561</v>
      </c>
      <c r="E620" s="185">
        <v>44196</v>
      </c>
      <c r="H620" s="249"/>
      <c r="I620" s="305"/>
      <c r="J620" s="96"/>
      <c r="K620" s="96"/>
    </row>
    <row r="621" spans="1:11" ht="15" customHeight="1">
      <c r="B621" s="438" t="s">
        <v>195</v>
      </c>
      <c r="C621" s="439"/>
      <c r="D621" s="113">
        <v>0</v>
      </c>
      <c r="E621" s="113">
        <v>0</v>
      </c>
      <c r="H621" s="96"/>
      <c r="I621" s="96"/>
      <c r="J621" s="96"/>
    </row>
    <row r="622" spans="1:11" ht="15" customHeight="1">
      <c r="B622" s="424" t="s">
        <v>35</v>
      </c>
      <c r="C622" s="425"/>
      <c r="D622" s="218">
        <f>+D621</f>
        <v>0</v>
      </c>
      <c r="E622" s="218">
        <f>+E621</f>
        <v>0</v>
      </c>
      <c r="H622" s="96"/>
      <c r="I622" s="96"/>
      <c r="J622" s="96"/>
    </row>
    <row r="623" spans="1:11" ht="12.6">
      <c r="B623" s="132"/>
      <c r="C623" s="132"/>
      <c r="D623" s="100"/>
      <c r="E623" s="100"/>
      <c r="H623" s="96"/>
      <c r="I623" s="96"/>
      <c r="J623" s="96"/>
    </row>
    <row r="624" spans="1:11" s="85" customFormat="1" ht="12.6">
      <c r="A624" s="85" t="s">
        <v>699</v>
      </c>
      <c r="B624" s="109" t="s">
        <v>821</v>
      </c>
      <c r="C624" s="109" t="s">
        <v>700</v>
      </c>
      <c r="D624" s="100"/>
      <c r="E624" s="100"/>
      <c r="F624" s="130"/>
      <c r="G624" s="130"/>
      <c r="H624" s="131"/>
      <c r="I624" s="131"/>
      <c r="J624" s="131"/>
    </row>
    <row r="625" spans="2:11" s="85" customFormat="1" ht="12.6">
      <c r="B625" s="132"/>
      <c r="C625" s="132"/>
      <c r="D625" s="100"/>
      <c r="E625" s="100"/>
      <c r="F625" s="130"/>
      <c r="G625" s="130"/>
      <c r="H625" s="131"/>
      <c r="I625" s="131"/>
      <c r="J625" s="131"/>
    </row>
    <row r="626" spans="2:11" ht="18" customHeight="1">
      <c r="B626" s="420" t="s">
        <v>58</v>
      </c>
      <c r="C626" s="421"/>
      <c r="D626" s="489" t="s">
        <v>203</v>
      </c>
      <c r="E626" s="489"/>
      <c r="F626" s="248"/>
      <c r="G626" s="248"/>
      <c r="H626" s="249"/>
      <c r="I626" s="305"/>
      <c r="J626" s="96"/>
      <c r="K626" s="96"/>
    </row>
    <row r="627" spans="2:11" ht="18" customHeight="1">
      <c r="B627" s="422"/>
      <c r="C627" s="423"/>
      <c r="D627" s="185">
        <v>44561</v>
      </c>
      <c r="E627" s="185">
        <v>44196</v>
      </c>
      <c r="G627" s="92"/>
      <c r="H627" s="249"/>
      <c r="I627" s="305"/>
      <c r="J627" s="96"/>
      <c r="K627" s="96"/>
    </row>
    <row r="628" spans="2:11" ht="15" customHeight="1">
      <c r="B628" s="438" t="s">
        <v>195</v>
      </c>
      <c r="C628" s="439"/>
      <c r="D628" s="113">
        <v>0</v>
      </c>
      <c r="E628" s="113">
        <v>0</v>
      </c>
      <c r="H628" s="96"/>
      <c r="I628" s="96"/>
      <c r="J628" s="96"/>
    </row>
    <row r="629" spans="2:11">
      <c r="H629" s="96"/>
      <c r="I629" s="96"/>
      <c r="J629" s="96"/>
    </row>
    <row r="630" spans="2:11">
      <c r="H630" s="96"/>
      <c r="I630" s="96"/>
      <c r="J630" s="96"/>
    </row>
    <row r="631" spans="2:11" ht="12.6">
      <c r="B631" s="174" t="s">
        <v>670</v>
      </c>
      <c r="C631" s="174" t="s">
        <v>744</v>
      </c>
      <c r="D631" s="174"/>
      <c r="E631" s="134"/>
      <c r="F631" s="251"/>
      <c r="H631" s="96"/>
      <c r="I631" s="96"/>
      <c r="J631" s="96"/>
    </row>
    <row r="632" spans="2:11">
      <c r="B632" s="134"/>
      <c r="C632" s="134"/>
      <c r="D632" s="134"/>
      <c r="E632" s="134"/>
      <c r="F632" s="251"/>
      <c r="H632" s="96"/>
      <c r="I632" s="96"/>
      <c r="J632" s="96"/>
    </row>
    <row r="633" spans="2:11" ht="12.6">
      <c r="B633" s="174" t="s">
        <v>706</v>
      </c>
      <c r="C633" s="134" t="s">
        <v>703</v>
      </c>
      <c r="D633" s="134" t="s">
        <v>248</v>
      </c>
      <c r="E633" s="134"/>
      <c r="F633" s="251"/>
      <c r="H633" s="133"/>
      <c r="I633" s="96"/>
      <c r="J633" s="96"/>
    </row>
    <row r="634" spans="2:11" ht="12.6">
      <c r="B634" s="174" t="s">
        <v>707</v>
      </c>
      <c r="C634" s="134" t="s">
        <v>704</v>
      </c>
      <c r="D634" s="134" t="s">
        <v>248</v>
      </c>
      <c r="E634" s="134"/>
      <c r="F634" s="251"/>
      <c r="H634" s="96"/>
      <c r="I634" s="96"/>
      <c r="J634" s="96"/>
    </row>
    <row r="635" spans="2:11" ht="12.6">
      <c r="B635" s="174" t="s">
        <v>708</v>
      </c>
      <c r="C635" s="134" t="s">
        <v>705</v>
      </c>
      <c r="D635" s="134" t="s">
        <v>248</v>
      </c>
      <c r="E635" s="134"/>
      <c r="H635" s="96"/>
      <c r="I635" s="96"/>
      <c r="J635" s="96"/>
    </row>
    <row r="636" spans="2:11" ht="12.6">
      <c r="B636" s="174"/>
      <c r="C636" s="134"/>
      <c r="D636" s="134"/>
      <c r="E636" s="134"/>
      <c r="H636" s="96"/>
      <c r="I636" s="96"/>
      <c r="J636" s="96"/>
    </row>
    <row r="637" spans="2:11" ht="18" customHeight="1">
      <c r="B637" s="447" t="s">
        <v>157</v>
      </c>
      <c r="C637" s="447"/>
      <c r="D637" s="447" t="s">
        <v>174</v>
      </c>
      <c r="E637" s="447"/>
      <c r="F637" s="454" t="s">
        <v>159</v>
      </c>
      <c r="G637" s="454"/>
      <c r="H637" s="454"/>
      <c r="I637" s="244" t="s">
        <v>158</v>
      </c>
      <c r="J637" s="96"/>
    </row>
    <row r="638" spans="2:11" s="181" customFormat="1" ht="23.25" customHeight="1">
      <c r="B638" s="448" t="s">
        <v>173</v>
      </c>
      <c r="C638" s="448"/>
      <c r="D638" s="449" t="s">
        <v>389</v>
      </c>
      <c r="E638" s="449"/>
      <c r="F638" s="455" t="s">
        <v>249</v>
      </c>
      <c r="G638" s="455"/>
      <c r="H638" s="455"/>
      <c r="I638" s="307">
        <v>572331000</v>
      </c>
      <c r="J638" s="308"/>
    </row>
    <row r="639" spans="2:11">
      <c r="B639" s="134"/>
      <c r="C639" s="134"/>
      <c r="D639" s="134"/>
      <c r="E639" s="134"/>
      <c r="F639" s="251"/>
      <c r="G639" s="251"/>
      <c r="H639" s="96"/>
      <c r="I639" s="96"/>
      <c r="J639" s="96"/>
    </row>
    <row r="640" spans="2:11" ht="12.6">
      <c r="B640" s="174" t="s">
        <v>665</v>
      </c>
      <c r="C640" s="174" t="s">
        <v>745</v>
      </c>
      <c r="D640" s="174"/>
      <c r="E640" s="134"/>
      <c r="F640" s="251"/>
      <c r="G640" s="251"/>
      <c r="H640" s="96"/>
      <c r="I640" s="96"/>
      <c r="J640" s="96"/>
    </row>
    <row r="641" spans="2:10" ht="32.25" customHeight="1">
      <c r="B641" s="488" t="s">
        <v>160</v>
      </c>
      <c r="C641" s="488"/>
      <c r="D641" s="488"/>
      <c r="E641" s="488"/>
      <c r="F641" s="488"/>
      <c r="H641" s="96"/>
      <c r="I641" s="96"/>
      <c r="J641" s="96"/>
    </row>
    <row r="642" spans="2:10">
      <c r="B642" s="134"/>
      <c r="C642" s="134"/>
      <c r="D642" s="134"/>
      <c r="E642" s="134"/>
      <c r="F642" s="251"/>
      <c r="H642" s="96"/>
      <c r="I642" s="96"/>
      <c r="J642" s="96"/>
    </row>
    <row r="643" spans="2:10" ht="12.6">
      <c r="B643" s="174" t="s">
        <v>666</v>
      </c>
      <c r="C643" s="174" t="s">
        <v>749</v>
      </c>
      <c r="D643" s="174"/>
      <c r="E643" s="134"/>
      <c r="F643" s="251"/>
      <c r="H643" s="96"/>
      <c r="I643" s="96"/>
      <c r="J643" s="96"/>
    </row>
    <row r="644" spans="2:10">
      <c r="B644" s="134" t="s">
        <v>376</v>
      </c>
      <c r="C644" s="134"/>
      <c r="D644" s="134"/>
      <c r="E644" s="134"/>
      <c r="F644" s="251"/>
      <c r="H644" s="96"/>
      <c r="I644" s="96"/>
      <c r="J644" s="96"/>
    </row>
    <row r="645" spans="2:10">
      <c r="B645" s="134"/>
      <c r="C645" s="134"/>
      <c r="D645" s="134"/>
      <c r="E645" s="134"/>
      <c r="F645" s="251"/>
      <c r="H645" s="96"/>
      <c r="I645" s="96"/>
      <c r="J645" s="96"/>
    </row>
    <row r="646" spans="2:10" ht="12.6">
      <c r="B646" s="174" t="s">
        <v>667</v>
      </c>
      <c r="C646" s="174" t="s">
        <v>746</v>
      </c>
      <c r="D646" s="174"/>
      <c r="E646" s="134"/>
      <c r="F646" s="251"/>
      <c r="H646" s="96"/>
      <c r="I646" s="96"/>
      <c r="J646" s="96"/>
    </row>
    <row r="647" spans="2:10">
      <c r="B647" s="134" t="s">
        <v>161</v>
      </c>
      <c r="C647" s="134"/>
      <c r="D647" s="134"/>
      <c r="E647" s="134"/>
      <c r="F647" s="251"/>
      <c r="H647" s="96"/>
      <c r="I647" s="96"/>
      <c r="J647" s="96"/>
    </row>
    <row r="648" spans="2:10">
      <c r="B648" s="134"/>
      <c r="C648" s="134"/>
      <c r="D648" s="134"/>
      <c r="E648" s="134"/>
      <c r="F648" s="251"/>
      <c r="H648" s="96"/>
      <c r="I648" s="96"/>
      <c r="J648" s="96"/>
    </row>
    <row r="649" spans="2:10" ht="12.6">
      <c r="B649" s="174" t="s">
        <v>668</v>
      </c>
      <c r="C649" s="174" t="s">
        <v>747</v>
      </c>
      <c r="D649" s="174"/>
      <c r="E649" s="134"/>
      <c r="F649" s="251"/>
      <c r="H649" s="96"/>
      <c r="I649" s="96"/>
      <c r="J649" s="96"/>
    </row>
    <row r="650" spans="2:10" ht="12.6">
      <c r="B650" s="134" t="s">
        <v>161</v>
      </c>
      <c r="C650" s="134"/>
      <c r="D650" s="134"/>
      <c r="E650" s="134"/>
      <c r="F650" s="251"/>
      <c r="G650" s="248"/>
      <c r="H650" s="96"/>
      <c r="I650" s="96"/>
      <c r="J650" s="96"/>
    </row>
    <row r="651" spans="2:10">
      <c r="B651" s="134"/>
      <c r="C651" s="134"/>
      <c r="D651" s="134"/>
      <c r="E651" s="134"/>
      <c r="F651" s="251"/>
      <c r="H651" s="96"/>
      <c r="I651" s="96"/>
      <c r="J651" s="96"/>
    </row>
    <row r="652" spans="2:10" ht="12.6">
      <c r="B652" s="174" t="s">
        <v>669</v>
      </c>
      <c r="C652" s="174" t="s">
        <v>748</v>
      </c>
      <c r="D652" s="174"/>
      <c r="E652" s="134"/>
      <c r="F652" s="251"/>
      <c r="H652" s="96"/>
      <c r="I652" s="96"/>
      <c r="J652" s="96"/>
    </row>
    <row r="653" spans="2:10" ht="12.6">
      <c r="B653" s="134" t="s">
        <v>162</v>
      </c>
      <c r="C653" s="134"/>
      <c r="D653" s="134"/>
      <c r="E653" s="134"/>
      <c r="F653" s="248"/>
      <c r="G653" s="248"/>
      <c r="H653" s="96"/>
      <c r="I653" s="96"/>
      <c r="J653" s="96"/>
    </row>
    <row r="666" spans="6:9">
      <c r="F666" s="487"/>
      <c r="G666" s="487"/>
      <c r="H666" s="487"/>
      <c r="I666" s="487"/>
    </row>
    <row r="667" spans="6:9">
      <c r="F667" s="487"/>
      <c r="G667" s="487"/>
      <c r="H667" s="487"/>
      <c r="I667" s="487"/>
    </row>
    <row r="668" spans="6:9">
      <c r="F668" s="487"/>
      <c r="G668" s="487"/>
      <c r="H668" s="487"/>
      <c r="I668" s="487"/>
    </row>
    <row r="669" spans="6:9">
      <c r="F669" s="487"/>
      <c r="G669" s="487"/>
      <c r="H669" s="487"/>
      <c r="I669" s="487"/>
    </row>
    <row r="670" spans="6:9">
      <c r="F670" s="487"/>
      <c r="G670" s="487"/>
      <c r="H670" s="487"/>
      <c r="I670" s="487"/>
    </row>
  </sheetData>
  <mergeCells count="410">
    <mergeCell ref="D600:E600"/>
    <mergeCell ref="B602:C602"/>
    <mergeCell ref="B603:C603"/>
    <mergeCell ref="B604:C604"/>
    <mergeCell ref="D561:E561"/>
    <mergeCell ref="B563:C563"/>
    <mergeCell ref="B564:C564"/>
    <mergeCell ref="B573:C573"/>
    <mergeCell ref="B565:C565"/>
    <mergeCell ref="B566:C566"/>
    <mergeCell ref="B567:C567"/>
    <mergeCell ref="B568:C568"/>
    <mergeCell ref="B569:C569"/>
    <mergeCell ref="B570:C570"/>
    <mergeCell ref="B571:C571"/>
    <mergeCell ref="B424:C424"/>
    <mergeCell ref="B293:C294"/>
    <mergeCell ref="D293:D294"/>
    <mergeCell ref="E293:G293"/>
    <mergeCell ref="B296:C296"/>
    <mergeCell ref="B297:C297"/>
    <mergeCell ref="B313:C314"/>
    <mergeCell ref="D313:D314"/>
    <mergeCell ref="E313:G313"/>
    <mergeCell ref="B354:C354"/>
    <mergeCell ref="B355:C355"/>
    <mergeCell ref="B356:C356"/>
    <mergeCell ref="B357:C357"/>
    <mergeCell ref="B358:C358"/>
    <mergeCell ref="B362:C362"/>
    <mergeCell ref="B363:C363"/>
    <mergeCell ref="B364:C364"/>
    <mergeCell ref="B365:C365"/>
    <mergeCell ref="B369:C369"/>
    <mergeCell ref="B422:C422"/>
    <mergeCell ref="B423:C423"/>
    <mergeCell ref="B327:C327"/>
    <mergeCell ref="B328:C328"/>
    <mergeCell ref="B329:C329"/>
    <mergeCell ref="D250:H250"/>
    <mergeCell ref="D324:E324"/>
    <mergeCell ref="D284:D285"/>
    <mergeCell ref="E284:G284"/>
    <mergeCell ref="B415:C415"/>
    <mergeCell ref="B416:C416"/>
    <mergeCell ref="B417:C417"/>
    <mergeCell ref="B418:C418"/>
    <mergeCell ref="B414:C414"/>
    <mergeCell ref="B409:C409"/>
    <mergeCell ref="B410:C410"/>
    <mergeCell ref="B411:C411"/>
    <mergeCell ref="B383:C383"/>
    <mergeCell ref="B384:C384"/>
    <mergeCell ref="B376:C376"/>
    <mergeCell ref="B377:C377"/>
    <mergeCell ref="B396:C396"/>
    <mergeCell ref="B400:C400"/>
    <mergeCell ref="B401:C401"/>
    <mergeCell ref="B304:C305"/>
    <mergeCell ref="B306:C306"/>
    <mergeCell ref="B307:C307"/>
    <mergeCell ref="B324:C325"/>
    <mergeCell ref="B353:C353"/>
    <mergeCell ref="F432:G432"/>
    <mergeCell ref="B407:C407"/>
    <mergeCell ref="B412:C412"/>
    <mergeCell ref="B413:C413"/>
    <mergeCell ref="B168:C168"/>
    <mergeCell ref="B169:C169"/>
    <mergeCell ref="B170:C170"/>
    <mergeCell ref="B171:C171"/>
    <mergeCell ref="B172:C172"/>
    <mergeCell ref="B173:C173"/>
    <mergeCell ref="B174:C174"/>
    <mergeCell ref="B175:C175"/>
    <mergeCell ref="B212:C212"/>
    <mergeCell ref="B215:C215"/>
    <mergeCell ref="B272:C273"/>
    <mergeCell ref="D272:H272"/>
    <mergeCell ref="B275:C275"/>
    <mergeCell ref="B234:D234"/>
    <mergeCell ref="B235:D235"/>
    <mergeCell ref="B239:C239"/>
    <mergeCell ref="B240:C240"/>
    <mergeCell ref="B241:C241"/>
    <mergeCell ref="B344:C345"/>
    <mergeCell ref="D344:E344"/>
    <mergeCell ref="B21:F21"/>
    <mergeCell ref="B32:I32"/>
    <mergeCell ref="B202:F202"/>
    <mergeCell ref="D304:D305"/>
    <mergeCell ref="D259:H259"/>
    <mergeCell ref="H211:J211"/>
    <mergeCell ref="B250:C251"/>
    <mergeCell ref="B257:C257"/>
    <mergeCell ref="B258:C258"/>
    <mergeCell ref="B259:C260"/>
    <mergeCell ref="B266:C266"/>
    <mergeCell ref="B267:C267"/>
    <mergeCell ref="B243:D243"/>
    <mergeCell ref="B231:D231"/>
    <mergeCell ref="B232:D232"/>
    <mergeCell ref="B233:D233"/>
    <mergeCell ref="E304:G304"/>
    <mergeCell ref="B38:D38"/>
    <mergeCell ref="B39:D39"/>
    <mergeCell ref="B78:C78"/>
    <mergeCell ref="B79:C79"/>
    <mergeCell ref="B65:C65"/>
    <mergeCell ref="B66:C66"/>
    <mergeCell ref="B89:C89"/>
    <mergeCell ref="D497:E497"/>
    <mergeCell ref="D471:E471"/>
    <mergeCell ref="D432:D433"/>
    <mergeCell ref="E432:E433"/>
    <mergeCell ref="B8:F8"/>
    <mergeCell ref="B11:I11"/>
    <mergeCell ref="B50:C50"/>
    <mergeCell ref="B51:C51"/>
    <mergeCell ref="B52:C52"/>
    <mergeCell ref="B53:C53"/>
    <mergeCell ref="B54:C54"/>
    <mergeCell ref="B55:C55"/>
    <mergeCell ref="B56:C56"/>
    <mergeCell ref="B57:C57"/>
    <mergeCell ref="B58:C58"/>
    <mergeCell ref="B59:C59"/>
    <mergeCell ref="B83:D83"/>
    <mergeCell ref="B84:D84"/>
    <mergeCell ref="B85:D85"/>
    <mergeCell ref="B60:C60"/>
    <mergeCell ref="B61:C61"/>
    <mergeCell ref="B62:C62"/>
    <mergeCell ref="B63:C63"/>
    <mergeCell ref="B13:I13"/>
    <mergeCell ref="F666:I670"/>
    <mergeCell ref="B641:F641"/>
    <mergeCell ref="D592:E592"/>
    <mergeCell ref="D609:E609"/>
    <mergeCell ref="D626:E626"/>
    <mergeCell ref="B440:C440"/>
    <mergeCell ref="B441:C441"/>
    <mergeCell ref="B442:C442"/>
    <mergeCell ref="B449:C449"/>
    <mergeCell ref="B455:C455"/>
    <mergeCell ref="B456:C456"/>
    <mergeCell ref="B457:C457"/>
    <mergeCell ref="B458:C458"/>
    <mergeCell ref="B459:C459"/>
    <mergeCell ref="B463:C463"/>
    <mergeCell ref="B464:C464"/>
    <mergeCell ref="B465:C465"/>
    <mergeCell ref="B466:C466"/>
    <mergeCell ref="D478:E478"/>
    <mergeCell ref="D509:E509"/>
    <mergeCell ref="D619:E619"/>
    <mergeCell ref="D579:E579"/>
    <mergeCell ref="D520:E520"/>
    <mergeCell ref="D488:E488"/>
    <mergeCell ref="B484:C484"/>
    <mergeCell ref="B480:C480"/>
    <mergeCell ref="B452:C452"/>
    <mergeCell ref="B6:I6"/>
    <mergeCell ref="C10:I10"/>
    <mergeCell ref="B46:C46"/>
    <mergeCell ref="B45:C45"/>
    <mergeCell ref="B47:C47"/>
    <mergeCell ref="B48:C48"/>
    <mergeCell ref="B49:C49"/>
    <mergeCell ref="C16:I16"/>
    <mergeCell ref="C15:I15"/>
    <mergeCell ref="C24:I24"/>
    <mergeCell ref="C22:I22"/>
    <mergeCell ref="C26:I26"/>
    <mergeCell ref="B25:I25"/>
    <mergeCell ref="B23:I23"/>
    <mergeCell ref="B19:I19"/>
    <mergeCell ref="B17:I17"/>
    <mergeCell ref="B432:C433"/>
    <mergeCell ref="B434:C434"/>
    <mergeCell ref="B435:C435"/>
    <mergeCell ref="B29:F29"/>
    <mergeCell ref="B37:D37"/>
    <mergeCell ref="B90:C90"/>
    <mergeCell ref="B91:C91"/>
    <mergeCell ref="B92:C92"/>
    <mergeCell ref="B98:C98"/>
    <mergeCell ref="B99:C99"/>
    <mergeCell ref="B100:C100"/>
    <mergeCell ref="B68:C68"/>
    <mergeCell ref="B72:C72"/>
    <mergeCell ref="B73:C73"/>
    <mergeCell ref="B74:C74"/>
    <mergeCell ref="B75:C75"/>
    <mergeCell ref="B76:C76"/>
    <mergeCell ref="B77:C77"/>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213:G213"/>
    <mergeCell ref="B183:C183"/>
    <mergeCell ref="B142:C142"/>
    <mergeCell ref="B144:C144"/>
    <mergeCell ref="B161:C161"/>
    <mergeCell ref="B164:C164"/>
    <mergeCell ref="B165:C165"/>
    <mergeCell ref="B128:C128"/>
    <mergeCell ref="B129:C129"/>
    <mergeCell ref="B130:C130"/>
    <mergeCell ref="B131:C131"/>
    <mergeCell ref="B132:C132"/>
    <mergeCell ref="B133:C133"/>
    <mergeCell ref="B134:C134"/>
    <mergeCell ref="B135:C135"/>
    <mergeCell ref="B137:C137"/>
    <mergeCell ref="B425:C425"/>
    <mergeCell ref="B426:C426"/>
    <mergeCell ref="B427:C427"/>
    <mergeCell ref="B388:C388"/>
    <mergeCell ref="B166:C166"/>
    <mergeCell ref="B167:C167"/>
    <mergeCell ref="B149:C149"/>
    <mergeCell ref="B150:C150"/>
    <mergeCell ref="B151:C151"/>
    <mergeCell ref="B153:C153"/>
    <mergeCell ref="B223:C223"/>
    <mergeCell ref="B176:C176"/>
    <mergeCell ref="B177:C177"/>
    <mergeCell ref="B181:C181"/>
    <mergeCell ref="B182:C182"/>
    <mergeCell ref="B163:G163"/>
    <mergeCell ref="B160:G160"/>
    <mergeCell ref="B162:G162"/>
    <mergeCell ref="B178:E178"/>
    <mergeCell ref="B180:G180"/>
    <mergeCell ref="B197:C197"/>
    <mergeCell ref="D197:G197"/>
    <mergeCell ref="B199:E199"/>
    <mergeCell ref="B211:G211"/>
    <mergeCell ref="B481:C481"/>
    <mergeCell ref="B482:C482"/>
    <mergeCell ref="B483:C483"/>
    <mergeCell ref="B473:C473"/>
    <mergeCell ref="B450:C450"/>
    <mergeCell ref="B451:C451"/>
    <mergeCell ref="B471:C472"/>
    <mergeCell ref="B474:C474"/>
    <mergeCell ref="B478:C479"/>
    <mergeCell ref="B453:C453"/>
    <mergeCell ref="B454:C454"/>
    <mergeCell ref="B488:C489"/>
    <mergeCell ref="B491:C491"/>
    <mergeCell ref="B490:C490"/>
    <mergeCell ref="B497:C498"/>
    <mergeCell ref="B499:C499"/>
    <mergeCell ref="B501:C501"/>
    <mergeCell ref="B502:C502"/>
    <mergeCell ref="B503:C503"/>
    <mergeCell ref="B504:C504"/>
    <mergeCell ref="B505:C505"/>
    <mergeCell ref="B509:C510"/>
    <mergeCell ref="B514:C514"/>
    <mergeCell ref="B511:C511"/>
    <mergeCell ref="B512:C512"/>
    <mergeCell ref="B513:C513"/>
    <mergeCell ref="B520:C521"/>
    <mergeCell ref="B522:C522"/>
    <mergeCell ref="B523:C523"/>
    <mergeCell ref="B524:C524"/>
    <mergeCell ref="B525:C525"/>
    <mergeCell ref="B526:C526"/>
    <mergeCell ref="B527:C527"/>
    <mergeCell ref="B528:C528"/>
    <mergeCell ref="B529:C529"/>
    <mergeCell ref="B530:C530"/>
    <mergeCell ref="B531:C531"/>
    <mergeCell ref="B532:C532"/>
    <mergeCell ref="B547:C547"/>
    <mergeCell ref="B548:C548"/>
    <mergeCell ref="B549:C549"/>
    <mergeCell ref="B550:C550"/>
    <mergeCell ref="B533:C533"/>
    <mergeCell ref="B534:C534"/>
    <mergeCell ref="B535:C535"/>
    <mergeCell ref="B536:C536"/>
    <mergeCell ref="B537:C537"/>
    <mergeCell ref="B538:C538"/>
    <mergeCell ref="B539:C539"/>
    <mergeCell ref="B540:C540"/>
    <mergeCell ref="B541:C541"/>
    <mergeCell ref="F637:H637"/>
    <mergeCell ref="F638:H638"/>
    <mergeCell ref="B443:C443"/>
    <mergeCell ref="B444:D444"/>
    <mergeCell ref="B445:D445"/>
    <mergeCell ref="B609:C610"/>
    <mergeCell ref="B611:C611"/>
    <mergeCell ref="B612:C612"/>
    <mergeCell ref="B613:C613"/>
    <mergeCell ref="B619:C620"/>
    <mergeCell ref="B621:C621"/>
    <mergeCell ref="B622:C622"/>
    <mergeCell ref="B626:C627"/>
    <mergeCell ref="B628:C628"/>
    <mergeCell ref="B582:C582"/>
    <mergeCell ref="B584:C584"/>
    <mergeCell ref="B585:C585"/>
    <mergeCell ref="B583:C583"/>
    <mergeCell ref="B592:C593"/>
    <mergeCell ref="B594:C594"/>
    <mergeCell ref="B595:C595"/>
    <mergeCell ref="B596:C596"/>
    <mergeCell ref="B600:C601"/>
    <mergeCell ref="B551:C551"/>
    <mergeCell ref="B637:C637"/>
    <mergeCell ref="B638:C638"/>
    <mergeCell ref="B339:C339"/>
    <mergeCell ref="D637:E637"/>
    <mergeCell ref="D638:E638"/>
    <mergeCell ref="B408:C408"/>
    <mergeCell ref="B395:C395"/>
    <mergeCell ref="B552:C552"/>
    <mergeCell ref="B553:C553"/>
    <mergeCell ref="B554:C554"/>
    <mergeCell ref="B555:C555"/>
    <mergeCell ref="B556:C556"/>
    <mergeCell ref="B557:C557"/>
    <mergeCell ref="B579:C580"/>
    <mergeCell ref="B581:C581"/>
    <mergeCell ref="B561:C562"/>
    <mergeCell ref="B542:C542"/>
    <mergeCell ref="B543:C543"/>
    <mergeCell ref="B544:C544"/>
    <mergeCell ref="B545:C545"/>
    <mergeCell ref="B389:C389"/>
    <mergeCell ref="B390:C390"/>
    <mergeCell ref="B391:C391"/>
    <mergeCell ref="B546:C546"/>
    <mergeCell ref="H186:J186"/>
    <mergeCell ref="B188:E188"/>
    <mergeCell ref="B190:E190"/>
    <mergeCell ref="B192:E192"/>
    <mergeCell ref="B193:E193"/>
    <mergeCell ref="B196:C196"/>
    <mergeCell ref="B2:I2"/>
    <mergeCell ref="B27:I27"/>
    <mergeCell ref="B242:D242"/>
    <mergeCell ref="B187:C187"/>
    <mergeCell ref="B224:C224"/>
    <mergeCell ref="B225:C225"/>
    <mergeCell ref="B226:D226"/>
    <mergeCell ref="B227:D227"/>
    <mergeCell ref="B198:C198"/>
    <mergeCell ref="B203:C203"/>
    <mergeCell ref="B204:C204"/>
    <mergeCell ref="B205:C205"/>
    <mergeCell ref="B206:C206"/>
    <mergeCell ref="H160:J160"/>
    <mergeCell ref="H180:J180"/>
    <mergeCell ref="B138:C138"/>
    <mergeCell ref="B139:C139"/>
    <mergeCell ref="B140:C140"/>
    <mergeCell ref="B184:E184"/>
    <mergeCell ref="B186:G186"/>
    <mergeCell ref="B334:C334"/>
    <mergeCell ref="B335:C335"/>
    <mergeCell ref="B336:C336"/>
    <mergeCell ref="B337:C337"/>
    <mergeCell ref="B381:C381"/>
    <mergeCell ref="B382:C382"/>
    <mergeCell ref="B370:C370"/>
    <mergeCell ref="B374:C374"/>
    <mergeCell ref="B375:C375"/>
    <mergeCell ref="B276:C276"/>
    <mergeCell ref="B284:C285"/>
    <mergeCell ref="B288:C288"/>
    <mergeCell ref="B289:C289"/>
    <mergeCell ref="B330:C330"/>
    <mergeCell ref="B331:C331"/>
    <mergeCell ref="B332:C332"/>
    <mergeCell ref="B333:C333"/>
    <mergeCell ref="B315:C315"/>
    <mergeCell ref="B338:C338"/>
    <mergeCell ref="B347:C347"/>
    <mergeCell ref="B214:G214"/>
    <mergeCell ref="B216:E216"/>
  </mergeCells>
  <pageMargins left="0.70866141732283472" right="0.70866141732283472" top="0.74803149606299213" bottom="0.74803149606299213" header="0.31496062992125984" footer="0.31496062992125984"/>
  <pageSetup paperSize="9" scale="60" orientation="landscape" r:id="rId1"/>
  <ignoredErrors>
    <ignoredError sqref="H79 F68:G68 F54:G54 F57 H54:H56 H57 G50:G51 G75 G55 G52:G53 G61:G66 G57:G59 G56 G60 G78 E308" formula="1"/>
    <ignoredError sqref="D484:E484 D514:E514 D505:E505 E557 D339:E339 D573:E573" formulaRange="1"/>
  </ignoredErrors>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2" Type="http://schemas.openxmlformats.org/package/2006/relationships/digital-signature/signature" Target="sig2.xml"/><Relationship Id="rId16" Type="http://schemas.openxmlformats.org/package/2006/relationships/digital-signature/signature" Target="sig16.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5" Type="http://schemas.openxmlformats.org/package/2006/relationships/digital-signature/signature" Target="sig1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Fhjpw8pAF787tqLv56JE19LkS5qhdaMk9zZfXvXzexo=</DigestValue>
    </Reference>
    <Reference Type="http://www.w3.org/2000/09/xmldsig#Object" URI="#idOfficeObject">
      <DigestMethod Algorithm="http://www.w3.org/2001/04/xmlenc#sha256"/>
      <DigestValue>JI411+IAehRA/wP6wc88cbKiXQLdYFfEjc04pI68l0c=</DigestValue>
    </Reference>
    <Reference Type="http://uri.etsi.org/01903#SignedProperties" URI="#idSignedProperties">
      <Transforms>
        <Transform Algorithm="http://www.w3.org/TR/2001/REC-xml-c14n-20010315"/>
      </Transforms>
      <DigestMethod Algorithm="http://www.w3.org/2001/04/xmlenc#sha256"/>
      <DigestValue>5WE0o2Q0j+kequnaL8tBsJUl3EvNhtZprQnzt41DpS4=</DigestValue>
    </Reference>
    <Reference Type="http://www.w3.org/2000/09/xmldsig#Object" URI="#idValidSigLnImg">
      <DigestMethod Algorithm="http://www.w3.org/2001/04/xmlenc#sha256"/>
      <DigestValue>2hhePuax+e2+2fxBRXtomaBtuE8f9QmHQ8wNv2pmMHk=</DigestValue>
    </Reference>
    <Reference Type="http://www.w3.org/2000/09/xmldsig#Object" URI="#idInvalidSigLnImg">
      <DigestMethod Algorithm="http://www.w3.org/2001/04/xmlenc#sha256"/>
      <DigestValue>F73kdv+qG+c3Tz9r4s0th5h9HQbMkHPBKzCGR4F6twk=</DigestValue>
    </Reference>
  </SignedInfo>
  <SignatureValue>CmQuYaKhMVJWoRHP2MVAz3AnQ0Q5sEI6OmIMTU0aEGnVbC9ZCcLztR81IAZB8Zas2+aJYUo03USb
hUATZc3FJg99lhn5pU8KZq+ceWWEhAcP2OAzT0LeMOvsOYTQeyKQfFPe6UhDoAhMdeWSC79hzetf
F4PHenf+sV1SHhl4glVYc0mXQWN/VuVSg5lZI+O98UtsedXg9+17Dw0vO1tXZqRVDamN/KYmaEaM
t7dfSmPgk1f5iKDf9XaV23a8ZuPxTqddJMMzdVzcORErIDb778htAnabXmdtv8wNnrCuTn4pnKF/
QwEd6oZjTJzTYKmo3fTd9kQLwVH5MRss0zWp+A==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2022-03-28T15:50:13Z</mdssi:Value>
        </mdssi:SignatureTime>
      </SignatureProperty>
    </SignatureProperties>
  </Object>
  <Object Id="idOfficeObject">
    <SignatureProperties>
      <SignatureProperty Id="idOfficeV1Details" Target="#idPackageSignature">
        <SignatureInfoV1 xmlns="http://schemas.microsoft.com/office/2006/digsig">
          <SetupID>{3F76BCBB-F9C4-4500-8C26-156F798281E3}</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2022-03-28T15:50:13Z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6ay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I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UOegWtkYOkgjWvX2azvxB/FE7ESPIeW7tPFBu7B9ixM=</DigestValue>
    </Reference>
    <Reference Type="http://www.w3.org/2000/09/xmldsig#Object" URI="#idOfficeObject">
      <DigestMethod Algorithm="http://www.w3.org/2001/04/xmlenc#sha256"/>
      <DigestValue>8smA0KKyqULvXQqnioPzG+eAUN1uTh6kgv2IXB3svmg=</DigestValue>
    </Reference>
    <Reference Type="http://uri.etsi.org/01903#SignedProperties" URI="#idSignedProperties">
      <Transforms>
        <Transform Algorithm="http://www.w3.org/TR/2001/REC-xml-c14n-20010315"/>
      </Transforms>
      <DigestMethod Algorithm="http://www.w3.org/2001/04/xmlenc#sha256"/>
      <DigestValue>K4EuGUm2i24IJUJt1Pf/ekOQOgpwddpecPYCFwfo3qU=</DigestValue>
    </Reference>
    <Reference Type="http://www.w3.org/2000/09/xmldsig#Object" URI="#idValidSigLnImg">
      <DigestMethod Algorithm="http://www.w3.org/2001/04/xmlenc#sha256"/>
      <DigestValue>N5CEPnfcHPQ9rWhQ+3vwkxQIh9aNNjkEsvv/19hhVBc=</DigestValue>
    </Reference>
    <Reference Type="http://www.w3.org/2000/09/xmldsig#Object" URI="#idInvalidSigLnImg">
      <DigestMethod Algorithm="http://www.w3.org/2001/04/xmlenc#sha256"/>
      <DigestValue>1B2UqAcHef7+9uOO6ePbjkzv0NuZOdqOz1gWzgzAWnM=</DigestValue>
    </Reference>
  </SignedInfo>
  <SignatureValue>d684w+xTftUZvAPxvLPRv7kSVt+8Og6/Ft7QRJ9SON66tzklvKjmltqDinU7+/HUzX5MuecTyH7X
Sy3idh533kvWdr8bAD+ZWaesg50OJRhtERhIynEsptmJ2NC9au9B2vllRec2vPjcDq0hZEcY/pXv
JwM43DcGjGc0+vsRtp2p5Al7ZVhdsLxO5F5nQ4Nip5Z/yzH1AFFfVLLEcl/epqPcAdRJxcM+mBV8
zGBHBAbjTxRkRvy5ZGJDey34hblMi8XEanu/quRrg4WzoSoa7irUjva1zBvVQt0MhjwVbtzFoIEi
nk6rITki1qISazrZtETZjEJgOxos9ZAPgW/N4Q==</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2022-03-29T14:22:37Z</mdssi:Value>
        </mdssi:SignatureTime>
      </SignatureProperty>
    </SignatureProperties>
  </Object>
  <Object Id="idOfficeObject">
    <SignatureProperties>
      <SignatureProperty Id="idOfficeV1Details" Target="#idPackageSignature">
        <SignatureInfoV1 xmlns="http://schemas.microsoft.com/office/2006/digsig">
          <SetupID>{2771BDD0-A574-4EA9-AFC5-4AB7E7E821F1}</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2022-03-29T14:22:37Z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Am9byPpAAAAAAAAAAAAAAC7+/eqcnQAANgAAADpAAAASAAAAAAAAAC4qG/5/X8AACCjePn9fwAA4OxG+QAAAAABAAAAAAAAAJbEb/n9fwAAAABkc/5/AAAAAAAAAAAAAAAAAADpAAAAYbcScv5/AAAAAAAAAAAAABAdAAAAAAAAwJ4TaTwCAABYv28j6QAAAMCeE2k8AgAAW6YWcv5/AAAgvm8j6QAAALm+byPp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88AgAAiK45cv5/AAAAAAAAAAAAAAAAAAAAAAAA0OZuI+kAAACY5m4j6QAAAAAAAAAAAAAAAAAAAAAAAAALpPaqcnQAALhsIlz+fwAAEQAAAAAAAACgq+9tPAIAAMCeE2k8AgAA8OduIwAAAAAAAAAAAAAAAAcAAAAAAAAAgGcfaTwCAAAs524j6QAAAGnnbiPpAAAAYbcScv5/AADQ5m4j6QAAACZNF3IAAAAAyOCYMf4rAAARAAAAAAAAAMCeE2k8AgAAW6YWcv5/AADQ5m4j6QAAAGnnbiP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AikgE8AgAAAAAAAAAAAACIrjly/n8AAAAAAAAAAAAA4A2nATwCAADkcjnOKUPYAQIAAAAAAAAAAAAAAAAAAAAAAAAAAAAAACuH9qpydAAAqPqg+P1/AABo/6D4/X8AAOD///8AAAAAwJ4TaTwCAADoym4jAAAAAAAAAAAAAAAABgAAAAAAAAAgAAAAAAAAAAzKbiPpAAAAScpuI+kAAABhtxJy/n8AAAAAAAAAAAAAAAAAAAAAAABgz452PAIAAAAAAAAAAAAAwJ4TaTwCAABbphZy/n8AALDJbiPpAAAAScpuI+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i4f2qnJ0AAAAAAAAAAAAAAgAAAAAAAAA7P///wAAAADAnhNpPAIAAIjLbiMAAAAAAAAAAAAAAAAJAAAAAAAAACAAAAAAAAAArMpuI+kAAADpym4j6QAAAGG3EnL+fwAAAAAAAAAAAACJyCf4AAAAABDPjnY8AgAAAAAAAAAAAADAnhNpPAIAAFumFnL+fwAAUMpuI+kAAADpym4j6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Am9byPpAAAAAAAAAAAAAAC7+/eqcnQAANgAAADpAAAASAAAAAAAAAC4qG/5/X8AACCjePn9fwAA4OxG+QAAAAABAAAAAAAAAJbEb/n9fwAAAABkc/5/AAAAAAAAAAAAAAAAAADpAAAAYbcScv5/AAAAAAAAAAAAABAdAAAAAAAAwJ4TaTwCAABYv28j6QAAAMCeE2k8AgAAW6YWcv5/AAAgvm8j6QAAALm+byP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88AgAAiK45cv5/AAAAAAAAAAAAAAAAAAAAAAAA0OZuI+kAAACY5m4j6QAAAAAAAAAAAAAAAAAAAAAAAAALpPaqcnQAALhsIlz+fwAAEQAAAAAAAACgq+9tPAIAAMCeE2k8AgAA8OduIwAAAAAAAAAAAAAAAAcAAAAAAAAAgGcfaTwCAAAs524j6QAAAGnnbiPpAAAAYbcScv5/AADQ5m4j6QAAACZNF3IAAAAAyOCYMf4rAAARAAAAAAAAAMCeE2k8AgAAW6YWcv5/AADQ5m4j6QAAAGnnbiP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AikgE8AgAAAAAAAAAAAACIrjly/n8AAAAAAAAAAAAA4A2nATwCAADkcjnOKUPYAQIAAAAAAAAAAAAAAAAAAAAAAAAAAAAAACuH9qpydAAAqPqg+P1/AABo/6D4/X8AAOD///8AAAAAwJ4TaTwCAADoym4jAAAAAAAAAAAAAAAABgAAAAAAAAAgAAAAAAAAAAzKbiPpAAAAScpuI+kAAABhtxJy/n8AAAAAAAAAAAAAAAAAAAAAAABgz452PAIAAAAAAAAAAAAAwJ4TaTwCAABbphZy/n8AALDJbiPpAAAAScpuI+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i4f2qnJ0AAAAAAAAAAAAAAgAAAAAAAAA7P///wAAAADAnhNpPAIAAIjLbiMAAAAAAAAAAAAAAAAJAAAAAAAAACAAAAAAAAAArMpuI+kAAADpym4j6QAAAGG3EnL+fwAAAAAAAAAAAACJyCf4AAAAABDPjnY8AgAAAAAAAAAAAADAnhNpPAIAAFumFnL+fwAAUMpuI+kAAADpym4j6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wCf5QczcPnQgabAON42UlzW6hIrasW9TlIDOLt29Lok=</DigestValue>
    </Reference>
    <Reference Type="http://www.w3.org/2000/09/xmldsig#Object" URI="#idOfficeObject">
      <DigestMethod Algorithm="http://www.w3.org/2001/04/xmlenc#sha256"/>
      <DigestValue>7kkCVBAL8vGQOY24YQnilvM8xmf91nXI66rb8CPQYvQ=</DigestValue>
    </Reference>
    <Reference Type="http://uri.etsi.org/01903#SignedProperties" URI="#idSignedProperties">
      <Transforms>
        <Transform Algorithm="http://www.w3.org/TR/2001/REC-xml-c14n-20010315"/>
      </Transforms>
      <DigestMethod Algorithm="http://www.w3.org/2001/04/xmlenc#sha256"/>
      <DigestValue>xynREwigGWCGBSqWPrV7r0rkzgf6WMi60Os7hB7c+2w=</DigestValue>
    </Reference>
    <Reference Type="http://www.w3.org/2000/09/xmldsig#Object" URI="#idValidSigLnImg">
      <DigestMethod Algorithm="http://www.w3.org/2001/04/xmlenc#sha256"/>
      <DigestValue>N5CEPnfcHPQ9rWhQ+3vwkxQIh9aNNjkEsvv/19hhVBc=</DigestValue>
    </Reference>
    <Reference Type="http://www.w3.org/2000/09/xmldsig#Object" URI="#idInvalidSigLnImg">
      <DigestMethod Algorithm="http://www.w3.org/2001/04/xmlenc#sha256"/>
      <DigestValue>1B2UqAcHef7+9uOO6ePbjkzv0NuZOdqOz1gWzgzAWnM=</DigestValue>
    </Reference>
  </SignedInfo>
  <SignatureValue>fPrC/2E5m6mYz09fcwws0SczjqXUZGu/HiEWpGbQ3OWldzIgwRvyTgNT1OpO9X6RW3lZ9yPYPE7+
+YBzP5Sr9I/ExW3AINl++3SyLiC4fDPQgIyfFJin7LHLT1MHiCg0mgs7QIh1x9gD2M0XoubBHd7u
dX9nd6o1u42jz4lQhDaykshXAURjswkM/NLW5QnblC1tJjzk6KjIjMWZ3MfBbzocFq6p9h1xZdmJ
Co+fsL2AEim+eZfu5KR54e1dPctBFcfSpL8t7BpCOqXhDYer0ZXdPedLdvoy67d695FUWex4KrNk
4ptNhAHvz9qjGD6t3F0qwoXimCSc57EuLUXSZA==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2022-03-29T14:23:03Z</mdssi:Value>
        </mdssi:SignatureTime>
      </SignatureProperty>
    </SignatureProperties>
  </Object>
  <Object Id="idOfficeObject">
    <SignatureProperties>
      <SignatureProperty Id="idOfficeV1Details" Target="#idPackageSignature">
        <SignatureInfoV1 xmlns="http://schemas.microsoft.com/office/2006/digsig">
          <SetupID>{8A8BDE4D-F2AE-4BE6-93A9-0CCA6920914E}</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2022-03-29T14:23:03Z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Am9byPpAAAAAAAAAAAAAAC7+/eqcnQAANgAAADpAAAASAAAAAAAAAC4qG/5/X8AACCjePn9fwAA4OxG+QAAAAABAAAAAAAAAJbEb/n9fwAAAABkc/5/AAAAAAAAAAAAAAAAAADpAAAAYbcScv5/AAAAAAAAAAAAABAdAAAAAAAAwJ4TaTwCAABYv28j6QAAAMCeE2k8AgAAW6YWcv5/AAAgvm8j6QAAALm+byPp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88AgAAiK45cv5/AAAAAAAAAAAAAAAAAAAAAAAA0OZuI+kAAACY5m4j6QAAAAAAAAAAAAAAAAAAAAAAAAALpPaqcnQAALhsIlz+fwAAEQAAAAAAAACgq+9tPAIAAMCeE2k8AgAA8OduIwAAAAAAAAAAAAAAAAcAAAAAAAAAgGcfaTwCAAAs524j6QAAAGnnbiPpAAAAYbcScv5/AADQ5m4j6QAAACZNF3IAAAAAyOCYMf4rAAARAAAAAAAAAMCeE2k8AgAAW6YWcv5/AADQ5m4j6QAAAGnnbiP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AikgE8AgAAAAAAAAAAAACIrjly/n8AAAAAAAAAAAAA4A2nATwCAADkcjnOKUPYAQIAAAAAAAAAAAAAAAAAAAAAAAAAAAAAACuH9qpydAAAqPqg+P1/AABo/6D4/X8AAOD///8AAAAAwJ4TaTwCAADoym4jAAAAAAAAAAAAAAAABgAAAAAAAAAgAAAAAAAAAAzKbiPpAAAAScpuI+kAAABhtxJy/n8AAAAAAAAAAAAAAAAAAAAAAABgz452PAIAAAAAAAAAAAAAwJ4TaTwCAABbphZy/n8AALDJbiPpAAAAScpuI+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i4f2qnJ0AAAAAAAAAAAAAAgAAAAAAAAA7P///wAAAADAnhNpPAIAAIjLbiMAAAAAAAAAAAAAAAAJAAAAAAAAACAAAAAAAAAArMpuI+kAAADpym4j6QAAAGG3EnL+fwAAAAAAAAAAAACJyCf4AAAAABDPjnY8AgAAAAAAAAAAAADAnhNpPAIAAFumFnL+fwAAUMpuI+kAAADpym4j6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Am9byPpAAAAAAAAAAAAAAC7+/eqcnQAANgAAADpAAAASAAAAAAAAAC4qG/5/X8AACCjePn9fwAA4OxG+QAAAAABAAAAAAAAAJbEb/n9fwAAAABkc/5/AAAAAAAAAAAAAAAAAADpAAAAYbcScv5/AAAAAAAAAAAAABAdAAAAAAAAwJ4TaTwCAABYv28j6QAAAMCeE2k8AgAAW6YWcv5/AAAgvm8j6QAAALm+byP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88AgAAiK45cv5/AAAAAAAAAAAAAAAAAAAAAAAA0OZuI+kAAACY5m4j6QAAAAAAAAAAAAAAAAAAAAAAAAALpPaqcnQAALhsIlz+fwAAEQAAAAAAAACgq+9tPAIAAMCeE2k8AgAA8OduIwAAAAAAAAAAAAAAAAcAAAAAAAAAgGcfaTwCAAAs524j6QAAAGnnbiPpAAAAYbcScv5/AADQ5m4j6QAAACZNF3IAAAAAyOCYMf4rAAARAAAAAAAAAMCeE2k8AgAAW6YWcv5/AADQ5m4j6QAAAGnnbiP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AikgE8AgAAAAAAAAAAAACIrjly/n8AAAAAAAAAAAAA4A2nATwCAADkcjnOKUPYAQIAAAAAAAAAAAAAAAAAAAAAAAAAAAAAACuH9qpydAAAqPqg+P1/AABo/6D4/X8AAOD///8AAAAAwJ4TaTwCAADoym4jAAAAAAAAAAAAAAAABgAAAAAAAAAgAAAAAAAAAAzKbiPpAAAAScpuI+kAAABhtxJy/n8AAAAAAAAAAAAAAAAAAAAAAABgz452PAIAAAAAAAAAAAAAwJ4TaTwCAABbphZy/n8AALDJbiPpAAAAScpuI+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i4f2qnJ0AAAAAAAAAAAAAAgAAAAAAAAA7P///wAAAADAnhNpPAIAAIjLbiMAAAAAAAAAAAAAAAAJAAAAAAAAACAAAAAAAAAArMpuI+kAAADpym4j6QAAAGG3EnL+fwAAAAAAAAAAAACJyCf4AAAAABDPjnY8AgAAAAAAAAAAAADAnhNpPAIAAFumFnL+fwAAUMpuI+kAAADpym4j6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VNXOfvkJaO5yif7Jnjz6ZaNFqFdI5fhGeh7Ui/Isp7M=</DigestValue>
    </Reference>
    <Reference Type="http://www.w3.org/2000/09/xmldsig#Object" URI="#idOfficeObject">
      <DigestMethod Algorithm="http://www.w3.org/2001/04/xmlenc#sha256"/>
      <DigestValue>4fOOSkLrtOwU39ch7nwEi4r9zkM5CVRMOe2HCbHec50=</DigestValue>
    </Reference>
    <Reference Type="http://uri.etsi.org/01903#SignedProperties" URI="#idSignedProperties">
      <Transforms>
        <Transform Algorithm="http://www.w3.org/TR/2001/REC-xml-c14n-20010315"/>
      </Transforms>
      <DigestMethod Algorithm="http://www.w3.org/2001/04/xmlenc#sha256"/>
      <DigestValue>o2HdD2z3xJ6eo5g2pJQb7oQA7K4CBZEubfbiiYCWaXA=</DigestValue>
    </Reference>
    <Reference Type="http://www.w3.org/2000/09/xmldsig#Object" URI="#idValidSigLnImg">
      <DigestMethod Algorithm="http://www.w3.org/2001/04/xmlenc#sha256"/>
      <DigestValue>N5CEPnfcHPQ9rWhQ+3vwkxQIh9aNNjkEsvv/19hhVBc=</DigestValue>
    </Reference>
    <Reference Type="http://www.w3.org/2000/09/xmldsig#Object" URI="#idInvalidSigLnImg">
      <DigestMethod Algorithm="http://www.w3.org/2001/04/xmlenc#sha256"/>
      <DigestValue>1B2UqAcHef7+9uOO6ePbjkzv0NuZOdqOz1gWzgzAWnM=</DigestValue>
    </Reference>
  </SignedInfo>
  <SignatureValue>FA+TPcWsQG0g0GkVzq8vL1V/Ky1bLgpy+8GlJrXW2bYOAQOr5N3cDpVKi9krDZo4wkl72jQx5cuN
zbqVwbhACTDhsfEQFuyvKQ2pcL7PHcIvJdwwRKbRl+xZ8pAjoeXVZqFkEOHS84UtTkaSWAzeoHts
7cbno9rmKHRUib4OZj3JMGDq46dE4hdRD57OaXxfZnZqlzedWIzQi/BqknJ/RanGtRYyUekjdIqk
6eTxvrMK0iGJusbMDmKRmFTkg2nU97yKYAoInKFh1kg+wRg0ZBulYreNIRS7s2CSr+UpK4aHgWst
iRwdu5tzgzKoqTyDAc9OM6QOkW8tIA+rSOa4AA==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2022-03-29T14:23:39Z</mdssi:Value>
        </mdssi:SignatureTime>
      </SignatureProperty>
    </SignatureProperties>
  </Object>
  <Object Id="idOfficeObject">
    <SignatureProperties>
      <SignatureProperty Id="idOfficeV1Details" Target="#idPackageSignature">
        <SignatureInfoV1 xmlns="http://schemas.microsoft.com/office/2006/digsig">
          <SetupID>{1E591C18-8C06-463F-BAB9-2E23447A920F}</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2022-03-29T14:23:39Z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Am9byPpAAAAAAAAAAAAAAC7+/eqcnQAANgAAADpAAAASAAAAAAAAAC4qG/5/X8AACCjePn9fwAA4OxG+QAAAAABAAAAAAAAAJbEb/n9fwAAAABkc/5/AAAAAAAAAAAAAAAAAADpAAAAYbcScv5/AAAAAAAAAAAAABAdAAAAAAAAwJ4TaTwCAABYv28j6QAAAMCeE2k8AgAAW6YWcv5/AAAgvm8j6QAAALm+byPp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88AgAAiK45cv5/AAAAAAAAAAAAAAAAAAAAAAAA0OZuI+kAAACY5m4j6QAAAAAAAAAAAAAAAAAAAAAAAAALpPaqcnQAALhsIlz+fwAAEQAAAAAAAACgq+9tPAIAAMCeE2k8AgAA8OduIwAAAAAAAAAAAAAAAAcAAAAAAAAAgGcfaTwCAAAs524j6QAAAGnnbiPpAAAAYbcScv5/AADQ5m4j6QAAACZNF3IAAAAAyOCYMf4rAAARAAAAAAAAAMCeE2k8AgAAW6YWcv5/AADQ5m4j6QAAAGnnbiP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AikgE8AgAAAAAAAAAAAACIrjly/n8AAAAAAAAAAAAA4A2nATwCAADkcjnOKUPYAQIAAAAAAAAAAAAAAAAAAAAAAAAAAAAAACuH9qpydAAAqPqg+P1/AABo/6D4/X8AAOD///8AAAAAwJ4TaTwCAADoym4jAAAAAAAAAAAAAAAABgAAAAAAAAAgAAAAAAAAAAzKbiPpAAAAScpuI+kAAABhtxJy/n8AAAAAAAAAAAAAAAAAAAAAAABgz452PAIAAAAAAAAAAAAAwJ4TaTwCAABbphZy/n8AALDJbiPpAAAAScpuI+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i4f2qnJ0AAAAAAAAAAAAAAgAAAAAAAAA7P///wAAAADAnhNpPAIAAIjLbiMAAAAAAAAAAAAAAAAJAAAAAAAAACAAAAAAAAAArMpuI+kAAADpym4j6QAAAGG3EnL+fwAAAAAAAAAAAACJyCf4AAAAABDPjnY8AgAAAAAAAAAAAADAnhNpPAIAAFumFnL+fwAAUMpuI+kAAADpym4j6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Am9byPpAAAAAAAAAAAAAAC7+/eqcnQAANgAAADpAAAASAAAAAAAAAC4qG/5/X8AACCjePn9fwAA4OxG+QAAAAABAAAAAAAAAJbEb/n9fwAAAABkc/5/AAAAAAAAAAAAAAAAAADpAAAAYbcScv5/AAAAAAAAAAAAABAdAAAAAAAAwJ4TaTwCAABYv28j6QAAAMCeE2k8AgAAW6YWcv5/AAAgvm8j6QAAALm+byP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88AgAAiK45cv5/AAAAAAAAAAAAAAAAAAAAAAAA0OZuI+kAAACY5m4j6QAAAAAAAAAAAAAAAAAAAAAAAAALpPaqcnQAALhsIlz+fwAAEQAAAAAAAACgq+9tPAIAAMCeE2k8AgAA8OduIwAAAAAAAAAAAAAAAAcAAAAAAAAAgGcfaTwCAAAs524j6QAAAGnnbiPpAAAAYbcScv5/AADQ5m4j6QAAACZNF3IAAAAAyOCYMf4rAAARAAAAAAAAAMCeE2k8AgAAW6YWcv5/AADQ5m4j6QAAAGnnbiP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AikgE8AgAAAAAAAAAAAACIrjly/n8AAAAAAAAAAAAA4A2nATwCAADkcjnOKUPYAQIAAAAAAAAAAAAAAAAAAAAAAAAAAAAAACuH9qpydAAAqPqg+P1/AABo/6D4/X8AAOD///8AAAAAwJ4TaTwCAADoym4jAAAAAAAAAAAAAAAABgAAAAAAAAAgAAAAAAAAAAzKbiPpAAAAScpuI+kAAABhtxJy/n8AAAAAAAAAAAAAAAAAAAAAAABgz452PAIAAAAAAAAAAAAAwJ4TaTwCAABbphZy/n8AALDJbiPpAAAAScpuI+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i4f2qnJ0AAAAAAAAAAAAAAgAAAAAAAAA7P///wAAAADAnhNpPAIAAIjLbiMAAAAAAAAAAAAAAAAJAAAAAAAAACAAAAAAAAAArMpuI+kAAADpym4j6QAAAGG3EnL+fwAAAAAAAAAAAACJyCf4AAAAABDPjnY8AgAAAAAAAAAAAADAnhNpPAIAAFumFnL+fwAAUMpuI+kAAADpym4j6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ZbxofZC6azxoej1GB/2m0OJ3b/n3NJGnzspMmuRpBLM=</DigestValue>
    </Reference>
    <Reference Type="http://www.w3.org/2000/09/xmldsig#Object" URI="#idOfficeObject">
      <DigestMethod Algorithm="http://www.w3.org/2001/04/xmlenc#sha256"/>
      <DigestValue>RYAXISKfvyKbZVNlUWtarN0aEr5Etp3HIbYWlC+Ph1E=</DigestValue>
    </Reference>
    <Reference Type="http://uri.etsi.org/01903#SignedProperties" URI="#idSignedProperties">
      <Transforms>
        <Transform Algorithm="http://www.w3.org/TR/2001/REC-xml-c14n-20010315"/>
      </Transforms>
      <DigestMethod Algorithm="http://www.w3.org/2001/04/xmlenc#sha256"/>
      <DigestValue>M20eAbgEWnQ5xOQcuL/MsUzXWiQ+Ur2aOpSKRVXIF8c=</DigestValue>
    </Reference>
    <Reference Type="http://www.w3.org/2000/09/xmldsig#Object" URI="#idValidSigLnImg">
      <DigestMethod Algorithm="http://www.w3.org/2001/04/xmlenc#sha256"/>
      <DigestValue>U/E5M8zJ226umWMAHQd8TNH+uAscWIHHv6OfbNYX+U0=</DigestValue>
    </Reference>
    <Reference Type="http://www.w3.org/2000/09/xmldsig#Object" URI="#idInvalidSigLnImg">
      <DigestMethod Algorithm="http://www.w3.org/2001/04/xmlenc#sha256"/>
      <DigestValue>hA9swRLBz3BpLtOQhSWszrrWwTywiYqgG5AvFhdt0R4=</DigestValue>
    </Reference>
  </SignedInfo>
  <SignatureValue>vq4EjMfsII0wYeqoZUNz02AjHnW1Vn4fXFqOgSl6irf7UGZQE5ZtOVCaBDJK0PCuRXKMkiEHiaSV
cz0Qyy4R8G1scttkhYDzgU/S4XjYoHyvKps9S3gdr6wp0NFqCfz3lRB9Bcl2Y+shj+/1ckLTTnuT
EtMVGI1iaBWHLmqcbfWnuwpSU9t98HKGKlNhNX9ZpcOOyrejBszv833CGbFSOnY0FmGDDqI9a9RE
klx1FPsdDstMDDLbiCWM7nK0/JxnWi2rpOkUUSmsp+TfXB+Tu32uElq/7fBfA0mBWf3Es5MQZwwE
YGqeJvTMZGIyxriuZqeL0RrQzPWm53tW6jF/5w==</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2022-03-30T15:24:51Z</mdssi:Value>
        </mdssi:SignatureTime>
      </SignatureProperty>
    </SignatureProperties>
  </Object>
  <Object Id="idOfficeObject">
    <SignatureProperties>
      <SignatureProperty Id="idOfficeV1Details" Target="#idPackageSignature">
        <SignatureInfoV1 xmlns="http://schemas.microsoft.com/office/2006/digsig">
          <SetupID>{BB0A25C2-FE26-41C1-B5FB-AC3BE64E0A7C}</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2022-03-30T15:24:51Z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pIZjWln8GFZqAZyd9kHNruxIv51jTAAV8buAbzGfrhY=</DigestValue>
    </Reference>
    <Reference Type="http://www.w3.org/2000/09/xmldsig#Object" URI="#idOfficeObject">
      <DigestMethod Algorithm="http://www.w3.org/2001/04/xmlenc#sha256"/>
      <DigestValue>3z7sCDbvrvWIXHeDb2bXul51OM6uEk8WpqmqjwUEqQY=</DigestValue>
    </Reference>
    <Reference Type="http://uri.etsi.org/01903#SignedProperties" URI="#idSignedProperties">
      <Transforms>
        <Transform Algorithm="http://www.w3.org/TR/2001/REC-xml-c14n-20010315"/>
      </Transforms>
      <DigestMethod Algorithm="http://www.w3.org/2001/04/xmlenc#sha256"/>
      <DigestValue>rcyY+aECQuSK85uR1HflqoEFWXBiExu/864VUvtPzao=</DigestValue>
    </Reference>
    <Reference Type="http://www.w3.org/2000/09/xmldsig#Object" URI="#idValidSigLnImg">
      <DigestMethod Algorithm="http://www.w3.org/2001/04/xmlenc#sha256"/>
      <DigestValue>U/E5M8zJ226umWMAHQd8TNH+uAscWIHHv6OfbNYX+U0=</DigestValue>
    </Reference>
    <Reference Type="http://www.w3.org/2000/09/xmldsig#Object" URI="#idInvalidSigLnImg">
      <DigestMethod Algorithm="http://www.w3.org/2001/04/xmlenc#sha256"/>
      <DigestValue>hA9swRLBz3BpLtOQhSWszrrWwTywiYqgG5AvFhdt0R4=</DigestValue>
    </Reference>
  </SignedInfo>
  <SignatureValue>Oe16Atad5+TiYRP5OBV4N5ffSHxBBqB15uUiYwaIWIdTttxlxC5TbZM8Beo0l4KXb4Et6flxBmQt
nCZFMAYBErok7KuCLJypjx6EScyhp7ltZHn/UNfWgyV2q6J97Ysen0pxiFsr3+/3QI3XwR+NgPGN
3ix/fEHshYnUATfxvRvQOtvrjN6bIqZmR/oDRi5cQUWiWVO8mkgagIOcW6bOsuZriht40PP4amQW
LUnbQ06+0jsOtBaRL0p67GRV4l6UN/+Baf7wH33BbowwZCeXDFXk262c9wcOCm8IAJdr7dxfIx0n
XhuJAKT48NqnMmDbkq6DuY/RDbmEkYWmMpJ9MQ==</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2022-03-30T15:25:08Z</mdssi:Value>
        </mdssi:SignatureTime>
      </SignatureProperty>
    </SignatureProperties>
  </Object>
  <Object Id="idOfficeObject">
    <SignatureProperties>
      <SignatureProperty Id="idOfficeV1Details" Target="#idPackageSignature">
        <SignatureInfoV1 xmlns="http://schemas.microsoft.com/office/2006/digsig">
          <SetupID>{94BD8B40-F1F4-437E-BF7D-DA033383B964}</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2022-03-30T15:25:08Z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A+xT/wIFa0z5ZprHffMIKaaimiMZm2VM3nv5RxmqGEo=</DigestValue>
    </Reference>
    <Reference Type="http://www.w3.org/2000/09/xmldsig#Object" URI="#idOfficeObject">
      <DigestMethod Algorithm="http://www.w3.org/2001/04/xmlenc#sha256"/>
      <DigestValue>ElMB1mkaP1Dxvxm1vNvMNFlASgixz11HKNNDZl4dJLk=</DigestValue>
    </Reference>
    <Reference Type="http://uri.etsi.org/01903#SignedProperties" URI="#idSignedProperties">
      <Transforms>
        <Transform Algorithm="http://www.w3.org/TR/2001/REC-xml-c14n-20010315"/>
      </Transforms>
      <DigestMethod Algorithm="http://www.w3.org/2001/04/xmlenc#sha256"/>
      <DigestValue>iHahFJeDq+BhgwFTUUbe4R03CQA+dRV9F/cmVtxS/w4=</DigestValue>
    </Reference>
    <Reference Type="http://www.w3.org/2000/09/xmldsig#Object" URI="#idValidSigLnImg">
      <DigestMethod Algorithm="http://www.w3.org/2001/04/xmlenc#sha256"/>
      <DigestValue>U/E5M8zJ226umWMAHQd8TNH+uAscWIHHv6OfbNYX+U0=</DigestValue>
    </Reference>
    <Reference Type="http://www.w3.org/2000/09/xmldsig#Object" URI="#idInvalidSigLnImg">
      <DigestMethod Algorithm="http://www.w3.org/2001/04/xmlenc#sha256"/>
      <DigestValue>hA9swRLBz3BpLtOQhSWszrrWwTywiYqgG5AvFhdt0R4=</DigestValue>
    </Reference>
  </SignedInfo>
  <SignatureValue>xvpHkztXiuYRdSpUhVzCSO8yac+whHhMilWP8Xh7DP951iqFpW1gsdgySoX2EKIHygDoihG55owg
lOKrKp9mXEtB+VG++WqT6+cGao0r/C4AprGvqL/uz5ARQSVfildg1ZqM3O0UI/0PtHR+DLRKG903
LBF+G8VKIdhkVe8Cqz2zr7IPeTTu5G5239BP4BeJQ91nzSnrKPcKGdPsf2umV05I8SBUe8u5zJ6/
7Le0OgPXxsjmvNxo6zil1nB5QhjHo5g/y9nkFUrkFJmMkMVBKXFiC4hJo3SQ6ZH0XZD8RyNhRIIQ
oox0Zenwv6Xx9j9QTl2n6PX9uyJ0pyYU+9MuDg==</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2022-03-30T15:25:37Z</mdssi:Value>
        </mdssi:SignatureTime>
      </SignatureProperty>
    </SignatureProperties>
  </Object>
  <Object Id="idOfficeObject">
    <SignatureProperties>
      <SignatureProperty Id="idOfficeV1Details" Target="#idPackageSignature">
        <SignatureInfoV1 xmlns="http://schemas.microsoft.com/office/2006/digsig">
          <SetupID>{CB293348-9A80-4732-A913-070F572C6B6B}</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2022-03-30T15:25:37Z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RWQ24HLjtyULGPnP9blhdfLRH8dzXdlVBGdWDeXziAw=</DigestValue>
    </Reference>
    <Reference Type="http://www.w3.org/2000/09/xmldsig#Object" URI="#idOfficeObject">
      <DigestMethod Algorithm="http://www.w3.org/2001/04/xmlenc#sha256"/>
      <DigestValue>22hYO1N8Xn9/+rMYNaMyi/rRkHYoRaSUlVT/A6Q/MDg=</DigestValue>
    </Reference>
    <Reference Type="http://uri.etsi.org/01903#SignedProperties" URI="#idSignedProperties">
      <Transforms>
        <Transform Algorithm="http://www.w3.org/TR/2001/REC-xml-c14n-20010315"/>
      </Transforms>
      <DigestMethod Algorithm="http://www.w3.org/2001/04/xmlenc#sha256"/>
      <DigestValue>I/RcMmZ4aksNiCJ9jaGWv9j7aHGoIupmFFAhA71GTqU=</DigestValue>
    </Reference>
    <Reference Type="http://www.w3.org/2000/09/xmldsig#Object" URI="#idValidSigLnImg">
      <DigestMethod Algorithm="http://www.w3.org/2001/04/xmlenc#sha256"/>
      <DigestValue>U/E5M8zJ226umWMAHQd8TNH+uAscWIHHv6OfbNYX+U0=</DigestValue>
    </Reference>
    <Reference Type="http://www.w3.org/2000/09/xmldsig#Object" URI="#idInvalidSigLnImg">
      <DigestMethod Algorithm="http://www.w3.org/2001/04/xmlenc#sha256"/>
      <DigestValue>hA9swRLBz3BpLtOQhSWszrrWwTywiYqgG5AvFhdt0R4=</DigestValue>
    </Reference>
  </SignedInfo>
  <SignatureValue>sPnUJpJmS1zHUSLSO1ZbLa8DWk3WGoRgrD6wkb+9aUoEftIAnqHXieLFqNj+V3nHHx8sUb23MBcQ
Zg/6lgQwRDknBNxJdLk6K9Oz+EDbZ5bF4thZopSt3vkqvXrVmirPU6u6jaChskvdbiltcTj6EuEP
VaXn7nMOglT2jOOhxcaqYeftQtWz44s2unJltqTgRiRgUo5iapBnb4pH0gJO9LaVOkt37Pgobx7e
9TOZK5O6eDnEcZyYmFAmmqSo8tV2aWiu30O2J9NV+i+q9+w1cIa0YYZOllDPMQLFOL0aKWzDynFE
MdNRQWLKYJZtPqqjsLp8bH7oOTRUN2Oq2L1oyQ==</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2022-03-30T15:26:27Z</mdssi:Value>
        </mdssi:SignatureTime>
      </SignatureProperty>
    </SignatureProperties>
  </Object>
  <Object Id="idOfficeObject">
    <SignatureProperties>
      <SignatureProperty Id="idOfficeV1Details" Target="#idPackageSignature">
        <SignatureInfoV1 xmlns="http://schemas.microsoft.com/office/2006/digsig">
          <SetupID>{E7B7BC47-7E40-44B1-BEEB-A328F7815452}</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2022-03-30T15:26:27Z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0UR2uy1ewWyi5JiGyzcGG12Fw80R+bZIndXLcy9AXIU=</DigestValue>
    </Reference>
    <Reference Type="http://www.w3.org/2000/09/xmldsig#Object" URI="#idOfficeObject">
      <DigestMethod Algorithm="http://www.w3.org/2001/04/xmlenc#sha256"/>
      <DigestValue>ubW9kBXg6S6ft4J8t3ltURc92glfzr4Rn7GWrzZozmE=</DigestValue>
    </Reference>
    <Reference Type="http://uri.etsi.org/01903#SignedProperties" URI="#idSignedProperties">
      <Transforms>
        <Transform Algorithm="http://www.w3.org/TR/2001/REC-xml-c14n-20010315"/>
      </Transforms>
      <DigestMethod Algorithm="http://www.w3.org/2001/04/xmlenc#sha256"/>
      <DigestValue>Rq5auO7+BUAtbTBb+PodI52aq69XcHF6eXgmDXrxn80=</DigestValue>
    </Reference>
    <Reference Type="http://www.w3.org/2000/09/xmldsig#Object" URI="#idValidSigLnImg">
      <DigestMethod Algorithm="http://www.w3.org/2001/04/xmlenc#sha256"/>
      <DigestValue>2hhePuax+e2+2fxBRXtomaBtuE8f9QmHQ8wNv2pmMHk=</DigestValue>
    </Reference>
    <Reference Type="http://www.w3.org/2000/09/xmldsig#Object" URI="#idInvalidSigLnImg">
      <DigestMethod Algorithm="http://www.w3.org/2001/04/xmlenc#sha256"/>
      <DigestValue>CKsJgDopd7Ayy46LJFmyvAUBx+JvD97dnvkDTpzhSMA=</DigestValue>
    </Reference>
  </SignedInfo>
  <SignatureValue>ORqeJmWa5K/ZJ8WGG05qZBA1BTaOMrZD3zN811rfXQ6+QzxNtSgOOGtnZZCeKIW4eC8wjNWU54hc
gV3WfEIDKs7trETLhtICJD6xSsFRJY/bHojazvjpFl8Xbmv3OqhltV+EefznmeMwVJmzoJn7SdzX
I6xDZt/TtpKdbatCfI4mpyMouGYlNXUb0TeNAwk5dYdVDG3cN/J9/47rVyw/nH9SYtzG2bov309A
3bjFAjsu/cJiMR/NOaNPUD7KVmGYFEcyd1J2uFA6PRB+BZDVQlmye1dT7GZ+RS3TO5rwbyAnVike
QmkietmiMRkEwH7W6hAnsymheRpj7QbzyfyGYA==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2022-03-28T15:50:42Z</mdssi:Value>
        </mdssi:SignatureTime>
      </SignatureProperty>
    </SignatureProperties>
  </Object>
  <Object Id="idOfficeObject">
    <SignatureProperties>
      <SignatureProperty Id="idOfficeV1Details" Target="#idPackageSignature">
        <SignatureInfoV1 xmlns="http://schemas.microsoft.com/office/2006/digsig">
          <SetupID>{DDEE5701-D205-4774-922F-CA53A0B9AEDA}</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2022-03-28T15:50:42Z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6ay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D8Cw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zmW5rK8DA6TCaYKggPEh6h3k9oJ5Lh2Db/JeQKmBZaQ=</DigestValue>
    </Reference>
    <Reference Type="http://www.w3.org/2000/09/xmldsig#Object" URI="#idOfficeObject">
      <DigestMethod Algorithm="http://www.w3.org/2001/04/xmlenc#sha256"/>
      <DigestValue>SGHq7dR3dectGsCgSBRv8J04UOe4iG5Kh1sOhdGKWcg=</DigestValue>
    </Reference>
    <Reference Type="http://uri.etsi.org/01903#SignedProperties" URI="#idSignedProperties">
      <Transforms>
        <Transform Algorithm="http://www.w3.org/TR/2001/REC-xml-c14n-20010315"/>
      </Transforms>
      <DigestMethod Algorithm="http://www.w3.org/2001/04/xmlenc#sha256"/>
      <DigestValue>KBBXz1212qftqNAwmzjEnUpC8aeTB2TfQWhLHqPUER8=</DigestValue>
    </Reference>
    <Reference Type="http://www.w3.org/2000/09/xmldsig#Object" URI="#idValidSigLnImg">
      <DigestMethod Algorithm="http://www.w3.org/2001/04/xmlenc#sha256"/>
      <DigestValue>Mah5cU6HxDpRPsKlgvIA6nOug7QzLfBVhT4S+FSHQW0=</DigestValue>
    </Reference>
    <Reference Type="http://www.w3.org/2000/09/xmldsig#Object" URI="#idInvalidSigLnImg">
      <DigestMethod Algorithm="http://www.w3.org/2001/04/xmlenc#sha256"/>
      <DigestValue>t+DXIAcDWfx8YHtAMtEA5J3jXhOkq8nn0CcvMLEpNF8=</DigestValue>
    </Reference>
  </SignedInfo>
  <SignatureValue>CBOsQ5DLToMH73T4CQZtR1NiFdwMDPTihiQhvhlnkMchW7R1NPzzqfBEfmK0eUIn18Yuosjvhqk9
XRJZqJJF5C2b3+GHOLU2rycVFqW0Hjfdiv1GjYtY/d8SXtY44aqH5xaMYFdbWj7n9m9xQca2S/H4
okBJno6y6GOufTl2NKcrjZverk074WOd0OM6IiDHWUmBnVbd0ynqUPoAC5H6MLP50sVWF5r6hKLF
+NTnVohNylEwP2i0CJ7a7uihMH6zq0LBbZoijrrWV+uGVcMmxYXoxjUKcUkPrc9IVF59zdJe/iEG
SB8/Xy0FmIRVVgsIyGdWlO2IdyLScSYzHOaxWQ==</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2022-03-28T15:51:01Z</mdssi:Value>
        </mdssi:SignatureTime>
      </SignatureProperty>
    </SignatureProperties>
  </Object>
  <Object Id="idOfficeObject">
    <SignatureProperties>
      <SignatureProperty Id="idOfficeV1Details" Target="#idPackageSignature">
        <SignatureInfoV1 xmlns="http://schemas.microsoft.com/office/2006/digsig">
          <SetupID>{B2E04294-05F3-4F98-924D-27A73D3A413C}</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2022-03-28T15:51:01Z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HJl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q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D//w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uu9KiRgClAoy6W8oYLleesepzHivtePIrD6htOfMI0c=</DigestValue>
    </Reference>
    <Reference Type="http://www.w3.org/2000/09/xmldsig#Object" URI="#idOfficeObject">
      <DigestMethod Algorithm="http://www.w3.org/2001/04/xmlenc#sha256"/>
      <DigestValue>EAXzwJ3qpB33/0xorGB1Yl0+4ny0lBTu57hnRQ4LvJ8=</DigestValue>
    </Reference>
    <Reference Type="http://uri.etsi.org/01903#SignedProperties" URI="#idSignedProperties">
      <Transforms>
        <Transform Algorithm="http://www.w3.org/TR/2001/REC-xml-c14n-20010315"/>
      </Transforms>
      <DigestMethod Algorithm="http://www.w3.org/2001/04/xmlenc#sha256"/>
      <DigestValue>XT+HlnkEwxoA35bNffhLz7kB7IUROyJZ+TzIgrSOToU=</DigestValue>
    </Reference>
    <Reference Type="http://www.w3.org/2000/09/xmldsig#Object" URI="#idValidSigLnImg">
      <DigestMethod Algorithm="http://www.w3.org/2001/04/xmlenc#sha256"/>
      <DigestValue>2hhePuax+e2+2fxBRXtomaBtuE8f9QmHQ8wNv2pmMHk=</DigestValue>
    </Reference>
    <Reference Type="http://www.w3.org/2000/09/xmldsig#Object" URI="#idInvalidSigLnImg">
      <DigestMethod Algorithm="http://www.w3.org/2001/04/xmlenc#sha256"/>
      <DigestValue>sFPhJtSzelPjobh0VMi6n7obzpkfjS+qIc/1UrQkBpg=</DigestValue>
    </Reference>
  </SignedInfo>
  <SignatureValue>irpLNwivtTJWeQNfuMGPnPDbT+BoZ/YkeSvnb2q2GCpK3x8clVerJ9F/FrWEqWyOFLxpWD2B4Bj+
3Cr9ei1J6R2e8aj4HQkhj33dbmBidnUc/tN4BrcisWbZknJa9tPldXla18T2FxpVw+TnUac+uRm/
TPM1use21rQNdRqk7eh8hMNDqlhGDNuTCh6UY3j0sdZnZqhbsijLImOqmK3MI6gj7aWziRETldR9
vqQGMm3+y4cWuT4j3Qf4Fp/FmMa/NvSqdjr4WrvKC2sbH5VVH1pksz190uGz4QmVqMVzfs45Cf0u
mraXGwu/ilC7fImk1wjmP0gAQDIZJZHmrs+jXg==</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2022-03-28T15:51:42Z</mdssi:Value>
        </mdssi:SignatureTime>
      </SignatureProperty>
    </SignatureProperties>
  </Object>
  <Object Id="idOfficeObject">
    <SignatureProperties>
      <SignatureProperty Id="idOfficeV1Details" Target="#idPackageSignature">
        <SignatureInfoV1 xmlns="http://schemas.microsoft.com/office/2006/digsig">
          <SetupID>{9AC9A139-CD5D-4FB8-8A91-7D4422B68A60}</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2022-03-28T15:51:42Z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q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XI8ZHfTtJGuQsMoWqgusneMnOraLYnFE/SLOrxrGUyw=</DigestValue>
    </Reference>
    <Reference Type="http://www.w3.org/2000/09/xmldsig#Object" URI="#idOfficeObject">
      <DigestMethod Algorithm="http://www.w3.org/2001/04/xmlenc#sha256"/>
      <DigestValue>B+ya69r3CesPUQhvEDAHo3HhWHpBWUsJXwzp4Xun4E0=</DigestValue>
    </Reference>
    <Reference Type="http://uri.etsi.org/01903#SignedProperties" URI="#idSignedProperties">
      <Transforms>
        <Transform Algorithm="http://www.w3.org/TR/2001/REC-xml-c14n-20010315"/>
      </Transforms>
      <DigestMethod Algorithm="http://www.w3.org/2001/04/xmlenc#sha256"/>
      <DigestValue>0OMrRMNDf+46ul5AFZ4ZXFL1L+/pPme+os+CutqBKQw=</DigestValue>
    </Reference>
    <Reference Type="http://www.w3.org/2000/09/xmldsig#Object" URI="#idValidSigLnImg">
      <DigestMethod Algorithm="http://www.w3.org/2001/04/xmlenc#sha256"/>
      <DigestValue>3p2u8UkRkY5McmYzkSGoyC2CqCKsIjGa3gMCra8sgoc=</DigestValue>
    </Reference>
    <Reference Type="http://www.w3.org/2000/09/xmldsig#Object" URI="#idInvalidSigLnImg">
      <DigestMethod Algorithm="http://www.w3.org/2001/04/xmlenc#sha256"/>
      <DigestValue>AiMdtjxnfq6vtmQ4Qnw5FblQd2QDKPZMeXQSs611YZk=</DigestValue>
    </Reference>
  </SignedInfo>
  <SignatureValue>D8akiujypZ6pR9IsYEUlCHvCPfdo7mNK5bq405YVRdny7YdTclOPQQ7u+m39mmEpL4w3M4O/mF2g
XdqNPLU+5VtZUgPzsSZ/6efbxHj8y5tUvNeuwfKrrt5Ih2exztPZMwLmkGU5CvU1RtBcZH9cuVs2
zTsgbJ3n7+OIxGCe60RnJVUrUPJch0ZkLFKzzluIxAQWVbrem1aBu/qwN4FRUuQxme2pDSBf48nb
u4ysTT5fpPsJMvO63ALitazQvVUHOt9BcbQaw3flgGPrU/D01Z/MPffctkYmr2qY9nrRZVUkMA40
EPEE7+zCAWreArXLt2xa2yoQnK/fTJi8NDPm+w==</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2022-03-28T16:43:02Z</mdssi:Value>
        </mdssi:SignatureTime>
      </SignatureProperty>
    </SignatureProperties>
  </Object>
  <Object Id="idOfficeObject">
    <SignatureProperties>
      <SignatureProperty Id="idOfficeV1Details" Target="#idPackageSignature">
        <SignatureInfoV1 xmlns="http://schemas.microsoft.com/office/2006/digsig">
          <SetupID>{BBE10C4A-9D18-46A9-A340-2051C9DF1977}</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2022-03-28T16:43:02Z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Dm7T3WtAAAAAAAAAAAAAADBPMvdjLgAABEAAACtAAAASAAAAAAAAAC4qG/5/X8AACCjePn9fwAA4OxG+QAAAAABAAAAAAAAAJbEb/n9fwAAAABkc/5/AAAAAAAAAAAAAAAAAACtAAAAYbcScv5/AAAAAAAAAAAAABAdAAAAAAAAAOw2qJcCAACIvU91rQAAAADsNqiXAgAAW6YWcv5/AABQvE91rQAAAOm8T3WtAAAAAAAAAAAAAAAAAAAAZHYACAAAAAAlAAAADAAAAAEAAAAYAAAADAAAAAAAAAASAAAADAAAAAEAAAAeAAAAGAAAAPgAAAAFAAAANQEAABYAAAAlAAAADAAAAAEAAABUAAAAhAAAAPkAAAAFAAAAMwEAABUAAAABAAAAVVWPQSa0j0H5AAAABQAAAAkAAABMAAAAAAAAAAAAAAAAAAAA//////////9gAAAAMgA4AC8AMw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XAgAAiK45cv5/AAAAAAAAAAAAAAAAAAAAAAAAAOVOda0AAADI5E51rQAAAAAAAAAAAAAAAAAAAAAAAAARZ8rdjLgAALhsIlz+fwAAEQAAAAAAAADQBLetlwIAAADsNqiXAgAAIOZOdQAAAAAAAAAAAAAAAAcAAAAAAAAAoEzjrZcCAABc5U51rQAAAJnlTnWtAAAAYbcScv5/AAAA5U51rQAAACZNF3IAAAAANG9daEEnAAARAAAAAAAAAADsNqiXAgAAW6YWcv5/AAAA5U51rQAAAJnlTnWt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LDasb+XAgAAAAAAAAAAAACIrjly/n8AAAAAAAAAAAAAkNu1v5cCAADwNF8ebULYAQIAAAAAAAAAAAAAAAAAAAAAAAAAAAAAADFAyt2MuAAAqPqg+P1/AABo/6D4/X8AAOD///8AAAAAAOw2qJcCAAAYyU51AAAAAAAAAAAAAAAABgAAAAAAAAAgAAAAAAAAADzITnWtAAAAechOda0AAABhtxJy/n8AAAAAAAAAAAAAAAAAAAAAAACoRD+2lwIAAAAAAAAAAAAAAOw2qJcCAABbphZy/n8AAODHTnWtAAAAechOda0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kUDK3Yy4AAAAAAAAAAAAAAgAAAAAAAAA7P///wAAAAAA7DaolwIAALjJTnUAAAAAAAAAAAAAAAAJAAAAAAAAACAAAAAAAAAA3MhOda0AAAAZyU51rQAAAGG3EnL+fwAAAAAAAAAAAACJyCf4AAAAAFhEP7aXAgAAAAAAAAAAAAAA7DaolwIAAFumFnL+fwAAgMhOda0AAAAZyU51r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Dm7T3WtAAAAAAAAAAAAAADBPMvdjLgAABEAAACtAAAASAAAAAAAAAC4qG/5/X8AACCjePn9fwAA4OxG+QAAAAABAAAAAAAAAJbEb/n9fwAAAABkc/5/AAAAAAAAAAAAAAAAAACtAAAAYbcScv5/AAAAAAAAAAAAABAdAAAAAAAAAOw2qJcCAACIvU91rQAAAADsNqiXAgAAW6YWcv5/AABQvE91rQAAAOm8T3Wt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XAgAAiK45cv5/AAAAAAAAAAAAAAAAAAAAAAAAAOVOda0AAADI5E51rQAAAAAAAAAAAAAAAAAAAAAAAAARZ8rdjLgAALhsIlz+fwAAEQAAAAAAAADQBLetlwIAAADsNqiXAgAAIOZOdQAAAAAAAAAAAAAAAAcAAAAAAAAAoEzjrZcCAABc5U51rQAAAJnlTnWtAAAAYbcScv5/AAAA5U51rQAAACZNF3IAAAAANG9daEEnAAARAAAAAAAAAADsNqiXAgAAW6YWcv5/AAAA5U51rQAAAJnlTnWt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LDasb+XAgAAAAAAAAAAAACIrjly/n8AAAAAAAAAAAAAkNu1v5cCAADwNF8ebULYAQIAAAAAAAAAAAAAAAAAAAAAAAAAAAAAADFAyt2MuAAAqPqg+P1/AABo/6D4/X8AAOD///8AAAAAAOw2qJcCAAAYyU51AAAAAAAAAAAAAAAABgAAAAAAAAAgAAAAAAAAADzITnWtAAAAechOda0AAABhtxJy/n8AAAAAAAAAAAAAAAAAAAAAAACoRD+2lwIAAAAAAAAAAAAAAOw2qJcCAABbphZy/n8AAODHTnWtAAAAechOda0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kUDK3Yy4AAAAAAAAAAAAAAgAAAAAAAAA7P///wAAAAAA7DaolwIAALjJTnUAAAAAAAAAAAAAAAAJAAAAAAAAACAAAAAAAAAA3MhOda0AAAAZyU51rQAAAGG3EnL+fwAAAAAAAAAAAACJyCf4AAAAAFhEP7aXAgAAAAAAAAAAAAAA7DaolwIAAFumFnL+fwAAgMhOda0AAAAZyU51r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2dGT3Ve1COu3bbNyxKEWYXzRj6IC8wniVjotXT6yuOE=</DigestValue>
    </Reference>
    <Reference Type="http://www.w3.org/2000/09/xmldsig#Object" URI="#idOfficeObject">
      <DigestMethod Algorithm="http://www.w3.org/2001/04/xmlenc#sha256"/>
      <DigestValue>QEJCw8UXQ7j1VTkSmy+3AtSfa21yjLk2tQq9UWmB5+Q=</DigestValue>
    </Reference>
    <Reference Type="http://uri.etsi.org/01903#SignedProperties" URI="#idSignedProperties">
      <Transforms>
        <Transform Algorithm="http://www.w3.org/TR/2001/REC-xml-c14n-20010315"/>
      </Transforms>
      <DigestMethod Algorithm="http://www.w3.org/2001/04/xmlenc#sha256"/>
      <DigestValue>DEHjgoBrsirDs58Z6gEMi72nkYQSrVaM8T5PHDuRbB8=</DigestValue>
    </Reference>
    <Reference Type="http://www.w3.org/2000/09/xmldsig#Object" URI="#idValidSigLnImg">
      <DigestMethod Algorithm="http://www.w3.org/2001/04/xmlenc#sha256"/>
      <DigestValue>3p2u8UkRkY5McmYzkSGoyC2CqCKsIjGa3gMCra8sgoc=</DigestValue>
    </Reference>
    <Reference Type="http://www.w3.org/2000/09/xmldsig#Object" URI="#idInvalidSigLnImg">
      <DigestMethod Algorithm="http://www.w3.org/2001/04/xmlenc#sha256"/>
      <DigestValue>6FOz30YCCI7XK5Kd82vptEtSAaGMqJm/XYrmHCfttJE=</DigestValue>
    </Reference>
  </SignedInfo>
  <SignatureValue>y+wthEFycc39kioxvRo1ScXUb9OPotpa/EQqwqSXrAnE89JMYTe0hbQPE48G/MZJWhwh4XJLI+s9
l6O7ROE6BH9gzt7w5xfq84oKhCRrNq5JaZ8KEVsLJQ4R9raGJJGm+wR7ItBiDb3EugAdy7xt1etZ
IA9Trqh5iuLXJlW3kY/axcBzbxbLCSCWtCj07j+3dSjlbWuHEPGblZLHRN+R3XgX1xTG8jSeq97h
pCDI979kysnPbYQ8+FGSoomhaGfB+TAfoci+d7admo30jyFAjH6LMYDdd3pUJfWLZ0EZ8qulLZ5r
c5a8NkB7N8Xz/7KVAUJXmWOrWuzj9YMMgZxdyw==</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2022-03-28T16:43:24Z</mdssi:Value>
        </mdssi:SignatureTime>
      </SignatureProperty>
    </SignatureProperties>
  </Object>
  <Object Id="idOfficeObject">
    <SignatureProperties>
      <SignatureProperty Id="idOfficeV1Details" Target="#idPackageSignature">
        <SignatureInfoV1 xmlns="http://schemas.microsoft.com/office/2006/digsig">
          <SetupID>{2F948E83-37AD-420B-AAF2-04EEBAF9ED4F}</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2022-03-28T16:43:24Z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Dm7T3WtAAAAAAAAAAAAAADBPMvdjLgAABEAAACtAAAASAAAAAAAAAC4qG/5/X8AACCjePn9fwAA4OxG+QAAAAABAAAAAAAAAJbEb/n9fwAAAABkc/5/AAAAAAAAAAAAAAAAAACtAAAAYbcScv5/AAAAAAAAAAAAABAdAAAAAAAAAOw2qJcCAACIvU91rQAAAADsNqiXAgAAW6YWcv5/AABQvE91rQAAAOm8T3WtAAAAAAAAAAAAAAAAAAAAZHYACAAAAAAlAAAADAAAAAEAAAAYAAAADAAAAAAAAAASAAAADAAAAAEAAAAeAAAAGAAAAPgAAAAFAAAANQEAABYAAAAlAAAADAAAAAEAAABUAAAAhAAAAPkAAAAFAAAAMwEAABUAAAABAAAAVVWPQSa0j0H5AAAABQAAAAkAAABMAAAAAAAAAAAAAAAAAAAA//////////9gAAAAMgA4AC8AMw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XAgAAiK45cv5/AAAAAAAAAAAAAAAAAAAAAAAAAOVOda0AAADI5E51rQAAAAAAAAAAAAAAAAAAAAAAAAARZ8rdjLgAALhsIlz+fwAAEQAAAAAAAADQBLetlwIAAADsNqiXAgAAIOZOdQAAAAAAAAAAAAAAAAcAAAAAAAAAoEzjrZcCAABc5U51rQAAAJnlTnWtAAAAYbcScv5/AAAA5U51rQAAACZNF3IAAAAANG9daEEnAAARAAAAAAAAAADsNqiXAgAAW6YWcv5/AAAA5U51rQAAAJnlTnWt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LDasb+XAgAAAAAAAAAAAACIrjly/n8AAAAAAAAAAAAAkNu1v5cCAADwNF8ebULYAQIAAAAAAAAAAAAAAAAAAAAAAAAAAAAAADFAyt2MuAAAqPqg+P1/AABo/6D4/X8AAOD///8AAAAAAOw2qJcCAAAYyU51AAAAAAAAAAAAAAAABgAAAAAAAAAgAAAAAAAAADzITnWtAAAAechOda0AAABhtxJy/n8AAAAAAAAAAAAAAAAAAAAAAACoRD+2lwIAAAAAAAAAAAAAAOw2qJcCAABbphZy/n8AAODHTnWtAAAAechOda0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kUDK3Yy4AAAAAAAAAAAAAAgAAAAAAAAA7P///wAAAAAA7DaolwIAALjJTnUAAAAAAAAAAAAAAAAJAAAAAAAAACAAAAAAAAAA3MhOda0AAAAZyU51rQAAAGG3EnL+fwAAAAAAAAAAAACJyCf4AAAAAFhEP7aXAgAAAAAAAAAAAAAA7DaolwIAAFumFnL+fwAAgMhOda0AAAAZyU51r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Dm7T3WtAAAAAAAAAAAAAADBPMvdjLgAABEAAACtAAAASAAAAAAAAAC4qG/5/X8AACCjePn9fwAA4OxG+QAAAAABAAAAAAAAAJbEb/n9fwAAAABkc/5/AAAAAAAAAAAAAAAAAACtAAAAYbcScv5/AAAAAAAAAAAAABAdAAAAAAAAAOw2qJcCAACIvU91rQAAAADsNqiXAgAAW6YWcv5/AABQvE91rQAAAOm8T3Wt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XAgAAiK45cv5/AAAAAAAAAAAAAAAAAAAAAAAAAOVOda0AAADI5E51rQAAAAAAAAAAAAAAAAAAAAAAAAARZ8rdjLgAALhsIlz+fwAAEQAAAAAAAADQBLetlwIAAADsNqiXAgAAIOZOdQAAAAAAAAAAAAAAAAcAAAAAAAAAoEzjrZcCAABc5U51rQAAAJnlTnWtAAAAYbcScv5/AAAA5U51rQAAACZNF3IAAAAANG9daEEnAAARAAAAAAAAAADsNqiXAgAAW6YWcv5/AAAA5U51rQAAAJnlTnWt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LDasb+XAgAAAAAAAAAAAACIrjly/n8AAAAAAAAAAAAAkNu1v5cCAADwNF8ebULYAQIAAAAAAAAAAAAAAAAAAAAAAAAAAAAAADFAyt2MuAAAqPqg+P1/AABo/6D4/X8AAOD///8AAAAAAOw2qJcCAAAYyU51AAAAAAAAAAAAAAAABgAAAAAAAAAgAAAAAAAAADzITnWtAAAAechOda0AAABhtxJy/n8AAAAAAAAAAAAAAAAAAAAAAACoRD+2lwIAAAAAAAAAAAAAAOw2qJcCAABbphZy/n8AAODHTnWtAAAAechOda0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kUDK3Yy4AAAAAAAAAAAAAAgAAAAAAAAA7P///wAAAAAA7DaolwIAALjJTnUAAAAAAAAAAAAAAAAJAAAAAAAAACAAAAAAAAAA3MhOda0AAAAZyU51rQAAAGG3EnL+fwAAAAAAAAAAAACJyCf4AAAAAFhEP7aXAgAAAAAAAAAAAAAA7DaolwIAAFumFnL+fwAAgMhOda0AAAAZyU51r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ZXg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2/k5+75F8QbsafEj5qeK2vLdS3MaAtnfWb6RDtW8qTA=</DigestValue>
    </Reference>
    <Reference Type="http://www.w3.org/2000/09/xmldsig#Object" URI="#idOfficeObject">
      <DigestMethod Algorithm="http://www.w3.org/2001/04/xmlenc#sha256"/>
      <DigestValue>ZRt0hFklTXw01b/jOHM+7nzNsAshZEYnMr+i2YcrPAU=</DigestValue>
    </Reference>
    <Reference Type="http://uri.etsi.org/01903#SignedProperties" URI="#idSignedProperties">
      <Transforms>
        <Transform Algorithm="http://www.w3.org/TR/2001/REC-xml-c14n-20010315"/>
      </Transforms>
      <DigestMethod Algorithm="http://www.w3.org/2001/04/xmlenc#sha256"/>
      <DigestValue>Q6SSfwCFDdugWejpbjW2Z5Eryt758rsISRros6mzhKY=</DigestValue>
    </Reference>
    <Reference Type="http://www.w3.org/2000/09/xmldsig#Object" URI="#idValidSigLnImg">
      <DigestMethod Algorithm="http://www.w3.org/2001/04/xmlenc#sha256"/>
      <DigestValue>3p2u8UkRkY5McmYzkSGoyC2CqCKsIjGa3gMCra8sgoc=</DigestValue>
    </Reference>
    <Reference Type="http://www.w3.org/2000/09/xmldsig#Object" URI="#idInvalidSigLnImg">
      <DigestMethod Algorithm="http://www.w3.org/2001/04/xmlenc#sha256"/>
      <DigestValue>6FOz30YCCI7XK5Kd82vptEtSAaGMqJm/XYrmHCfttJE=</DigestValue>
    </Reference>
  </SignedInfo>
  <SignatureValue>JBpw8cKQKLG2jvIbhtc2QcTqNmAnpPISMuzXHyFPqxx3c4N997D0dHic+XOUCFnBxKLa2uZ5nGCg
3eDBGMs5fGENDBeTPmVhABKa4awHkAFsHAmPLbxd+G9+WrmtBj5k7O/dq4+a4QHkiMd1eSVZVIEF
xflNRRf7knZEhc+Q4lkbdicDdNlsz0HkCLZ//wIFMZca6awdKWc/VialS6/LVPkJA83iAqbF4BGf
bfQgnnlFR4/9FHIa1u63COhe9gHEG+/JvHDMwy+t7Fp5NqR+8FyRpNwPfyLqSAaORCx6rGE5DRDf
xE3JJ+bYZ7exhV2dT1mBtSvXffbJCjiGGVOuJg==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2022-03-28T16:43:38Z</mdssi:Value>
        </mdssi:SignatureTime>
      </SignatureProperty>
    </SignatureProperties>
  </Object>
  <Object Id="idOfficeObject">
    <SignatureProperties>
      <SignatureProperty Id="idOfficeV1Details" Target="#idPackageSignature">
        <SignatureInfoV1 xmlns="http://schemas.microsoft.com/office/2006/digsig">
          <SetupID>{51E95748-6978-43CE-9A44-E960DEC9456F}</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2022-03-28T16:43:38Z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Dm7T3WtAAAAAAAAAAAAAADBPMvdjLgAABEAAACtAAAASAAAAAAAAAC4qG/5/X8AACCjePn9fwAA4OxG+QAAAAABAAAAAAAAAJbEb/n9fwAAAABkc/5/AAAAAAAAAAAAAAAAAACtAAAAYbcScv5/AAAAAAAAAAAAABAdAAAAAAAAAOw2qJcCAACIvU91rQAAAADsNqiXAgAAW6YWcv5/AABQvE91rQAAAOm8T3WtAAAAAAAAAAAAAAAAAAAAZHYACAAAAAAlAAAADAAAAAEAAAAYAAAADAAAAAAAAAASAAAADAAAAAEAAAAeAAAAGAAAAPgAAAAFAAAANQEAABYAAAAlAAAADAAAAAEAAABUAAAAhAAAAPkAAAAFAAAAMwEAABUAAAABAAAAVVWPQSa0j0H5AAAABQAAAAkAAABMAAAAAAAAAAAAAAAAAAAA//////////9gAAAAMgA4AC8AMw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XAgAAiK45cv5/AAAAAAAAAAAAAAAAAAAAAAAAAOVOda0AAADI5E51rQAAAAAAAAAAAAAAAAAAAAAAAAARZ8rdjLgAALhsIlz+fwAAEQAAAAAAAADQBLetlwIAAADsNqiXAgAAIOZOdQAAAAAAAAAAAAAAAAcAAAAAAAAAoEzjrZcCAABc5U51rQAAAJnlTnWtAAAAYbcScv5/AAAA5U51rQAAACZNF3IAAAAANG9daEEnAAARAAAAAAAAAADsNqiXAgAAW6YWcv5/AAAA5U51rQAAAJnlTnWt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LDasb+XAgAAAAAAAAAAAACIrjly/n8AAAAAAAAAAAAAkNu1v5cCAADwNF8ebULYAQIAAAAAAAAAAAAAAAAAAAAAAAAAAAAAADFAyt2MuAAAqPqg+P1/AABo/6D4/X8AAOD///8AAAAAAOw2qJcCAAAYyU51AAAAAAAAAAAAAAAABgAAAAAAAAAgAAAAAAAAADzITnWtAAAAechOda0AAABhtxJy/n8AAAAAAAAAAAAAAAAAAAAAAACoRD+2lwIAAAAAAAAAAAAAAOw2qJcCAABbphZy/n8AAODHTnWtAAAAechOda0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kUDK3Yy4AAAAAAAAAAAAAAgAAAAAAAAA7P///wAAAAAA7DaolwIAALjJTnUAAAAAAAAAAAAAAAAJAAAAAAAAACAAAAAAAAAA3MhOda0AAAAZyU51rQAAAGG3EnL+fwAAAAAAAAAAAACJyCf4AAAAAFhEP7aXAgAAAAAAAAAAAAAA7DaolwIAAFumFnL+fwAAgMhOda0AAAAZyU51r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Dm7T3WtAAAAAAAAAAAAAADBPMvdjLgAABEAAACtAAAASAAAAAAAAAC4qG/5/X8AACCjePn9fwAA4OxG+QAAAAABAAAAAAAAAJbEb/n9fwAAAABkc/5/AAAAAAAAAAAAAAAAAACtAAAAYbcScv5/AAAAAAAAAAAAABAdAAAAAAAAAOw2qJcCAACIvU91rQAAAADsNqiXAgAAW6YWcv5/AABQvE91rQAAAOm8T3Wt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XAgAAiK45cv5/AAAAAAAAAAAAAAAAAAAAAAAAAOVOda0AAADI5E51rQAAAAAAAAAAAAAAAAAAAAAAAAARZ8rdjLgAALhsIlz+fwAAEQAAAAAAAADQBLetlwIAAADsNqiXAgAAIOZOdQAAAAAAAAAAAAAAAAcAAAAAAAAAoEzjrZcCAABc5U51rQAAAJnlTnWtAAAAYbcScv5/AAAA5U51rQAAACZNF3IAAAAANG9daEEnAAARAAAAAAAAAADsNqiXAgAAW6YWcv5/AAAA5U51rQAAAJnlTnWt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LDasb+XAgAAAAAAAAAAAACIrjly/n8AAAAAAAAAAAAAkNu1v5cCAADwNF8ebULYAQIAAAAAAAAAAAAAAAAAAAAAAAAAAAAAADFAyt2MuAAAqPqg+P1/AABo/6D4/X8AAOD///8AAAAAAOw2qJcCAAAYyU51AAAAAAAAAAAAAAAABgAAAAAAAAAgAAAAAAAAADzITnWtAAAAechOda0AAABhtxJy/n8AAAAAAAAAAAAAAAAAAAAAAACoRD+2lwIAAAAAAAAAAAAAAOw2qJcCAABbphZy/n8AAODHTnWtAAAAechOda0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kUDK3Yy4AAAAAAAAAAAAAAgAAAAAAAAA7P///wAAAAAA7DaolwIAALjJTnUAAAAAAAAAAAAAAAAJAAAAAAAAACAAAAAAAAAA3MhOda0AAAAZyU51rQAAAGG3EnL+fwAAAAAAAAAAAACJyCf4AAAAAFhEP7aXAgAAAAAAAAAAAAAA7DaolwIAAFumFnL+fwAAgMhOda0AAAAZyU51r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ZXg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DZswcP/FLBCnE8K9+1dJgMbtSkOAgeDm4C9R4ZijqGI=</DigestValue>
    </Reference>
    <Reference Type="http://www.w3.org/2000/09/xmldsig#Object" URI="#idOfficeObject">
      <DigestMethod Algorithm="http://www.w3.org/2001/04/xmlenc#sha256"/>
      <DigestValue>F7UXn/0I+J3zviYiv91oLBK71VrTHmv3t+bXkO8343Y=</DigestValue>
    </Reference>
    <Reference Type="http://uri.etsi.org/01903#SignedProperties" URI="#idSignedProperties">
      <Transforms>
        <Transform Algorithm="http://www.w3.org/TR/2001/REC-xml-c14n-20010315"/>
      </Transforms>
      <DigestMethod Algorithm="http://www.w3.org/2001/04/xmlenc#sha256"/>
      <DigestValue>AYb84MzQP9WTsIIG+PNM2o++wsnFA7nU0L0UWHyOND0=</DigestValue>
    </Reference>
    <Reference Type="http://www.w3.org/2000/09/xmldsig#Object" URI="#idValidSigLnImg">
      <DigestMethod Algorithm="http://www.w3.org/2001/04/xmlenc#sha256"/>
      <DigestValue>3p2u8UkRkY5McmYzkSGoyC2CqCKsIjGa3gMCra8sgoc=</DigestValue>
    </Reference>
    <Reference Type="http://www.w3.org/2000/09/xmldsig#Object" URI="#idInvalidSigLnImg">
      <DigestMethod Algorithm="http://www.w3.org/2001/04/xmlenc#sha256"/>
      <DigestValue>AiMdtjxnfq6vtmQ4Qnw5FblQd2QDKPZMeXQSs611YZk=</DigestValue>
    </Reference>
  </SignedInfo>
  <SignatureValue>b5O5HSaoZN5SLeiydBhB4VFDJCoRiUbr4travTAUCe4fZs9uEtGoTejGBb9B+1eC/hB5HsnGq7v8
XstUnqlucrgwhOf8I7Nu0ONnTzHV+GqZK961qyK6KReUI2RoXy9utOQNhuUob78Zy9JgWaFWrMcp
uIbXyxzThs833ivtKKhRmzVbC5BBTj6OJL4vBpNjltMo8scNlDsNhe/YNI7EajZwO1HKCd/qV3Rm
2LXnnEe6QUEVrJcZa8WlveEuIs7gTEDT/je92t5k/9wOfy+OxkCX+Nw2XVnIBvKknDADbhY1FTvY
kOdGwRYUSENNDpx4fYtHiB3er2sL+W4lpINRGQ==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2022-03-28T16:44:28Z</mdssi:Value>
        </mdssi:SignatureTime>
      </SignatureProperty>
    </SignatureProperties>
  </Object>
  <Object Id="idOfficeObject">
    <SignatureProperties>
      <SignatureProperty Id="idOfficeV1Details" Target="#idPackageSignature">
        <SignatureInfoV1 xmlns="http://schemas.microsoft.com/office/2006/digsig">
          <SetupID>{9F4447F0-A692-4D10-B4C3-E0BF8BB20A74}</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2022-03-28T16:44:28Z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Dm7T3WtAAAAAAAAAAAAAADBPMvdjLgAABEAAACtAAAASAAAAAAAAAC4qG/5/X8AACCjePn9fwAA4OxG+QAAAAABAAAAAAAAAJbEb/n9fwAAAABkc/5/AAAAAAAAAAAAAAAAAACtAAAAYbcScv5/AAAAAAAAAAAAABAdAAAAAAAAAOw2qJcCAACIvU91rQAAAADsNqiXAgAAW6YWcv5/AABQvE91rQAAAOm8T3WtAAAAAAAAAAAAAAAAAAAAZHYACAAAAAAlAAAADAAAAAEAAAAYAAAADAAAAAAAAAASAAAADAAAAAEAAAAeAAAAGAAAAPgAAAAFAAAANQEAABYAAAAlAAAADAAAAAEAAABUAAAAhAAAAPkAAAAFAAAAMwEAABUAAAABAAAAVVWPQSa0j0H5AAAABQAAAAkAAABMAAAAAAAAAAAAAAAAAAAA//////////9gAAAAMgA4AC8AMw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XAgAAiK45cv5/AAAAAAAAAAAAAAAAAAAAAAAAAOVOda0AAADI5E51rQAAAAAAAAAAAAAAAAAAAAAAAAARZ8rdjLgAALhsIlz+fwAAEQAAAAAAAADQBLetlwIAAADsNqiXAgAAIOZOdQAAAAAAAAAAAAAAAAcAAAAAAAAAoEzjrZcCAABc5U51rQAAAJnlTnWtAAAAYbcScv5/AAAA5U51rQAAACZNF3IAAAAANG9daEEnAAARAAAAAAAAAADsNqiXAgAAW6YWcv5/AAAA5U51rQAAAJnlTnWt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LDasb+XAgAAAAAAAAAAAACIrjly/n8AAAAAAAAAAAAAkNu1v5cCAADwNF8ebULYAQIAAAAAAAAAAAAAAAAAAAAAAAAAAAAAADFAyt2MuAAAqPqg+P1/AABo/6D4/X8AAOD///8AAAAAAOw2qJcCAAAYyU51AAAAAAAAAAAAAAAABgAAAAAAAAAgAAAAAAAAADzITnWtAAAAechOda0AAABhtxJy/n8AAAAAAAAAAAAAAAAAAAAAAACoRD+2lwIAAAAAAAAAAAAAAOw2qJcCAABbphZy/n8AAODHTnWtAAAAechOda0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kUDK3Yy4AAAAAAAAAAAAAAgAAAAAAAAA7P///wAAAAAA7DaolwIAALjJTnUAAAAAAAAAAAAAAAAJAAAAAAAAACAAAAAAAAAA3MhOda0AAAAZyU51rQAAAGG3EnL+fwAAAAAAAAAAAACJyCf4AAAAAFhEP7aXAgAAAAAAAAAAAAAA7DaolwIAAFumFnL+fwAAgMhOda0AAAAZyU51r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Dm7T3WtAAAAAAAAAAAAAADBPMvdjLgAABEAAACtAAAASAAAAAAAAAC4qG/5/X8AACCjePn9fwAA4OxG+QAAAAABAAAAAAAAAJbEb/n9fwAAAABkc/5/AAAAAAAAAAAAAAAAAACtAAAAYbcScv5/AAAAAAAAAAAAABAdAAAAAAAAAOw2qJcCAACIvU91rQAAAADsNqiXAgAAW6YWcv5/AABQvE91rQAAAOm8T3Wt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XAgAAiK45cv5/AAAAAAAAAAAAAAAAAAAAAAAAAOVOda0AAADI5E51rQAAAAAAAAAAAAAAAAAAAAAAAAARZ8rdjLgAALhsIlz+fwAAEQAAAAAAAADQBLetlwIAAADsNqiXAgAAIOZOdQAAAAAAAAAAAAAAAAcAAAAAAAAAoEzjrZcCAABc5U51rQAAAJnlTnWtAAAAYbcScv5/AAAA5U51rQAAACZNF3IAAAAANG9daEEnAAARAAAAAAAAAADsNqiXAgAAW6YWcv5/AAAA5U51rQAAAJnlTnWt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LDasb+XAgAAAAAAAAAAAACIrjly/n8AAAAAAAAAAAAAkNu1v5cCAADwNF8ebULYAQIAAAAAAAAAAAAAAAAAAAAAAAAAAAAAADFAyt2MuAAAqPqg+P1/AABo/6D4/X8AAOD///8AAAAAAOw2qJcCAAAYyU51AAAAAAAAAAAAAAAABgAAAAAAAAAgAAAAAAAAADzITnWtAAAAechOda0AAABhtxJy/n8AAAAAAAAAAAAAAAAAAAAAAACoRD+2lwIAAAAAAAAAAAAAAOw2qJcCAABbphZy/n8AAODHTnWtAAAAechOda0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kUDK3Yy4AAAAAAAAAAAAAAgAAAAAAAAA7P///wAAAAAA7DaolwIAALjJTnUAAAAAAAAAAAAAAAAJAAAAAAAAACAAAAAAAAAA3MhOda0AAAAZyU51rQAAAGG3EnL+fwAAAAAAAAAAAACJyCf4AAAAAFhEP7aXAgAAAAAAAAAAAAAA7DaolwIAAFumFnL+fwAAgMhOda0AAAAZyU51r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0nD0MzgghaoZ+RHilqPX1tQpWsV5DrvS6wxGT98qrvs=</DigestValue>
    </Reference>
    <Reference Type="http://www.w3.org/2000/09/xmldsig#Object" URI="#idOfficeObject">
      <DigestMethod Algorithm="http://www.w3.org/2001/04/xmlenc#sha256"/>
      <DigestValue>aZDf+3CS1Mra6c5KSHuVlEvHgyKTPkKv+ddK4xSZV0c=</DigestValue>
    </Reference>
    <Reference Type="http://uri.etsi.org/01903#SignedProperties" URI="#idSignedProperties">
      <Transforms>
        <Transform Algorithm="http://www.w3.org/TR/2001/REC-xml-c14n-20010315"/>
      </Transforms>
      <DigestMethod Algorithm="http://www.w3.org/2001/04/xmlenc#sha256"/>
      <DigestValue>5jsFEZd9bUdVWxFrPKJViFLRVa8PEUbsCwCBkn3IIpA=</DigestValue>
    </Reference>
    <Reference Type="http://www.w3.org/2000/09/xmldsig#Object" URI="#idValidSigLnImg">
      <DigestMethod Algorithm="http://www.w3.org/2001/04/xmlenc#sha256"/>
      <DigestValue>N5CEPnfcHPQ9rWhQ+3vwkxQIh9aNNjkEsvv/19hhVBc=</DigestValue>
    </Reference>
    <Reference Type="http://www.w3.org/2000/09/xmldsig#Object" URI="#idInvalidSigLnImg">
      <DigestMethod Algorithm="http://www.w3.org/2001/04/xmlenc#sha256"/>
      <DigestValue>1B2UqAcHef7+9uOO6ePbjkzv0NuZOdqOz1gWzgzAWnM=</DigestValue>
    </Reference>
  </SignedInfo>
  <SignatureValue>UxnTD+RaYi7KXUgG/1bcQjH2udZNa+mTOqwh2u2KPIo8xZIV+nu12nT/E3babJklFhGSxHe7f/as
moT6M+yE/TP7Z1MqmT1zXsEidrbF35Qpb9Mdyr0BYFIibd420drlnwEsh86hqPkxKF34a5EFLfrv
BYyrdBQCwqbr4bFZbgSQDw7mjfeoaBqdEy6CyVofBjuhhPFiZEWNX3gXgDNLFM006kPEASp5sSz5
7fwxve89Za5NngqgLsf9pcH2jq0C/C8s6o9k3nuYPeHxZEeHyBfK8uZkwuThvKH2yuG7o+kiIPRc
4Etme3JKGIJeBSZs0Uv0YXhD5E11EQnDQESxbg==</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1/Cypnm/xJuDR8sWh7RvHnCeGuO+NziLZYfwICTLNpw=</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/auyJHTfSD2xLI6zYsJTMRjgGtR1DGYIPL4Cup5S7Vo=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z1tJwKFE218yzgVPL/6TFjbO8ULKmJqS+X0ngGrjaZE=</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drawing1.xml?ContentType=application/vnd.openxmlformats-officedocument.drawing+xml">
        <DigestMethod Algorithm="http://www.w3.org/2001/04/xmlenc#sha256"/>
        <DigestValue>W4JxwPnOdPb+fx3zaW/fHOaPPrfwTEEouaOMCO+98DM=</DigestValue>
      </Reference>
      <Reference URI="/xl/drawings/vmlDrawing1.vml?ContentType=application/vnd.openxmlformats-officedocument.vmlDrawing">
        <DigestMethod Algorithm="http://www.w3.org/2001/04/xmlenc#sha256"/>
        <DigestValue>4+hq8I2KRSkgRl+b15sbBx5j8E7RhhJCQjwFGYqlgBA=</DigestValue>
      </Reference>
      <Reference URI="/xl/drawings/vmlDrawing2.vml?ContentType=application/vnd.openxmlformats-officedocument.vmlDrawing">
        <DigestMethod Algorithm="http://www.w3.org/2001/04/xmlenc#sha256"/>
        <DigestValue>hpwjMZrdBVY13dOC0PBiZdJbqZ/Qqg51utNJZiywodk=</DigestValue>
      </Reference>
      <Reference URI="/xl/drawings/vmlDrawing3.vml?ContentType=application/vnd.openxmlformats-officedocument.vmlDrawing">
        <DigestMethod Algorithm="http://www.w3.org/2001/04/xmlenc#sha256"/>
        <DigestValue>O6t4wdO2QQuVObciDXqm32G7NZrUt0zC7eH8ey1sEDo=</DigestValue>
      </Reference>
      <Reference URI="/xl/drawings/vmlDrawing4.vml?ContentType=application/vnd.openxmlformats-officedocument.vmlDrawing">
        <DigestMethod Algorithm="http://www.w3.org/2001/04/xmlenc#sha256"/>
        <DigestValue>NQ+4GDQIw9VjxrhG7o1H1T/ft5Ai1G7vaeEOR2SJrCM=</DigestValue>
      </Reference>
      <Reference URI="/xl/media/image1.emf?ContentType=image/x-emf">
        <DigestMethod Algorithm="http://www.w3.org/2001/04/xmlenc#sha256"/>
        <DigestValue>G7desVBEt9vVPLT+gyTAx3CVV7hwFILfQLHy8qjSEi0=</DigestValue>
      </Reference>
      <Reference URI="/xl/media/image2.emf?ContentType=image/x-emf">
        <DigestMethod Algorithm="http://www.w3.org/2001/04/xmlenc#sha256"/>
        <DigestValue>G8AfURxXm+xVfOyZ+ZlZHE+Y9XsxsMAiC1OAW3USSdk=</DigestValue>
      </Reference>
      <Reference URI="/xl/media/image3.emf?ContentType=image/x-emf">
        <DigestMethod Algorithm="http://www.w3.org/2001/04/xmlenc#sha256"/>
        <DigestValue>zjQ8iSvtc/mqaPAGY0SwZpd1T6vHQy/TLTFSP8Yy8PA=</DigestValue>
      </Reference>
      <Reference URI="/xl/media/image4.emf?ContentType=image/x-emf">
        <DigestMethod Algorithm="http://www.w3.org/2001/04/xmlenc#sha256"/>
        <DigestValue>HJgLNr2PUM89fisneacptHioER1m0H4SaMjBYjBSpu0=</DigestValue>
      </Reference>
      <Reference URI="/xl/media/image5.emf?ContentType=image/x-emf">
        <DigestMethod Algorithm="http://www.w3.org/2001/04/xmlenc#sha256"/>
        <DigestValue>d7t6n2quNvTOVsBUXiz76keqcGE840xas9cEDhSMCbY=</DigestValue>
      </Reference>
      <Reference URI="/xl/media/image6.emf?ContentType=image/x-emf">
        <DigestMethod Algorithm="http://www.w3.org/2001/04/xmlenc#sha256"/>
        <DigestValue>IglHxqfOJJiPJz1gcPuyoteB8ANo7YeJU9jF7P99Qb4=</DigestValue>
      </Reference>
      <Reference URI="/xl/media/image7.emf?ContentType=image/x-emf">
        <DigestMethod Algorithm="http://www.w3.org/2001/04/xmlenc#sha256"/>
        <DigestValue>k1HkJYCww6dqFEcGKcSNstEkVXkJArdITUX7hmwB67Y=</DigestValue>
      </Reference>
      <Reference URI="/xl/media/image8.emf?ContentType=image/x-emf">
        <DigestMethod Algorithm="http://www.w3.org/2001/04/xmlenc#sha256"/>
        <DigestValue>8bDs+5h9xsTBexc++AFdOp1jIaq8bEgfkA9Pq3Tlj1k=</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VFfUo755fFdztD7szIld+rZpUt18GKYVPygfHolXZ1Y=</DigestValue>
      </Reference>
      <Reference URI="/xl/sharedStrings.xml?ContentType=application/vnd.openxmlformats-officedocument.spreadsheetml.sharedStrings+xml">
        <DigestMethod Algorithm="http://www.w3.org/2001/04/xmlenc#sha256"/>
        <DigestValue>k0zoxoprd4srM309zVF1PxN5sETSb5l7wsL+oBM+boY=</DigestValue>
      </Reference>
      <Reference URI="/xl/styles.xml?ContentType=application/vnd.openxmlformats-officedocument.spreadsheetml.styles+xml">
        <DigestMethod Algorithm="http://www.w3.org/2001/04/xmlenc#sha256"/>
        <DigestValue>JFf/19/YUnsZxBD5Nk/LHf5WsUmGYDMwa0a35EeS78Y=</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Jw2jMtzyY6Sjz2q0WwsoRrORZpaGDK0jfynIouaJk28=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CxVH4ITa30y/93cETcTzlXsFArCmEzlVtUBd4VNAYAE=</DigestValue>
      </Reference>
      <Reference URI="/xl/worksheets/sheet1.xml?ContentType=application/vnd.openxmlformats-officedocument.spreadsheetml.worksheet+xml">
        <DigestMethod Algorithm="http://www.w3.org/2001/04/xmlenc#sha256"/>
        <DigestValue>6Hd6KAQh+KaiJxSsEaIhmX9AfrF1hs/FqIKYP7xW/Rg=</DigestValue>
      </Reference>
      <Reference URI="/xl/worksheets/sheet2.xml?ContentType=application/vnd.openxmlformats-officedocument.spreadsheetml.worksheet+xml">
        <DigestMethod Algorithm="http://www.w3.org/2001/04/xmlenc#sha256"/>
        <DigestValue>4C0LyOZWPYHSzQT02lyd/S1Rr2Xwsz3M0CK5kQMiTK0=</DigestValue>
      </Reference>
      <Reference URI="/xl/worksheets/sheet3.xml?ContentType=application/vnd.openxmlformats-officedocument.spreadsheetml.worksheet+xml">
        <DigestMethod Algorithm="http://www.w3.org/2001/04/xmlenc#sha256"/>
        <DigestValue>SKjmN3LDo2DOSpEz2XGKB2OgYWoojO4orskQO37vOKA=</DigestValue>
      </Reference>
      <Reference URI="/xl/worksheets/sheet4.xml?ContentType=application/vnd.openxmlformats-officedocument.spreadsheetml.worksheet+xml">
        <DigestMethod Algorithm="http://www.w3.org/2001/04/xmlenc#sha256"/>
        <DigestValue>YJRycvaV9xV4dmQ9ynD1s+0uWeppwhAab9Oy3GAI654=</DigestValue>
      </Reference>
      <Reference URI="/xl/worksheets/sheet5.xml?ContentType=application/vnd.openxmlformats-officedocument.spreadsheetml.worksheet+xml">
        <DigestMethod Algorithm="http://www.w3.org/2001/04/xmlenc#sha256"/>
        <DigestValue>tU1San8e9TgSCuSCiot18Put1EFYorI+nQwAG7MFSi0=</DigestValue>
      </Reference>
    </Manifest>
    <SignatureProperties>
      <SignatureProperty Id="idSignatureTime" Target="#idPackageSignature">
        <mdssi:SignatureTime xmlns:mdssi="http://schemas.openxmlformats.org/package/2006/digital-signature">
          <mdssi:Format>YYYY-MM-DDThh:mm:ssTZD</mdssi:Format>
          <mdssi:Value>2022-03-29T14:21:59Z</mdssi:Value>
        </mdssi:SignatureTime>
      </SignatureProperty>
    </SignatureProperties>
  </Object>
  <Object Id="idOfficeObject">
    <SignatureProperties>
      <SignatureProperty Id="idOfficeV1Details" Target="#idPackageSignature">
        <SignatureInfoV1 xmlns="http://schemas.microsoft.com/office/2006/digsig">
          <SetupID>{B61A2DC0-A627-4CD3-B3CE-D399254ECD13}</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2022-03-29T14:21:59Z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Am9byPpAAAAAAAAAAAAAAC7+/eqcnQAANgAAADpAAAASAAAAAAAAAC4qG/5/X8AACCjePn9fwAA4OxG+QAAAAABAAAAAAAAAJbEb/n9fwAAAABkc/5/AAAAAAAAAAAAAAAAAADpAAAAYbcScv5/AAAAAAAAAAAAABAdAAAAAAAAwJ4TaTwCAABYv28j6QAAAMCeE2k8AgAAW6YWcv5/AAAgvm8j6QAAALm+byPp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88AgAAiK45cv5/AAAAAAAAAAAAAAAAAAAAAAAA0OZuI+kAAACY5m4j6QAAAAAAAAAAAAAAAAAAAAAAAAALpPaqcnQAALhsIlz+fwAAEQAAAAAAAACgq+9tPAIAAMCeE2k8AgAA8OduIwAAAAAAAAAAAAAAAAcAAAAAAAAAgGcfaTwCAAAs524j6QAAAGnnbiPpAAAAYbcScv5/AADQ5m4j6QAAACZNF3IAAAAAyOCYMf4rAAARAAAAAAAAAMCeE2k8AgAAW6YWcv5/AADQ5m4j6QAAAGnnbiP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AikgE8AgAAAAAAAAAAAACIrjly/n8AAAAAAAAAAAAA4A2nATwCAADkcjnOKUPYAQIAAAAAAAAAAAAAAAAAAAAAAAAAAAAAACuH9qpydAAAqPqg+P1/AABo/6D4/X8AAOD///8AAAAAwJ4TaTwCAADoym4jAAAAAAAAAAAAAAAABgAAAAAAAAAgAAAAAAAAAAzKbiPpAAAAScpuI+kAAABhtxJy/n8AAAAAAAAAAAAAAAAAAAAAAABgz452PAIAAAAAAAAAAAAAwJ4TaTwCAABbphZy/n8AALDJbiPpAAAAScpuI+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i4f2qnJ0AAAAAAAAAAAAAAgAAAAAAAAA7P///wAAAADAnhNpPAIAAIjLbiMAAAAAAAAAAAAAAAAJAAAAAAAAACAAAAAAAAAArMpuI+kAAADpym4j6QAAAGG3EnL+fwAAAAAAAAAAAACJyCf4AAAAABDPjnY8AgAAAAAAAAAAAADAnhNpPAIAAFumFnL+fwAAUMpuI+kAAADpym4j6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Am9byPpAAAAAAAAAAAAAAC7+/eqcnQAANgAAADpAAAASAAAAAAAAAC4qG/5/X8AACCjePn9fwAA4OxG+QAAAAABAAAAAAAAAJbEb/n9fwAAAABkc/5/AAAAAAAAAAAAAAAAAADpAAAAYbcScv5/AAAAAAAAAAAAABAdAAAAAAAAwJ4TaTwCAABYv28j6QAAAMCeE2k8AgAAW6YWcv5/AAAgvm8j6QAAALm+byP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88AgAAiK45cv5/AAAAAAAAAAAAAAAAAAAAAAAA0OZuI+kAAACY5m4j6QAAAAAAAAAAAAAAAAAAAAAAAAALpPaqcnQAALhsIlz+fwAAEQAAAAAAAACgq+9tPAIAAMCeE2k8AgAA8OduIwAAAAAAAAAAAAAAAAcAAAAAAAAAgGcfaTwCAAAs524j6QAAAGnnbiPpAAAAYbcScv5/AADQ5m4j6QAAACZNF3IAAAAAyOCYMf4rAAARAAAAAAAAAMCeE2k8AgAAW6YWcv5/AADQ5m4j6QAAAGnnbiP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AikgE8AgAAAAAAAAAAAACIrjly/n8AAAAAAAAAAAAA4A2nATwCAADkcjnOKUPYAQIAAAAAAAAAAAAAAAAAAAAAAAAAAAAAACuH9qpydAAAqPqg+P1/AABo/6D4/X8AAOD///8AAAAAwJ4TaTwCAADoym4jAAAAAAAAAAAAAAAABgAAAAAAAAAgAAAAAAAAAAzKbiPpAAAAScpuI+kAAABhtxJy/n8AAAAAAAAAAAAAAAAAAAAAAABgz452PAIAAAAAAAAAAAAAwJ4TaTwCAABbphZy/n8AALDJbiPpAAAAScpuI+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i4f2qnJ0AAAAAAAAAAAAAAgAAAAAAAAA7P///wAAAADAnhNpPAIAAIjLbiMAAAAAAAAAAAAAAAAJAAAAAAAAACAAAAAAAAAArMpuI+kAAADpym4j6QAAAGG3EnL+fwAAAAAAAAAAAACJyCf4AAAAABDPjnY8AgAAAAAAAAAAAADAnhNpPAIAAFumFnL+fwAAUMpuI+kAAADpym4j6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Información General</vt:lpstr>
      <vt:lpstr>Beneficiarios Finales</vt:lpstr>
      <vt:lpstr>Balance General</vt:lpstr>
      <vt:lpstr>Estado de Resultados</vt:lpstr>
      <vt:lpstr>Notas</vt:lpstr>
      <vt:lpstr>'Balance General'!Área_de_impresión</vt:lpstr>
      <vt:lpstr>'Estado de Resultados'!Área_de_impresión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Cesar Daniel Fernández Schneider</cp:lastModifiedBy>
  <cp:lastPrinted>2021-08-12T20:18:40Z</cp:lastPrinted>
  <dcterms:created xsi:type="dcterms:W3CDTF">2017-03-20T17:23:58Z</dcterms:created>
  <dcterms:modified xsi:type="dcterms:W3CDTF">2022-03-28T13:09:02Z</dcterms:modified>
</cp:coreProperties>
</file>