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Default Extension="emf" ContentType="image/x-emf"/>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Default Extension="sigs" ContentType="application/vnd.openxmlformats-package.digital-signature-origin"/>
  <Default Extension="vml" ContentType="application/vnd.openxmlformats-officedocument.vmlDrawing"/>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_xmlsignatures/sig4.xml" ContentType="application/vnd.openxmlformats-package.digital-signature-xmlsignature+xml"/>
  <Override PartName="/_xmlsignatures/sig5.xml" ContentType="application/vnd.openxmlformats-package.digital-signature-xmlsignature+xml"/>
  <Override PartName="/xl/sharedStrings.xml" ContentType="application/vnd.openxmlformats-officedocument.spreadsheetml.sharedStrings+xml"/>
  <Override PartName="/_xmlsignatures/sig2.xml" ContentType="application/vnd.openxmlformats-package.digital-signature-xmlsignature+xml"/>
  <Override PartName="/_xmlsignatures/sig3.xml" ContentType="application/vnd.openxmlformats-package.digital-signature-xmlsignature+xml"/>
  <Override PartName="/customXml/itemProps4.xml" ContentType="application/vnd.openxmlformats-officedocument.customXml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3194087\Desktop\"/>
    </mc:Choice>
  </mc:AlternateContent>
  <xr:revisionPtr revIDLastSave="0" documentId="13_ncr:1_{9ABF9A48-CF7A-4C71-B3A0-9AF2D238FECE}" xr6:coauthVersionLast="47" xr6:coauthVersionMax="47" xr10:uidLastSave="{00000000-0000-0000-0000-000000000000}"/>
  <bookViews>
    <workbookView xWindow="-108" yWindow="-108" windowWidth="23256" windowHeight="12576" tabRatio="765" activeTab="6" xr2:uid="{00000000-000D-0000-FFFF-FFFF00000000}"/>
  </bookViews>
  <sheets>
    <sheet name="Índice" sheetId="4" r:id="rId1"/>
    <sheet name="Información General" sheetId="5" r:id="rId2"/>
    <sheet name="RCDB 2021" sheetId="6" state="hidden" r:id="rId3"/>
    <sheet name="AFPISA 2021" sheetId="7" state="hidden" r:id="rId4"/>
    <sheet name="Consolidado 2020" sheetId="8" state="hidden" r:id="rId5"/>
    <sheet name="Clasificaciones" sheetId="10" state="hidden" r:id="rId6"/>
    <sheet name="Balance General" sheetId="11" r:id="rId7"/>
    <sheet name="Estado de Resultados" sheetId="12" r:id="rId8"/>
    <sheet name="Consolidado 2021" sheetId="9" state="hidden" r:id="rId9"/>
    <sheet name="Nota 1 a Nota 4" sheetId="13" r:id="rId10"/>
    <sheet name="Nota 5" sheetId="14" r:id="rId11"/>
    <sheet name="Nota 6 a Nota 12" sheetId="15" r:id="rId12"/>
  </sheets>
  <externalReferences>
    <externalReference r:id="rId13"/>
  </externalReferences>
  <definedNames>
    <definedName name="\a" localSheetId="1">#REF!</definedName>
    <definedName name="\a" localSheetId="9">#REF!</definedName>
    <definedName name="\a" localSheetId="10">#REF!</definedName>
    <definedName name="\a" localSheetId="11">#REF!</definedName>
    <definedName name="\a">#REF!</definedName>
    <definedName name="_____DAT23" localSheetId="1">#REF!</definedName>
    <definedName name="_____DAT23" localSheetId="9">#REF!</definedName>
    <definedName name="_____DAT23" localSheetId="10">#REF!</definedName>
    <definedName name="_____DAT23" localSheetId="11">#REF!</definedName>
    <definedName name="_____DAT23">#REF!</definedName>
    <definedName name="_____DAT24" localSheetId="1">#REF!</definedName>
    <definedName name="_____DAT24" localSheetId="9">#REF!</definedName>
    <definedName name="_____DAT24" localSheetId="10">#REF!</definedName>
    <definedName name="_____DAT24" localSheetId="11">#REF!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xlnm._FilterDatabase" localSheetId="3" hidden="1">'AFPISA 2021'!$A$4:$WVH$148</definedName>
    <definedName name="_xlnm._FilterDatabase" localSheetId="5" hidden="1">Clasificaciones!$A$4:$Q$898</definedName>
    <definedName name="_xlnm._FilterDatabase" localSheetId="4" hidden="1">'Consolidado 2020'!$B$1:$M$288</definedName>
    <definedName name="_xlnm._FilterDatabase" localSheetId="8" hidden="1">'Consolidado 2021'!$B$6:$J$515</definedName>
    <definedName name="_xlnm._FilterDatabase" localSheetId="10" hidden="1">'Nota 5'!$A$134:$N$375</definedName>
    <definedName name="_xlnm._FilterDatabase" localSheetId="2" hidden="1">'RCDB 2021'!$A$7:$F$447</definedName>
    <definedName name="_Key1" localSheetId="3" hidden="1">#REF!</definedName>
    <definedName name="_Key1" localSheetId="4" hidden="1">#REF!</definedName>
    <definedName name="_Key1" localSheetId="8" hidden="1">#REF!</definedName>
    <definedName name="_Key1" localSheetId="1" hidden="1">#REF!</definedName>
    <definedName name="_Key1" hidden="1">#REF!</definedName>
    <definedName name="_Key2" localSheetId="4" hidden="1">#REF!</definedName>
    <definedName name="_Key2" localSheetId="8" hidden="1">#REF!</definedName>
    <definedName name="_Key2" hidden="1">#REF!</definedName>
    <definedName name="_Order1" hidden="1">255</definedName>
    <definedName name="_Order2" hidden="1">255</definedName>
    <definedName name="_Parse_In" localSheetId="3" hidden="1">#REF!</definedName>
    <definedName name="_Parse_In" localSheetId="4" hidden="1">#REF!</definedName>
    <definedName name="_Parse_In" localSheetId="8" hidden="1">#REF!</definedName>
    <definedName name="_Parse_In" hidden="1">#REF!</definedName>
    <definedName name="_Parse_Out" localSheetId="4" hidden="1">#REF!</definedName>
    <definedName name="_Parse_Out" localSheetId="8" hidden="1">#REF!</definedName>
    <definedName name="_Parse_Out" hidden="1">#REF!</definedName>
    <definedName name="_RSE1" localSheetId="4">#REF!</definedName>
    <definedName name="_RSE1" localSheetId="8">#REF!</definedName>
    <definedName name="_RSE1">#REF!</definedName>
    <definedName name="_RSE2">#REF!</definedName>
    <definedName name="_TPy530231">#REF!</definedName>
    <definedName name="a" localSheetId="3" hidden="1">{#N/A,#N/A,FALSE,"Aging Summary";#N/A,#N/A,FALSE,"Ratio Analysis";#N/A,#N/A,FALSE,"Test 120 Day Accts";#N/A,#N/A,FALSE,"Tickmarks"}</definedName>
    <definedName name="a" localSheetId="5" hidden="1">{#N/A,#N/A,FALSE,"Aging Summary";#N/A,#N/A,FALSE,"Ratio Analysis";#N/A,#N/A,FALSE,"Test 120 Day Accts";#N/A,#N/A,FALSE,"Tickmarks"}</definedName>
    <definedName name="a" localSheetId="4" hidden="1">{#N/A,#N/A,FALSE,"Aging Summary";#N/A,#N/A,FALSE,"Ratio Analysis";#N/A,#N/A,FALSE,"Test 120 Day Accts";#N/A,#N/A,FALSE,"Tickmarks"}</definedName>
    <definedName name="a" localSheetId="8" hidden="1">{#N/A,#N/A,FALSE,"Aging Summary";#N/A,#N/A,FALSE,"Ratio Analysis";#N/A,#N/A,FALSE,"Test 120 Day Accts";#N/A,#N/A,FALSE,"Tickmarks"}</definedName>
    <definedName name="a" localSheetId="7"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9" hidden="1">{#N/A,#N/A,FALSE,"Aging Summary";#N/A,#N/A,FALSE,"Ratio Analysis";#N/A,#N/A,FALSE,"Test 120 Day Accts";#N/A,#N/A,FALSE,"Tickmarks"}</definedName>
    <definedName name="a" localSheetId="10" hidden="1">{#N/A,#N/A,FALSE,"Aging Summary";#N/A,#N/A,FALSE,"Ratio Analysis";#N/A,#N/A,FALSE,"Test 120 Day Accts";#N/A,#N/A,FALSE,"Tickmarks"}</definedName>
    <definedName name="a" localSheetId="11" hidden="1">{#N/A,#N/A,FALSE,"Aging Summary";#N/A,#N/A,FALSE,"Ratio Analysis";#N/A,#N/A,FALSE,"Test 120 Day Accts";#N/A,#N/A,FALSE,"Tickmarks"}</definedName>
    <definedName name="a" localSheetId="2" hidden="1">{#N/A,#N/A,FALSE,"Aging Summary";#N/A,#N/A,FALSE,"Ratio Analysis";#N/A,#N/A,FALSE,"Test 120 Day Accts";#N/A,#N/A,FALSE,"Tickmarks"}</definedName>
    <definedName name="a" hidden="1">{#N/A,#N/A,FALSE,"Aging Summary";#N/A,#N/A,FALSE,"Ratio Analysis";#N/A,#N/A,FALSE,"Test 120 Day Accts";#N/A,#N/A,FALSE,"Tickmarks"}</definedName>
    <definedName name="A_impresión_IM" localSheetId="3">#REF!</definedName>
    <definedName name="A_impresión_IM" localSheetId="4">#REF!</definedName>
    <definedName name="A_impresión_IM" localSheetId="8">#REF!</definedName>
    <definedName name="A_impresión_IM">#REF!</definedName>
    <definedName name="aakdkadk" localSheetId="3" hidden="1">#REF!</definedName>
    <definedName name="aakdkadk" localSheetId="4" hidden="1">#REF!</definedName>
    <definedName name="aakdkadk" localSheetId="8" hidden="1">#REF!</definedName>
    <definedName name="aakdkadk" hidden="1">#REF!</definedName>
    <definedName name="Acceso_Ganado" localSheetId="4">#REF!</definedName>
    <definedName name="Acceso_Ganado" localSheetId="8">#REF!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A" localSheetId="3" hidden="1">{#N/A,#N/A,FALSE,"Aging Summary";#N/A,#N/A,FALSE,"Ratio Analysis";#N/A,#N/A,FALSE,"Test 120 Day Accts";#N/A,#N/A,FALSE,"Tickmarks"}</definedName>
    <definedName name="ADA" localSheetId="5" hidden="1">{#N/A,#N/A,FALSE,"Aging Summary";#N/A,#N/A,FALSE,"Ratio Analysis";#N/A,#N/A,FALSE,"Test 120 Day Accts";#N/A,#N/A,FALSE,"Tickmarks"}</definedName>
    <definedName name="ADA" localSheetId="4" hidden="1">{#N/A,#N/A,FALSE,"Aging Summary";#N/A,#N/A,FALSE,"Ratio Analysis";#N/A,#N/A,FALSE,"Test 120 Day Accts";#N/A,#N/A,FALSE,"Tickmarks"}</definedName>
    <definedName name="ADA" localSheetId="8" hidden="1">{#N/A,#N/A,FALSE,"Aging Summary";#N/A,#N/A,FALSE,"Ratio Analysis";#N/A,#N/A,FALSE,"Test 120 Day Accts";#N/A,#N/A,FALSE,"Tickmarks"}</definedName>
    <definedName name="ADA" localSheetId="2" hidden="1">{#N/A,#N/A,FALSE,"Aging Summary";#N/A,#N/A,FALSE,"Ratio Analysis";#N/A,#N/A,FALSE,"Test 120 Day Accts";#N/A,#N/A,FALSE,"Tickmarks"}</definedName>
    <definedName name="ADA" hidden="1">{#N/A,#N/A,FALSE,"Aging Summary";#N/A,#N/A,FALSE,"Ratio Analysis";#N/A,#N/A,FALSE,"Test 120 Day Accts";#N/A,#N/A,FALSE,"Tickmarks"}</definedName>
    <definedName name="ADV_PROM" localSheetId="4">#REF!</definedName>
    <definedName name="ADV_PROM">#REF!</definedName>
    <definedName name="APSUMMARY" localSheetId="4">#REF!</definedName>
    <definedName name="APSUMMARY">#REF!</definedName>
    <definedName name="AR_Balance" localSheetId="4">#REF!</definedName>
    <definedName name="AR_Balance">#REF!</definedName>
    <definedName name="ARA_Threshold">#REF!</definedName>
    <definedName name="_xlnm.Print_Area" localSheetId="6">'Balance General'!$B$8:$L$90</definedName>
    <definedName name="_xlnm.Print_Area" localSheetId="7">'Estado de Resultados'!$B$8:$G$103</definedName>
    <definedName name="_xlnm.Print_Area" localSheetId="9">'Nota 1 a Nota 4'!$A$8:$L$89</definedName>
    <definedName name="_xlnm.Print_Area" localSheetId="10">'Nota 5'!$A$8:$I$1003</definedName>
    <definedName name="_xlnm.Print_Area" localSheetId="11">'Nota 6 a Nota 12'!$A$7:$I$47</definedName>
    <definedName name="Area_de_impresión2" localSheetId="1">#REF!</definedName>
    <definedName name="Area_de_impresión2" localSheetId="9">#REF!</definedName>
    <definedName name="Area_de_impresión2" localSheetId="10">#REF!</definedName>
    <definedName name="Area_de_impresión2" localSheetId="11">#REF!</definedName>
    <definedName name="Area_de_impresión2">#REF!</definedName>
    <definedName name="Area_de_impresión3">#REF!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3" hidden="1">#REF!</definedName>
    <definedName name="AS2StaticLS" localSheetId="4" hidden="1">#REF!</definedName>
    <definedName name="AS2StaticLS" localSheetId="8" hidden="1">#REF!</definedName>
    <definedName name="AS2StaticLS" hidden="1">#REF!</definedName>
    <definedName name="AS2SyncStepLS" hidden="1">0</definedName>
    <definedName name="AS2TickmarkLS" localSheetId="4" hidden="1">#REF!</definedName>
    <definedName name="AS2TickmarkLS" localSheetId="8" hidden="1">#REF!</definedName>
    <definedName name="AS2TickmarkLS" hidden="1">#REF!</definedName>
    <definedName name="AS2VersionLS" hidden="1">300</definedName>
    <definedName name="assssssssssssssssssssssssssssssssssssssssss" localSheetId="3" hidden="1">#REF!</definedName>
    <definedName name="assssssssssssssssssssssssssssssssssssssssss" localSheetId="4" hidden="1">#REF!</definedName>
    <definedName name="assssssssssssssssssssssssssssssssssssssssss" localSheetId="8" hidden="1">#REF!</definedName>
    <definedName name="assssssssssssssssssssssssssssssssssssssssss" hidden="1">#REF!</definedName>
    <definedName name="B" localSheetId="3">#REF!</definedName>
    <definedName name="B" localSheetId="4">#REF!</definedName>
    <definedName name="B" localSheetId="8">#REF!</definedName>
    <definedName name="B">#REF!</definedName>
    <definedName name="_xlnm.Database" localSheetId="4">#REF!</definedName>
    <definedName name="_xlnm.Database" localSheetId="8">#REF!</definedName>
    <definedName name="_xlnm.Database">#REF!</definedName>
    <definedName name="basemeta">#REF!</definedName>
    <definedName name="basenueva">#REF!</definedName>
    <definedName name="BB">#REF!</definedName>
    <definedName name="BCDE" localSheetId="3" hidden="1">{#N/A,#N/A,FALSE,"Aging Summary";#N/A,#N/A,FALSE,"Ratio Analysis";#N/A,#N/A,FALSE,"Test 120 Day Accts";#N/A,#N/A,FALSE,"Tickmarks"}</definedName>
    <definedName name="BCDE" localSheetId="5" hidden="1">{#N/A,#N/A,FALSE,"Aging Summary";#N/A,#N/A,FALSE,"Ratio Analysis";#N/A,#N/A,FALSE,"Test 120 Day Accts";#N/A,#N/A,FALSE,"Tickmarks"}</definedName>
    <definedName name="BCDE" localSheetId="4" hidden="1">{#N/A,#N/A,FALSE,"Aging Summary";#N/A,#N/A,FALSE,"Ratio Analysis";#N/A,#N/A,FALSE,"Test 120 Day Accts";#N/A,#N/A,FALSE,"Tickmarks"}</definedName>
    <definedName name="BCDE" localSheetId="8" hidden="1">{#N/A,#N/A,FALSE,"Aging Summary";#N/A,#N/A,FALSE,"Ratio Analysis";#N/A,#N/A,FALSE,"Test 120 Day Accts";#N/A,#N/A,FALSE,"Tickmarks"}</definedName>
    <definedName name="BCDE" localSheetId="1" hidden="1">{#N/A,#N/A,FALSE,"Aging Summary";#N/A,#N/A,FALSE,"Ratio Analysis";#N/A,#N/A,FALSE,"Test 120 Day Accts";#N/A,#N/A,FALSE,"Tickmarks"}</definedName>
    <definedName name="BCDE" localSheetId="9" hidden="1">{#N/A,#N/A,FALSE,"Aging Summary";#N/A,#N/A,FALSE,"Ratio Analysis";#N/A,#N/A,FALSE,"Test 120 Day Accts";#N/A,#N/A,FALSE,"Tickmarks"}</definedName>
    <definedName name="BCDE" localSheetId="10" hidden="1">{#N/A,#N/A,FALSE,"Aging Summary";#N/A,#N/A,FALSE,"Ratio Analysis";#N/A,#N/A,FALSE,"Test 120 Day Accts";#N/A,#N/A,FALSE,"Tickmarks"}</definedName>
    <definedName name="BCDE" localSheetId="11" hidden="1">{#N/A,#N/A,FALSE,"Aging Summary";#N/A,#N/A,FALSE,"Ratio Analysis";#N/A,#N/A,FALSE,"Test 120 Day Accts";#N/A,#N/A,FALSE,"Tickmarks"}</definedName>
    <definedName name="BCDE" localSheetId="2"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4">#REF!</definedName>
    <definedName name="BRASIL" localSheetId="8">#REF!</definedName>
    <definedName name="BRASIL">#REF!</definedName>
    <definedName name="bsusocomb1">#REF!</definedName>
    <definedName name="bsusonorte1">#REF!</definedName>
    <definedName name="bsusosur1">#REF!</definedName>
    <definedName name="BuiltIn_Print_Area">#REF!</definedName>
    <definedName name="BuiltIn_Print_Area___0___0___0___0___0">#REF!</definedName>
    <definedName name="BuiltIn_Print_Area___0___0___0___0___0___0___0___0">#REF!</definedName>
    <definedName name="canal">#REF!</definedName>
    <definedName name="Capitali">#REF!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#REF!</definedName>
    <definedName name="cliente">#REF!</definedName>
    <definedName name="cliente2">#REF!</definedName>
    <definedName name="Clientes">#REF!</definedName>
    <definedName name="Clients_Population_Total">#REF!</definedName>
    <definedName name="cndsuuuuuuuuuuuuuuuuuuuuuuuuuuuuuuuuuuuuuuuuuuuuuuuuuuuuu" hidden="1">#REF!</definedName>
    <definedName name="co">#REF!</definedName>
    <definedName name="COMPAÑIAS">#REF!</definedName>
    <definedName name="Compilacion">#REF!</definedName>
    <definedName name="complacu">#REF!</definedName>
    <definedName name="complemes">#REF!</definedName>
    <definedName name="Computed_Sample_Population_Total">#REF!</definedName>
    <definedName name="COST_MP">#REF!</definedName>
    <definedName name="crin0010">#REF!</definedName>
    <definedName name="Customer">#REF!</definedName>
    <definedName name="customerld">#REF!</definedName>
    <definedName name="CustomerPCS">#REF!</definedName>
    <definedName name="CY_Administration">#REF!</definedName>
    <definedName name="CY_Disc_mnth">#REF!</definedName>
    <definedName name="CY_Disc_pd">#REF!</definedName>
    <definedName name="CY_Discounts">#REF!</definedName>
    <definedName name="CY_Intangible_Assets">#REF!</definedName>
    <definedName name="CY_LIABIL_EQUITY">#REF!</definedName>
    <definedName name="CY_Marketable_Sec">#REF!</definedName>
    <definedName name="CY_NET_PROFIT">#REF!</definedName>
    <definedName name="CY_Operating_Income">#REF!</definedName>
    <definedName name="CY_Other">#REF!</definedName>
    <definedName name="CY_Other_Curr_Assets">#REF!</definedName>
    <definedName name="CY_Other_LT_Assets">#REF!</definedName>
    <definedName name="CY_Other_LT_Liabilities">#REF!</definedName>
    <definedName name="CY_Preferred_Stock">#REF!</definedName>
    <definedName name="CY_Ret_mnth">#REF!</definedName>
    <definedName name="CY_Ret_pd">#REF!</definedName>
    <definedName name="CY_Retained_Earnings">#REF!</definedName>
    <definedName name="CY_Returns">#REF!</definedName>
    <definedName name="CY_Selling">#REF!</definedName>
    <definedName name="CY_Tangible_Assets">#REF!</definedName>
    <definedName name="da" localSheetId="3" hidden="1">{#N/A,#N/A,FALSE,"Aging Summary";#N/A,#N/A,FALSE,"Ratio Analysis";#N/A,#N/A,FALSE,"Test 120 Day Accts";#N/A,#N/A,FALSE,"Tickmarks"}</definedName>
    <definedName name="da" localSheetId="5" hidden="1">{#N/A,#N/A,FALSE,"Aging Summary";#N/A,#N/A,FALSE,"Ratio Analysis";#N/A,#N/A,FALSE,"Test 120 Day Accts";#N/A,#N/A,FALSE,"Tickmarks"}</definedName>
    <definedName name="da" localSheetId="4" hidden="1">{#N/A,#N/A,FALSE,"Aging Summary";#N/A,#N/A,FALSE,"Ratio Analysis";#N/A,#N/A,FALSE,"Test 120 Day Accts";#N/A,#N/A,FALSE,"Tickmarks"}</definedName>
    <definedName name="da" localSheetId="8" hidden="1">{#N/A,#N/A,FALSE,"Aging Summary";#N/A,#N/A,FALSE,"Ratio Analysis";#N/A,#N/A,FALSE,"Test 120 Day Accts";#N/A,#N/A,FALSE,"Tickmarks"}</definedName>
    <definedName name="da" localSheetId="7" hidden="1">{#N/A,#N/A,FALSE,"Aging Summary";#N/A,#N/A,FALSE,"Ratio Analysis";#N/A,#N/A,FALSE,"Test 120 Day Accts";#N/A,#N/A,FALSE,"Tickmarks"}</definedName>
    <definedName name="da" localSheetId="1" hidden="1">{#N/A,#N/A,FALSE,"Aging Summary";#N/A,#N/A,FALSE,"Ratio Analysis";#N/A,#N/A,FALSE,"Test 120 Day Accts";#N/A,#N/A,FALSE,"Tickmarks"}</definedName>
    <definedName name="da" localSheetId="9" hidden="1">{#N/A,#N/A,FALSE,"Aging Summary";#N/A,#N/A,FALSE,"Ratio Analysis";#N/A,#N/A,FALSE,"Test 120 Day Accts";#N/A,#N/A,FALSE,"Tickmarks"}</definedName>
    <definedName name="da" localSheetId="10" hidden="1">{#N/A,#N/A,FALSE,"Aging Summary";#N/A,#N/A,FALSE,"Ratio Analysis";#N/A,#N/A,FALSE,"Test 120 Day Accts";#N/A,#N/A,FALSE,"Tickmarks"}</definedName>
    <definedName name="da" localSheetId="11" hidden="1">{#N/A,#N/A,FALSE,"Aging Summary";#N/A,#N/A,FALSE,"Ratio Analysis";#N/A,#N/A,FALSE,"Test 120 Day Accts";#N/A,#N/A,FALSE,"Tickmarks"}</definedName>
    <definedName name="da" localSheetId="2" hidden="1">{#N/A,#N/A,FALSE,"Aging Summary";#N/A,#N/A,FALSE,"Ratio Analysis";#N/A,#N/A,FALSE,"Test 120 Day Accts";#N/A,#N/A,FALSE,"Tickmarks"}</definedName>
    <definedName name="da" hidden="1">{#N/A,#N/A,FALSE,"Aging Summary";#N/A,#N/A,FALSE,"Ratio Analysis";#N/A,#N/A,FALSE,"Test 120 Day Accts";#N/A,#N/A,FALSE,"Tickmarks"}</definedName>
    <definedName name="DAFDFAD" localSheetId="3" hidden="1">{#N/A,#N/A,FALSE,"VOL"}</definedName>
    <definedName name="DAFDFAD" localSheetId="5" hidden="1">{#N/A,#N/A,FALSE,"VOL"}</definedName>
    <definedName name="DAFDFAD" localSheetId="4" hidden="1">{#N/A,#N/A,FALSE,"VOL"}</definedName>
    <definedName name="DAFDFAD" localSheetId="8" hidden="1">{#N/A,#N/A,FALSE,"VOL"}</definedName>
    <definedName name="DAFDFAD" localSheetId="7" hidden="1">{#N/A,#N/A,FALSE,"VOL"}</definedName>
    <definedName name="DAFDFAD" localSheetId="1" hidden="1">{#N/A,#N/A,FALSE,"VOL"}</definedName>
    <definedName name="DAFDFAD" localSheetId="9" hidden="1">{#N/A,#N/A,FALSE,"VOL"}</definedName>
    <definedName name="DAFDFAD" localSheetId="10" hidden="1">{#N/A,#N/A,FALSE,"VOL"}</definedName>
    <definedName name="DAFDFAD" localSheetId="11" hidden="1">{#N/A,#N/A,FALSE,"VOL"}</definedName>
    <definedName name="DAFDFAD" localSheetId="2" hidden="1">{#N/A,#N/A,FALSE,"VOL"}</definedName>
    <definedName name="DAFDFAD" hidden="1">{#N/A,#N/A,FALSE,"VOL"}</definedName>
    <definedName name="DASA" localSheetId="3">#REF!</definedName>
    <definedName name="DASA" localSheetId="4">#REF!</definedName>
    <definedName name="DASA" localSheetId="8">#REF!</definedName>
    <definedName name="DASA">#REF!</definedName>
    <definedName name="data" localSheetId="4">#REF!</definedName>
    <definedName name="data" localSheetId="8">#REF!</definedName>
    <definedName name="data">#REF!</definedName>
    <definedName name="DATA1" localSheetId="4">#REF!</definedName>
    <definedName name="DATA1" localSheetId="8">#REF!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#REF!</definedName>
    <definedName name="Definición">#REF!</definedName>
    <definedName name="desc">#REF!</definedName>
    <definedName name="detaacu">#REF!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#REF!</definedName>
    <definedName name="distribuidores">#REF!</definedName>
    <definedName name="Dollar_Threshold">#REF!</definedName>
    <definedName name="dtt" hidden="1">#REF!</definedName>
    <definedName name="Edesa">#REF!</definedName>
    <definedName name="Enriputo">#REF!</definedName>
    <definedName name="eoafh">#REF!</definedName>
    <definedName name="eoafn">#REF!</definedName>
    <definedName name="eoafs">#REF!</definedName>
    <definedName name="est">#REF!</definedName>
    <definedName name="ESTBF">#REF!</definedName>
    <definedName name="ESTIMADO">#REF!</definedName>
    <definedName name="EV__LASTREFTIME__" hidden="1">38972.3597337963</definedName>
    <definedName name="EX" localSheetId="3">#REF!</definedName>
    <definedName name="EX" localSheetId="4">#REF!</definedName>
    <definedName name="EX" localSheetId="8">#REF!</definedName>
    <definedName name="EX">#REF!</definedName>
    <definedName name="Excel_BuiltIn__FilterDatabase_1_1" localSheetId="3">#REF!</definedName>
    <definedName name="Excel_BuiltIn__FilterDatabase_1_1" localSheetId="4">#REF!</definedName>
    <definedName name="Excel_BuiltIn__FilterDatabase_1_1" localSheetId="8">#REF!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#REF!</definedName>
    <definedName name="grandes3">#REF!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3" hidden="1">{#N/A,#N/A,FALSE,"VOL"}</definedName>
    <definedName name="liq" localSheetId="5" hidden="1">{#N/A,#N/A,FALSE,"VOL"}</definedName>
    <definedName name="liq" localSheetId="4" hidden="1">{#N/A,#N/A,FALSE,"VOL"}</definedName>
    <definedName name="liq" localSheetId="8" hidden="1">{#N/A,#N/A,FALSE,"VOL"}</definedName>
    <definedName name="liq" localSheetId="7" hidden="1">{#N/A,#N/A,FALSE,"VOL"}</definedName>
    <definedName name="liq" localSheetId="1" hidden="1">{#N/A,#N/A,FALSE,"VOL"}</definedName>
    <definedName name="liq" localSheetId="9" hidden="1">{#N/A,#N/A,FALSE,"VOL"}</definedName>
    <definedName name="liq" localSheetId="10" hidden="1">{#N/A,#N/A,FALSE,"VOL"}</definedName>
    <definedName name="liq" localSheetId="11" hidden="1">{#N/A,#N/A,FALSE,"VOL"}</definedName>
    <definedName name="liq" localSheetId="2" hidden="1">{#N/A,#N/A,FALSE,"VOL"}</definedName>
    <definedName name="liq" hidden="1">{#N/A,#N/A,FALSE,"VOL"}</definedName>
    <definedName name="listasuper" localSheetId="3">#REF!</definedName>
    <definedName name="listasuper" localSheetId="4">#REF!</definedName>
    <definedName name="listasuper" localSheetId="8">#REF!</definedName>
    <definedName name="listasuper">#REF!</definedName>
    <definedName name="Maintenance" localSheetId="3">#REF!</definedName>
    <definedName name="Maintenance" localSheetId="4">#REF!</definedName>
    <definedName name="Maintenance" localSheetId="8">#REF!</definedName>
    <definedName name="Maintenance">#REF!</definedName>
    <definedName name="maintenanceld" localSheetId="4">#REF!</definedName>
    <definedName name="maintenanceld" localSheetId="8">#REF!</definedName>
    <definedName name="maintenanceld">#REF!</definedName>
    <definedName name="MaintenancePCS">#REF!</definedName>
    <definedName name="marca">#REF!</definedName>
    <definedName name="Marcas">#REF!</definedName>
    <definedName name="Minimis">#REF!</definedName>
    <definedName name="MKT">#REF!</definedName>
    <definedName name="mktld">#REF!</definedName>
    <definedName name="MKTPCS">#REF!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3" hidden="1">{#N/A,#N/A,FALSE,"Aging Summary";#N/A,#N/A,FALSE,"Ratio Analysis";#N/A,#N/A,FALSE,"Test 120 Day Accts";#N/A,#N/A,FALSE,"Tickmarks"}</definedName>
    <definedName name="new" localSheetId="5" hidden="1">{#N/A,#N/A,FALSE,"Aging Summary";#N/A,#N/A,FALSE,"Ratio Analysis";#N/A,#N/A,FALSE,"Test 120 Day Accts";#N/A,#N/A,FALSE,"Tickmarks"}</definedName>
    <definedName name="new" localSheetId="4" hidden="1">{#N/A,#N/A,FALSE,"Aging Summary";#N/A,#N/A,FALSE,"Ratio Analysis";#N/A,#N/A,FALSE,"Test 120 Day Accts";#N/A,#N/A,FALSE,"Tickmarks"}</definedName>
    <definedName name="new" localSheetId="8" hidden="1">{#N/A,#N/A,FALSE,"Aging Summary";#N/A,#N/A,FALSE,"Ratio Analysis";#N/A,#N/A,FALSE,"Test 120 Day Accts";#N/A,#N/A,FALSE,"Tickmarks"}</definedName>
    <definedName name="new" localSheetId="1" hidden="1">{#N/A,#N/A,FALSE,"Aging Summary";#N/A,#N/A,FALSE,"Ratio Analysis";#N/A,#N/A,FALSE,"Test 120 Day Accts";#N/A,#N/A,FALSE,"Tickmarks"}</definedName>
    <definedName name="new" localSheetId="9" hidden="1">{#N/A,#N/A,FALSE,"Aging Summary";#N/A,#N/A,FALSE,"Ratio Analysis";#N/A,#N/A,FALSE,"Test 120 Day Accts";#N/A,#N/A,FALSE,"Tickmarks"}</definedName>
    <definedName name="new" localSheetId="10" hidden="1">{#N/A,#N/A,FALSE,"Aging Summary";#N/A,#N/A,FALSE,"Ratio Analysis";#N/A,#N/A,FALSE,"Test 120 Day Accts";#N/A,#N/A,FALSE,"Tickmarks"}</definedName>
    <definedName name="new" localSheetId="11" hidden="1">{#N/A,#N/A,FALSE,"Aging Summary";#N/A,#N/A,FALSE,"Ratio Analysis";#N/A,#N/A,FALSE,"Test 120 Day Accts";#N/A,#N/A,FALSE,"Tickmarks"}</definedName>
    <definedName name="new" localSheetId="2"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9" hidden="1">#REF!</definedName>
    <definedName name="ngughuiyhuhhhhhhhhhhhhhhhhhh" localSheetId="10" hidden="1">#REF!</definedName>
    <definedName name="ngughuiyhuhhhhhhhhhhhhhhhhhh" localSheetId="11" hidden="1">#REF!</definedName>
    <definedName name="ngughuiyhuhhhhhhhhhhhhhhhhhh" hidden="1">#REF!</definedName>
    <definedName name="njkhoikh" localSheetId="1" hidden="1">#REF!</definedName>
    <definedName name="njkhoikh" localSheetId="9" hidden="1">#REF!</definedName>
    <definedName name="njkhoikh" localSheetId="10" hidden="1">#REF!</definedName>
    <definedName name="njkhoikh" localSheetId="11" hidden="1">#REF!</definedName>
    <definedName name="njkhoikh" hidden="1">#REF!</definedName>
    <definedName name="nmm" localSheetId="3" hidden="1">{#N/A,#N/A,FALSE,"VOL"}</definedName>
    <definedName name="nmm" localSheetId="5" hidden="1">{#N/A,#N/A,FALSE,"VOL"}</definedName>
    <definedName name="nmm" localSheetId="4" hidden="1">{#N/A,#N/A,FALSE,"VOL"}</definedName>
    <definedName name="nmm" localSheetId="8" hidden="1">{#N/A,#N/A,FALSE,"VOL"}</definedName>
    <definedName name="nmm" localSheetId="7" hidden="1">{#N/A,#N/A,FALSE,"VOL"}</definedName>
    <definedName name="nmm" localSheetId="1" hidden="1">{#N/A,#N/A,FALSE,"VOL"}</definedName>
    <definedName name="nmm" localSheetId="9" hidden="1">{#N/A,#N/A,FALSE,"VOL"}</definedName>
    <definedName name="nmm" localSheetId="10" hidden="1">{#N/A,#N/A,FALSE,"VOL"}</definedName>
    <definedName name="nmm" localSheetId="11" hidden="1">{#N/A,#N/A,FALSE,"VOL"}</definedName>
    <definedName name="nmm" localSheetId="2" hidden="1">{#N/A,#N/A,FALSE,"VOL"}</definedName>
    <definedName name="nmm" hidden="1">{#N/A,#N/A,FALSE,"VOL"}</definedName>
    <definedName name="NO" localSheetId="3" hidden="1">{#N/A,#N/A,FALSE,"VOL"}</definedName>
    <definedName name="NO" localSheetId="5" hidden="1">{#N/A,#N/A,FALSE,"VOL"}</definedName>
    <definedName name="NO" localSheetId="4" hidden="1">{#N/A,#N/A,FALSE,"VOL"}</definedName>
    <definedName name="NO" localSheetId="8" hidden="1">{#N/A,#N/A,FALSE,"VOL"}</definedName>
    <definedName name="NO" localSheetId="7" hidden="1">{#N/A,#N/A,FALSE,"VOL"}</definedName>
    <definedName name="NO" localSheetId="1" hidden="1">{#N/A,#N/A,FALSE,"VOL"}</definedName>
    <definedName name="NO" localSheetId="9" hidden="1">{#N/A,#N/A,FALSE,"VOL"}</definedName>
    <definedName name="NO" localSheetId="10" hidden="1">{#N/A,#N/A,FALSE,"VOL"}</definedName>
    <definedName name="NO" localSheetId="11" hidden="1">{#N/A,#N/A,FALSE,"VOL"}</definedName>
    <definedName name="NO" localSheetId="2" hidden="1">{#N/A,#N/A,FALSE,"VOL"}</definedName>
    <definedName name="NO" hidden="1">{#N/A,#N/A,FALSE,"VOL"}</definedName>
    <definedName name="NonTop_Stratum_Value" localSheetId="3">#REF!</definedName>
    <definedName name="NonTop_Stratum_Value" localSheetId="4">#REF!</definedName>
    <definedName name="NonTop_Stratum_Value" localSheetId="8">#REF!</definedName>
    <definedName name="NonTop_Stratum_Value">#REF!</definedName>
    <definedName name="Number_of_Selections" localSheetId="3">#REF!</definedName>
    <definedName name="Number_of_Selections" localSheetId="4">#REF!</definedName>
    <definedName name="Number_of_Selections" localSheetId="8">#REF!</definedName>
    <definedName name="Number_of_Selections">#REF!</definedName>
    <definedName name="Numof_Selections2" localSheetId="4">#REF!</definedName>
    <definedName name="Numof_Selections2" localSheetId="8">#REF!</definedName>
    <definedName name="Numof_Selections2">#REF!</definedName>
    <definedName name="ñfdsl" localSheetId="9">#REF!</definedName>
    <definedName name="ñfdsl" localSheetId="10">#REF!</definedName>
    <definedName name="ñfdsl" localSheetId="11">#REF!</definedName>
    <definedName name="ñfdsl">#REF!</definedName>
    <definedName name="ññ" localSheetId="9">#REF!</definedName>
    <definedName name="ññ" localSheetId="10">#REF!</definedName>
    <definedName name="ññ" localSheetId="11">#REF!</definedName>
    <definedName name="ññ">#REF!</definedName>
    <definedName name="OLE_LINK1" localSheetId="10">'Nota 5'!$B$19</definedName>
    <definedName name="OLE_LINK1" localSheetId="11">'Nota 6 a Nota 12'!#REF!</definedName>
    <definedName name="OPPROD" localSheetId="1">#REF!</definedName>
    <definedName name="OPPROD" localSheetId="9">#REF!</definedName>
    <definedName name="OPPROD" localSheetId="10">#REF!</definedName>
    <definedName name="OPPROD" localSheetId="11">#REF!</definedName>
    <definedName name="OPPROD">#REF!</definedName>
    <definedName name="opt" localSheetId="1">#REF!</definedName>
    <definedName name="opt" localSheetId="9">#REF!</definedName>
    <definedName name="opt" localSheetId="10">#REF!</definedName>
    <definedName name="opt" localSheetId="11">#REF!</definedName>
    <definedName name="opt">#REF!</definedName>
    <definedName name="optr">#REF!</definedName>
    <definedName name="Others">#REF!</definedName>
    <definedName name="othersld">#REF!</definedName>
    <definedName name="OthersPCS">#REF!</definedName>
    <definedName name="PARAGUAY">#REF!</definedName>
    <definedName name="participa">#REF!</definedName>
    <definedName name="Partidas_seleccionadas_test_de_">#REF!</definedName>
    <definedName name="Partidas_Selecionadas">#REF!</definedName>
    <definedName name="Percent_Threshold">#REF!</definedName>
    <definedName name="PL_Dollar_Threshold">#REF!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#REF!</definedName>
    <definedName name="potir">#REF!</definedName>
    <definedName name="ppc">#REF!</definedName>
    <definedName name="pr">#REF!</definedName>
    <definedName name="previs">#REF!</definedName>
    <definedName name="PS_Test_de_Gastos" localSheetId="9">#REF!</definedName>
    <definedName name="PS_Test_de_Gastos" localSheetId="10">#REF!</definedName>
    <definedName name="PS_Test_de_Gastos" localSheetId="11">#REF!</definedName>
    <definedName name="PS_Test_de_Gastos">#REF!</definedName>
    <definedName name="PY_Administration">#REF!</definedName>
    <definedName name="PY_Disc_allow">#REF!</definedName>
    <definedName name="PY_Disc_mnth">#REF!</definedName>
    <definedName name="PY_Disc_pd">#REF!</definedName>
    <definedName name="PY_Discounts">#REF!</definedName>
    <definedName name="PY_Intangible_Assets">#REF!</definedName>
    <definedName name="PY_LIABIL_EQUITY">#REF!</definedName>
    <definedName name="PY_Marketable_Sec">#REF!</definedName>
    <definedName name="PY_NET_PROFIT">#REF!</definedName>
    <definedName name="PY_Operating_Inc">#REF!</definedName>
    <definedName name="PY_Operating_Income">#REF!</definedName>
    <definedName name="PY_Other_Curr_Assets">#REF!</definedName>
    <definedName name="PY_Other_Exp">#REF!</definedName>
    <definedName name="PY_Other_LT_Assets">#REF!</definedName>
    <definedName name="PY_Other_LT_Liabilities">#REF!</definedName>
    <definedName name="PY_Preferred_Stock">#REF!</definedName>
    <definedName name="PY_Ret_allow">#REF!</definedName>
    <definedName name="PY_Ret_mnth">#REF!</definedName>
    <definedName name="PY_Ret_pd">#REF!</definedName>
    <definedName name="PY_Retained_Earnings">#REF!</definedName>
    <definedName name="PY_Returns">#REF!</definedName>
    <definedName name="PY_Selling">#REF!</definedName>
    <definedName name="PY_Tangible_Assets">#REF!</definedName>
    <definedName name="PY3_Intangible_Assets">#REF!</definedName>
    <definedName name="PY3_Marketable_Sec">#REF!</definedName>
    <definedName name="PY3_Other_Curr_Assets">#REF!</definedName>
    <definedName name="PY3_Other_LT_Assets">#REF!</definedName>
    <definedName name="PY3_Other_LT_Liabilities">#REF!</definedName>
    <definedName name="PY3_Preferred_Stock">#REF!</definedName>
    <definedName name="PY3_Retained_Earnings">#REF!</definedName>
    <definedName name="PY3_Tangible_Assets">#REF!</definedName>
    <definedName name="PY4_Intangible_Assets">#REF!</definedName>
    <definedName name="PY4_Marketable_Sec">#REF!</definedName>
    <definedName name="PY4_Other_Cur_Assets">#REF!</definedName>
    <definedName name="PY4_Other_LT_Assets">#REF!</definedName>
    <definedName name="PY4_Other_LT_Liabilities">#REF!</definedName>
    <definedName name="PY4_Preferred_Stock">#REF!</definedName>
    <definedName name="PY4_Retained_Earnings">#REF!</definedName>
    <definedName name="PY4_Tangible_Assets">#REF!</definedName>
    <definedName name="PY5_Accounts_Receivable">#REF!</definedName>
    <definedName name="PY5_Intangible_Assets">#REF!</definedName>
    <definedName name="PY5_Inventory">#REF!</definedName>
    <definedName name="PY5_Marketable_Sec">#REF!</definedName>
    <definedName name="PY5_Other_Curr_Assets">#REF!</definedName>
    <definedName name="PY5_Other_LT_Assets">#REF!</definedName>
    <definedName name="PY5_Other_LT_Liabilities">#REF!</definedName>
    <definedName name="PY5_Preferred_Stock">#REF!</definedName>
    <definedName name="PY5_Retained_Earnings">#REF!</definedName>
    <definedName name="PY5_Tangible_Assets">#REF!</definedName>
    <definedName name="QGPL_CLTESLB">#REF!</definedName>
    <definedName name="quarter">#REF!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hidden="1">3</definedName>
    <definedName name="SAPBEXsysID" hidden="1">"PLW"</definedName>
    <definedName name="SAPBEXwbID" hidden="1">"14RHU0IXG8KL7C7PJMON454VM"</definedName>
    <definedName name="sdfnlsd" hidden="1">#REF!</definedName>
    <definedName name="sectores">#REF!</definedName>
    <definedName name="sedal" localSheetId="4">#REF!</definedName>
    <definedName name="sedal" localSheetId="8">#REF!</definedName>
    <definedName name="sedal">#REF!</definedName>
    <definedName name="Selection_Remainder">#REF!</definedName>
    <definedName name="sku">#REF!</definedName>
    <definedName name="skus">#REF!</definedName>
    <definedName name="Starting_Point">#REF!</definedName>
    <definedName name="STKDIARIO">#REF!</definedName>
    <definedName name="STKDIARIOPX01">#REF!</definedName>
    <definedName name="STKDIARIOPX04">#REF!</definedName>
    <definedName name="Suma_de_ABR_U_3">#REF!</definedName>
    <definedName name="SUMMARY">#REF!</definedName>
    <definedName name="super">#REF!</definedName>
    <definedName name="tablasun">#REF!</definedName>
    <definedName name="TbPy530159">#REF!</definedName>
    <definedName name="Tech">#REF!</definedName>
    <definedName name="techld">#REF!</definedName>
    <definedName name="TechPCS">#REF!</definedName>
    <definedName name="Test_de_Gastos_Mayores">#REF!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#REF!</definedName>
    <definedName name="TextRefCopy1">#REF!</definedName>
    <definedName name="TextRefCopy10">#REF!</definedName>
    <definedName name="TextRefCopy100">#REF!</definedName>
    <definedName name="TextRefCopy102">#REF!</definedName>
    <definedName name="TextRefCopy103">#REF!</definedName>
    <definedName name="TextRefCopy104">#REF!</definedName>
    <definedName name="TextRefCopy105">#REF!</definedName>
    <definedName name="TextRefCopy107">#REF!</definedName>
    <definedName name="TextRefCopy108">#REF!</definedName>
    <definedName name="TextRefCopy109">#REF!</definedName>
    <definedName name="TextRefCopy111">#REF!</definedName>
    <definedName name="TextRefCopy112">#REF!</definedName>
    <definedName name="TextRefCopy113">#REF!</definedName>
    <definedName name="TextRefCopy114">#REF!</definedName>
    <definedName name="TextRefCopy116">#REF!</definedName>
    <definedName name="TextRefCopy118">#REF!</definedName>
    <definedName name="TextRefCopy119">#REF!</definedName>
    <definedName name="TextRefCopy120">#REF!</definedName>
    <definedName name="TextRefCopy121">#REF!</definedName>
    <definedName name="TextRefCopy122">#REF!</definedName>
    <definedName name="TextRefCopy123">#REF!</definedName>
    <definedName name="TextRefCopy127">#REF!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#REF!</definedName>
    <definedName name="TextRefCopy41">#REF!</definedName>
    <definedName name="TextRefCopy42">#REF!</definedName>
    <definedName name="TextRefCopy44">#REF!</definedName>
    <definedName name="TextRefCopy46">#REF!</definedName>
    <definedName name="TextRefCopy53">#REF!</definedName>
    <definedName name="TextRefCopy54">#REF!</definedName>
    <definedName name="TextRefCopy55">#REF!</definedName>
    <definedName name="TextRefCopy56">#REF!</definedName>
    <definedName name="TextRefCopy6">#REF!</definedName>
    <definedName name="TextRefCopy63">#REF!</definedName>
    <definedName name="TextRefCopy65">#REF!</definedName>
    <definedName name="TextRefCopy66">#REF!</definedName>
    <definedName name="TextRefCopy67">#REF!</definedName>
    <definedName name="TextRefCopy68">#REF!</definedName>
    <definedName name="TextRefCopy7">#REF!</definedName>
    <definedName name="TextRefCopy70">#REF!</definedName>
    <definedName name="TextRefCopy71">#REF!</definedName>
    <definedName name="TextRefCopy73">#REF!</definedName>
    <definedName name="TextRefCopy75">#REF!</definedName>
    <definedName name="TextRefCopy77">#REF!</definedName>
    <definedName name="TextRefCopy79">#REF!</definedName>
    <definedName name="TextRefCopy8">#REF!</definedName>
    <definedName name="TextRefCopy80">#REF!</definedName>
    <definedName name="TextRefCopy82">#REF!</definedName>
    <definedName name="TextRefCopy97">#REF!</definedName>
    <definedName name="TextRefCopy98">#REF!</definedName>
    <definedName name="TextRefCopyRangeCount" hidden="1">1</definedName>
    <definedName name="Top_Stratum_Number" localSheetId="3">#REF!</definedName>
    <definedName name="Top_Stratum_Number" localSheetId="4">#REF!</definedName>
    <definedName name="Top_Stratum_Number" localSheetId="8">#REF!</definedName>
    <definedName name="Top_Stratum_Number">#REF!</definedName>
    <definedName name="Top_Stratum_Value" localSheetId="4">#REF!</definedName>
    <definedName name="Top_Stratum_Value" localSheetId="8">#REF!</definedName>
    <definedName name="Top_Stratum_Value">#REF!</definedName>
    <definedName name="Total_Amount" localSheetId="4">#REF!</definedName>
    <definedName name="Total_Amount" localSheetId="8">#REF!</definedName>
    <definedName name="Total_Amount">#REF!</definedName>
    <definedName name="Total_Number_Selections">#REF!</definedName>
    <definedName name="tp">#REF!</definedName>
    <definedName name="Unidades">#REF!</definedName>
    <definedName name="URUGUAY">#REF!</definedName>
    <definedName name="vencidos">#REF!</definedName>
    <definedName name="vigencia">#REF!</definedName>
    <definedName name="vpphold">#REF!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3"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3" hidden="1">{#N/A,#N/A,FALSE,"VOL"}</definedName>
    <definedName name="wrn.Volumen." localSheetId="5" hidden="1">{#N/A,#N/A,FALSE,"VOL"}</definedName>
    <definedName name="wrn.Volumen." localSheetId="4" hidden="1">{#N/A,#N/A,FALSE,"VOL"}</definedName>
    <definedName name="wrn.Volumen." localSheetId="8" hidden="1">{#N/A,#N/A,FALSE,"VOL"}</definedName>
    <definedName name="wrn.Volumen." localSheetId="7" hidden="1">{#N/A,#N/A,FALSE,"VOL"}</definedName>
    <definedName name="wrn.Volumen." localSheetId="1" hidden="1">{#N/A,#N/A,FALSE,"VOL"}</definedName>
    <definedName name="wrn.Volumen." localSheetId="9" hidden="1">{#N/A,#N/A,FALSE,"VOL"}</definedName>
    <definedName name="wrn.Volumen." localSheetId="10" hidden="1">{#N/A,#N/A,FALSE,"VOL"}</definedName>
    <definedName name="wrn.Volumen." localSheetId="11" hidden="1">{#N/A,#N/A,FALSE,"VOL"}</definedName>
    <definedName name="wrn.Volumen." localSheetId="2" hidden="1">{#N/A,#N/A,FALSE,"VOL"}</definedName>
    <definedName name="wrn.Volumen." hidden="1">{#N/A,#N/A,FALSE,"VOL"}</definedName>
    <definedName name="xdc">#REF!</definedName>
    <definedName name="XREF_COLUMN_1" hidden="1">#REF!</definedName>
    <definedName name="XREF_COLUMN_10" hidden="1">#REF!</definedName>
    <definedName name="XREF_COLUMN_12" localSheetId="3" hidden="1">#REF!</definedName>
    <definedName name="XREF_COLUMN_12" localSheetId="8" hidden="1">#REF!</definedName>
    <definedName name="XREF_COLUMN_12" localSheetId="1" hidden="1">#REF!</definedName>
    <definedName name="XREF_COLUMN_12" hidden="1">#REF!</definedName>
    <definedName name="XREF_COLUMN_13" localSheetId="3" hidden="1">#REF!</definedName>
    <definedName name="XREF_COLUMN_13" localSheetId="8" hidden="1">#REF!</definedName>
    <definedName name="XREF_COLUMN_13" localSheetId="1" hidden="1">#REF!</definedName>
    <definedName name="XREF_COLUMN_13" hidden="1">#REF!</definedName>
    <definedName name="XREF_COLUMN_14" localSheetId="3" hidden="1">#REF!</definedName>
    <definedName name="XREF_COLUMN_14" localSheetId="8" hidden="1">#REF!</definedName>
    <definedName name="XREF_COLUMN_14" localSheetId="1" hidden="1">#REF!</definedName>
    <definedName name="XREF_COLUMN_14" hidden="1">#REF!</definedName>
    <definedName name="XREF_COLUMN_15" localSheetId="3" hidden="1">#REF!</definedName>
    <definedName name="XREF_COLUMN_15" localSheetId="1" hidden="1">#REF!</definedName>
    <definedName name="XREF_COLUMN_15" hidden="1">#REF!</definedName>
    <definedName name="XREF_COLUMN_17" hidden="1">#REF!</definedName>
    <definedName name="XREF_COLUMN_2" hidden="1">#REF!</definedName>
    <definedName name="XREF_COLUMN_24" hidden="1">#REF!</definedName>
    <definedName name="XREF_COLUMN_7" localSheetId="3" hidden="1">#REF!</definedName>
    <definedName name="XREF_COLUMN_7" localSheetId="8" hidden="1">#REF!</definedName>
    <definedName name="XREF_COLUMN_7" localSheetId="1" hidden="1">#REF!</definedName>
    <definedName name="XREF_COLUMN_7" hidden="1">#REF!</definedName>
    <definedName name="XREF_COLUMN_9" localSheetId="3" hidden="1">#REF!</definedName>
    <definedName name="XREF_COLUMN_9" localSheetId="1" hidden="1">#REF!</definedName>
    <definedName name="XREF_COLUMN_9" hidden="1">#REF!</definedName>
    <definedName name="XRefActiveRow" hidden="1">#REF!</definedName>
    <definedName name="XRefColumnsCount" hidden="1">2</definedName>
    <definedName name="XRefCopy1" localSheetId="3" hidden="1">#REF!</definedName>
    <definedName name="XRefCopy1" localSheetId="4" hidden="1">#REF!</definedName>
    <definedName name="XRefCopy1" localSheetId="8" hidden="1">#REF!</definedName>
    <definedName name="XRefCopy1" hidden="1">#REF!</definedName>
    <definedName name="XRefCopy100" localSheetId="4" hidden="1">#REF!</definedName>
    <definedName name="XRefCopy100" localSheetId="8" hidden="1">#REF!</definedName>
    <definedName name="XRefCopy100" hidden="1">#REF!</definedName>
    <definedName name="XRefCopy100Row" localSheetId="4" hidden="1">#REF!</definedName>
    <definedName name="XRefCopy100Row" localSheetId="8" hidden="1">#REF!</definedName>
    <definedName name="XRefCopy100Row" hidden="1">#REF!</definedName>
    <definedName name="XRefCopy101" hidden="1">#REF!</definedName>
    <definedName name="XRefCopy101Row" hidden="1">#REF!</definedName>
    <definedName name="XRefCopy102" hidden="1">#REF!</definedName>
    <definedName name="XRefCopy102Row" hidden="1">#REF!</definedName>
    <definedName name="XRefCopy103" hidden="1">#REF!</definedName>
    <definedName name="XRefCopy103Row" hidden="1">#REF!</definedName>
    <definedName name="XRefCopy104" hidden="1">#REF!</definedName>
    <definedName name="XRefCopy104Row" hidden="1">#REF!</definedName>
    <definedName name="XRefCopy105" hidden="1">#REF!</definedName>
    <definedName name="XRefCopy105Row" hidden="1">#REF!</definedName>
    <definedName name="XRefCopy106" hidden="1">#REF!</definedName>
    <definedName name="XRefCopy106Row" hidden="1">#REF!</definedName>
    <definedName name="XRefCopy107" hidden="1">#REF!</definedName>
    <definedName name="XRefCopy107Row" hidden="1">#REF!</definedName>
    <definedName name="XRefCopy108" hidden="1">#REF!</definedName>
    <definedName name="XRefCopy108Row" hidden="1">#REF!</definedName>
    <definedName name="XRefCopy109" hidden="1">#REF!</definedName>
    <definedName name="XRefCopy109Row" hidden="1">#REF!</definedName>
    <definedName name="XRefCopy10Row" hidden="1">#REF!</definedName>
    <definedName name="XRefCopy110Row" hidden="1">#REF!</definedName>
    <definedName name="XRefCopy111Row" hidden="1">#REF!</definedName>
    <definedName name="XRefCopy112" hidden="1">#REF!</definedName>
    <definedName name="XRefCopy112Row" hidden="1">#REF!</definedName>
    <definedName name="XRefCopy113" hidden="1">#REF!</definedName>
    <definedName name="XRefCopy113Row" hidden="1">#REF!</definedName>
    <definedName name="XRefCopy114" hidden="1">#REF!</definedName>
    <definedName name="XRefCopy114Row" hidden="1">#REF!</definedName>
    <definedName name="XRefCopy115" hidden="1">#REF!</definedName>
    <definedName name="XRefCopy115Row" hidden="1">#REF!</definedName>
    <definedName name="XRefCopy116" hidden="1">#REF!</definedName>
    <definedName name="XRefCopy116Row" hidden="1">#REF!</definedName>
    <definedName name="XRefCopy117" hidden="1">#REF!</definedName>
    <definedName name="XRefCopy117Row" hidden="1">#REF!</definedName>
    <definedName name="XRefCopy118" hidden="1">#REF!</definedName>
    <definedName name="XRefCopy118Row" hidden="1">#REF!</definedName>
    <definedName name="XRefCopy119" hidden="1">#REF!</definedName>
    <definedName name="XRefCopy119Row" hidden="1">#REF!</definedName>
    <definedName name="XRefCopy11Row" hidden="1">#REF!</definedName>
    <definedName name="XRefCopy12" hidden="1">#REF!</definedName>
    <definedName name="XRefCopy120" hidden="1">#REF!</definedName>
    <definedName name="XRefCopy120Row" hidden="1">#REF!</definedName>
    <definedName name="XRefCopy121" hidden="1">#REF!</definedName>
    <definedName name="XRefCopy121Row" hidden="1">#REF!</definedName>
    <definedName name="XRefCopy122" hidden="1">#REF!</definedName>
    <definedName name="XRefCopy122Row" hidden="1">#REF!</definedName>
    <definedName name="XRefCopy123" hidden="1">#REF!</definedName>
    <definedName name="XRefCopy123Row" hidden="1">#REF!</definedName>
    <definedName name="XRefCopy124" hidden="1">#REF!</definedName>
    <definedName name="XRefCopy124Row" hidden="1">#REF!</definedName>
    <definedName name="XRefCopy125" hidden="1">#REF!</definedName>
    <definedName name="XRefCopy125Row" hidden="1">#REF!</definedName>
    <definedName name="XRefCopy126" hidden="1">#REF!</definedName>
    <definedName name="XRefCopy126Row" hidden="1">#REF!</definedName>
    <definedName name="XRefCopy127" hidden="1">#REF!</definedName>
    <definedName name="XRefCopy127Row" hidden="1">#REF!</definedName>
    <definedName name="XRefCopy128" hidden="1">#REF!</definedName>
    <definedName name="XRefCopy129" hidden="1">#REF!</definedName>
    <definedName name="XRefCopy129Row" hidden="1">#REF!</definedName>
    <definedName name="XRefCopy12Row" hidden="1">#REF!</definedName>
    <definedName name="XRefCopy130" hidden="1">#REF!</definedName>
    <definedName name="XRefCopy130Row" hidden="1">#REF!</definedName>
    <definedName name="XRefCopy131" hidden="1">#REF!</definedName>
    <definedName name="XRefCopy131Row" hidden="1">#REF!</definedName>
    <definedName name="XRefCopy132" hidden="1">#REF!</definedName>
    <definedName name="XRefCopy132Row" hidden="1">#REF!</definedName>
    <definedName name="XRefCopy133" hidden="1">#REF!</definedName>
    <definedName name="XRefCopy133Row" hidden="1">#REF!</definedName>
    <definedName name="XRefCopy134" hidden="1">#REF!</definedName>
    <definedName name="XRefCopy134Row" hidden="1">#REF!</definedName>
    <definedName name="XRefCopy135" hidden="1">#REF!</definedName>
    <definedName name="XRefCopy135Row" hidden="1">#REF!</definedName>
    <definedName name="XRefCopy136" hidden="1">#REF!</definedName>
    <definedName name="XRefCopy136Row" hidden="1">#REF!</definedName>
    <definedName name="XRefCopy137" hidden="1">#REF!</definedName>
    <definedName name="XRefCopy137Row" hidden="1">#REF!</definedName>
    <definedName name="XRefCopy138" hidden="1">#REF!</definedName>
    <definedName name="XRefCopy138Row" hidden="1">#REF!</definedName>
    <definedName name="XRefCopy139" hidden="1">#REF!</definedName>
    <definedName name="XRefCopy139Row" hidden="1">#REF!</definedName>
    <definedName name="XRefCopy13Row" hidden="1">#REF!</definedName>
    <definedName name="XRefCopy140" hidden="1">#REF!</definedName>
    <definedName name="XRefCopy140Row" hidden="1">#REF!</definedName>
    <definedName name="XRefCopy141Row" hidden="1">#REF!</definedName>
    <definedName name="XRefCopy142Row" hidden="1">#REF!</definedName>
    <definedName name="XRefCopy143Row" hidden="1">#REF!</definedName>
    <definedName name="XRefCopy144Row" hidden="1">#REF!</definedName>
    <definedName name="XRefCopy145Row" hidden="1">#REF!</definedName>
    <definedName name="XRefCopy146Row" hidden="1">#REF!</definedName>
    <definedName name="XRefCopy147Row" hidden="1">#REF!</definedName>
    <definedName name="XRefCopy148Row" hidden="1">#REF!</definedName>
    <definedName name="XRefCopy149" hidden="1">#REF!</definedName>
    <definedName name="XRefCopy149Row" hidden="1">#REF!</definedName>
    <definedName name="XRefCopy14Row" hidden="1">#REF!</definedName>
    <definedName name="XRefCopy150" hidden="1">#REF!</definedName>
    <definedName name="XRefCopy150Row" hidden="1">#REF!</definedName>
    <definedName name="XRefCopy151" hidden="1">#REF!</definedName>
    <definedName name="XRefCopy151Row" hidden="1">#REF!</definedName>
    <definedName name="XRefCopy152" hidden="1">#REF!</definedName>
    <definedName name="XRefCopy152Row" hidden="1">#REF!</definedName>
    <definedName name="XRefCopy153" hidden="1">#REF!</definedName>
    <definedName name="XRefCopy153Row" hidden="1">#REF!</definedName>
    <definedName name="XRefCopy154" hidden="1">#REF!</definedName>
    <definedName name="XRefCopy154Row" hidden="1">#REF!</definedName>
    <definedName name="XRefCopy155" hidden="1">#REF!</definedName>
    <definedName name="XRefCopy155Row" hidden="1">#REF!</definedName>
    <definedName name="XRefCopy156" hidden="1">#REF!</definedName>
    <definedName name="XRefCopy156Row" hidden="1">#REF!</definedName>
    <definedName name="XRefCopy157" hidden="1">#REF!</definedName>
    <definedName name="XRefCopy157Row" hidden="1">#REF!</definedName>
    <definedName name="XRefCopy158" hidden="1">#REF!</definedName>
    <definedName name="XRefCopy158Row" hidden="1">#REF!</definedName>
    <definedName name="XRefCopy159" hidden="1">#REF!</definedName>
    <definedName name="XRefCopy159Row" hidden="1">#REF!</definedName>
    <definedName name="XRefCopy160" hidden="1">#REF!</definedName>
    <definedName name="XRefCopy160Row" hidden="1">#REF!</definedName>
    <definedName name="XRefCopy161" hidden="1">#REF!</definedName>
    <definedName name="XRefCopy161Row" hidden="1">#REF!</definedName>
    <definedName name="XRefCopy162" hidden="1">#REF!</definedName>
    <definedName name="XRefCopy162Row" hidden="1">#REF!</definedName>
    <definedName name="XRefCopy163" hidden="1">#REF!</definedName>
    <definedName name="XRefCopy163Row" hidden="1">#REF!</definedName>
    <definedName name="XRefCopy164" hidden="1">#REF!</definedName>
    <definedName name="XRefCopy164Row" hidden="1">#REF!</definedName>
    <definedName name="XRefCopy165" hidden="1">#REF!</definedName>
    <definedName name="XRefCopy165Row" hidden="1">#REF!</definedName>
    <definedName name="XRefCopy166" hidden="1">#REF!</definedName>
    <definedName name="XRefCopy166Row"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hidden="1">#REF!</definedName>
    <definedName name="XRefCopy1Row" hidden="1">#REF!</definedName>
    <definedName name="XRefCopy2"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hidden="1">#REF!</definedName>
    <definedName name="XRefCopy2Row" hidden="1">#REF!</definedName>
    <definedName name="XRefCopy30Row" hidden="1">#REF!</definedName>
    <definedName name="XRefCopy31Row" hidden="1">#REF!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50Row" hidden="1">#REF!</definedName>
    <definedName name="XRefCopy51Row" hidden="1">#REF!</definedName>
    <definedName name="XRefCopy52Row" hidden="1">#REF!</definedName>
    <definedName name="XRefCopy53" hidden="1">#REF!</definedName>
    <definedName name="XRefCopy53Row" hidden="1">#REF!</definedName>
    <definedName name="XRefCopy54" hidden="1">#REF!</definedName>
    <definedName name="XRefCopy54Row" hidden="1">#REF!</definedName>
    <definedName name="XRefCopy55" hidden="1">#REF!</definedName>
    <definedName name="XRefCopy55Row" hidden="1">#REF!</definedName>
    <definedName name="XRefCopy56" hidden="1">#REF!</definedName>
    <definedName name="XRefCopy56Row" hidden="1">#REF!</definedName>
    <definedName name="XRefCopy57" hidden="1">#REF!</definedName>
    <definedName name="XRefCopy57Row" hidden="1">#REF!</definedName>
    <definedName name="XRefCopy58" hidden="1">#REF!</definedName>
    <definedName name="XRefCopy58Row" hidden="1">#REF!</definedName>
    <definedName name="XRefCopy59" hidden="1">#REF!</definedName>
    <definedName name="XRefCopy59Row" hidden="1">#REF!</definedName>
    <definedName name="XRefCopy60" hidden="1">#REF!</definedName>
    <definedName name="XRefCopy60Row" hidden="1">#REF!</definedName>
    <definedName name="XRefCopy61" hidden="1">#REF!</definedName>
    <definedName name="XRefCopy61Row" hidden="1">#REF!</definedName>
    <definedName name="XRefCopy62" hidden="1">#REF!</definedName>
    <definedName name="XRefCopy62Row" hidden="1">#REF!</definedName>
    <definedName name="XRefCopy63" hidden="1">#REF!</definedName>
    <definedName name="XRefCopy63Row" hidden="1">#REF!</definedName>
    <definedName name="XRefCopy64" hidden="1">#REF!</definedName>
    <definedName name="XRefCopy64Row" hidden="1">#REF!</definedName>
    <definedName name="XRefCopy65" hidden="1">#REF!</definedName>
    <definedName name="XRefCopy65Row" hidden="1">#REF!</definedName>
    <definedName name="XRefCopy66" hidden="1">#REF!</definedName>
    <definedName name="XRefCopy66Row" hidden="1">#REF!</definedName>
    <definedName name="XRefCopy67" hidden="1">#REF!</definedName>
    <definedName name="XRefCopy67Row" hidden="1">#REF!</definedName>
    <definedName name="XRefCopy68" hidden="1">#REF!</definedName>
    <definedName name="XRefCopy68Row" hidden="1">#REF!</definedName>
    <definedName name="XRefCopy69" hidden="1">#REF!</definedName>
    <definedName name="XRefCopy69Row" hidden="1">#REF!</definedName>
    <definedName name="XRefCopy70" localSheetId="3" hidden="1">#REF!</definedName>
    <definedName name="XRefCopy70" localSheetId="8" hidden="1">#REF!</definedName>
    <definedName name="XRefCopy70" localSheetId="1" hidden="1">#REF!</definedName>
    <definedName name="XRefCopy70" hidden="1">#REF!</definedName>
    <definedName name="XRefCopy70Row" localSheetId="3" hidden="1">#REF!</definedName>
    <definedName name="XRefCopy70Row" localSheetId="1" hidden="1">#REF!</definedName>
    <definedName name="XRefCopy70Row" hidden="1">#REF!</definedName>
    <definedName name="XRefCopy71" hidden="1">#REF!</definedName>
    <definedName name="XRefCopy71Row" hidden="1">#REF!</definedName>
    <definedName name="XRefCopy72" hidden="1">#REF!</definedName>
    <definedName name="XRefCopy72Row" hidden="1">#REF!</definedName>
    <definedName name="XRefCopy73" hidden="1">#REF!</definedName>
    <definedName name="XRefCopy73Row" hidden="1">#REF!</definedName>
    <definedName name="XRefCopy74" hidden="1">#REF!</definedName>
    <definedName name="XRefCopy74Row" hidden="1">#REF!</definedName>
    <definedName name="XRefCopy75" localSheetId="3" hidden="1">#REF!</definedName>
    <definedName name="XRefCopy75" localSheetId="8" hidden="1">#REF!</definedName>
    <definedName name="XRefCopy75" localSheetId="1" hidden="1">#REF!</definedName>
    <definedName name="XRefCopy75" hidden="1">#REF!</definedName>
    <definedName name="XRefCopy75Row" localSheetId="3" hidden="1">#REF!</definedName>
    <definedName name="XRefCopy75Row" localSheetId="1" hidden="1">#REF!</definedName>
    <definedName name="XRefCopy75Row" hidden="1">#REF!</definedName>
    <definedName name="XRefCopy76" localSheetId="3" hidden="1">#REF!</definedName>
    <definedName name="XRefCopy76" localSheetId="8" hidden="1">#REF!</definedName>
    <definedName name="XRefCopy76" localSheetId="1" hidden="1">#REF!</definedName>
    <definedName name="XRefCopy76" hidden="1">#REF!</definedName>
    <definedName name="XRefCopy76Row" localSheetId="3" hidden="1">#REF!</definedName>
    <definedName name="XRefCopy76Row" localSheetId="1" hidden="1">#REF!</definedName>
    <definedName name="XRefCopy76Row" hidden="1">#REF!</definedName>
    <definedName name="XRefCopy77" hidden="1">#REF!</definedName>
    <definedName name="XRefCopy77Row" hidden="1">#REF!</definedName>
    <definedName name="XRefCopy78" hidden="1">#REF!</definedName>
    <definedName name="XRefCopy78Row" hidden="1">#REF!</definedName>
    <definedName name="XRefCopy79" hidden="1">#REF!</definedName>
    <definedName name="XRefCopy79Row" hidden="1">#REF!</definedName>
    <definedName name="XRefCopy7Row" hidden="1">#REF!</definedName>
    <definedName name="XRefCopy80Row" localSheetId="3" hidden="1">#REF!</definedName>
    <definedName name="XRefCopy80Row" localSheetId="1" hidden="1">#REF!</definedName>
    <definedName name="XRefCopy80Row" hidden="1">#REF!</definedName>
    <definedName name="XRefCopy81Row" hidden="1">#REF!</definedName>
    <definedName name="XRefCopy82Row" hidden="1">#REF!</definedName>
    <definedName name="XRefCopy83Row" hidden="1">#REF!</definedName>
    <definedName name="XRefCopy84Row" hidden="1">#REF!</definedName>
    <definedName name="XRefCopy85" hidden="1">#REF!</definedName>
    <definedName name="XRefCopy85Row" hidden="1">#REF!</definedName>
    <definedName name="XRefCopy86" hidden="1">#REF!</definedName>
    <definedName name="XRefCopy86Row" hidden="1">#REF!</definedName>
    <definedName name="XRefCopy87" hidden="1">#REF!</definedName>
    <definedName name="XRefCopy87Row" hidden="1">#REF!</definedName>
    <definedName name="XRefCopy88" hidden="1">#REF!</definedName>
    <definedName name="XRefCopy88Row" hidden="1">#REF!</definedName>
    <definedName name="XRefCopy89" hidden="1">#REF!</definedName>
    <definedName name="XRefCopy89Row" hidden="1">#REF!</definedName>
    <definedName name="XRefCopy8Row" hidden="1">#REF!</definedName>
    <definedName name="XRefCopy90" localSheetId="3" hidden="1">#REF!</definedName>
    <definedName name="XRefCopy90" localSheetId="8" hidden="1">#REF!</definedName>
    <definedName name="XRefCopy90" localSheetId="1" hidden="1">#REF!</definedName>
    <definedName name="XRefCopy90" hidden="1">#REF!</definedName>
    <definedName name="XRefCopy90Row" localSheetId="3" hidden="1">#REF!</definedName>
    <definedName name="XRefCopy90Row" localSheetId="1" hidden="1">#REF!</definedName>
    <definedName name="XRefCopy90Row" hidden="1">#REF!</definedName>
    <definedName name="XRefCopy91" hidden="1">#REF!</definedName>
    <definedName name="XRefCopy91Row" hidden="1">#REF!</definedName>
    <definedName name="XRefCopy92" hidden="1">#REF!</definedName>
    <definedName name="XRefCopy92Row" hidden="1">#REF!</definedName>
    <definedName name="XRefCopy93" hidden="1">#REF!</definedName>
    <definedName name="XRefCopy93Row" hidden="1">#REF!</definedName>
    <definedName name="XRefCopy94" hidden="1">#REF!</definedName>
    <definedName name="XRefCopy94Row" hidden="1">#REF!</definedName>
    <definedName name="XRefCopy95" hidden="1">#REF!</definedName>
    <definedName name="XRefCopy95Row" hidden="1">#REF!</definedName>
    <definedName name="XRefCopy96" hidden="1">#REF!</definedName>
    <definedName name="XRefCopy96Row" hidden="1">#REF!</definedName>
    <definedName name="XRefCopy97" hidden="1">#REF!</definedName>
    <definedName name="XRefCopy97Row" hidden="1">#REF!</definedName>
    <definedName name="XRefCopy98" hidden="1">#REF!</definedName>
    <definedName name="XRefCopy98Row" hidden="1">#REF!</definedName>
    <definedName name="XRefCopy99" hidden="1">#REF!</definedName>
    <definedName name="XRefCopy99Row" hidden="1">#REF!</definedName>
    <definedName name="XRefCopy9Row" hidden="1">#REF!</definedName>
    <definedName name="XRefCopyRangeCount" hidden="1">4</definedName>
    <definedName name="XRefPaste1" hidden="1">#REF!</definedName>
    <definedName name="XRefPaste10" hidden="1">#REF!</definedName>
    <definedName name="XRefPaste100" localSheetId="4" hidden="1">#REF!</definedName>
    <definedName name="XRefPaste100" localSheetId="8" hidden="1">#REF!</definedName>
    <definedName name="XRefPaste100" hidden="1">#REF!</definedName>
    <definedName name="XRefPaste100Row" hidden="1">#REF!</definedName>
    <definedName name="XRefPaste101" hidden="1">#REF!</definedName>
    <definedName name="XRefPaste101Row" hidden="1">#REF!</definedName>
    <definedName name="XRefPaste102" hidden="1">#REF!</definedName>
    <definedName name="XRefPaste102Row" hidden="1">#REF!</definedName>
    <definedName name="XRefPaste103" hidden="1">#REF!</definedName>
    <definedName name="XRefPaste103Row" hidden="1">#REF!</definedName>
    <definedName name="XRefPaste104" hidden="1">#REF!</definedName>
    <definedName name="XRefPaste104Row" hidden="1">#REF!</definedName>
    <definedName name="XRefPaste105" hidden="1">#REF!</definedName>
    <definedName name="XRefPaste105Row" hidden="1">#REF!</definedName>
    <definedName name="XRefPaste106" hidden="1">#REF!</definedName>
    <definedName name="XRefPaste106Row" hidden="1">#REF!</definedName>
    <definedName name="XRefPaste107" hidden="1">#REF!</definedName>
    <definedName name="XRefPaste107Row" hidden="1">#REF!</definedName>
    <definedName name="XRefPaste108" hidden="1">#REF!</definedName>
    <definedName name="XRefPaste108Row" hidden="1">#REF!</definedName>
    <definedName name="XRefPaste109" hidden="1">#REF!</definedName>
    <definedName name="XRefPaste109Row" hidden="1">#REF!</definedName>
    <definedName name="XRefPaste10Row" hidden="1">#REF!</definedName>
    <definedName name="XRefPaste11" hidden="1">#REF!</definedName>
    <definedName name="XRefPaste110" hidden="1">#REF!</definedName>
    <definedName name="XRefPaste110Row" hidden="1">#REF!</definedName>
    <definedName name="XRefPaste111" hidden="1">#REF!</definedName>
    <definedName name="XRefPaste111Row" hidden="1">#REF!</definedName>
    <definedName name="XRefPaste112" hidden="1">#REF!</definedName>
    <definedName name="XRefPaste112Row" hidden="1">#REF!</definedName>
    <definedName name="XRefPaste113" hidden="1">#REF!</definedName>
    <definedName name="XRefPaste113Row" hidden="1">#REF!</definedName>
    <definedName name="XRefPaste114" hidden="1">#REF!</definedName>
    <definedName name="XRefPaste114Row" hidden="1">#REF!</definedName>
    <definedName name="XRefPaste115" hidden="1">#REF!</definedName>
    <definedName name="XRefPaste115Row" hidden="1">#REF!</definedName>
    <definedName name="XRefPaste116" hidden="1">#REF!</definedName>
    <definedName name="XRefPaste116Row" hidden="1">#REF!</definedName>
    <definedName name="XRefPaste117" hidden="1">#REF!</definedName>
    <definedName name="XRefPaste117Row" hidden="1">#REF!</definedName>
    <definedName name="XRefPaste118" hidden="1">#REF!</definedName>
    <definedName name="XRefPaste118Row" hidden="1">#REF!</definedName>
    <definedName name="XRefPaste119" hidden="1">#REF!</definedName>
    <definedName name="XRefPaste119Row" hidden="1">#REF!</definedName>
    <definedName name="XRefPaste11Row" hidden="1">#REF!</definedName>
    <definedName name="XRefPaste12" hidden="1">#REF!</definedName>
    <definedName name="XRefPaste120" hidden="1">#REF!</definedName>
    <definedName name="XRefPaste120Row" hidden="1">#REF!</definedName>
    <definedName name="XRefPaste121" hidden="1">#REF!</definedName>
    <definedName name="XRefPaste121Row" hidden="1">#REF!</definedName>
    <definedName name="XRefPaste122" hidden="1">#REF!</definedName>
    <definedName name="XRefPaste122Row" hidden="1">#REF!</definedName>
    <definedName name="XRefPaste123" hidden="1">#REF!</definedName>
    <definedName name="XRefPaste123Row" hidden="1">#REF!</definedName>
    <definedName name="XRefPaste124" hidden="1">#REF!</definedName>
    <definedName name="XRefPaste124Row" hidden="1">#REF!</definedName>
    <definedName name="XRefPaste125" hidden="1">#REF!</definedName>
    <definedName name="XRefPaste125Row" hidden="1">#REF!</definedName>
    <definedName name="XRefPaste126" hidden="1">#REF!</definedName>
    <definedName name="XRefPaste126Row" hidden="1">#REF!</definedName>
    <definedName name="XRefPaste127" hidden="1">#REF!</definedName>
    <definedName name="XRefPaste127Row" hidden="1">#REF!</definedName>
    <definedName name="XRefPaste128" hidden="1">#REF!</definedName>
    <definedName name="XRefPaste128Row" hidden="1">#REF!</definedName>
    <definedName name="XRefPaste129" hidden="1">#REF!</definedName>
    <definedName name="XRefPaste129Row" hidden="1">#REF!</definedName>
    <definedName name="XRefPaste12Row" hidden="1">#REF!</definedName>
    <definedName name="XRefPaste130" hidden="1">#REF!</definedName>
    <definedName name="XRefPaste130Row" hidden="1">#REF!</definedName>
    <definedName name="XRefPaste131" hidden="1">#REF!</definedName>
    <definedName name="XRefPaste131Row" hidden="1">#REF!</definedName>
    <definedName name="XRefPaste132" hidden="1">#REF!</definedName>
    <definedName name="XRefPaste132Row" hidden="1">#REF!</definedName>
    <definedName name="XRefPaste133" hidden="1">#REF!</definedName>
    <definedName name="XRefPaste133Row" hidden="1">#REF!</definedName>
    <definedName name="XRefPaste134" hidden="1">#REF!</definedName>
    <definedName name="XRefPaste134Row" hidden="1">#REF!</definedName>
    <definedName name="XRefPaste135" hidden="1">#REF!</definedName>
    <definedName name="XRefPaste135Row" hidden="1">#REF!</definedName>
    <definedName name="XRefPaste136" hidden="1">#REF!</definedName>
    <definedName name="XRefPaste136Row" hidden="1">#REF!</definedName>
    <definedName name="XRefPaste137" hidden="1">#REF!</definedName>
    <definedName name="XRefPaste137Row" hidden="1">#REF!</definedName>
    <definedName name="XRefPaste138" hidden="1">#REF!</definedName>
    <definedName name="XRefPaste138Row" hidden="1">#REF!</definedName>
    <definedName name="XRefPaste139" hidden="1">#REF!</definedName>
    <definedName name="XRefPaste139Row" hidden="1">#REF!</definedName>
    <definedName name="XRefPaste13Row" hidden="1">#REF!</definedName>
    <definedName name="XRefPaste140" hidden="1">#REF!</definedName>
    <definedName name="XRefPaste140Row" hidden="1">#REF!</definedName>
    <definedName name="XRefPaste141" hidden="1">#REF!</definedName>
    <definedName name="XRefPaste141Row" hidden="1">#REF!</definedName>
    <definedName name="XRefPaste142" hidden="1">#REF!</definedName>
    <definedName name="XRefPaste142Row" hidden="1">#REF!</definedName>
    <definedName name="XRefPaste143" hidden="1">#REF!</definedName>
    <definedName name="XRefPaste143Row" hidden="1">#REF!</definedName>
    <definedName name="XRefPaste144" hidden="1">#REF!</definedName>
    <definedName name="XRefPaste144Row" hidden="1">#REF!</definedName>
    <definedName name="XRefPaste145" hidden="1">#REF!</definedName>
    <definedName name="XRefPaste145Row" hidden="1">#REF!</definedName>
    <definedName name="XRefPaste146" hidden="1">#REF!</definedName>
    <definedName name="XRefPaste146Row" hidden="1">#REF!</definedName>
    <definedName name="XRefPaste147" hidden="1">#REF!</definedName>
    <definedName name="XRefPaste147Row" hidden="1">#REF!</definedName>
    <definedName name="XRefPaste148" hidden="1">#REF!</definedName>
    <definedName name="XRefPaste148Row" hidden="1">#REF!</definedName>
    <definedName name="XRefPaste14Row" hidden="1">#REF!</definedName>
    <definedName name="XRefPaste15" hidden="1">#REF!</definedName>
    <definedName name="XRefPaste15Row" hidden="1">#REF!</definedName>
    <definedName name="XRefPaste16" hidden="1">#REF!</definedName>
    <definedName name="XRefPaste17" hidden="1">#REF!</definedName>
    <definedName name="XRefPaste17Row" hidden="1">#REF!</definedName>
    <definedName name="XRefPaste18" localSheetId="3" hidden="1">#REF!</definedName>
    <definedName name="XRefPaste18" localSheetId="8" hidden="1">#REF!</definedName>
    <definedName name="XRefPaste18" localSheetId="1" hidden="1">#REF!</definedName>
    <definedName name="XRefPaste18" hidden="1">#REF!</definedName>
    <definedName name="XRefPaste18Row" localSheetId="3" hidden="1">#REF!</definedName>
    <definedName name="XRefPaste18Row" localSheetId="1" hidden="1">#REF!</definedName>
    <definedName name="XRefPaste18Row" hidden="1">#REF!</definedName>
    <definedName name="XRefPaste19" hidden="1">#REF!</definedName>
    <definedName name="XRefPaste19Row" hidden="1">#REF!</definedName>
    <definedName name="XRefPaste1Row" hidden="1">#REF!</definedName>
    <definedName name="XRefPaste20" hidden="1">#REF!</definedName>
    <definedName name="XRefPaste21" hidden="1">#REF!</definedName>
    <definedName name="XRefPaste21Row" hidden="1">#REF!</definedName>
    <definedName name="XRefPaste22" hidden="1">#REF!</definedName>
    <definedName name="XRefPaste23" hidden="1">#REF!</definedName>
    <definedName name="XRefPaste24" hidden="1">#REF!</definedName>
    <definedName name="XRefPaste24Row" hidden="1">#REF!</definedName>
    <definedName name="XRefPaste25" hidden="1">#REF!</definedName>
    <definedName name="XRefPaste25Row" hidden="1">#REF!</definedName>
    <definedName name="XRefPaste26" hidden="1">#REF!</definedName>
    <definedName name="XRefPaste26Row" hidden="1">#REF!</definedName>
    <definedName name="XRefPaste27" hidden="1">#REF!</definedName>
    <definedName name="XRefPaste27Row" hidden="1">#REF!</definedName>
    <definedName name="XRefPaste28" hidden="1">#REF!</definedName>
    <definedName name="XRefPaste28Row" hidden="1">#REF!</definedName>
    <definedName name="XRefPaste29" hidden="1">#REF!</definedName>
    <definedName name="XRefPaste29Row" hidden="1">#REF!</definedName>
    <definedName name="XRefPaste2Row" hidden="1">#REF!</definedName>
    <definedName name="XRefPaste30" hidden="1">#REF!</definedName>
    <definedName name="XRefPaste31" hidden="1">#REF!</definedName>
    <definedName name="XRefPaste32" hidden="1">#REF!</definedName>
    <definedName name="XRefPaste32Row" hidden="1">#REF!</definedName>
    <definedName name="XRefPaste33" hidden="1">#REF!</definedName>
    <definedName name="XRefPaste33Row" hidden="1">#REF!</definedName>
    <definedName name="XRefPaste34" hidden="1">#REF!</definedName>
    <definedName name="XRefPaste34Row" hidden="1">#REF!</definedName>
    <definedName name="XRefPaste35" hidden="1">#REF!</definedName>
    <definedName name="XRefPaste35Row" hidden="1">#REF!</definedName>
    <definedName name="XRefPaste36" hidden="1">#REF!</definedName>
    <definedName name="XRefPaste36Row" hidden="1">#REF!</definedName>
    <definedName name="XRefPaste37" hidden="1">#REF!</definedName>
    <definedName name="XRefPaste37Row" hidden="1">#REF!</definedName>
    <definedName name="XRefPaste38" hidden="1">#REF!</definedName>
    <definedName name="XRefPaste38Row" hidden="1">#REF!</definedName>
    <definedName name="XRefPaste39" hidden="1">#REF!</definedName>
    <definedName name="XRefPaste39Row" hidden="1">#REF!</definedName>
    <definedName name="XRefPaste40" hidden="1">#REF!</definedName>
    <definedName name="XRefPaste40Row" hidden="1">#REF!</definedName>
    <definedName name="XRefPaste41" hidden="1">#REF!</definedName>
    <definedName name="XRefPaste41Row" hidden="1">#REF!</definedName>
    <definedName name="XRefPaste42" hidden="1">#REF!</definedName>
    <definedName name="XRefPaste42Row" hidden="1">#REF!</definedName>
    <definedName name="XRefPaste43" hidden="1">#REF!</definedName>
    <definedName name="XRefPaste43Row" hidden="1">#REF!</definedName>
    <definedName name="XRefPaste44" hidden="1">#REF!</definedName>
    <definedName name="XRefPaste44Row" hidden="1">#REF!</definedName>
    <definedName name="XRefPaste45" hidden="1">#REF!</definedName>
    <definedName name="XRefPaste45Row" hidden="1">#REF!</definedName>
    <definedName name="XRefPaste46" hidden="1">#REF!</definedName>
    <definedName name="XRefPaste46Row" hidden="1">#REF!</definedName>
    <definedName name="XRefPaste47" hidden="1">#REF!</definedName>
    <definedName name="XRefPaste47Row" hidden="1">#REF!</definedName>
    <definedName name="XRefPaste48" hidden="1">#REF!</definedName>
    <definedName name="XRefPaste48Row" hidden="1">#REF!</definedName>
    <definedName name="XRefPaste49" hidden="1">#REF!</definedName>
    <definedName name="XRefPaste49Row" hidden="1">#REF!</definedName>
    <definedName name="XRefPaste4Row" hidden="1">#REF!</definedName>
    <definedName name="XRefPaste50" localSheetId="3" hidden="1">#REF!</definedName>
    <definedName name="XRefPaste50" localSheetId="1" hidden="1">#REF!</definedName>
    <definedName name="XRefPaste50" hidden="1">#REF!</definedName>
    <definedName name="XRefPaste50Row" hidden="1">#REF!</definedName>
    <definedName name="XRefPaste51" hidden="1">#REF!</definedName>
    <definedName name="XRefPaste51Row" hidden="1">#REF!</definedName>
    <definedName name="XRefPaste52" hidden="1">#REF!</definedName>
    <definedName name="XRefPaste52Row" hidden="1">#REF!</definedName>
    <definedName name="XRefPaste53" hidden="1">#REF!</definedName>
    <definedName name="XRefPaste53Row" hidden="1">#REF!</definedName>
    <definedName name="XRefPaste54" hidden="1">#REF!</definedName>
    <definedName name="XRefPaste54Row" hidden="1">#REF!</definedName>
    <definedName name="XRefPaste55" hidden="1">#REF!</definedName>
    <definedName name="XRefPaste55Row" hidden="1">#REF!</definedName>
    <definedName name="XRefPaste56" hidden="1">#REF!</definedName>
    <definedName name="XRefPaste56Row" hidden="1">#REF!</definedName>
    <definedName name="XRefPaste57" hidden="1">#REF!</definedName>
    <definedName name="XRefPaste57Row" hidden="1">#REF!</definedName>
    <definedName name="XRefPaste58" hidden="1">#REF!</definedName>
    <definedName name="XRefPaste58Row" hidden="1">#REF!</definedName>
    <definedName name="XRefPaste59" hidden="1">#REF!</definedName>
    <definedName name="XRefPaste59Row" hidden="1">#REF!</definedName>
    <definedName name="XRefPaste5Row" hidden="1">#REF!</definedName>
    <definedName name="XRefPaste60" hidden="1">#REF!</definedName>
    <definedName name="XRefPaste60Row" hidden="1">#REF!</definedName>
    <definedName name="XRefPaste61" hidden="1">#REF!</definedName>
    <definedName name="XRefPaste61Row" hidden="1">#REF!</definedName>
    <definedName name="XRefPaste62" hidden="1">#REF!</definedName>
    <definedName name="XRefPaste62Row" hidden="1">#REF!</definedName>
    <definedName name="XRefPaste63" hidden="1">#REF!</definedName>
    <definedName name="XRefPaste63Row" hidden="1">#REF!</definedName>
    <definedName name="XRefPaste64" hidden="1">#REF!</definedName>
    <definedName name="XRefPaste64Row" hidden="1">#REF!</definedName>
    <definedName name="XRefPaste65" hidden="1">#REF!</definedName>
    <definedName name="XRefPaste65Row" hidden="1">#REF!</definedName>
    <definedName name="XRefPaste66" hidden="1">#REF!</definedName>
    <definedName name="XRefPaste66Row" hidden="1">#REF!</definedName>
    <definedName name="XRefPaste67" hidden="1">#REF!</definedName>
    <definedName name="XRefPaste67Row" hidden="1">#REF!</definedName>
    <definedName name="XRefPaste68" hidden="1">#REF!</definedName>
    <definedName name="XRefPaste68Row" hidden="1">#REF!</definedName>
    <definedName name="XRefPaste69" hidden="1">#REF!</definedName>
    <definedName name="XRefPaste69Row" hidden="1">#REF!</definedName>
    <definedName name="XRefPaste6Row" hidden="1">#REF!</definedName>
    <definedName name="XRefPaste7" hidden="1">#REF!</definedName>
    <definedName name="XRefPaste70" hidden="1">#REF!</definedName>
    <definedName name="XRefPaste70Row" hidden="1">#REF!</definedName>
    <definedName name="XRefPaste71" hidden="1">#REF!</definedName>
    <definedName name="XRefPaste71Row" hidden="1">#REF!</definedName>
    <definedName name="XRefPaste72" hidden="1">#REF!</definedName>
    <definedName name="XRefPaste72Row" hidden="1">#REF!</definedName>
    <definedName name="XRefPaste73" hidden="1">#REF!</definedName>
    <definedName name="XRefPaste73Row" hidden="1">#REF!</definedName>
    <definedName name="XRefPaste74" hidden="1">#REF!</definedName>
    <definedName name="XRefPaste74Row" hidden="1">#REF!</definedName>
    <definedName name="XRefPaste75" hidden="1">#REF!</definedName>
    <definedName name="XRefPaste75Row" hidden="1">#REF!</definedName>
    <definedName name="XRefPaste76" hidden="1">#REF!</definedName>
    <definedName name="XRefPaste76Row" hidden="1">#REF!</definedName>
    <definedName name="XRefPaste77" hidden="1">#REF!</definedName>
    <definedName name="XRefPaste77Row" hidden="1">#REF!</definedName>
    <definedName name="XRefPaste78" hidden="1">#REF!</definedName>
    <definedName name="XRefPaste78Row" hidden="1">#REF!</definedName>
    <definedName name="XRefPaste79" hidden="1">#REF!</definedName>
    <definedName name="XRefPaste79Row" hidden="1">#REF!</definedName>
    <definedName name="XRefPaste7Row" hidden="1">#REF!</definedName>
    <definedName name="XRefPaste8" hidden="1">#REF!</definedName>
    <definedName name="XRefPaste80" hidden="1">#REF!</definedName>
    <definedName name="XRefPaste80Row" hidden="1">#REF!</definedName>
    <definedName name="XRefPaste81" hidden="1">#REF!</definedName>
    <definedName name="XRefPaste81Row" hidden="1">#REF!</definedName>
    <definedName name="XRefPaste82" hidden="1">#REF!</definedName>
    <definedName name="XRefPaste82Row" hidden="1">#REF!</definedName>
    <definedName name="XRefPaste83" hidden="1">#REF!</definedName>
    <definedName name="XRefPaste83Row" hidden="1">#REF!</definedName>
    <definedName name="XRefPaste84" hidden="1">#REF!</definedName>
    <definedName name="XRefPaste84Row" hidden="1">#REF!</definedName>
    <definedName name="XRefPaste85" hidden="1">#REF!</definedName>
    <definedName name="XRefPaste85Row" hidden="1">#REF!</definedName>
    <definedName name="XRefPaste86" hidden="1">#REF!</definedName>
    <definedName name="XRefPaste86Row" hidden="1">#REF!</definedName>
    <definedName name="XRefPaste87" hidden="1">#REF!</definedName>
    <definedName name="XRefPaste87Row" hidden="1">#REF!</definedName>
    <definedName name="XRefPaste88" hidden="1">#REF!</definedName>
    <definedName name="XRefPaste88Row" hidden="1">#REF!</definedName>
    <definedName name="XRefPaste89" hidden="1">#REF!</definedName>
    <definedName name="XRefPaste89Row" hidden="1">#REF!</definedName>
    <definedName name="XRefPaste8Row" hidden="1">#REF!</definedName>
    <definedName name="XRefPaste9" hidden="1">#REF!</definedName>
    <definedName name="XRefPaste90" hidden="1">#REF!</definedName>
    <definedName name="XRefPaste90Row" hidden="1">#REF!</definedName>
    <definedName name="XRefPaste91" hidden="1">#REF!</definedName>
    <definedName name="XRefPaste91Row" hidden="1">#REF!</definedName>
    <definedName name="XRefPaste92" hidden="1">#REF!</definedName>
    <definedName name="XRefPaste92Row" hidden="1">#REF!</definedName>
    <definedName name="XRefPaste93" hidden="1">#REF!</definedName>
    <definedName name="XRefPaste93Row" hidden="1">#REF!</definedName>
    <definedName name="XRefPaste94" hidden="1">#REF!</definedName>
    <definedName name="XRefPaste94Row" hidden="1">#REF!</definedName>
    <definedName name="XRefPaste95" hidden="1">#REF!</definedName>
    <definedName name="XRefPaste95Row" hidden="1">#REF!</definedName>
    <definedName name="XRefPaste96" hidden="1">#REF!</definedName>
    <definedName name="XRefPaste96Row" hidden="1">#REF!</definedName>
    <definedName name="XRefPaste97" hidden="1">#REF!</definedName>
    <definedName name="XRefPaste97Row" hidden="1">#REF!</definedName>
    <definedName name="XRefPaste98" hidden="1">#REF!</definedName>
    <definedName name="XRefPaste98Row" hidden="1">#REF!</definedName>
    <definedName name="XRefPaste99" hidden="1">#REF!</definedName>
    <definedName name="XRefPaste99Row" hidden="1">#REF!</definedName>
    <definedName name="XRefPaste9Row" hidden="1">#REF!</definedName>
    <definedName name="XRefPasteRangeCount" hidden="1">1</definedName>
    <definedName name="xx">#REF!</definedName>
    <definedName name="Z_02CCA346_F1A1_4DBD_A4FB_200E7C7010D8_.wvu.FilterData" localSheetId="3" hidden="1">'AFPISA 2021'!$A$1:$F$108</definedName>
    <definedName name="Z_02CCA346_F1A1_4DBD_A4FB_200E7C7010D8_.wvu.FilterData" localSheetId="5" hidden="1">Clasificaciones!$A$4:$Q$898</definedName>
    <definedName name="Z_02CCA346_F1A1_4DBD_A4FB_200E7C7010D8_.wvu.FilterData" localSheetId="8" hidden="1">'Consolidado 2021'!$B$4:$I$515</definedName>
    <definedName name="Z_02CCA346_F1A1_4DBD_A4FB_200E7C7010D8_.wvu.FilterData" localSheetId="10" hidden="1">'Nota 5'!$A$134:$N$375</definedName>
    <definedName name="Z_02CCA346_F1A1_4DBD_A4FB_200E7C7010D8_.wvu.PrintArea" localSheetId="6" hidden="1">'Balance General'!$B$8:$L$90</definedName>
    <definedName name="Z_02CCA346_F1A1_4DBD_A4FB_200E7C7010D8_.wvu.PrintArea" localSheetId="7" hidden="1">'Estado de Resultados'!$B$8:$G$103</definedName>
    <definedName name="Z_02CCA346_F1A1_4DBD_A4FB_200E7C7010D8_.wvu.PrintArea" localSheetId="9" hidden="1">'Nota 1 a Nota 4'!$A$8:$L$89</definedName>
    <definedName name="Z_02CCA346_F1A1_4DBD_A4FB_200E7C7010D8_.wvu.PrintArea" localSheetId="10" hidden="1">'Nota 5'!$A$8:$I$1003</definedName>
    <definedName name="Z_02CCA346_F1A1_4DBD_A4FB_200E7C7010D8_.wvu.PrintArea" localSheetId="11" hidden="1">'Nota 6 a Nota 12'!$A$7:$I$47</definedName>
    <definedName name="Z_27E4622F_9641_4126_93A6_B5006ED6A830_.wvu.FilterData" localSheetId="10" hidden="1">'Nota 5'!$A$134:$N$375</definedName>
    <definedName name="Z_5FCC9217_B3E9_4B91_A943_5F21728EBEE9_.wvu.FilterData" localSheetId="5" hidden="1">Clasificaciones!$A$4:$J$898</definedName>
    <definedName name="Z_5FCC9217_B3E9_4B91_A943_5F21728EBEE9_.wvu.PrintArea" localSheetId="6" hidden="1">'Balance General'!$B$8:$L$90</definedName>
    <definedName name="Z_5FCC9217_B3E9_4B91_A943_5F21728EBEE9_.wvu.PrintArea" localSheetId="7" hidden="1">'Estado de Resultados'!$B$8:$G$103</definedName>
    <definedName name="Z_5FCC9217_B3E9_4B91_A943_5F21728EBEE9_.wvu.PrintArea" localSheetId="9" hidden="1">'Nota 1 a Nota 4'!$A$8:$L$89</definedName>
    <definedName name="Z_5FCC9217_B3E9_4B91_A943_5F21728EBEE9_.wvu.PrintArea" localSheetId="10" hidden="1">'Nota 5'!$A$8:$I$1003</definedName>
    <definedName name="Z_5FCC9217_B3E9_4B91_A943_5F21728EBEE9_.wvu.PrintArea" localSheetId="11" hidden="1">'Nota 6 a Nota 12'!$A$7:$I$47</definedName>
    <definedName name="Z_7015FC6D_0680_4B00_AA0E_B83DA1D0B666_.wvu.FilterData" localSheetId="5" hidden="1">Clasificaciones!$A$4:$J$898</definedName>
    <definedName name="Z_7015FC6D_0680_4B00_AA0E_B83DA1D0B666_.wvu.PrintArea" localSheetId="6" hidden="1">'Balance General'!$B$8:$L$90</definedName>
    <definedName name="Z_7015FC6D_0680_4B00_AA0E_B83DA1D0B666_.wvu.PrintArea" localSheetId="7" hidden="1">'Estado de Resultados'!$B$8:$G$103</definedName>
    <definedName name="Z_7015FC6D_0680_4B00_AA0E_B83DA1D0B666_.wvu.PrintArea" localSheetId="9" hidden="1">'Nota 1 a Nota 4'!$A$8:$L$89</definedName>
    <definedName name="Z_7015FC6D_0680_4B00_AA0E_B83DA1D0B666_.wvu.PrintArea" localSheetId="10" hidden="1">'Nota 5'!$A$8:$I$1003</definedName>
    <definedName name="Z_7015FC6D_0680_4B00_AA0E_B83DA1D0B666_.wvu.PrintArea" localSheetId="11" hidden="1">'Nota 6 a Nota 12'!$A$7:$I$47</definedName>
    <definedName name="Z_970CBB53_F4B3_462F_AEFE_2BC403F5F0AD_.wvu.PrintArea" localSheetId="9" hidden="1">'Nota 1 a Nota 4'!$A$8:$L$89</definedName>
    <definedName name="Z_970CBB53_F4B3_462F_AEFE_2BC403F5F0AD_.wvu.PrintArea" localSheetId="10" hidden="1">'Nota 5'!$A$8:$I$1003</definedName>
    <definedName name="Z_970CBB53_F4B3_462F_AEFE_2BC403F5F0AD_.wvu.PrintArea" localSheetId="11" hidden="1">'Nota 6 a Nota 12'!$A$7:$I$47</definedName>
    <definedName name="Z_B9F63820_5C32_455A_BC9D_0BE84D6B0867_.wvu.FilterData" localSheetId="5" hidden="1">Clasificaciones!$A$4:$J$898</definedName>
    <definedName name="Z_B9F63820_5C32_455A_BC9D_0BE84D6B0867_.wvu.PrintArea" localSheetId="6" hidden="1">'Balance General'!$B$8:$L$90</definedName>
    <definedName name="Z_B9F63820_5C32_455A_BC9D_0BE84D6B0867_.wvu.PrintArea" localSheetId="7" hidden="1">'Estado de Resultados'!$B$8:$G$103</definedName>
    <definedName name="Z_C68522AB_DB67_4EA1_9492_0E7BAD41A298_.wvu.FilterData" localSheetId="10" hidden="1">'Nota 5'!$A$134:$N$375</definedName>
    <definedName name="Z_EF69D6EE_DB7C_41BA_9D3E_A1095271DBA4_.wvu.FilterData" localSheetId="4" hidden="1">'Consolidado 2020'!$B$1:$M$288</definedName>
    <definedName name="Z_EF69D6EE_DB7C_41BA_9D3E_A1095271DBA4_.wvu.FilterData" localSheetId="8" hidden="1">'Consolidado 2021'!$B$2:$H$514</definedName>
    <definedName name="Z_F3648BCD_1CED_4BBB_AE63_37BDB925883F_.wvu.FilterData" localSheetId="3" hidden="1">'AFPISA 2021'!$A$1:$F$108</definedName>
    <definedName name="Z_F3648BCD_1CED_4BBB_AE63_37BDB925883F_.wvu.FilterData" localSheetId="5" hidden="1">Clasificaciones!$A$4:$J$898</definedName>
    <definedName name="Z_F3648BCD_1CED_4BBB_AE63_37BDB925883F_.wvu.FilterData" localSheetId="8" hidden="1">'Consolidado 2021'!$B$4:$I$515</definedName>
    <definedName name="Z_F3648BCD_1CED_4BBB_AE63_37BDB925883F_.wvu.FilterData" localSheetId="10" hidden="1">'Nota 5'!$A$134:$N$375</definedName>
    <definedName name="Z_F3648BCD_1CED_4BBB_AE63_37BDB925883F_.wvu.PrintArea" localSheetId="6" hidden="1">'Balance General'!$B$8:$L$90</definedName>
    <definedName name="Z_F3648BCD_1CED_4BBB_AE63_37BDB925883F_.wvu.PrintArea" localSheetId="7" hidden="1">'Estado de Resultados'!$B$8:$G$103</definedName>
    <definedName name="Z_F3648BCD_1CED_4BBB_AE63_37BDB925883F_.wvu.PrintArea" localSheetId="9" hidden="1">'Nota 1 a Nota 4'!$A$8:$L$89</definedName>
    <definedName name="Z_F3648BCD_1CED_4BBB_AE63_37BDB925883F_.wvu.PrintArea" localSheetId="10" hidden="1">'Nota 5'!$A$8:$I$1003</definedName>
    <definedName name="Z_F3648BCD_1CED_4BBB_AE63_37BDB925883F_.wvu.PrintArea" localSheetId="11" hidden="1">'Nota 6 a Nota 12'!$A$7:$I$47</definedName>
    <definedName name="zdfd" localSheetId="1" hidden="1">#REF!</definedName>
    <definedName name="zdfd" localSheetId="9" hidden="1">#REF!</definedName>
    <definedName name="zdfd" localSheetId="10" hidden="1">#REF!</definedName>
    <definedName name="zdfd" localSheetId="11" hidden="1">#REF!</definedName>
    <definedName name="zdfd"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1" i="14" l="1"/>
  <c r="G370" i="14"/>
  <c r="H164" i="9" l="1"/>
  <c r="F312" i="9"/>
  <c r="F374" i="9"/>
  <c r="G425" i="9"/>
  <c r="D991" i="14" l="1"/>
  <c r="D986" i="14"/>
  <c r="D978" i="14"/>
  <c r="D974" i="14"/>
  <c r="D957" i="14"/>
  <c r="D942" i="14"/>
  <c r="D907" i="14"/>
  <c r="E897" i="14"/>
  <c r="E898" i="14" s="1"/>
  <c r="C897" i="14"/>
  <c r="F896" i="14"/>
  <c r="F895" i="14"/>
  <c r="F894" i="14"/>
  <c r="F893" i="14"/>
  <c r="C892" i="14"/>
  <c r="C898" i="14" s="1"/>
  <c r="C885" i="14"/>
  <c r="D868" i="14"/>
  <c r="D866" i="14"/>
  <c r="D860" i="14"/>
  <c r="D854" i="14"/>
  <c r="D852" i="14"/>
  <c r="D885" i="14" s="1"/>
  <c r="F833" i="14"/>
  <c r="E833" i="14"/>
  <c r="F815" i="14"/>
  <c r="H792" i="14"/>
  <c r="G792" i="14"/>
  <c r="E764" i="14"/>
  <c r="E752" i="14"/>
  <c r="F727" i="14"/>
  <c r="D727" i="14"/>
  <c r="D707" i="14"/>
  <c r="F706" i="14"/>
  <c r="C705" i="14"/>
  <c r="C707" i="14" s="1"/>
  <c r="F700" i="14"/>
  <c r="E700" i="14"/>
  <c r="D700" i="14"/>
  <c r="C700" i="14"/>
  <c r="F699" i="14"/>
  <c r="F698" i="14"/>
  <c r="F697" i="14"/>
  <c r="N689" i="14"/>
  <c r="M689" i="14"/>
  <c r="K688" i="14"/>
  <c r="J688" i="14"/>
  <c r="I688" i="14"/>
  <c r="H688" i="14"/>
  <c r="D688" i="14"/>
  <c r="C688" i="14"/>
  <c r="M687" i="14"/>
  <c r="L687" i="14"/>
  <c r="G687" i="14"/>
  <c r="L686" i="14"/>
  <c r="M686" i="14" s="1"/>
  <c r="G686" i="14"/>
  <c r="M685" i="14"/>
  <c r="L685" i="14"/>
  <c r="G685" i="14"/>
  <c r="L684" i="14"/>
  <c r="G684" i="14"/>
  <c r="G688" i="14" s="1"/>
  <c r="F677" i="14"/>
  <c r="D677" i="14"/>
  <c r="D667" i="14"/>
  <c r="C667" i="14"/>
  <c r="C665" i="14"/>
  <c r="F660" i="14"/>
  <c r="D660" i="14"/>
  <c r="F648" i="14"/>
  <c r="D648" i="14"/>
  <c r="D636" i="14"/>
  <c r="D633" i="14"/>
  <c r="F621" i="14"/>
  <c r="D621" i="14"/>
  <c r="F617" i="14"/>
  <c r="D617" i="14"/>
  <c r="G374" i="14"/>
  <c r="E374" i="14"/>
  <c r="E121" i="14"/>
  <c r="D121" i="14"/>
  <c r="D77" i="14"/>
  <c r="D76" i="14"/>
  <c r="F64" i="14"/>
  <c r="E63" i="14"/>
  <c r="C63" i="14"/>
  <c r="E62" i="14"/>
  <c r="C62" i="14"/>
  <c r="E61" i="14"/>
  <c r="C61" i="14"/>
  <c r="E60" i="14"/>
  <c r="C60" i="14"/>
  <c r="H53" i="14"/>
  <c r="G52" i="14"/>
  <c r="E52" i="14"/>
  <c r="D52" i="14"/>
  <c r="F52" i="14" s="1"/>
  <c r="G51" i="14"/>
  <c r="E51" i="14"/>
  <c r="D51" i="14"/>
  <c r="F51" i="14" s="1"/>
  <c r="G49" i="14"/>
  <c r="E49" i="14"/>
  <c r="D49" i="14"/>
  <c r="F49" i="14" s="1"/>
  <c r="G47" i="14"/>
  <c r="E47" i="14"/>
  <c r="D47" i="14"/>
  <c r="F47" i="14" s="1"/>
  <c r="G46" i="14"/>
  <c r="E46" i="14"/>
  <c r="D46" i="14"/>
  <c r="F46" i="14" s="1"/>
  <c r="G45" i="14"/>
  <c r="E45" i="14"/>
  <c r="D45" i="14"/>
  <c r="H41" i="14"/>
  <c r="G40" i="14"/>
  <c r="F40" i="14"/>
  <c r="E40" i="14"/>
  <c r="D40" i="14"/>
  <c r="G38" i="14"/>
  <c r="F38" i="14"/>
  <c r="E38" i="14"/>
  <c r="D38" i="14"/>
  <c r="G37" i="14"/>
  <c r="E37" i="14"/>
  <c r="D37" i="14"/>
  <c r="F37" i="14" s="1"/>
  <c r="G36" i="14"/>
  <c r="E36" i="14"/>
  <c r="D36" i="14"/>
  <c r="F36" i="14" s="1"/>
  <c r="G35" i="14"/>
  <c r="E35" i="14"/>
  <c r="D35" i="14"/>
  <c r="F35" i="14" s="1"/>
  <c r="G33" i="14"/>
  <c r="E33" i="14"/>
  <c r="D33" i="14"/>
  <c r="F33" i="14" s="1"/>
  <c r="G32" i="14"/>
  <c r="E32" i="14"/>
  <c r="D32" i="14"/>
  <c r="F32" i="14" s="1"/>
  <c r="G31" i="14"/>
  <c r="E31" i="14"/>
  <c r="D31" i="14"/>
  <c r="F31" i="14" s="1"/>
  <c r="G30" i="14"/>
  <c r="E30" i="14"/>
  <c r="D30" i="14"/>
  <c r="F30" i="14" s="1"/>
  <c r="G29" i="14"/>
  <c r="E29" i="14"/>
  <c r="D29" i="14"/>
  <c r="F29" i="14" s="1"/>
  <c r="G28" i="14"/>
  <c r="E28" i="14"/>
  <c r="D28" i="14"/>
  <c r="F28" i="14" s="1"/>
  <c r="G26" i="14"/>
  <c r="E26" i="14"/>
  <c r="D26" i="14"/>
  <c r="C315" i="13"/>
  <c r="E90" i="12"/>
  <c r="G82" i="12"/>
  <c r="E82" i="12"/>
  <c r="G81" i="12"/>
  <c r="E81" i="12"/>
  <c r="G78" i="12"/>
  <c r="E78" i="12"/>
  <c r="G76" i="12"/>
  <c r="G73" i="12"/>
  <c r="G72" i="12" s="1"/>
  <c r="F69" i="12"/>
  <c r="F68" i="12" s="1"/>
  <c r="E48" i="12"/>
  <c r="G34" i="12"/>
  <c r="G30" i="12"/>
  <c r="G29" i="12"/>
  <c r="E29" i="12"/>
  <c r="G23" i="12"/>
  <c r="E23" i="12"/>
  <c r="G22" i="12"/>
  <c r="E22" i="12"/>
  <c r="F64" i="11"/>
  <c r="D59" i="11"/>
  <c r="D58" i="11"/>
  <c r="L57" i="11"/>
  <c r="L56" i="11"/>
  <c r="J56" i="11"/>
  <c r="F56" i="11"/>
  <c r="D56" i="11"/>
  <c r="L55" i="11"/>
  <c r="J55" i="11"/>
  <c r="F55" i="11"/>
  <c r="D55" i="11"/>
  <c r="L54" i="11"/>
  <c r="J54" i="11"/>
  <c r="F54" i="11"/>
  <c r="D54" i="11"/>
  <c r="L53" i="11"/>
  <c r="F52" i="11"/>
  <c r="D52" i="11"/>
  <c r="L51" i="11"/>
  <c r="L50" i="11"/>
  <c r="J50" i="11"/>
  <c r="J49" i="11" s="1"/>
  <c r="L49" i="11"/>
  <c r="F49" i="11"/>
  <c r="D49" i="11"/>
  <c r="F47" i="11"/>
  <c r="L46" i="11"/>
  <c r="L44" i="11"/>
  <c r="J44" i="11"/>
  <c r="L43" i="11"/>
  <c r="J43" i="11"/>
  <c r="L42" i="11"/>
  <c r="J42" i="11"/>
  <c r="L41" i="11"/>
  <c r="F38" i="11"/>
  <c r="F35" i="11"/>
  <c r="D35" i="11"/>
  <c r="L34" i="11"/>
  <c r="J34" i="11"/>
  <c r="F34" i="11"/>
  <c r="D34" i="11"/>
  <c r="L33" i="11"/>
  <c r="L32" i="11" s="1"/>
  <c r="J33" i="11"/>
  <c r="F31" i="11"/>
  <c r="D31" i="11"/>
  <c r="L26" i="11"/>
  <c r="E777" i="14" s="1"/>
  <c r="L24" i="11"/>
  <c r="L22" i="11" s="1"/>
  <c r="J24" i="11"/>
  <c r="D24" i="11"/>
  <c r="L20" i="11"/>
  <c r="J20" i="11"/>
  <c r="F20" i="11"/>
  <c r="L19" i="11"/>
  <c r="J19" i="11"/>
  <c r="F15" i="11"/>
  <c r="G121" i="14" s="1"/>
  <c r="Q905" i="10"/>
  <c r="I905" i="10"/>
  <c r="M905" i="10" s="1"/>
  <c r="Q904" i="10"/>
  <c r="I904" i="10"/>
  <c r="M904" i="10" s="1"/>
  <c r="M906" i="10" s="1"/>
  <c r="Q903" i="10"/>
  <c r="O903" i="10"/>
  <c r="M902" i="10"/>
  <c r="I902" i="10"/>
  <c r="M901" i="10"/>
  <c r="K901" i="10"/>
  <c r="I901" i="10"/>
  <c r="M900" i="10"/>
  <c r="M903" i="10" s="1"/>
  <c r="I900" i="10"/>
  <c r="I903" i="10" s="1"/>
  <c r="K898" i="10"/>
  <c r="G898" i="10"/>
  <c r="K897" i="10"/>
  <c r="G897" i="10"/>
  <c r="K896" i="10"/>
  <c r="G896" i="10"/>
  <c r="K895" i="10"/>
  <c r="G895" i="10"/>
  <c r="K894" i="10"/>
  <c r="G894" i="10"/>
  <c r="K893" i="10"/>
  <c r="G893" i="10"/>
  <c r="K892" i="10"/>
  <c r="G892" i="10"/>
  <c r="K891" i="10"/>
  <c r="G891" i="10"/>
  <c r="K890" i="10"/>
  <c r="G890" i="10"/>
  <c r="K889" i="10"/>
  <c r="G889" i="10"/>
  <c r="K888" i="10"/>
  <c r="G888" i="10"/>
  <c r="K887" i="10"/>
  <c r="G887" i="10"/>
  <c r="K886" i="10"/>
  <c r="G886" i="10"/>
  <c r="K885" i="10"/>
  <c r="G885" i="10"/>
  <c r="K884" i="10"/>
  <c r="G884" i="10"/>
  <c r="K883" i="10"/>
  <c r="G883" i="10"/>
  <c r="K882" i="10"/>
  <c r="G882" i="10"/>
  <c r="K881" i="10"/>
  <c r="G881" i="10"/>
  <c r="K880" i="10"/>
  <c r="G880" i="10"/>
  <c r="K879" i="10"/>
  <c r="G66" i="12" s="1"/>
  <c r="K878" i="10"/>
  <c r="G878" i="10"/>
  <c r="K877" i="10"/>
  <c r="G877" i="10"/>
  <c r="K876" i="10"/>
  <c r="G876" i="10"/>
  <c r="K875" i="10"/>
  <c r="G875" i="10"/>
  <c r="K874" i="10"/>
  <c r="G58" i="12" s="1"/>
  <c r="K873" i="10"/>
  <c r="D962" i="14" s="1"/>
  <c r="K872" i="10"/>
  <c r="K871" i="10"/>
  <c r="D960" i="14" s="1"/>
  <c r="K870" i="10"/>
  <c r="G870" i="10"/>
  <c r="K869" i="10"/>
  <c r="D959" i="14" s="1"/>
  <c r="K868" i="10"/>
  <c r="K867" i="10"/>
  <c r="G867" i="10"/>
  <c r="K866" i="10"/>
  <c r="K865" i="10"/>
  <c r="K864" i="10"/>
  <c r="G864" i="10"/>
  <c r="K863" i="10"/>
  <c r="K862" i="10"/>
  <c r="K861" i="10"/>
  <c r="K860" i="10"/>
  <c r="D990" i="14" s="1"/>
  <c r="D992" i="14" s="1"/>
  <c r="K859" i="10"/>
  <c r="G859" i="10"/>
  <c r="K858" i="10"/>
  <c r="G858" i="10"/>
  <c r="K857" i="10"/>
  <c r="G857" i="10"/>
  <c r="K856" i="10"/>
  <c r="K855" i="10"/>
  <c r="K854" i="10"/>
  <c r="K853" i="10"/>
  <c r="K852" i="10"/>
  <c r="K851" i="10"/>
  <c r="D951" i="14" s="1"/>
  <c r="K850" i="10"/>
  <c r="K849" i="10"/>
  <c r="G849" i="10"/>
  <c r="K848" i="10"/>
  <c r="K847" i="10"/>
  <c r="K846" i="10"/>
  <c r="K845" i="10"/>
  <c r="G845" i="10"/>
  <c r="K844" i="10"/>
  <c r="D950" i="14" s="1"/>
  <c r="K843" i="10"/>
  <c r="G843" i="10"/>
  <c r="K842" i="10"/>
  <c r="D949" i="14" s="1"/>
  <c r="K841" i="10"/>
  <c r="G841" i="10"/>
  <c r="K840" i="10"/>
  <c r="K839" i="10"/>
  <c r="K838" i="10"/>
  <c r="K837" i="10"/>
  <c r="G837" i="10"/>
  <c r="K836" i="10"/>
  <c r="G836" i="10"/>
  <c r="K835" i="10"/>
  <c r="G835" i="10"/>
  <c r="K834" i="10"/>
  <c r="K833" i="10"/>
  <c r="G56" i="12" s="1"/>
  <c r="K832" i="10"/>
  <c r="G832" i="10"/>
  <c r="K831" i="10"/>
  <c r="K830" i="10"/>
  <c r="G830" i="10"/>
  <c r="K829" i="10"/>
  <c r="G59" i="12" s="1"/>
  <c r="K828" i="10"/>
  <c r="G828" i="10"/>
  <c r="K827" i="10"/>
  <c r="G827" i="10"/>
  <c r="K826" i="10"/>
  <c r="G57" i="12" s="1"/>
  <c r="K825" i="10"/>
  <c r="G825" i="10"/>
  <c r="K824" i="10"/>
  <c r="K823" i="10"/>
  <c r="K822" i="10"/>
  <c r="K821" i="10"/>
  <c r="G821" i="10"/>
  <c r="K820" i="10"/>
  <c r="K819" i="10"/>
  <c r="G819" i="10"/>
  <c r="K818" i="10"/>
  <c r="K817" i="10"/>
  <c r="G817" i="10"/>
  <c r="K816" i="10"/>
  <c r="G54" i="12" s="1"/>
  <c r="K815" i="10"/>
  <c r="G815" i="10"/>
  <c r="K814" i="10"/>
  <c r="K813" i="10"/>
  <c r="K812" i="10"/>
  <c r="K811" i="10"/>
  <c r="K810" i="10"/>
  <c r="G810" i="10"/>
  <c r="K809" i="10"/>
  <c r="G809" i="10"/>
  <c r="K808" i="10"/>
  <c r="G808" i="10"/>
  <c r="K807" i="10"/>
  <c r="G807" i="10"/>
  <c r="K806" i="10"/>
  <c r="G806" i="10"/>
  <c r="K805" i="10"/>
  <c r="G805" i="10"/>
  <c r="K804" i="10"/>
  <c r="K803" i="10"/>
  <c r="G803" i="10"/>
  <c r="K802" i="10"/>
  <c r="G53" i="12" s="1"/>
  <c r="K801" i="10"/>
  <c r="G801" i="10"/>
  <c r="K800" i="10"/>
  <c r="G800" i="10"/>
  <c r="K799" i="10"/>
  <c r="K798" i="10"/>
  <c r="G55" i="12" s="1"/>
  <c r="G798" i="10"/>
  <c r="K797" i="10"/>
  <c r="K796" i="10"/>
  <c r="K795" i="10"/>
  <c r="K794" i="10"/>
  <c r="K793" i="10"/>
  <c r="K792" i="10"/>
  <c r="G792" i="10"/>
  <c r="K791" i="10"/>
  <c r="K790" i="10"/>
  <c r="K789" i="10"/>
  <c r="G789" i="10"/>
  <c r="K788" i="10"/>
  <c r="K787" i="10"/>
  <c r="G787" i="10"/>
  <c r="K786" i="10"/>
  <c r="D948" i="14" s="1"/>
  <c r="K785" i="10"/>
  <c r="D947" i="14" s="1"/>
  <c r="K784" i="10"/>
  <c r="K783" i="10"/>
  <c r="K782" i="10"/>
  <c r="K781" i="10"/>
  <c r="K780" i="10"/>
  <c r="K779" i="10"/>
  <c r="G60" i="12" s="1"/>
  <c r="K778" i="10"/>
  <c r="G778" i="10"/>
  <c r="K777" i="10"/>
  <c r="G777" i="10"/>
  <c r="K776" i="10"/>
  <c r="K775" i="10"/>
  <c r="K774" i="10"/>
  <c r="G774" i="10"/>
  <c r="K773" i="10"/>
  <c r="G773" i="10"/>
  <c r="K772" i="10"/>
  <c r="G52" i="12" s="1"/>
  <c r="K771" i="10"/>
  <c r="G771" i="10"/>
  <c r="K770" i="10"/>
  <c r="G770" i="10"/>
  <c r="K769" i="10"/>
  <c r="G769" i="10"/>
  <c r="K768" i="10"/>
  <c r="K767" i="10"/>
  <c r="K766" i="10"/>
  <c r="G766" i="10"/>
  <c r="K765" i="10"/>
  <c r="K764" i="10"/>
  <c r="G49" i="12" s="1"/>
  <c r="K763" i="10"/>
  <c r="G763" i="10"/>
  <c r="K762" i="10"/>
  <c r="G47" i="12" s="1"/>
  <c r="K761" i="10"/>
  <c r="G761" i="10"/>
  <c r="K760" i="10"/>
  <c r="K759" i="10"/>
  <c r="G759" i="10"/>
  <c r="K758" i="10"/>
  <c r="G758" i="10"/>
  <c r="K757" i="10"/>
  <c r="G757" i="10"/>
  <c r="K756" i="10"/>
  <c r="G756" i="10"/>
  <c r="K755" i="10"/>
  <c r="K754" i="10"/>
  <c r="D934" i="14" s="1"/>
  <c r="G754" i="10"/>
  <c r="K753" i="10"/>
  <c r="G753" i="10"/>
  <c r="K752" i="10"/>
  <c r="K751" i="10"/>
  <c r="G751" i="10"/>
  <c r="K750" i="10"/>
  <c r="G750" i="10"/>
  <c r="K749" i="10"/>
  <c r="G749" i="10"/>
  <c r="K748" i="10"/>
  <c r="G748" i="10"/>
  <c r="K747" i="10"/>
  <c r="G747" i="10"/>
  <c r="K746" i="10"/>
  <c r="G746" i="10"/>
  <c r="K745" i="10"/>
  <c r="G745" i="10"/>
  <c r="K744" i="10"/>
  <c r="G744" i="10"/>
  <c r="K743" i="10"/>
  <c r="G743" i="10"/>
  <c r="K742" i="10"/>
  <c r="K741" i="10"/>
  <c r="K740" i="10"/>
  <c r="K739" i="10"/>
  <c r="G739" i="10"/>
  <c r="K738" i="10"/>
  <c r="G738" i="10"/>
  <c r="K737" i="10"/>
  <c r="G737" i="10"/>
  <c r="K736" i="10"/>
  <c r="K735" i="10"/>
  <c r="G735" i="10"/>
  <c r="K734" i="10"/>
  <c r="G734" i="10"/>
  <c r="K733" i="10"/>
  <c r="G733" i="10"/>
  <c r="K732" i="10"/>
  <c r="K731" i="10"/>
  <c r="K730" i="10"/>
  <c r="K729" i="10"/>
  <c r="K728" i="10"/>
  <c r="K727" i="10"/>
  <c r="K726" i="10"/>
  <c r="G726" i="10"/>
  <c r="K725" i="10"/>
  <c r="K724" i="10"/>
  <c r="D933" i="14" s="1"/>
  <c r="D936" i="14" s="1"/>
  <c r="K723" i="10"/>
  <c r="G723" i="10"/>
  <c r="K722" i="10"/>
  <c r="K721" i="10"/>
  <c r="K720" i="10"/>
  <c r="K719" i="10"/>
  <c r="K718" i="10"/>
  <c r="K717" i="10"/>
  <c r="K716" i="10"/>
  <c r="G716" i="10"/>
  <c r="K715" i="10"/>
  <c r="G715" i="10"/>
  <c r="K714" i="10"/>
  <c r="G714" i="10"/>
  <c r="K713" i="10"/>
  <c r="G42" i="12" s="1"/>
  <c r="K712" i="10"/>
  <c r="K711" i="10"/>
  <c r="K710" i="10"/>
  <c r="G710" i="10"/>
  <c r="K709" i="10"/>
  <c r="K708" i="10"/>
  <c r="G41" i="12" s="1"/>
  <c r="K707" i="10"/>
  <c r="G707" i="10"/>
  <c r="K706" i="10"/>
  <c r="G706" i="10"/>
  <c r="K705" i="10"/>
  <c r="G705" i="10"/>
  <c r="K704" i="10"/>
  <c r="K703" i="10"/>
  <c r="G703" i="10"/>
  <c r="K702" i="10"/>
  <c r="G40" i="12" s="1"/>
  <c r="G702" i="10"/>
  <c r="K701" i="10"/>
  <c r="G701" i="10"/>
  <c r="K700" i="10"/>
  <c r="G700" i="10"/>
  <c r="K699" i="10"/>
  <c r="G699" i="10"/>
  <c r="K698" i="10"/>
  <c r="K905" i="10" s="1"/>
  <c r="G698" i="10"/>
  <c r="K697" i="10"/>
  <c r="K696" i="10"/>
  <c r="K695" i="10"/>
  <c r="K694" i="10"/>
  <c r="K693" i="10"/>
  <c r="G693" i="10"/>
  <c r="K692" i="10"/>
  <c r="G692" i="10"/>
  <c r="K691" i="10"/>
  <c r="G691" i="10"/>
  <c r="K690" i="10"/>
  <c r="G690" i="10"/>
  <c r="K689" i="10"/>
  <c r="D999" i="14" s="1"/>
  <c r="D1000" i="14" s="1"/>
  <c r="F1000" i="14" s="1"/>
  <c r="K688" i="10"/>
  <c r="G65" i="12" s="1"/>
  <c r="G64" i="12" s="1"/>
  <c r="K687" i="10"/>
  <c r="G687" i="10"/>
  <c r="K686" i="10"/>
  <c r="G686" i="10"/>
  <c r="K685" i="10"/>
  <c r="K684" i="10"/>
  <c r="K683" i="10"/>
  <c r="G683" i="10"/>
  <c r="K682" i="10"/>
  <c r="D985" i="14" s="1"/>
  <c r="D987" i="14" s="1"/>
  <c r="K681" i="10"/>
  <c r="G681" i="10"/>
  <c r="K680" i="10"/>
  <c r="K679" i="10"/>
  <c r="K678" i="10"/>
  <c r="G678" i="10"/>
  <c r="K677" i="10"/>
  <c r="K676" i="10"/>
  <c r="D919" i="14" s="1"/>
  <c r="K675" i="10"/>
  <c r="G675" i="10"/>
  <c r="K674" i="10"/>
  <c r="K673" i="10"/>
  <c r="D917" i="14" s="1"/>
  <c r="D923" i="14" s="1"/>
  <c r="K672" i="10"/>
  <c r="G672" i="10"/>
  <c r="K671" i="10"/>
  <c r="G671" i="10"/>
  <c r="K670" i="10"/>
  <c r="G670" i="10"/>
  <c r="K669" i="10"/>
  <c r="G669" i="10"/>
  <c r="K668" i="10"/>
  <c r="G668" i="10"/>
  <c r="K667" i="10"/>
  <c r="G667" i="10"/>
  <c r="K666" i="10"/>
  <c r="G666" i="10"/>
  <c r="K665" i="10"/>
  <c r="G665" i="10"/>
  <c r="K664" i="10"/>
  <c r="K663" i="10"/>
  <c r="G663" i="10"/>
  <c r="K662" i="10"/>
  <c r="G662" i="10"/>
  <c r="K661" i="10"/>
  <c r="K660" i="10"/>
  <c r="K659" i="10"/>
  <c r="G659" i="10"/>
  <c r="K658" i="10"/>
  <c r="G658" i="10"/>
  <c r="K657" i="10"/>
  <c r="K656" i="10"/>
  <c r="G656" i="10"/>
  <c r="K655" i="10"/>
  <c r="G655" i="10"/>
  <c r="K654" i="10"/>
  <c r="G654" i="10"/>
  <c r="K653" i="10"/>
  <c r="K652" i="10"/>
  <c r="G652" i="10"/>
  <c r="K651" i="10"/>
  <c r="K650" i="10"/>
  <c r="G650" i="10"/>
  <c r="K649" i="10"/>
  <c r="K648" i="10"/>
  <c r="G648" i="10"/>
  <c r="K647" i="10"/>
  <c r="G647" i="10"/>
  <c r="K646" i="10"/>
  <c r="G646" i="10"/>
  <c r="K645" i="10"/>
  <c r="G645" i="10"/>
  <c r="K644" i="10"/>
  <c r="G644" i="10"/>
  <c r="K643" i="10"/>
  <c r="G643" i="10"/>
  <c r="K642" i="10"/>
  <c r="G642" i="10"/>
  <c r="K641" i="10"/>
  <c r="K640" i="10"/>
  <c r="G640" i="10"/>
  <c r="K639" i="10"/>
  <c r="K638" i="10"/>
  <c r="K637" i="10"/>
  <c r="K636" i="10"/>
  <c r="G636" i="10"/>
  <c r="K635" i="10"/>
  <c r="G635" i="10"/>
  <c r="K634" i="10"/>
  <c r="G634" i="10"/>
  <c r="K633" i="10"/>
  <c r="K632" i="10"/>
  <c r="G632" i="10"/>
  <c r="K631" i="10"/>
  <c r="G631" i="10"/>
  <c r="K630" i="10"/>
  <c r="G630" i="10"/>
  <c r="K629" i="10"/>
  <c r="K628" i="10"/>
  <c r="K627" i="10"/>
  <c r="K626" i="10"/>
  <c r="K625" i="10"/>
  <c r="G36" i="12" s="1"/>
  <c r="K624" i="10"/>
  <c r="K623" i="10"/>
  <c r="K622" i="10"/>
  <c r="K621" i="10"/>
  <c r="G33" i="12" s="1"/>
  <c r="K620" i="10"/>
  <c r="G620" i="10"/>
  <c r="K619" i="10"/>
  <c r="G619" i="10"/>
  <c r="K618" i="10"/>
  <c r="G618" i="10"/>
  <c r="K617" i="10"/>
  <c r="K616" i="10"/>
  <c r="G616" i="10"/>
  <c r="K615" i="10"/>
  <c r="G615" i="10"/>
  <c r="K614" i="10"/>
  <c r="K613" i="10"/>
  <c r="G613" i="10"/>
  <c r="K612" i="10"/>
  <c r="G612" i="10"/>
  <c r="K611" i="10"/>
  <c r="G611" i="10"/>
  <c r="K610" i="10"/>
  <c r="G610" i="10"/>
  <c r="K609" i="10"/>
  <c r="G609" i="10"/>
  <c r="K608" i="10"/>
  <c r="G608" i="10"/>
  <c r="K607" i="10"/>
  <c r="G607" i="10"/>
  <c r="K606" i="10"/>
  <c r="G606" i="10"/>
  <c r="K605" i="10"/>
  <c r="G605" i="10"/>
  <c r="K604" i="10"/>
  <c r="G35" i="12" s="1"/>
  <c r="G604" i="10"/>
  <c r="K603" i="10"/>
  <c r="K602" i="10"/>
  <c r="K601" i="10"/>
  <c r="K600" i="10"/>
  <c r="G600" i="10"/>
  <c r="K599" i="10"/>
  <c r="K598" i="10"/>
  <c r="G598" i="10"/>
  <c r="K597" i="10"/>
  <c r="G597" i="10"/>
  <c r="K596" i="10"/>
  <c r="G596" i="10"/>
  <c r="K595" i="10"/>
  <c r="G595" i="10"/>
  <c r="K594" i="10"/>
  <c r="K593" i="10"/>
  <c r="K592" i="10"/>
  <c r="K591" i="10"/>
  <c r="K590" i="10"/>
  <c r="K589" i="10"/>
  <c r="K588" i="10"/>
  <c r="K587" i="10"/>
  <c r="G587" i="10"/>
  <c r="K586" i="10"/>
  <c r="G32" i="12" s="1"/>
  <c r="K585" i="10"/>
  <c r="G585" i="10"/>
  <c r="K584" i="10"/>
  <c r="G584" i="10"/>
  <c r="K583" i="10"/>
  <c r="G583" i="10"/>
  <c r="K582" i="10"/>
  <c r="K581" i="10"/>
  <c r="G31" i="12" s="1"/>
  <c r="G581" i="10"/>
  <c r="K580" i="10"/>
  <c r="G580" i="10"/>
  <c r="K579" i="10"/>
  <c r="K578" i="10"/>
  <c r="G578" i="10"/>
  <c r="K577" i="10"/>
  <c r="G577" i="10"/>
  <c r="K576" i="10"/>
  <c r="K575" i="10"/>
  <c r="G37" i="12" s="1"/>
  <c r="K574" i="10"/>
  <c r="G26" i="12" s="1"/>
  <c r="K573" i="10"/>
  <c r="K572" i="10"/>
  <c r="G27" i="12" s="1"/>
  <c r="K571" i="10"/>
  <c r="G571" i="10"/>
  <c r="K570" i="10"/>
  <c r="K569" i="10"/>
  <c r="K568" i="10"/>
  <c r="G568" i="10"/>
  <c r="K567" i="10"/>
  <c r="G567" i="10"/>
  <c r="K566" i="10"/>
  <c r="G566" i="10"/>
  <c r="K565" i="10"/>
  <c r="G565" i="10"/>
  <c r="K564" i="10"/>
  <c r="G564" i="10"/>
  <c r="K563" i="10"/>
  <c r="G563" i="10"/>
  <c r="K562" i="10"/>
  <c r="G562" i="10"/>
  <c r="K561" i="10"/>
  <c r="G561" i="10"/>
  <c r="K560" i="10"/>
  <c r="K559" i="10"/>
  <c r="G19" i="12" s="1"/>
  <c r="K558" i="10"/>
  <c r="G558" i="10"/>
  <c r="K557" i="10"/>
  <c r="G18" i="12" s="1"/>
  <c r="K556" i="10"/>
  <c r="G556" i="10"/>
  <c r="K555" i="10"/>
  <c r="G555" i="10"/>
  <c r="K554" i="10"/>
  <c r="G554" i="10"/>
  <c r="K553" i="10"/>
  <c r="K904" i="10" s="1"/>
  <c r="K906" i="10" s="1"/>
  <c r="G553" i="10"/>
  <c r="K552" i="10"/>
  <c r="K551" i="10"/>
  <c r="K550" i="10"/>
  <c r="K549" i="10"/>
  <c r="G549" i="10"/>
  <c r="K548" i="10"/>
  <c r="K547" i="10"/>
  <c r="G547" i="10"/>
  <c r="K546" i="10"/>
  <c r="K545" i="10"/>
  <c r="G545" i="10"/>
  <c r="K544" i="10"/>
  <c r="K543" i="10"/>
  <c r="K542" i="10"/>
  <c r="G542" i="10"/>
  <c r="K541" i="10"/>
  <c r="K540" i="10"/>
  <c r="K539" i="10"/>
  <c r="G539" i="10"/>
  <c r="K538" i="10"/>
  <c r="G538" i="10"/>
  <c r="K537" i="10"/>
  <c r="K902" i="10" s="1"/>
  <c r="G537" i="10"/>
  <c r="K536" i="10"/>
  <c r="G536" i="10"/>
  <c r="K535" i="10"/>
  <c r="G535" i="10"/>
  <c r="K534" i="10"/>
  <c r="G534" i="10"/>
  <c r="K533" i="10"/>
  <c r="G533" i="10"/>
  <c r="K532" i="10"/>
  <c r="G532" i="10"/>
  <c r="K531" i="10"/>
  <c r="G531" i="10"/>
  <c r="K530" i="10"/>
  <c r="K529" i="10"/>
  <c r="K528" i="10"/>
  <c r="K527" i="10"/>
  <c r="K526" i="10"/>
  <c r="K525" i="10"/>
  <c r="K524" i="10"/>
  <c r="K523" i="10"/>
  <c r="K522" i="10"/>
  <c r="K521" i="10"/>
  <c r="K520" i="10"/>
  <c r="K519" i="10"/>
  <c r="G519" i="10"/>
  <c r="K518" i="10"/>
  <c r="K517" i="10"/>
  <c r="K516" i="10"/>
  <c r="K515" i="10"/>
  <c r="G515" i="10"/>
  <c r="K514" i="10"/>
  <c r="K513" i="10"/>
  <c r="K512" i="10"/>
  <c r="K511" i="10"/>
  <c r="G511" i="10"/>
  <c r="K510" i="10"/>
  <c r="G510" i="10"/>
  <c r="K509" i="10"/>
  <c r="G509" i="10"/>
  <c r="K508" i="10"/>
  <c r="G508" i="10"/>
  <c r="K507" i="10"/>
  <c r="G507" i="10"/>
  <c r="K506" i="10"/>
  <c r="G506" i="10"/>
  <c r="K505" i="10"/>
  <c r="G505" i="10"/>
  <c r="K504" i="10"/>
  <c r="G504" i="10"/>
  <c r="K503" i="10"/>
  <c r="G503" i="10"/>
  <c r="K502" i="10"/>
  <c r="G502" i="10"/>
  <c r="K501" i="10"/>
  <c r="K500" i="10"/>
  <c r="K499" i="10"/>
  <c r="K498" i="10"/>
  <c r="G498" i="10"/>
  <c r="K497" i="10"/>
  <c r="G497" i="10"/>
  <c r="K496" i="10"/>
  <c r="G496" i="10"/>
  <c r="K495" i="10"/>
  <c r="K494" i="10"/>
  <c r="G494" i="10"/>
  <c r="K493" i="10"/>
  <c r="G493" i="10"/>
  <c r="K492" i="10"/>
  <c r="G492" i="10"/>
  <c r="K491" i="10"/>
  <c r="K490" i="10"/>
  <c r="K489" i="10"/>
  <c r="G489" i="10"/>
  <c r="K488" i="10"/>
  <c r="K487" i="10"/>
  <c r="K486" i="10"/>
  <c r="G486" i="10"/>
  <c r="K485" i="10"/>
  <c r="K484" i="10"/>
  <c r="K483" i="10"/>
  <c r="G483" i="10"/>
  <c r="K482" i="10"/>
  <c r="G482" i="10"/>
  <c r="K481" i="10"/>
  <c r="G481" i="10"/>
  <c r="K480" i="10"/>
  <c r="G480" i="10"/>
  <c r="K479" i="10"/>
  <c r="G479" i="10"/>
  <c r="K478" i="10"/>
  <c r="G478" i="10"/>
  <c r="K477" i="10"/>
  <c r="G477" i="10"/>
  <c r="K476" i="10"/>
  <c r="G476" i="10"/>
  <c r="K475" i="10"/>
  <c r="G475" i="10"/>
  <c r="K474" i="10"/>
  <c r="K473" i="10"/>
  <c r="K472" i="10"/>
  <c r="K471" i="10"/>
  <c r="G471" i="10"/>
  <c r="K470" i="10"/>
  <c r="K469" i="10"/>
  <c r="K468" i="10"/>
  <c r="K467" i="10"/>
  <c r="G467" i="10"/>
  <c r="K466" i="10"/>
  <c r="K465" i="10"/>
  <c r="K464" i="10"/>
  <c r="K463" i="10"/>
  <c r="G463" i="10"/>
  <c r="K462" i="10"/>
  <c r="G462" i="10"/>
  <c r="K461" i="10"/>
  <c r="G461" i="10"/>
  <c r="K460" i="10"/>
  <c r="G460" i="10"/>
  <c r="K459" i="10"/>
  <c r="G459" i="10"/>
  <c r="K458" i="10"/>
  <c r="G458" i="10"/>
  <c r="K457" i="10"/>
  <c r="G457" i="10"/>
  <c r="K456" i="10"/>
  <c r="G456" i="10"/>
  <c r="K455" i="10"/>
  <c r="G455" i="10"/>
  <c r="K454" i="10"/>
  <c r="G454" i="10"/>
  <c r="K453" i="10"/>
  <c r="K452" i="10"/>
  <c r="G452" i="10"/>
  <c r="K451" i="10"/>
  <c r="G451" i="10"/>
  <c r="K450" i="10"/>
  <c r="K449" i="10"/>
  <c r="G449" i="10"/>
  <c r="K448" i="10"/>
  <c r="G448" i="10"/>
  <c r="K447" i="10"/>
  <c r="G447" i="10"/>
  <c r="K446" i="10"/>
  <c r="G446" i="10"/>
  <c r="K445" i="10"/>
  <c r="G445" i="10"/>
  <c r="K444" i="10"/>
  <c r="G444" i="10"/>
  <c r="K443" i="10"/>
  <c r="G443" i="10"/>
  <c r="K442" i="10"/>
  <c r="G442" i="10"/>
  <c r="K441" i="10"/>
  <c r="G441" i="10"/>
  <c r="K440" i="10"/>
  <c r="G440" i="10"/>
  <c r="K439" i="10"/>
  <c r="G439" i="10"/>
  <c r="K438" i="10"/>
  <c r="G438" i="10"/>
  <c r="K437" i="10"/>
  <c r="K436" i="10"/>
  <c r="K435" i="10"/>
  <c r="K434" i="10"/>
  <c r="K433" i="10"/>
  <c r="K432" i="10"/>
  <c r="G432" i="10"/>
  <c r="K431" i="10"/>
  <c r="G431" i="10"/>
  <c r="K430" i="10"/>
  <c r="G430" i="10"/>
  <c r="K429" i="10"/>
  <c r="G429" i="10"/>
  <c r="K428" i="10"/>
  <c r="G428" i="10"/>
  <c r="K427" i="10"/>
  <c r="K426" i="10"/>
  <c r="G426" i="10"/>
  <c r="K425" i="10"/>
  <c r="K424" i="10"/>
  <c r="G424" i="10"/>
  <c r="K423" i="10"/>
  <c r="G423" i="10"/>
  <c r="K422" i="10"/>
  <c r="K421" i="10"/>
  <c r="K420" i="10"/>
  <c r="G420" i="10"/>
  <c r="K419" i="10"/>
  <c r="G419" i="10"/>
  <c r="K418" i="10"/>
  <c r="G418" i="10"/>
  <c r="K417" i="10"/>
  <c r="G417" i="10"/>
  <c r="K416" i="10"/>
  <c r="K415" i="10"/>
  <c r="K414" i="10"/>
  <c r="K413" i="10"/>
  <c r="K412" i="10"/>
  <c r="G412" i="10"/>
  <c r="K411" i="10"/>
  <c r="G411" i="10"/>
  <c r="K410" i="10"/>
  <c r="G410" i="10"/>
  <c r="K409" i="10"/>
  <c r="G409" i="10"/>
  <c r="K408" i="10"/>
  <c r="G408" i="10"/>
  <c r="K407" i="10"/>
  <c r="K406" i="10"/>
  <c r="G406" i="10"/>
  <c r="K405" i="10"/>
  <c r="G405" i="10"/>
  <c r="K404" i="10"/>
  <c r="K403" i="10"/>
  <c r="K402" i="10"/>
  <c r="K401" i="10"/>
  <c r="K400" i="10"/>
  <c r="G400" i="10"/>
  <c r="K399" i="10"/>
  <c r="K398" i="10"/>
  <c r="K397" i="10"/>
  <c r="G397" i="10"/>
  <c r="K396" i="10"/>
  <c r="G396" i="10"/>
  <c r="K395" i="10"/>
  <c r="K394" i="10"/>
  <c r="G394" i="10"/>
  <c r="K393" i="10"/>
  <c r="K392" i="10"/>
  <c r="K391" i="10"/>
  <c r="K390" i="10"/>
  <c r="G390" i="10"/>
  <c r="K389" i="10"/>
  <c r="G389" i="10"/>
  <c r="K388" i="10"/>
  <c r="G388" i="10"/>
  <c r="K387" i="10"/>
  <c r="G387" i="10"/>
  <c r="K386" i="10"/>
  <c r="G386" i="10"/>
  <c r="K385" i="10"/>
  <c r="G385" i="10"/>
  <c r="K384" i="10"/>
  <c r="G384" i="10"/>
  <c r="K383" i="10"/>
  <c r="G383" i="10"/>
  <c r="K382" i="10"/>
  <c r="G382" i="10"/>
  <c r="K381" i="10"/>
  <c r="K380" i="10"/>
  <c r="K379" i="10"/>
  <c r="G379" i="10"/>
  <c r="K378" i="10"/>
  <c r="G378" i="10"/>
  <c r="K377" i="10"/>
  <c r="G377" i="10"/>
  <c r="K376" i="10"/>
  <c r="K375" i="10"/>
  <c r="G375" i="10"/>
  <c r="K374" i="10"/>
  <c r="G374" i="10"/>
  <c r="K373" i="10"/>
  <c r="K372" i="10"/>
  <c r="K371" i="10"/>
  <c r="K370" i="10"/>
  <c r="G370" i="10"/>
  <c r="K369" i="10"/>
  <c r="G369" i="10"/>
  <c r="K368" i="10"/>
  <c r="G368" i="10"/>
  <c r="K367" i="10"/>
  <c r="K366" i="10"/>
  <c r="G366" i="10"/>
  <c r="K365" i="10"/>
  <c r="G365" i="10"/>
  <c r="K364" i="10"/>
  <c r="G364" i="10"/>
  <c r="K363" i="10"/>
  <c r="G363" i="10"/>
  <c r="K362" i="10"/>
  <c r="G362" i="10"/>
  <c r="K361" i="10"/>
  <c r="G361" i="10"/>
  <c r="K360" i="10"/>
  <c r="G360" i="10"/>
  <c r="K359" i="10"/>
  <c r="G359" i="10"/>
  <c r="K358" i="10"/>
  <c r="G358" i="10"/>
  <c r="K357" i="10"/>
  <c r="G357" i="10"/>
  <c r="K356" i="10"/>
  <c r="G356" i="10"/>
  <c r="K355" i="10"/>
  <c r="G355" i="10"/>
  <c r="K354" i="10"/>
  <c r="G354" i="10"/>
  <c r="K353" i="10"/>
  <c r="G353" i="10"/>
  <c r="K352" i="10"/>
  <c r="G352" i="10"/>
  <c r="K351" i="10"/>
  <c r="G351" i="10"/>
  <c r="K350" i="10"/>
  <c r="G350" i="10"/>
  <c r="K349" i="10"/>
  <c r="G349" i="10"/>
  <c r="K348" i="10"/>
  <c r="G348" i="10"/>
  <c r="K347" i="10"/>
  <c r="G347" i="10"/>
  <c r="K346" i="10"/>
  <c r="G346" i="10"/>
  <c r="K345" i="10"/>
  <c r="G345" i="10"/>
  <c r="K344" i="10"/>
  <c r="G344" i="10"/>
  <c r="K343" i="10"/>
  <c r="G343" i="10"/>
  <c r="K342" i="10"/>
  <c r="G342" i="10"/>
  <c r="K341" i="10"/>
  <c r="G341" i="10"/>
  <c r="K340" i="10"/>
  <c r="G340" i="10"/>
  <c r="K339" i="10"/>
  <c r="G339" i="10"/>
  <c r="K338" i="10"/>
  <c r="G338" i="10"/>
  <c r="K337" i="10"/>
  <c r="G337" i="10"/>
  <c r="K336" i="10"/>
  <c r="G336" i="10"/>
  <c r="K335" i="10"/>
  <c r="G335" i="10"/>
  <c r="K334" i="10"/>
  <c r="K333" i="10"/>
  <c r="G333" i="10"/>
  <c r="K332" i="10"/>
  <c r="G332" i="10"/>
  <c r="K331" i="10"/>
  <c r="G331" i="10"/>
  <c r="K330" i="10"/>
  <c r="G330" i="10"/>
  <c r="K329" i="10"/>
  <c r="G329" i="10"/>
  <c r="K328" i="10"/>
  <c r="F30" i="11" s="1"/>
  <c r="F27" i="11" s="1"/>
  <c r="K327" i="10"/>
  <c r="F46" i="11" s="1"/>
  <c r="K326" i="10"/>
  <c r="G326" i="10"/>
  <c r="K325" i="10"/>
  <c r="G325" i="10"/>
  <c r="K324" i="10"/>
  <c r="G324" i="10"/>
  <c r="K323" i="10"/>
  <c r="G323" i="10"/>
  <c r="K322" i="10"/>
  <c r="G322" i="10"/>
  <c r="K321" i="10"/>
  <c r="G321" i="10"/>
  <c r="K320" i="10"/>
  <c r="G320" i="10"/>
  <c r="K319" i="10"/>
  <c r="K318" i="10"/>
  <c r="G318" i="10"/>
  <c r="K317" i="10"/>
  <c r="K316" i="10"/>
  <c r="G316" i="10"/>
  <c r="K315" i="10"/>
  <c r="G315" i="10"/>
  <c r="K314" i="10"/>
  <c r="G314" i="10"/>
  <c r="K313" i="10"/>
  <c r="G313" i="10"/>
  <c r="K312" i="10"/>
  <c r="G312" i="10"/>
  <c r="K311" i="10"/>
  <c r="K310" i="10"/>
  <c r="K309" i="10"/>
  <c r="K308" i="10"/>
  <c r="K307" i="10"/>
  <c r="K306" i="10"/>
  <c r="K305" i="10"/>
  <c r="K304" i="10"/>
  <c r="G304" i="10"/>
  <c r="K303" i="10"/>
  <c r="G303" i="10"/>
  <c r="K302" i="10"/>
  <c r="G302" i="10"/>
  <c r="K301" i="10"/>
  <c r="G301" i="10"/>
  <c r="K300" i="10"/>
  <c r="G300" i="10"/>
  <c r="K299" i="10"/>
  <c r="G299" i="10"/>
  <c r="K298" i="10"/>
  <c r="G298" i="10"/>
  <c r="K297" i="10"/>
  <c r="G297" i="10"/>
  <c r="K296" i="10"/>
  <c r="K295" i="10"/>
  <c r="G295" i="10"/>
  <c r="K294" i="10"/>
  <c r="K293" i="10"/>
  <c r="K292" i="10"/>
  <c r="G292" i="10"/>
  <c r="K291" i="10"/>
  <c r="G291" i="10"/>
  <c r="K290" i="10"/>
  <c r="G290" i="10"/>
  <c r="K289" i="10"/>
  <c r="K288" i="10"/>
  <c r="K287" i="10"/>
  <c r="K286" i="10"/>
  <c r="G286" i="10"/>
  <c r="K285" i="10"/>
  <c r="K284" i="10"/>
  <c r="G284" i="10"/>
  <c r="K283" i="10"/>
  <c r="K282" i="10"/>
  <c r="G282" i="10"/>
  <c r="K281" i="10"/>
  <c r="G281" i="10"/>
  <c r="K280" i="10"/>
  <c r="G280" i="10"/>
  <c r="K279" i="10"/>
  <c r="G279" i="10"/>
  <c r="K278" i="10"/>
  <c r="G278" i="10"/>
  <c r="K277" i="10"/>
  <c r="G277" i="10"/>
  <c r="K276" i="10"/>
  <c r="G276" i="10"/>
  <c r="K275" i="10"/>
  <c r="K274" i="10"/>
  <c r="K273" i="10"/>
  <c r="K272" i="10"/>
  <c r="G272" i="10"/>
  <c r="K271" i="10"/>
  <c r="G271" i="10"/>
  <c r="K270" i="10"/>
  <c r="G270" i="10"/>
  <c r="K269" i="10"/>
  <c r="G269" i="10"/>
  <c r="K268" i="10"/>
  <c r="G268" i="10"/>
  <c r="K267" i="10"/>
  <c r="K266" i="10"/>
  <c r="K265" i="10"/>
  <c r="G265" i="10"/>
  <c r="K264" i="10"/>
  <c r="K263" i="10"/>
  <c r="K262" i="10"/>
  <c r="G262" i="10"/>
  <c r="K261" i="10"/>
  <c r="G261" i="10"/>
  <c r="K260" i="10"/>
  <c r="G260" i="10"/>
  <c r="K259" i="10"/>
  <c r="G259" i="10"/>
  <c r="K258" i="10"/>
  <c r="G258" i="10"/>
  <c r="K257" i="10"/>
  <c r="G257" i="10"/>
  <c r="K256" i="10"/>
  <c r="G256" i="10"/>
  <c r="K255" i="10"/>
  <c r="K254" i="10"/>
  <c r="K253" i="10"/>
  <c r="G253" i="10"/>
  <c r="K252" i="10"/>
  <c r="K251" i="10"/>
  <c r="K250" i="10"/>
  <c r="G250" i="10"/>
  <c r="K249" i="10"/>
  <c r="G249" i="10"/>
  <c r="K248" i="10"/>
  <c r="G248" i="10"/>
  <c r="K247" i="10"/>
  <c r="K246" i="10"/>
  <c r="G246" i="10"/>
  <c r="K245" i="10"/>
  <c r="G245" i="10"/>
  <c r="K244" i="10"/>
  <c r="K243" i="10"/>
  <c r="G243" i="10"/>
  <c r="K242" i="10"/>
  <c r="G242" i="10"/>
  <c r="K241" i="10"/>
  <c r="G241" i="10"/>
  <c r="K240" i="10"/>
  <c r="G240" i="10"/>
  <c r="K239" i="10"/>
  <c r="G239" i="10"/>
  <c r="K238" i="10"/>
  <c r="G238" i="10"/>
  <c r="K237" i="10"/>
  <c r="G237" i="10"/>
  <c r="K236" i="10"/>
  <c r="G236" i="10"/>
  <c r="K235" i="10"/>
  <c r="G235" i="10"/>
  <c r="K234" i="10"/>
  <c r="G234" i="10"/>
  <c r="K233" i="10"/>
  <c r="G233" i="10"/>
  <c r="K232" i="10"/>
  <c r="G232" i="10"/>
  <c r="K231" i="10"/>
  <c r="K230" i="10"/>
  <c r="G230" i="10"/>
  <c r="K229" i="10"/>
  <c r="G229" i="10"/>
  <c r="K228" i="10"/>
  <c r="G228" i="10"/>
  <c r="K227" i="10"/>
  <c r="G227" i="10"/>
  <c r="K226" i="10"/>
  <c r="G226" i="10"/>
  <c r="K225" i="10"/>
  <c r="G225" i="10"/>
  <c r="K224" i="10"/>
  <c r="G224" i="10"/>
  <c r="K223" i="10"/>
  <c r="G223" i="10"/>
  <c r="K222" i="10"/>
  <c r="G222" i="10"/>
  <c r="K221" i="10"/>
  <c r="G221" i="10"/>
  <c r="K220" i="10"/>
  <c r="G220" i="10"/>
  <c r="K219" i="10"/>
  <c r="G219" i="10"/>
  <c r="K218" i="10"/>
  <c r="G218" i="10"/>
  <c r="K217" i="10"/>
  <c r="G217" i="10"/>
  <c r="K216" i="10"/>
  <c r="G216" i="10"/>
  <c r="K215" i="10"/>
  <c r="K214" i="10"/>
  <c r="K213" i="10"/>
  <c r="K212" i="10"/>
  <c r="K211" i="10"/>
  <c r="G211" i="10"/>
  <c r="K210" i="10"/>
  <c r="G210" i="10"/>
  <c r="K209" i="10"/>
  <c r="G209" i="10"/>
  <c r="K208" i="10"/>
  <c r="G208" i="10"/>
  <c r="K207" i="10"/>
  <c r="G207" i="10"/>
  <c r="K206" i="10"/>
  <c r="G206" i="10"/>
  <c r="K205" i="10"/>
  <c r="G205" i="10"/>
  <c r="K204" i="10"/>
  <c r="G204" i="10"/>
  <c r="K203" i="10"/>
  <c r="G203" i="10"/>
  <c r="K202" i="10"/>
  <c r="G202" i="10"/>
  <c r="K201" i="10"/>
  <c r="G201" i="10"/>
  <c r="K200" i="10"/>
  <c r="G200" i="10"/>
  <c r="K199" i="10"/>
  <c r="G199" i="10"/>
  <c r="K198" i="10"/>
  <c r="G198" i="10"/>
  <c r="K197" i="10"/>
  <c r="G197" i="10"/>
  <c r="K196" i="10"/>
  <c r="G196" i="10"/>
  <c r="K195" i="10"/>
  <c r="G195" i="10"/>
  <c r="K194" i="10"/>
  <c r="G194" i="10"/>
  <c r="K193" i="10"/>
  <c r="G193" i="10"/>
  <c r="K192" i="10"/>
  <c r="G192" i="10"/>
  <c r="K191" i="10"/>
  <c r="G191" i="10"/>
  <c r="K190" i="10"/>
  <c r="G190" i="10"/>
  <c r="K189" i="10"/>
  <c r="G189" i="10"/>
  <c r="K188" i="10"/>
  <c r="G188" i="10"/>
  <c r="K187" i="10"/>
  <c r="G187" i="10"/>
  <c r="K186" i="10"/>
  <c r="G186" i="10"/>
  <c r="K185" i="10"/>
  <c r="G185" i="10"/>
  <c r="K184" i="10"/>
  <c r="G184" i="10"/>
  <c r="K183" i="10"/>
  <c r="G183" i="10"/>
  <c r="K182" i="10"/>
  <c r="K181" i="10"/>
  <c r="G181" i="10"/>
  <c r="K180" i="10"/>
  <c r="G180" i="10"/>
  <c r="K179" i="10"/>
  <c r="K178" i="10"/>
  <c r="G178" i="10"/>
  <c r="K177" i="10"/>
  <c r="G177" i="10"/>
  <c r="K176" i="10"/>
  <c r="G176" i="10"/>
  <c r="K175" i="10"/>
  <c r="G175" i="10"/>
  <c r="K174" i="10"/>
  <c r="G174" i="10"/>
  <c r="K173" i="10"/>
  <c r="G173" i="10"/>
  <c r="K172" i="10"/>
  <c r="G172" i="10"/>
  <c r="K171" i="10"/>
  <c r="G171" i="10"/>
  <c r="K170" i="10"/>
  <c r="G170" i="10"/>
  <c r="K169" i="10"/>
  <c r="G169" i="10"/>
  <c r="K168" i="10"/>
  <c r="K167" i="10"/>
  <c r="K166" i="10"/>
  <c r="G166" i="10"/>
  <c r="K165" i="10"/>
  <c r="G165" i="10"/>
  <c r="K164" i="10"/>
  <c r="G164" i="10"/>
  <c r="K163" i="10"/>
  <c r="G163" i="10"/>
  <c r="K162" i="10"/>
  <c r="G162" i="10"/>
  <c r="K161" i="10"/>
  <c r="G161" i="10"/>
  <c r="K160" i="10"/>
  <c r="G160" i="10"/>
  <c r="K159" i="10"/>
  <c r="K158" i="10"/>
  <c r="K157" i="10"/>
  <c r="K156" i="10"/>
  <c r="K155" i="10"/>
  <c r="K154" i="10"/>
  <c r="K153" i="10"/>
  <c r="K152" i="10"/>
  <c r="G152" i="10"/>
  <c r="K151" i="10"/>
  <c r="K150" i="10"/>
  <c r="G150" i="10"/>
  <c r="K149" i="10"/>
  <c r="K148" i="10"/>
  <c r="G148" i="10"/>
  <c r="K147" i="10"/>
  <c r="G147" i="10"/>
  <c r="K146" i="10"/>
  <c r="K145" i="10"/>
  <c r="G145" i="10"/>
  <c r="K144" i="10"/>
  <c r="G144" i="10"/>
  <c r="K143" i="10"/>
  <c r="G143" i="10"/>
  <c r="K142" i="10"/>
  <c r="G142" i="10"/>
  <c r="K141" i="10"/>
  <c r="G141" i="10"/>
  <c r="K140" i="10"/>
  <c r="G140" i="10"/>
  <c r="K139" i="10"/>
  <c r="G139" i="10"/>
  <c r="K138" i="10"/>
  <c r="G138" i="10"/>
  <c r="K137" i="10"/>
  <c r="G137" i="10"/>
  <c r="K136" i="10"/>
  <c r="G136" i="10"/>
  <c r="K135" i="10"/>
  <c r="K134" i="10"/>
  <c r="K133" i="10"/>
  <c r="G133" i="10"/>
  <c r="K132" i="10"/>
  <c r="G132" i="10"/>
  <c r="K131" i="10"/>
  <c r="K130" i="10"/>
  <c r="G130" i="10"/>
  <c r="K129" i="10"/>
  <c r="G129" i="10"/>
  <c r="K128" i="10"/>
  <c r="G128" i="10"/>
  <c r="K127" i="10"/>
  <c r="G127" i="10"/>
  <c r="K126" i="10"/>
  <c r="K125" i="10"/>
  <c r="G125" i="10"/>
  <c r="K124" i="10"/>
  <c r="K123" i="10"/>
  <c r="K122" i="10"/>
  <c r="K121" i="10"/>
  <c r="K120" i="10"/>
  <c r="K119" i="10"/>
  <c r="G119" i="10"/>
  <c r="K118" i="10"/>
  <c r="K117" i="10"/>
  <c r="G117" i="10"/>
  <c r="K116" i="10"/>
  <c r="G116" i="10"/>
  <c r="K115" i="10"/>
  <c r="G115" i="10"/>
  <c r="K114" i="10"/>
  <c r="G114" i="10"/>
  <c r="K113" i="10"/>
  <c r="G113" i="10"/>
  <c r="K112" i="10"/>
  <c r="G112" i="10"/>
  <c r="K111" i="10"/>
  <c r="G111" i="10"/>
  <c r="K110" i="10"/>
  <c r="G110" i="10"/>
  <c r="K109" i="10"/>
  <c r="G109" i="10"/>
  <c r="K108" i="10"/>
  <c r="G108" i="10"/>
  <c r="K107" i="10"/>
  <c r="G107" i="10"/>
  <c r="K106" i="10"/>
  <c r="G106" i="10"/>
  <c r="K105" i="10"/>
  <c r="G105" i="10"/>
  <c r="K104" i="10"/>
  <c r="G104" i="10"/>
  <c r="K103" i="10"/>
  <c r="G103" i="10"/>
  <c r="K102" i="10"/>
  <c r="G102" i="10"/>
  <c r="K101" i="10"/>
  <c r="G101" i="10"/>
  <c r="K100" i="10"/>
  <c r="G100" i="10"/>
  <c r="K99" i="10"/>
  <c r="K98" i="10"/>
  <c r="K97" i="10"/>
  <c r="G97" i="10"/>
  <c r="K96" i="10"/>
  <c r="K95" i="10"/>
  <c r="G95" i="10"/>
  <c r="K94" i="10"/>
  <c r="G94" i="10"/>
  <c r="K93" i="10"/>
  <c r="G93" i="10"/>
  <c r="K92" i="10"/>
  <c r="G92" i="10"/>
  <c r="K91" i="10"/>
  <c r="G91" i="10"/>
  <c r="K90" i="10"/>
  <c r="G90" i="10"/>
  <c r="K89" i="10"/>
  <c r="G89" i="10"/>
  <c r="K88" i="10"/>
  <c r="G88" i="10"/>
  <c r="K87" i="10"/>
  <c r="G87" i="10"/>
  <c r="K86" i="10"/>
  <c r="G86" i="10"/>
  <c r="K85" i="10"/>
  <c r="K84" i="10"/>
  <c r="G84" i="10"/>
  <c r="K83" i="10"/>
  <c r="G83" i="10"/>
  <c r="K82" i="10"/>
  <c r="K81" i="10"/>
  <c r="G81" i="10"/>
  <c r="K80" i="10"/>
  <c r="G80" i="10"/>
  <c r="K79" i="10"/>
  <c r="K78" i="10"/>
  <c r="K77" i="10"/>
  <c r="G77" i="10"/>
  <c r="K76" i="10"/>
  <c r="K75" i="10"/>
  <c r="K74" i="10"/>
  <c r="G74" i="10"/>
  <c r="K73" i="10"/>
  <c r="G73" i="10"/>
  <c r="K72" i="10"/>
  <c r="K71" i="10"/>
  <c r="G71" i="10"/>
  <c r="K70" i="10"/>
  <c r="G70" i="10"/>
  <c r="K69" i="10"/>
  <c r="G69" i="10"/>
  <c r="K68" i="10"/>
  <c r="K67" i="10"/>
  <c r="G67" i="10"/>
  <c r="K66" i="10"/>
  <c r="G66" i="10"/>
  <c r="K65" i="10"/>
  <c r="G65" i="10"/>
  <c r="K64" i="10"/>
  <c r="G64" i="10"/>
  <c r="K63" i="10"/>
  <c r="G63" i="10"/>
  <c r="K62" i="10"/>
  <c r="G62" i="10"/>
  <c r="K61" i="10"/>
  <c r="G61" i="10"/>
  <c r="K60" i="10"/>
  <c r="G60" i="10"/>
  <c r="K59" i="10"/>
  <c r="G59" i="10"/>
  <c r="K58" i="10"/>
  <c r="K57" i="10"/>
  <c r="K56" i="10"/>
  <c r="K55" i="10"/>
  <c r="K54" i="10"/>
  <c r="K53" i="10"/>
  <c r="G53" i="10"/>
  <c r="K52" i="10"/>
  <c r="K51" i="10"/>
  <c r="G51" i="10"/>
  <c r="K50" i="10"/>
  <c r="K49" i="10"/>
  <c r="K48" i="10"/>
  <c r="K47" i="10"/>
  <c r="K46" i="10"/>
  <c r="G46" i="10"/>
  <c r="K45" i="10"/>
  <c r="K44" i="10"/>
  <c r="K43" i="10"/>
  <c r="G43" i="10"/>
  <c r="K42" i="10"/>
  <c r="K41" i="10"/>
  <c r="K40" i="10"/>
  <c r="K39" i="10"/>
  <c r="K38" i="10"/>
  <c r="G38" i="10"/>
  <c r="K37" i="10"/>
  <c r="K36" i="10"/>
  <c r="K35" i="10"/>
  <c r="K34" i="10"/>
  <c r="G34" i="10"/>
  <c r="K33" i="10"/>
  <c r="K32" i="10"/>
  <c r="K31" i="10"/>
  <c r="K30" i="10"/>
  <c r="K29" i="10"/>
  <c r="K28" i="10"/>
  <c r="K27" i="10"/>
  <c r="K26" i="10"/>
  <c r="K25" i="10"/>
  <c r="G25" i="10"/>
  <c r="K24" i="10"/>
  <c r="K23" i="10"/>
  <c r="K22" i="10"/>
  <c r="K21" i="10"/>
  <c r="K20" i="10"/>
  <c r="G20" i="10"/>
  <c r="K19" i="10"/>
  <c r="K18" i="10"/>
  <c r="K17" i="10"/>
  <c r="K16" i="10"/>
  <c r="K15" i="10"/>
  <c r="G15" i="10"/>
  <c r="K14" i="10"/>
  <c r="G14" i="10"/>
  <c r="K13" i="10"/>
  <c r="G13" i="10"/>
  <c r="K12" i="10"/>
  <c r="G12" i="10"/>
  <c r="K11" i="10"/>
  <c r="G11" i="10"/>
  <c r="K10" i="10"/>
  <c r="G10" i="10"/>
  <c r="K9" i="10"/>
  <c r="G9" i="10"/>
  <c r="K8" i="10"/>
  <c r="G8" i="10"/>
  <c r="K7" i="10"/>
  <c r="G7" i="10"/>
  <c r="K6" i="10"/>
  <c r="G6" i="10"/>
  <c r="K5" i="10"/>
  <c r="K900" i="10" s="1"/>
  <c r="K903" i="10" s="1"/>
  <c r="G5" i="10"/>
  <c r="F515" i="9"/>
  <c r="E515" i="9"/>
  <c r="I508" i="9"/>
  <c r="E508" i="9"/>
  <c r="E507" i="9" s="1"/>
  <c r="D508" i="9"/>
  <c r="I507" i="9"/>
  <c r="I506" i="9"/>
  <c r="E506" i="9"/>
  <c r="F118" i="7" s="1"/>
  <c r="G118" i="7" s="1"/>
  <c r="D506" i="9"/>
  <c r="I505" i="9"/>
  <c r="E505" i="9"/>
  <c r="F116" i="7" s="1"/>
  <c r="G116" i="7" s="1"/>
  <c r="D505" i="9"/>
  <c r="I504" i="9"/>
  <c r="E504" i="9"/>
  <c r="D504" i="9"/>
  <c r="I503" i="9"/>
  <c r="E503" i="9"/>
  <c r="F130" i="7" s="1"/>
  <c r="G130" i="7" s="1"/>
  <c r="D503" i="9"/>
  <c r="I502" i="9"/>
  <c r="I501" i="9"/>
  <c r="E501" i="9"/>
  <c r="F120" i="7" s="1"/>
  <c r="G120" i="7" s="1"/>
  <c r="D501" i="9"/>
  <c r="I500" i="9"/>
  <c r="E500" i="9"/>
  <c r="D500" i="9"/>
  <c r="I499" i="9"/>
  <c r="I498" i="9"/>
  <c r="E498" i="9"/>
  <c r="F141" i="7" s="1"/>
  <c r="G141" i="7" s="1"/>
  <c r="D498" i="9"/>
  <c r="I497" i="9"/>
  <c r="E497" i="9"/>
  <c r="F140" i="7" s="1"/>
  <c r="G140" i="7" s="1"/>
  <c r="D497" i="9"/>
  <c r="I496" i="9"/>
  <c r="I495" i="9"/>
  <c r="E495" i="9"/>
  <c r="F136" i="7" s="1"/>
  <c r="G136" i="7" s="1"/>
  <c r="D495" i="9"/>
  <c r="I494" i="9"/>
  <c r="E494" i="9"/>
  <c r="D494" i="9"/>
  <c r="I493" i="9"/>
  <c r="E493" i="9"/>
  <c r="D493" i="9"/>
  <c r="I492" i="9"/>
  <c r="E492" i="9"/>
  <c r="D492" i="9"/>
  <c r="I491" i="9"/>
  <c r="E490" i="9"/>
  <c r="F111" i="7" s="1"/>
  <c r="G111" i="7" s="1"/>
  <c r="D490" i="9"/>
  <c r="E489" i="9"/>
  <c r="F110" i="7" s="1"/>
  <c r="G110" i="7" s="1"/>
  <c r="D489" i="9"/>
  <c r="E488" i="9"/>
  <c r="F109" i="7" s="1"/>
  <c r="G109" i="7" s="1"/>
  <c r="D488" i="9"/>
  <c r="E487" i="9"/>
  <c r="D487" i="9"/>
  <c r="I486" i="9"/>
  <c r="E486" i="9"/>
  <c r="D486" i="9"/>
  <c r="I485" i="9"/>
  <c r="E485" i="9"/>
  <c r="F124" i="7" s="1"/>
  <c r="G124" i="7" s="1"/>
  <c r="D485" i="9"/>
  <c r="E484" i="9"/>
  <c r="D484" i="9"/>
  <c r="I483" i="9"/>
  <c r="E483" i="9"/>
  <c r="D483" i="9"/>
  <c r="I482" i="9"/>
  <c r="E482" i="9"/>
  <c r="D482" i="9"/>
  <c r="I481" i="9"/>
  <c r="E481" i="9"/>
  <c r="D481" i="9"/>
  <c r="I480" i="9"/>
  <c r="E480" i="9"/>
  <c r="F125" i="7" s="1"/>
  <c r="G125" i="7" s="1"/>
  <c r="D480" i="9"/>
  <c r="I479" i="9"/>
  <c r="E479" i="9"/>
  <c r="D479" i="9"/>
  <c r="I478" i="9"/>
  <c r="E478" i="9"/>
  <c r="D478" i="9"/>
  <c r="I477" i="9"/>
  <c r="E477" i="9"/>
  <c r="D477" i="9"/>
  <c r="I476" i="9"/>
  <c r="E476" i="9"/>
  <c r="D476" i="9"/>
  <c r="I475" i="9"/>
  <c r="E475" i="9"/>
  <c r="D475" i="9"/>
  <c r="I474" i="9"/>
  <c r="E474" i="9"/>
  <c r="D474" i="9"/>
  <c r="I473" i="9"/>
  <c r="E473" i="9"/>
  <c r="F113" i="7" s="1"/>
  <c r="G113" i="7" s="1"/>
  <c r="D473" i="9"/>
  <c r="I472" i="9"/>
  <c r="E472" i="9"/>
  <c r="D472" i="9"/>
  <c r="I471" i="9"/>
  <c r="E471" i="9"/>
  <c r="D471" i="9"/>
  <c r="I470" i="9"/>
  <c r="I469" i="9"/>
  <c r="E469" i="9"/>
  <c r="F119" i="7" s="1"/>
  <c r="G119" i="7" s="1"/>
  <c r="D469" i="9"/>
  <c r="I468" i="9"/>
  <c r="E468" i="9"/>
  <c r="F117" i="7" s="1"/>
  <c r="G117" i="7" s="1"/>
  <c r="D468" i="9"/>
  <c r="I467" i="9"/>
  <c r="I466" i="9"/>
  <c r="E466" i="9"/>
  <c r="E465" i="9" s="1"/>
  <c r="E461" i="9" s="1"/>
  <c r="D466" i="9"/>
  <c r="I465" i="9"/>
  <c r="I464" i="9"/>
  <c r="E464" i="9"/>
  <c r="D464" i="9"/>
  <c r="I463" i="9"/>
  <c r="E463" i="9"/>
  <c r="D463" i="9"/>
  <c r="I462" i="9"/>
  <c r="E462" i="9"/>
  <c r="D462" i="9"/>
  <c r="I461" i="9"/>
  <c r="I460" i="9"/>
  <c r="E460" i="9"/>
  <c r="E457" i="9" s="1"/>
  <c r="D460" i="9"/>
  <c r="I459" i="9"/>
  <c r="E459" i="9"/>
  <c r="D459" i="9"/>
  <c r="I458" i="9"/>
  <c r="E458" i="9"/>
  <c r="D458" i="9"/>
  <c r="I457" i="9"/>
  <c r="I456" i="9"/>
  <c r="E456" i="9"/>
  <c r="D456" i="9"/>
  <c r="I455" i="9"/>
  <c r="E455" i="9"/>
  <c r="F145" i="7" s="1"/>
  <c r="G145" i="7" s="1"/>
  <c r="D455" i="9"/>
  <c r="I454" i="9"/>
  <c r="E454" i="9"/>
  <c r="D454" i="9"/>
  <c r="I453" i="9"/>
  <c r="E453" i="9"/>
  <c r="F144" i="7" s="1"/>
  <c r="G144" i="7" s="1"/>
  <c r="D453" i="9"/>
  <c r="I452" i="9"/>
  <c r="I451" i="9"/>
  <c r="E451" i="9"/>
  <c r="D451" i="9"/>
  <c r="I450" i="9"/>
  <c r="E450" i="9"/>
  <c r="D450" i="9"/>
  <c r="I449" i="9"/>
  <c r="I448" i="9"/>
  <c r="I447" i="9"/>
  <c r="E447" i="9"/>
  <c r="F103" i="7" s="1"/>
  <c r="G103" i="7" s="1"/>
  <c r="D447" i="9"/>
  <c r="I446" i="9"/>
  <c r="E446" i="9"/>
  <c r="F100" i="7" s="1"/>
  <c r="G100" i="7" s="1"/>
  <c r="D446" i="9"/>
  <c r="I445" i="9"/>
  <c r="E445" i="9"/>
  <c r="F122" i="7" s="1"/>
  <c r="G122" i="7" s="1"/>
  <c r="D445" i="9"/>
  <c r="I444" i="9"/>
  <c r="E444" i="9"/>
  <c r="D444" i="9"/>
  <c r="I443" i="9"/>
  <c r="E443" i="9"/>
  <c r="D443" i="9"/>
  <c r="I442" i="9"/>
  <c r="E442" i="9"/>
  <c r="D442" i="9"/>
  <c r="I441" i="9"/>
  <c r="I440" i="9"/>
  <c r="E440" i="9"/>
  <c r="F96" i="7" s="1"/>
  <c r="G96" i="7" s="1"/>
  <c r="D440" i="9"/>
  <c r="I439" i="9"/>
  <c r="E439" i="9"/>
  <c r="F104" i="7" s="1"/>
  <c r="G104" i="7" s="1"/>
  <c r="D439" i="9"/>
  <c r="I438" i="9"/>
  <c r="E438" i="9"/>
  <c r="F106" i="7" s="1"/>
  <c r="G106" i="7" s="1"/>
  <c r="D438" i="9"/>
  <c r="I437" i="9"/>
  <c r="E436" i="9"/>
  <c r="F127" i="7" s="1"/>
  <c r="G127" i="7" s="1"/>
  <c r="D436" i="9"/>
  <c r="I435" i="9"/>
  <c r="E435" i="9"/>
  <c r="D435" i="9"/>
  <c r="I434" i="9"/>
  <c r="E434" i="9"/>
  <c r="F97" i="7" s="1"/>
  <c r="G97" i="7" s="1"/>
  <c r="D434" i="9"/>
  <c r="I433" i="9"/>
  <c r="E433" i="9"/>
  <c r="D433" i="9"/>
  <c r="I432" i="9"/>
  <c r="E432" i="9"/>
  <c r="D432" i="9"/>
  <c r="I431" i="9"/>
  <c r="E431" i="9"/>
  <c r="D431" i="9"/>
  <c r="I430" i="9"/>
  <c r="E430" i="9"/>
  <c r="D430" i="9"/>
  <c r="I429" i="9"/>
  <c r="E429" i="9"/>
  <c r="F93" i="7" s="1"/>
  <c r="G93" i="7" s="1"/>
  <c r="D429" i="9"/>
  <c r="I428" i="9"/>
  <c r="I427" i="9"/>
  <c r="E427" i="9"/>
  <c r="F95" i="7" s="1"/>
  <c r="G95" i="7" s="1"/>
  <c r="D427" i="9"/>
  <c r="I426" i="9"/>
  <c r="E426" i="9"/>
  <c r="F94" i="7" s="1"/>
  <c r="G94" i="7" s="1"/>
  <c r="D426" i="9"/>
  <c r="I425" i="9"/>
  <c r="E425" i="9"/>
  <c r="F92" i="7" s="1"/>
  <c r="G92" i="7" s="1"/>
  <c r="D425" i="9"/>
  <c r="I424" i="9"/>
  <c r="I423" i="9"/>
  <c r="I422" i="9"/>
  <c r="E422" i="9"/>
  <c r="F133" i="7" s="1"/>
  <c r="G133" i="7" s="1"/>
  <c r="D422" i="9"/>
  <c r="I421" i="9"/>
  <c r="E421" i="9"/>
  <c r="D421" i="9"/>
  <c r="I420" i="9"/>
  <c r="E420" i="9"/>
  <c r="D420" i="9"/>
  <c r="I419" i="9"/>
  <c r="E419" i="9"/>
  <c r="F128" i="7" s="1"/>
  <c r="G128" i="7" s="1"/>
  <c r="D419" i="9"/>
  <c r="I418" i="9"/>
  <c r="E418" i="9"/>
  <c r="D418" i="9"/>
  <c r="I417" i="9"/>
  <c r="I416" i="9"/>
  <c r="E416" i="9"/>
  <c r="E415" i="9" s="1"/>
  <c r="D416" i="9"/>
  <c r="I415" i="9"/>
  <c r="I414" i="9"/>
  <c r="E414" i="9"/>
  <c r="D414" i="9"/>
  <c r="I413" i="9"/>
  <c r="E413" i="9"/>
  <c r="D413" i="9"/>
  <c r="I412" i="9"/>
  <c r="E412" i="9"/>
  <c r="D412" i="9"/>
  <c r="I411" i="9"/>
  <c r="E411" i="9"/>
  <c r="D411" i="9"/>
  <c r="I410" i="9"/>
  <c r="E410" i="9"/>
  <c r="D410" i="9"/>
  <c r="I409" i="9"/>
  <c r="E409" i="9"/>
  <c r="D409" i="9"/>
  <c r="I408" i="9"/>
  <c r="E408" i="9"/>
  <c r="D408" i="9"/>
  <c r="I407" i="9"/>
  <c r="E407" i="9"/>
  <c r="D407" i="9"/>
  <c r="I406" i="9"/>
  <c r="E406" i="9"/>
  <c r="D406" i="9"/>
  <c r="I405" i="9"/>
  <c r="E405" i="9"/>
  <c r="D405" i="9"/>
  <c r="I404" i="9"/>
  <c r="E404" i="9"/>
  <c r="F147" i="7" s="1"/>
  <c r="G147" i="7" s="1"/>
  <c r="D404" i="9"/>
  <c r="I403" i="9"/>
  <c r="E403" i="9"/>
  <c r="D403" i="9"/>
  <c r="I402" i="9"/>
  <c r="E402" i="9"/>
  <c r="D402" i="9"/>
  <c r="I401" i="9"/>
  <c r="E401" i="9"/>
  <c r="D401" i="9"/>
  <c r="I400" i="9"/>
  <c r="I399" i="9"/>
  <c r="E399" i="9"/>
  <c r="D399" i="9"/>
  <c r="I398" i="9"/>
  <c r="E398" i="9"/>
  <c r="D398" i="9"/>
  <c r="I397" i="9"/>
  <c r="E397" i="9"/>
  <c r="D397" i="9"/>
  <c r="I396" i="9"/>
  <c r="E396" i="9"/>
  <c r="D396" i="9"/>
  <c r="I395" i="9"/>
  <c r="E395" i="9"/>
  <c r="D395" i="9"/>
  <c r="I394" i="9"/>
  <c r="E394" i="9"/>
  <c r="D394" i="9"/>
  <c r="I393" i="9"/>
  <c r="I392" i="9"/>
  <c r="I391" i="9"/>
  <c r="I390" i="9"/>
  <c r="E390" i="9"/>
  <c r="D390" i="9"/>
  <c r="I389" i="9"/>
  <c r="E389" i="9"/>
  <c r="D389" i="9"/>
  <c r="I388" i="9"/>
  <c r="E388" i="9"/>
  <c r="D388" i="9"/>
  <c r="I387" i="9"/>
  <c r="I386" i="9"/>
  <c r="E386" i="9"/>
  <c r="D386" i="9"/>
  <c r="I385" i="9"/>
  <c r="E385" i="9"/>
  <c r="F138" i="7" s="1"/>
  <c r="G138" i="7" s="1"/>
  <c r="D385" i="9"/>
  <c r="I384" i="9"/>
  <c r="I383" i="9"/>
  <c r="I382" i="9"/>
  <c r="E382" i="9"/>
  <c r="E381" i="9" s="1"/>
  <c r="E380" i="9" s="1"/>
  <c r="D382" i="9"/>
  <c r="I381" i="9"/>
  <c r="I380" i="9"/>
  <c r="I379" i="9"/>
  <c r="I378" i="9"/>
  <c r="I375" i="9"/>
  <c r="E375" i="9"/>
  <c r="D375" i="9"/>
  <c r="I374" i="9"/>
  <c r="E374" i="9"/>
  <c r="D374" i="9"/>
  <c r="H374" i="9" s="1"/>
  <c r="I373" i="9"/>
  <c r="E373" i="9"/>
  <c r="D373" i="9"/>
  <c r="I372" i="9"/>
  <c r="E372" i="9"/>
  <c r="D372" i="9"/>
  <c r="F372" i="9" s="1"/>
  <c r="I371" i="9"/>
  <c r="E371" i="9"/>
  <c r="F86" i="7" s="1"/>
  <c r="G86" i="7" s="1"/>
  <c r="D371" i="9"/>
  <c r="I370" i="9"/>
  <c r="E370" i="9"/>
  <c r="F87" i="7" s="1"/>
  <c r="G87" i="7" s="1"/>
  <c r="D370" i="9"/>
  <c r="I369" i="9"/>
  <c r="I368" i="9"/>
  <c r="E368" i="9"/>
  <c r="F84" i="7" s="1"/>
  <c r="G84" i="7" s="1"/>
  <c r="D368" i="9"/>
  <c r="I367" i="9"/>
  <c r="E367" i="9"/>
  <c r="F83" i="7" s="1"/>
  <c r="G83" i="7" s="1"/>
  <c r="D367" i="9"/>
  <c r="I366" i="9"/>
  <c r="I365" i="9"/>
  <c r="E365" i="9"/>
  <c r="D365" i="9"/>
  <c r="I364" i="9"/>
  <c r="I363" i="9"/>
  <c r="E363" i="9"/>
  <c r="D363" i="9"/>
  <c r="I362" i="9"/>
  <c r="E362" i="9"/>
  <c r="D362" i="9"/>
  <c r="I361" i="9"/>
  <c r="I360" i="9"/>
  <c r="E360" i="9"/>
  <c r="D360" i="9"/>
  <c r="I359" i="9"/>
  <c r="E359" i="9"/>
  <c r="D359" i="9"/>
  <c r="I358" i="9"/>
  <c r="I357" i="9"/>
  <c r="E357" i="9"/>
  <c r="D357" i="9"/>
  <c r="I356" i="9"/>
  <c r="E356" i="9"/>
  <c r="D356" i="9"/>
  <c r="I355" i="9"/>
  <c r="I354" i="9"/>
  <c r="E354" i="9"/>
  <c r="D354" i="9"/>
  <c r="D353" i="9" s="1"/>
  <c r="I353" i="9"/>
  <c r="E353" i="9"/>
  <c r="I352" i="9"/>
  <c r="E351" i="9"/>
  <c r="D351" i="9"/>
  <c r="F351" i="9" s="1"/>
  <c r="G489" i="9" s="1"/>
  <c r="I350" i="9"/>
  <c r="E350" i="9"/>
  <c r="D350" i="9"/>
  <c r="F350" i="9" s="1"/>
  <c r="G488" i="9" s="1"/>
  <c r="I349" i="9"/>
  <c r="E349" i="9"/>
  <c r="D349" i="9"/>
  <c r="I348" i="9"/>
  <c r="I347" i="9"/>
  <c r="E347" i="9"/>
  <c r="D347" i="9"/>
  <c r="I346" i="9"/>
  <c r="I345" i="9"/>
  <c r="E345" i="9"/>
  <c r="D345" i="9"/>
  <c r="I344" i="9"/>
  <c r="E344" i="9"/>
  <c r="D344" i="9"/>
  <c r="I343" i="9"/>
  <c r="E343" i="9"/>
  <c r="D343" i="9"/>
  <c r="I342" i="9"/>
  <c r="E342" i="9"/>
  <c r="D342" i="9"/>
  <c r="I341" i="9"/>
  <c r="E341" i="9"/>
  <c r="D341" i="9"/>
  <c r="I340" i="9"/>
  <c r="E340" i="9"/>
  <c r="D340" i="9"/>
  <c r="I339" i="9"/>
  <c r="E339" i="9"/>
  <c r="D339" i="9"/>
  <c r="I338" i="9"/>
  <c r="E338" i="9"/>
  <c r="D338" i="9"/>
  <c r="I337" i="9"/>
  <c r="E337" i="9"/>
  <c r="D337" i="9"/>
  <c r="I336" i="9"/>
  <c r="E336" i="9"/>
  <c r="D336" i="9"/>
  <c r="I335" i="9"/>
  <c r="E335" i="9"/>
  <c r="D335" i="9"/>
  <c r="I334" i="9"/>
  <c r="E334" i="9"/>
  <c r="D334" i="9"/>
  <c r="I333" i="9"/>
  <c r="E333" i="9"/>
  <c r="G333" i="9" s="1"/>
  <c r="D333" i="9"/>
  <c r="I332" i="9"/>
  <c r="E332" i="9"/>
  <c r="D332" i="9"/>
  <c r="I331" i="9"/>
  <c r="E331" i="9"/>
  <c r="D331" i="9"/>
  <c r="I330" i="9"/>
  <c r="E330" i="9"/>
  <c r="D330" i="9"/>
  <c r="I329" i="9"/>
  <c r="E329" i="9"/>
  <c r="D329" i="9"/>
  <c r="I328" i="9"/>
  <c r="I327" i="9"/>
  <c r="I326" i="9"/>
  <c r="E326" i="9"/>
  <c r="E325" i="9" s="1"/>
  <c r="D326" i="9"/>
  <c r="D325" i="9" s="1"/>
  <c r="I325" i="9"/>
  <c r="I324" i="9"/>
  <c r="E324" i="9"/>
  <c r="D324" i="9"/>
  <c r="I323" i="9"/>
  <c r="E323" i="9"/>
  <c r="D323" i="9"/>
  <c r="I322" i="9"/>
  <c r="E322" i="9"/>
  <c r="D322" i="9"/>
  <c r="I321" i="9"/>
  <c r="E321" i="9"/>
  <c r="D321" i="9"/>
  <c r="I320" i="9"/>
  <c r="E320" i="9"/>
  <c r="D320" i="9"/>
  <c r="I319" i="9"/>
  <c r="E319" i="9"/>
  <c r="D319" i="9"/>
  <c r="I318" i="9"/>
  <c r="E318" i="9"/>
  <c r="D318" i="9"/>
  <c r="I317" i="9"/>
  <c r="E317" i="9"/>
  <c r="F78" i="7" s="1"/>
  <c r="G78" i="7" s="1"/>
  <c r="D317" i="9"/>
  <c r="I316" i="9"/>
  <c r="E316" i="9"/>
  <c r="F80" i="7" s="1"/>
  <c r="G80" i="7" s="1"/>
  <c r="D316" i="9"/>
  <c r="I315" i="9"/>
  <c r="E315" i="9"/>
  <c r="F79" i="7" s="1"/>
  <c r="G79" i="7" s="1"/>
  <c r="D315" i="9"/>
  <c r="I314" i="9"/>
  <c r="E314" i="9"/>
  <c r="D314" i="9"/>
  <c r="I313" i="9"/>
  <c r="E313" i="9"/>
  <c r="D313" i="9"/>
  <c r="I312" i="9"/>
  <c r="E312" i="9"/>
  <c r="D312" i="9"/>
  <c r="H312" i="9" s="1"/>
  <c r="I311" i="9"/>
  <c r="I310" i="9"/>
  <c r="I309" i="9"/>
  <c r="I308" i="9"/>
  <c r="E308" i="9"/>
  <c r="E307" i="9" s="1"/>
  <c r="D308" i="9"/>
  <c r="D307" i="9" s="1"/>
  <c r="I307" i="9"/>
  <c r="I306" i="9"/>
  <c r="D306" i="9"/>
  <c r="H306" i="9" s="1"/>
  <c r="I305" i="9"/>
  <c r="I304" i="9"/>
  <c r="E304" i="9"/>
  <c r="D304" i="9"/>
  <c r="I303" i="9"/>
  <c r="E303" i="9"/>
  <c r="D303" i="9"/>
  <c r="I302" i="9"/>
  <c r="E302" i="9"/>
  <c r="H302" i="9" s="1"/>
  <c r="G576" i="10" s="1"/>
  <c r="C914" i="14" s="1"/>
  <c r="I301" i="9"/>
  <c r="E301" i="9"/>
  <c r="H301" i="9" s="1"/>
  <c r="G575" i="10" s="1"/>
  <c r="I300" i="9"/>
  <c r="E300" i="9"/>
  <c r="D300" i="9"/>
  <c r="I299" i="9"/>
  <c r="I298" i="9"/>
  <c r="E298" i="9"/>
  <c r="D298" i="9"/>
  <c r="I297" i="9"/>
  <c r="E297" i="9"/>
  <c r="D297" i="9"/>
  <c r="I296" i="9"/>
  <c r="I295" i="9"/>
  <c r="I294" i="9"/>
  <c r="E294" i="9"/>
  <c r="D294" i="9"/>
  <c r="I293" i="9"/>
  <c r="E293" i="9"/>
  <c r="D293" i="9"/>
  <c r="H293" i="9" s="1"/>
  <c r="I292" i="9"/>
  <c r="I291" i="9"/>
  <c r="D291" i="9"/>
  <c r="D290" i="9" s="1"/>
  <c r="I290" i="9"/>
  <c r="E290" i="9"/>
  <c r="I289" i="9"/>
  <c r="I288" i="9"/>
  <c r="I284" i="9"/>
  <c r="E284" i="9"/>
  <c r="H284" i="9" s="1"/>
  <c r="G552" i="10" s="1"/>
  <c r="I283" i="9"/>
  <c r="E283" i="9"/>
  <c r="F66" i="7" s="1"/>
  <c r="G66" i="7" s="1"/>
  <c r="D283" i="9"/>
  <c r="I282" i="9"/>
  <c r="E282" i="9"/>
  <c r="D282" i="9"/>
  <c r="I281" i="9"/>
  <c r="I280" i="9"/>
  <c r="E280" i="9"/>
  <c r="F64" i="7" s="1"/>
  <c r="G64" i="7" s="1"/>
  <c r="D280" i="9"/>
  <c r="I279" i="9"/>
  <c r="E279" i="9"/>
  <c r="F62" i="7" s="1"/>
  <c r="G62" i="7" s="1"/>
  <c r="D279" i="9"/>
  <c r="H279" i="9" s="1"/>
  <c r="I278" i="9"/>
  <c r="I277" i="9"/>
  <c r="E277" i="9"/>
  <c r="D277" i="9"/>
  <c r="I276" i="9"/>
  <c r="E276" i="9"/>
  <c r="D276" i="9"/>
  <c r="I275" i="9"/>
  <c r="I274" i="9"/>
  <c r="E274" i="9"/>
  <c r="D274" i="9"/>
  <c r="H274" i="9" s="1"/>
  <c r="I273" i="9"/>
  <c r="E273" i="9"/>
  <c r="F59" i="7" s="1"/>
  <c r="G59" i="7" s="1"/>
  <c r="D273" i="9"/>
  <c r="I272" i="9"/>
  <c r="I271" i="9"/>
  <c r="I270" i="9"/>
  <c r="I268" i="9"/>
  <c r="E268" i="9"/>
  <c r="D268" i="9"/>
  <c r="I267" i="9"/>
  <c r="E267" i="9"/>
  <c r="D267" i="9"/>
  <c r="I266" i="9"/>
  <c r="E266" i="9"/>
  <c r="D266" i="9"/>
  <c r="H266" i="9" s="1"/>
  <c r="I265" i="9"/>
  <c r="E265" i="9"/>
  <c r="D265" i="9"/>
  <c r="I264" i="9"/>
  <c r="E264" i="9"/>
  <c r="D264" i="9"/>
  <c r="I263" i="9"/>
  <c r="E263" i="9"/>
  <c r="D263" i="9"/>
  <c r="H263" i="9" s="1"/>
  <c r="I262" i="9"/>
  <c r="E262" i="9"/>
  <c r="D262" i="9"/>
  <c r="H262" i="9" s="1"/>
  <c r="I261" i="9"/>
  <c r="E261" i="9"/>
  <c r="D261" i="9"/>
  <c r="I260" i="9"/>
  <c r="E260" i="9"/>
  <c r="D260" i="9"/>
  <c r="I259" i="9"/>
  <c r="E259" i="9"/>
  <c r="D259" i="9"/>
  <c r="I258" i="9"/>
  <c r="E258" i="9"/>
  <c r="D258" i="9"/>
  <c r="H258" i="9" s="1"/>
  <c r="I257" i="9"/>
  <c r="E257" i="9"/>
  <c r="D257" i="9"/>
  <c r="I256" i="9"/>
  <c r="E256" i="9"/>
  <c r="D256" i="9"/>
  <c r="I255" i="9"/>
  <c r="E255" i="9"/>
  <c r="D255" i="9"/>
  <c r="H255" i="9" s="1"/>
  <c r="I254" i="9"/>
  <c r="E254" i="9"/>
  <c r="F55" i="7" s="1"/>
  <c r="G55" i="7" s="1"/>
  <c r="D254" i="9"/>
  <c r="H254" i="9" s="1"/>
  <c r="I253" i="9"/>
  <c r="E253" i="9"/>
  <c r="D253" i="9"/>
  <c r="I252" i="9"/>
  <c r="E252" i="9"/>
  <c r="D252" i="9"/>
  <c r="I251" i="9"/>
  <c r="I250" i="9"/>
  <c r="E250" i="9"/>
  <c r="D250" i="9"/>
  <c r="H250" i="9" s="1"/>
  <c r="I249" i="9"/>
  <c r="E249" i="9"/>
  <c r="D249" i="9"/>
  <c r="H249" i="9" s="1"/>
  <c r="I248" i="9"/>
  <c r="E248" i="9"/>
  <c r="F50" i="7" s="1"/>
  <c r="G50" i="7" s="1"/>
  <c r="D248" i="9"/>
  <c r="H248" i="9" s="1"/>
  <c r="I247" i="9"/>
  <c r="E247" i="9"/>
  <c r="H247" i="9" s="1"/>
  <c r="I246" i="9"/>
  <c r="E246" i="9"/>
  <c r="F49" i="7" s="1"/>
  <c r="G49" i="7" s="1"/>
  <c r="D246" i="9"/>
  <c r="H246" i="9" s="1"/>
  <c r="I245" i="9"/>
  <c r="I244" i="9"/>
  <c r="E244" i="9"/>
  <c r="D244" i="9"/>
  <c r="I243" i="9"/>
  <c r="E243" i="9"/>
  <c r="F52" i="7" s="1"/>
  <c r="G52" i="7" s="1"/>
  <c r="D243" i="9"/>
  <c r="H243" i="9" s="1"/>
  <c r="I242" i="9"/>
  <c r="E242" i="9"/>
  <c r="I241" i="9"/>
  <c r="E241" i="9"/>
  <c r="D241" i="9"/>
  <c r="I240" i="9"/>
  <c r="E240" i="9"/>
  <c r="D240" i="9"/>
  <c r="H240" i="9" s="1"/>
  <c r="I239" i="9"/>
  <c r="E239" i="9"/>
  <c r="D239" i="9"/>
  <c r="I238" i="9"/>
  <c r="I237" i="9"/>
  <c r="I236" i="9"/>
  <c r="E236" i="9"/>
  <c r="D236" i="9"/>
  <c r="H236" i="9" s="1"/>
  <c r="I235" i="9"/>
  <c r="E235" i="9"/>
  <c r="D235" i="9"/>
  <c r="I234" i="9"/>
  <c r="E234" i="9"/>
  <c r="D234" i="9"/>
  <c r="I233" i="9"/>
  <c r="I232" i="9"/>
  <c r="E232" i="9"/>
  <c r="D232" i="9"/>
  <c r="I231" i="9"/>
  <c r="E231" i="9"/>
  <c r="D231" i="9"/>
  <c r="I230" i="9"/>
  <c r="E230" i="9"/>
  <c r="D230" i="9"/>
  <c r="H230" i="9" s="1"/>
  <c r="I229" i="9"/>
  <c r="I228" i="9"/>
  <c r="E228" i="9"/>
  <c r="D228" i="9"/>
  <c r="H228" i="9" s="1"/>
  <c r="I227" i="9"/>
  <c r="E227" i="9"/>
  <c r="D227" i="9"/>
  <c r="I226" i="9"/>
  <c r="E226" i="9"/>
  <c r="D226" i="9"/>
  <c r="I225" i="9"/>
  <c r="I224" i="9"/>
  <c r="I223" i="9"/>
  <c r="E223" i="9"/>
  <c r="D223" i="9"/>
  <c r="I222" i="9"/>
  <c r="E222" i="9"/>
  <c r="I221" i="9"/>
  <c r="E221" i="9"/>
  <c r="D221" i="9"/>
  <c r="H221" i="9" s="1"/>
  <c r="I220" i="9"/>
  <c r="E220" i="9"/>
  <c r="I219" i="9"/>
  <c r="E219" i="9"/>
  <c r="I218" i="9"/>
  <c r="I216" i="9"/>
  <c r="E216" i="9"/>
  <c r="F216" i="9" s="1"/>
  <c r="K216" i="9" s="1"/>
  <c r="D216" i="9"/>
  <c r="H216" i="9" s="1"/>
  <c r="E215" i="9"/>
  <c r="F215" i="9" s="1"/>
  <c r="D215" i="9"/>
  <c r="H215" i="9" s="1"/>
  <c r="I214" i="9"/>
  <c r="E214" i="9"/>
  <c r="D214" i="9"/>
  <c r="E213" i="9"/>
  <c r="F213" i="9" s="1"/>
  <c r="G131" i="9" s="1"/>
  <c r="D213" i="9"/>
  <c r="I212" i="9"/>
  <c r="E212" i="9"/>
  <c r="D212" i="9"/>
  <c r="H212" i="9" s="1"/>
  <c r="I211" i="9"/>
  <c r="E211" i="9"/>
  <c r="F47" i="7" s="1"/>
  <c r="G47" i="7" s="1"/>
  <c r="D211" i="9"/>
  <c r="H211" i="9" s="1"/>
  <c r="I210" i="9"/>
  <c r="E210" i="9"/>
  <c r="D210" i="9"/>
  <c r="H210" i="9" s="1"/>
  <c r="I209" i="9"/>
  <c r="I208" i="9"/>
  <c r="E208" i="9"/>
  <c r="D208" i="9"/>
  <c r="H208" i="9" s="1"/>
  <c r="H206" i="9" s="1"/>
  <c r="I207" i="9"/>
  <c r="E207" i="9"/>
  <c r="D207" i="9"/>
  <c r="I206" i="9"/>
  <c r="I205" i="9"/>
  <c r="E205" i="9"/>
  <c r="D205" i="9"/>
  <c r="I204" i="9"/>
  <c r="E204" i="9"/>
  <c r="D204" i="9"/>
  <c r="I203" i="9"/>
  <c r="I202" i="9"/>
  <c r="E202" i="9"/>
  <c r="D202" i="9"/>
  <c r="H202" i="9" s="1"/>
  <c r="I201" i="9"/>
  <c r="F201" i="9"/>
  <c r="E201" i="9"/>
  <c r="D201" i="9"/>
  <c r="I200" i="9"/>
  <c r="E200" i="9"/>
  <c r="D200" i="9"/>
  <c r="I199" i="9"/>
  <c r="E199" i="9"/>
  <c r="D199" i="9"/>
  <c r="H199" i="9" s="1"/>
  <c r="I198" i="9"/>
  <c r="I197" i="9"/>
  <c r="I196" i="9"/>
  <c r="I195" i="9"/>
  <c r="I194" i="9"/>
  <c r="I193" i="9"/>
  <c r="E193" i="9"/>
  <c r="E192" i="9" s="1"/>
  <c r="D193" i="9"/>
  <c r="H193" i="9" s="1"/>
  <c r="H192" i="9" s="1"/>
  <c r="I192" i="9"/>
  <c r="I191" i="9"/>
  <c r="E191" i="9"/>
  <c r="D191" i="9"/>
  <c r="H191" i="9" s="1"/>
  <c r="I190" i="9"/>
  <c r="E190" i="9"/>
  <c r="F38" i="7" s="1"/>
  <c r="G38" i="7" s="1"/>
  <c r="D190" i="9"/>
  <c r="I189" i="9"/>
  <c r="E189" i="9"/>
  <c r="D189" i="9"/>
  <c r="I188" i="9"/>
  <c r="E188" i="9"/>
  <c r="D188" i="9"/>
  <c r="I187" i="9"/>
  <c r="I186" i="9"/>
  <c r="E186" i="9"/>
  <c r="D186" i="9"/>
  <c r="H186" i="9" s="1"/>
  <c r="I185" i="9"/>
  <c r="E185" i="9"/>
  <c r="D185" i="9"/>
  <c r="H185" i="9" s="1"/>
  <c r="I184" i="9"/>
  <c r="E184" i="9"/>
  <c r="E183" i="9" s="1"/>
  <c r="D184" i="9"/>
  <c r="I183" i="9"/>
  <c r="I182" i="9"/>
  <c r="E182" i="9"/>
  <c r="D182" i="9"/>
  <c r="I181" i="9"/>
  <c r="E181" i="9"/>
  <c r="D181" i="9"/>
  <c r="H181" i="9" s="1"/>
  <c r="I180" i="9"/>
  <c r="E180" i="9"/>
  <c r="E179" i="9" s="1"/>
  <c r="D180" i="9"/>
  <c r="I179" i="9"/>
  <c r="I178" i="9"/>
  <c r="I177" i="9"/>
  <c r="E177" i="9"/>
  <c r="D177" i="9"/>
  <c r="H177" i="9" s="1"/>
  <c r="I176" i="9"/>
  <c r="E176" i="9"/>
  <c r="D176" i="9"/>
  <c r="H176" i="9" s="1"/>
  <c r="H175" i="9" s="1"/>
  <c r="I175" i="9"/>
  <c r="D175" i="9"/>
  <c r="I174" i="9"/>
  <c r="E174" i="9"/>
  <c r="D174" i="9"/>
  <c r="H174" i="9" s="1"/>
  <c r="I173" i="9"/>
  <c r="E173" i="9"/>
  <c r="D173" i="9"/>
  <c r="H173" i="9" s="1"/>
  <c r="I172" i="9"/>
  <c r="E172" i="9"/>
  <c r="D172" i="9"/>
  <c r="H172" i="9" s="1"/>
  <c r="I171" i="9"/>
  <c r="E171" i="9"/>
  <c r="D171" i="9"/>
  <c r="I170" i="9"/>
  <c r="I169" i="9"/>
  <c r="I168" i="9"/>
  <c r="E168" i="9"/>
  <c r="E167" i="9" s="1"/>
  <c r="D168" i="9"/>
  <c r="I167" i="9"/>
  <c r="I166" i="9"/>
  <c r="E166" i="9"/>
  <c r="E165" i="9" s="1"/>
  <c r="D166" i="9"/>
  <c r="I165" i="9"/>
  <c r="I164" i="9"/>
  <c r="G328" i="10"/>
  <c r="I163" i="9"/>
  <c r="E163" i="9"/>
  <c r="E162" i="9" s="1"/>
  <c r="D163" i="9"/>
  <c r="I162" i="9"/>
  <c r="I161" i="9"/>
  <c r="I160" i="9"/>
  <c r="I159" i="9"/>
  <c r="I157" i="9"/>
  <c r="E157" i="9"/>
  <c r="F33" i="7" s="1"/>
  <c r="G33" i="7" s="1"/>
  <c r="D157" i="9"/>
  <c r="I156" i="9"/>
  <c r="E156" i="9"/>
  <c r="D156" i="9"/>
  <c r="H156" i="9" s="1"/>
  <c r="I155" i="9"/>
  <c r="I154" i="9"/>
  <c r="E154" i="9"/>
  <c r="D154" i="9"/>
  <c r="H154" i="9" s="1"/>
  <c r="I153" i="9"/>
  <c r="E153" i="9"/>
  <c r="D153" i="9"/>
  <c r="I152" i="9"/>
  <c r="E152" i="9"/>
  <c r="D152" i="9"/>
  <c r="I151" i="9"/>
  <c r="E151" i="9"/>
  <c r="D151" i="9"/>
  <c r="I150" i="9"/>
  <c r="E150" i="9"/>
  <c r="D150" i="9"/>
  <c r="H150" i="9" s="1"/>
  <c r="I149" i="9"/>
  <c r="E149" i="9"/>
  <c r="D149" i="9"/>
  <c r="I148" i="9"/>
  <c r="E148" i="9"/>
  <c r="D148" i="9"/>
  <c r="H148" i="9" s="1"/>
  <c r="I147" i="9"/>
  <c r="I146" i="9"/>
  <c r="I145" i="9"/>
  <c r="E145" i="9"/>
  <c r="E144" i="9" s="1"/>
  <c r="D145" i="9"/>
  <c r="I144" i="9"/>
  <c r="I143" i="9"/>
  <c r="E143" i="9"/>
  <c r="D143" i="9"/>
  <c r="I142" i="9"/>
  <c r="E142" i="9"/>
  <c r="D142" i="9"/>
  <c r="I141" i="9"/>
  <c r="I140" i="9"/>
  <c r="I139" i="9"/>
  <c r="E139" i="9"/>
  <c r="D139" i="9"/>
  <c r="I138" i="9"/>
  <c r="E138" i="9"/>
  <c r="D138" i="9"/>
  <c r="I137" i="9"/>
  <c r="E137" i="9"/>
  <c r="D137" i="9"/>
  <c r="I136" i="9"/>
  <c r="E136" i="9"/>
  <c r="D136" i="9"/>
  <c r="H136" i="9" s="1"/>
  <c r="I135" i="9"/>
  <c r="E135" i="9"/>
  <c r="D135" i="9"/>
  <c r="I134" i="9"/>
  <c r="I133" i="9"/>
  <c r="E133" i="9"/>
  <c r="D133" i="9"/>
  <c r="I132" i="9"/>
  <c r="E132" i="9"/>
  <c r="D132" i="9"/>
  <c r="I131" i="9"/>
  <c r="E131" i="9"/>
  <c r="D131" i="9"/>
  <c r="I130" i="9"/>
  <c r="I129" i="9"/>
  <c r="I128" i="9"/>
  <c r="E128" i="9"/>
  <c r="D128" i="9"/>
  <c r="I127" i="9"/>
  <c r="E127" i="9"/>
  <c r="D127" i="9"/>
  <c r="I126" i="9"/>
  <c r="I125" i="9"/>
  <c r="E125" i="9"/>
  <c r="E123" i="9" s="1"/>
  <c r="D125" i="9"/>
  <c r="H125" i="9" s="1"/>
  <c r="I124" i="9"/>
  <c r="E124" i="9"/>
  <c r="D124" i="9"/>
  <c r="H124" i="9" s="1"/>
  <c r="H123" i="9" s="1"/>
  <c r="I123" i="9"/>
  <c r="I122" i="9"/>
  <c r="I121" i="9"/>
  <c r="E121" i="9"/>
  <c r="D121" i="9"/>
  <c r="H121" i="9" s="1"/>
  <c r="I120" i="9"/>
  <c r="E120" i="9"/>
  <c r="D120" i="9"/>
  <c r="H120" i="9" s="1"/>
  <c r="H119" i="9" s="1"/>
  <c r="I119" i="9"/>
  <c r="I118" i="9"/>
  <c r="E118" i="9"/>
  <c r="F29" i="7" s="1"/>
  <c r="G29" i="7" s="1"/>
  <c r="D118" i="9"/>
  <c r="H118" i="9" s="1"/>
  <c r="I117" i="9"/>
  <c r="E117" i="9"/>
  <c r="D117" i="9"/>
  <c r="I116" i="9"/>
  <c r="I115" i="9"/>
  <c r="I114" i="9"/>
  <c r="I113" i="9"/>
  <c r="E113" i="9"/>
  <c r="D113" i="9"/>
  <c r="H113" i="9" s="1"/>
  <c r="I112" i="9"/>
  <c r="E112" i="9"/>
  <c r="I111" i="9"/>
  <c r="E111" i="9"/>
  <c r="D111" i="9"/>
  <c r="H111" i="9" s="1"/>
  <c r="I110" i="9"/>
  <c r="E110" i="9"/>
  <c r="I109" i="9"/>
  <c r="E109" i="9"/>
  <c r="D109" i="9"/>
  <c r="I108" i="9"/>
  <c r="I107" i="9"/>
  <c r="I106" i="9"/>
  <c r="E106" i="9"/>
  <c r="D106" i="9"/>
  <c r="H106" i="9" s="1"/>
  <c r="I105" i="9"/>
  <c r="E105" i="9"/>
  <c r="D105" i="9"/>
  <c r="I104" i="9"/>
  <c r="E104" i="9"/>
  <c r="D104" i="9"/>
  <c r="H104" i="9" s="1"/>
  <c r="I103" i="9"/>
  <c r="E103" i="9"/>
  <c r="D103" i="9"/>
  <c r="H103" i="9" s="1"/>
  <c r="I102" i="9"/>
  <c r="I101" i="9"/>
  <c r="I100" i="9"/>
  <c r="I99" i="9"/>
  <c r="E99" i="9"/>
  <c r="D99" i="9"/>
  <c r="I98" i="9"/>
  <c r="E98" i="9"/>
  <c r="D98" i="9"/>
  <c r="I97" i="9"/>
  <c r="E97" i="9"/>
  <c r="D97" i="9"/>
  <c r="I96" i="9"/>
  <c r="E96" i="9"/>
  <c r="D96" i="9"/>
  <c r="H96" i="9" s="1"/>
  <c r="I95" i="9"/>
  <c r="E95" i="9"/>
  <c r="D95" i="9"/>
  <c r="I94" i="9"/>
  <c r="E94" i="9"/>
  <c r="D94" i="9"/>
  <c r="H94" i="9" s="1"/>
  <c r="I93" i="9"/>
  <c r="E93" i="9"/>
  <c r="F23" i="7" s="1"/>
  <c r="G23" i="7" s="1"/>
  <c r="D93" i="9"/>
  <c r="H93" i="9" s="1"/>
  <c r="I92" i="9"/>
  <c r="E92" i="9"/>
  <c r="F17" i="7" s="1"/>
  <c r="G17" i="7" s="1"/>
  <c r="D92" i="9"/>
  <c r="H92" i="9" s="1"/>
  <c r="I91" i="9"/>
  <c r="E91" i="9"/>
  <c r="F19" i="7" s="1"/>
  <c r="G19" i="7" s="1"/>
  <c r="D91" i="9"/>
  <c r="I90" i="9"/>
  <c r="E90" i="9"/>
  <c r="D90" i="9"/>
  <c r="I89" i="9"/>
  <c r="E89" i="9"/>
  <c r="D89" i="9"/>
  <c r="I88" i="9"/>
  <c r="E88" i="9"/>
  <c r="D88" i="9"/>
  <c r="H88" i="9" s="1"/>
  <c r="I87" i="9"/>
  <c r="I86" i="9"/>
  <c r="E86" i="9"/>
  <c r="D86" i="9"/>
  <c r="H86" i="9" s="1"/>
  <c r="I85" i="9"/>
  <c r="E85" i="9"/>
  <c r="D85" i="9"/>
  <c r="I84" i="9"/>
  <c r="E84" i="9"/>
  <c r="D84" i="9"/>
  <c r="I83" i="9"/>
  <c r="E83" i="9"/>
  <c r="D83" i="9"/>
  <c r="I82" i="9"/>
  <c r="E82" i="9"/>
  <c r="D82" i="9"/>
  <c r="H82" i="9" s="1"/>
  <c r="I81" i="9"/>
  <c r="E81" i="9"/>
  <c r="D81" i="9"/>
  <c r="I80" i="9"/>
  <c r="E80" i="9"/>
  <c r="F22" i="7" s="1"/>
  <c r="G22" i="7" s="1"/>
  <c r="D80" i="9"/>
  <c r="H80" i="9" s="1"/>
  <c r="I79" i="9"/>
  <c r="E79" i="9"/>
  <c r="F16" i="7" s="1"/>
  <c r="G16" i="7" s="1"/>
  <c r="D79" i="9"/>
  <c r="H79" i="9" s="1"/>
  <c r="I78" i="9"/>
  <c r="E78" i="9"/>
  <c r="F18" i="7" s="1"/>
  <c r="G18" i="7" s="1"/>
  <c r="D78" i="9"/>
  <c r="I77" i="9"/>
  <c r="E77" i="9"/>
  <c r="D77" i="9"/>
  <c r="I76" i="9"/>
  <c r="E76" i="9"/>
  <c r="D76" i="9"/>
  <c r="I75" i="9"/>
  <c r="E75" i="9"/>
  <c r="D75" i="9"/>
  <c r="I74" i="9"/>
  <c r="I73" i="9"/>
  <c r="I72" i="9"/>
  <c r="E72" i="9"/>
  <c r="D72" i="9"/>
  <c r="I71" i="9"/>
  <c r="E71" i="9"/>
  <c r="E70" i="9" s="1"/>
  <c r="E67" i="9" s="1"/>
  <c r="D71" i="9"/>
  <c r="I70" i="9"/>
  <c r="I69" i="9"/>
  <c r="E69" i="9"/>
  <c r="E68" i="9" s="1"/>
  <c r="D69" i="9"/>
  <c r="H69" i="9" s="1"/>
  <c r="H68" i="9" s="1"/>
  <c r="I68" i="9"/>
  <c r="I67" i="9"/>
  <c r="I66" i="9"/>
  <c r="E66" i="9"/>
  <c r="E65" i="9" s="1"/>
  <c r="D66" i="9"/>
  <c r="I65" i="9"/>
  <c r="I64" i="9"/>
  <c r="E64" i="9"/>
  <c r="E63" i="9" s="1"/>
  <c r="D64" i="9"/>
  <c r="I63" i="9"/>
  <c r="I62" i="9"/>
  <c r="I61" i="9"/>
  <c r="E61" i="9"/>
  <c r="F15" i="7" s="1"/>
  <c r="G15" i="7" s="1"/>
  <c r="D61" i="9"/>
  <c r="I60" i="9"/>
  <c r="E60" i="9"/>
  <c r="D60" i="9"/>
  <c r="I59" i="9"/>
  <c r="I58" i="9"/>
  <c r="E58" i="9"/>
  <c r="D58" i="9"/>
  <c r="H58" i="9" s="1"/>
  <c r="I57" i="9"/>
  <c r="E57" i="9"/>
  <c r="E56" i="9" s="1"/>
  <c r="D57" i="9"/>
  <c r="H57" i="9" s="1"/>
  <c r="H56" i="9" s="1"/>
  <c r="I56" i="9"/>
  <c r="I55" i="9"/>
  <c r="E55" i="9"/>
  <c r="E54" i="9" s="1"/>
  <c r="D55" i="9"/>
  <c r="I54" i="9"/>
  <c r="I53" i="9"/>
  <c r="I52" i="9"/>
  <c r="E52" i="9"/>
  <c r="E51" i="9" s="1"/>
  <c r="E50" i="9" s="1"/>
  <c r="D52" i="9"/>
  <c r="I51" i="9"/>
  <c r="I50" i="9"/>
  <c r="I49" i="9"/>
  <c r="I48" i="9"/>
  <c r="I47" i="9"/>
  <c r="I46" i="9"/>
  <c r="E46" i="9"/>
  <c r="F10" i="7" s="1"/>
  <c r="G10" i="7" s="1"/>
  <c r="D46" i="9"/>
  <c r="I45" i="9"/>
  <c r="E45" i="9"/>
  <c r="D45" i="9"/>
  <c r="I44" i="9"/>
  <c r="E44" i="9"/>
  <c r="D44" i="9"/>
  <c r="H44" i="9" s="1"/>
  <c r="I43" i="9"/>
  <c r="E43" i="9"/>
  <c r="D43" i="9"/>
  <c r="I42" i="9"/>
  <c r="E42" i="9"/>
  <c r="D42" i="9"/>
  <c r="H42" i="9" s="1"/>
  <c r="I41" i="9"/>
  <c r="E41" i="9"/>
  <c r="D41" i="9"/>
  <c r="H41" i="9" s="1"/>
  <c r="I40" i="9"/>
  <c r="E40" i="9"/>
  <c r="D40" i="9"/>
  <c r="H40" i="9" s="1"/>
  <c r="I39" i="9"/>
  <c r="E39" i="9"/>
  <c r="D39" i="9"/>
  <c r="I38" i="9"/>
  <c r="E38" i="9"/>
  <c r="D38" i="9"/>
  <c r="I37" i="9"/>
  <c r="E37" i="9"/>
  <c r="D37" i="9"/>
  <c r="I36" i="9"/>
  <c r="E36" i="9"/>
  <c r="D36" i="9"/>
  <c r="H36" i="9" s="1"/>
  <c r="I35" i="9"/>
  <c r="E35" i="9"/>
  <c r="D35" i="9"/>
  <c r="I34" i="9"/>
  <c r="E34" i="9"/>
  <c r="D34" i="9"/>
  <c r="H34" i="9" s="1"/>
  <c r="I33" i="9"/>
  <c r="E33" i="9"/>
  <c r="D33" i="9"/>
  <c r="H33" i="9" s="1"/>
  <c r="I32" i="9"/>
  <c r="E32" i="9"/>
  <c r="D32" i="9"/>
  <c r="H32" i="9" s="1"/>
  <c r="I31" i="9"/>
  <c r="E31" i="9"/>
  <c r="D31" i="9"/>
  <c r="I30" i="9"/>
  <c r="I29" i="9"/>
  <c r="E29" i="9"/>
  <c r="F9" i="7" s="1"/>
  <c r="G9" i="7" s="1"/>
  <c r="D29" i="9"/>
  <c r="I28" i="9"/>
  <c r="D28" i="9"/>
  <c r="I27" i="9"/>
  <c r="D27" i="9"/>
  <c r="I26" i="9"/>
  <c r="D26" i="9"/>
  <c r="I25" i="9"/>
  <c r="E25" i="9"/>
  <c r="D25" i="9"/>
  <c r="H25" i="9" s="1"/>
  <c r="I24" i="9"/>
  <c r="E24" i="9"/>
  <c r="D24" i="9"/>
  <c r="I23" i="9"/>
  <c r="E23" i="9"/>
  <c r="D23" i="9"/>
  <c r="I22" i="9"/>
  <c r="E22" i="9"/>
  <c r="D22" i="9"/>
  <c r="I21" i="9"/>
  <c r="E21" i="9"/>
  <c r="D21" i="9"/>
  <c r="H21" i="9" s="1"/>
  <c r="I20" i="9"/>
  <c r="E20" i="9"/>
  <c r="D20" i="9"/>
  <c r="I19" i="9"/>
  <c r="E19" i="9"/>
  <c r="D19" i="9"/>
  <c r="H19" i="9" s="1"/>
  <c r="I18" i="9"/>
  <c r="E18" i="9"/>
  <c r="D18" i="9"/>
  <c r="H18" i="9" s="1"/>
  <c r="I17" i="9"/>
  <c r="E17" i="9"/>
  <c r="D17" i="9"/>
  <c r="H17" i="9" s="1"/>
  <c r="I16" i="9"/>
  <c r="E16" i="9"/>
  <c r="D16" i="9"/>
  <c r="I15" i="9"/>
  <c r="E15" i="9"/>
  <c r="D15" i="9"/>
  <c r="I14" i="9"/>
  <c r="E14" i="9"/>
  <c r="D14" i="9"/>
  <c r="I13" i="9"/>
  <c r="E13" i="9"/>
  <c r="D13" i="9"/>
  <c r="I12" i="9"/>
  <c r="E12" i="9"/>
  <c r="D12" i="9"/>
  <c r="I11" i="9"/>
  <c r="E11" i="9"/>
  <c r="D11" i="9"/>
  <c r="I10" i="9"/>
  <c r="I9" i="9"/>
  <c r="I8" i="9"/>
  <c r="I7" i="9"/>
  <c r="I6" i="9"/>
  <c r="F288" i="8"/>
  <c r="G281" i="8"/>
  <c r="F281" i="8"/>
  <c r="E281" i="8"/>
  <c r="M281" i="8" s="1"/>
  <c r="D281" i="8"/>
  <c r="G280" i="8"/>
  <c r="F280" i="8"/>
  <c r="E280" i="8"/>
  <c r="M280" i="8" s="1"/>
  <c r="D280" i="8"/>
  <c r="G279" i="8"/>
  <c r="M279" i="8" s="1"/>
  <c r="F279" i="8"/>
  <c r="E279" i="8"/>
  <c r="D279" i="8"/>
  <c r="G278" i="8"/>
  <c r="F278" i="8"/>
  <c r="E278" i="8"/>
  <c r="D278" i="8"/>
  <c r="G277" i="8"/>
  <c r="M277" i="8" s="1"/>
  <c r="G276" i="8"/>
  <c r="M276" i="8" s="1"/>
  <c r="G275" i="8"/>
  <c r="F275" i="8"/>
  <c r="E275" i="8"/>
  <c r="D275" i="8"/>
  <c r="G274" i="8"/>
  <c r="F274" i="8"/>
  <c r="E274" i="8"/>
  <c r="D274" i="8"/>
  <c r="G273" i="8"/>
  <c r="F273" i="8"/>
  <c r="E273" i="8"/>
  <c r="D273" i="8"/>
  <c r="G272" i="8"/>
  <c r="M272" i="8" s="1"/>
  <c r="G271" i="8"/>
  <c r="M271" i="8" s="1"/>
  <c r="F271" i="8"/>
  <c r="E271" i="8"/>
  <c r="D271" i="8"/>
  <c r="G270" i="8"/>
  <c r="F270" i="8"/>
  <c r="E270" i="8"/>
  <c r="M270" i="8" s="1"/>
  <c r="D270" i="8"/>
  <c r="M269" i="8"/>
  <c r="G269" i="8"/>
  <c r="F269" i="8"/>
  <c r="E269" i="8"/>
  <c r="D269" i="8"/>
  <c r="G268" i="8"/>
  <c r="F268" i="8"/>
  <c r="E268" i="8"/>
  <c r="M268" i="8" s="1"/>
  <c r="D268" i="8"/>
  <c r="G267" i="8"/>
  <c r="F267" i="8"/>
  <c r="E267" i="8"/>
  <c r="D267" i="8"/>
  <c r="G266" i="8"/>
  <c r="F266" i="8"/>
  <c r="E266" i="8"/>
  <c r="D266" i="8"/>
  <c r="G265" i="8"/>
  <c r="F265" i="8"/>
  <c r="E265" i="8"/>
  <c r="M265" i="8" s="1"/>
  <c r="D265" i="8"/>
  <c r="G264" i="8"/>
  <c r="F264" i="8"/>
  <c r="E264" i="8"/>
  <c r="M264" i="8" s="1"/>
  <c r="D264" i="8"/>
  <c r="G263" i="8"/>
  <c r="F263" i="8"/>
  <c r="E263" i="8"/>
  <c r="D263" i="8"/>
  <c r="G262" i="8"/>
  <c r="F262" i="8"/>
  <c r="E262" i="8"/>
  <c r="M262" i="8" s="1"/>
  <c r="D262" i="8"/>
  <c r="G261" i="8"/>
  <c r="F261" i="8"/>
  <c r="E261" i="8"/>
  <c r="M261" i="8" s="1"/>
  <c r="D261" i="8"/>
  <c r="G260" i="8"/>
  <c r="F260" i="8"/>
  <c r="E260" i="8"/>
  <c r="M260" i="8" s="1"/>
  <c r="D260" i="8"/>
  <c r="G259" i="8"/>
  <c r="F259" i="8"/>
  <c r="E259" i="8"/>
  <c r="D259" i="8"/>
  <c r="G258" i="8"/>
  <c r="F258" i="8"/>
  <c r="E258" i="8"/>
  <c r="D258" i="8"/>
  <c r="G257" i="8"/>
  <c r="F257" i="8"/>
  <c r="E257" i="8"/>
  <c r="M257" i="8" s="1"/>
  <c r="D257" i="8"/>
  <c r="G256" i="8"/>
  <c r="F256" i="8"/>
  <c r="E256" i="8"/>
  <c r="M256" i="8" s="1"/>
  <c r="D256" i="8"/>
  <c r="G255" i="8"/>
  <c r="F255" i="8"/>
  <c r="E255" i="8"/>
  <c r="M255" i="8" s="1"/>
  <c r="D255" i="8"/>
  <c r="G254" i="8"/>
  <c r="M254" i="8" s="1"/>
  <c r="F254" i="8"/>
  <c r="E254" i="8"/>
  <c r="D254" i="8"/>
  <c r="G253" i="8"/>
  <c r="F253" i="8"/>
  <c r="E253" i="8"/>
  <c r="D253" i="8"/>
  <c r="G252" i="8"/>
  <c r="F252" i="8"/>
  <c r="E252" i="8"/>
  <c r="D252" i="8"/>
  <c r="G251" i="8"/>
  <c r="F251" i="8"/>
  <c r="E251" i="8"/>
  <c r="M251" i="8" s="1"/>
  <c r="D251" i="8"/>
  <c r="G250" i="8"/>
  <c r="M250" i="8" s="1"/>
  <c r="F250" i="8"/>
  <c r="E250" i="8"/>
  <c r="D250" i="8"/>
  <c r="G249" i="8"/>
  <c r="F249" i="8"/>
  <c r="E249" i="8"/>
  <c r="D249" i="8"/>
  <c r="G248" i="8"/>
  <c r="F248" i="8"/>
  <c r="E248" i="8"/>
  <c r="D248" i="8"/>
  <c r="G247" i="8"/>
  <c r="F247" i="8"/>
  <c r="E247" i="8"/>
  <c r="M247" i="8" s="1"/>
  <c r="D247" i="8"/>
  <c r="G246" i="8"/>
  <c r="F246" i="8"/>
  <c r="E246" i="8"/>
  <c r="M246" i="8" s="1"/>
  <c r="D246" i="8"/>
  <c r="G245" i="8"/>
  <c r="F245" i="8"/>
  <c r="E245" i="8"/>
  <c r="M245" i="8" s="1"/>
  <c r="D245" i="8"/>
  <c r="G244" i="8"/>
  <c r="F244" i="8"/>
  <c r="E244" i="8"/>
  <c r="D244" i="8"/>
  <c r="G243" i="8"/>
  <c r="F243" i="8"/>
  <c r="E243" i="8"/>
  <c r="M243" i="8" s="1"/>
  <c r="D243" i="8"/>
  <c r="G242" i="8"/>
  <c r="F242" i="8"/>
  <c r="E242" i="8"/>
  <c r="M242" i="8" s="1"/>
  <c r="D242" i="8"/>
  <c r="G241" i="8"/>
  <c r="F241" i="8"/>
  <c r="E241" i="8"/>
  <c r="M241" i="8" s="1"/>
  <c r="D241" i="8"/>
  <c r="G240" i="8"/>
  <c r="F240" i="8"/>
  <c r="E240" i="8"/>
  <c r="M240" i="8" s="1"/>
  <c r="D240" i="8"/>
  <c r="G239" i="8"/>
  <c r="F239" i="8"/>
  <c r="E239" i="8"/>
  <c r="D239" i="8"/>
  <c r="G238" i="8"/>
  <c r="F238" i="8"/>
  <c r="E238" i="8"/>
  <c r="M238" i="8" s="1"/>
  <c r="D238" i="8"/>
  <c r="G237" i="8"/>
  <c r="M237" i="8" s="1"/>
  <c r="F237" i="8"/>
  <c r="E237" i="8"/>
  <c r="D237" i="8"/>
  <c r="G236" i="8"/>
  <c r="F236" i="8"/>
  <c r="E236" i="8"/>
  <c r="M236" i="8" s="1"/>
  <c r="D236" i="8"/>
  <c r="G235" i="8"/>
  <c r="F235" i="8"/>
  <c r="E235" i="8"/>
  <c r="D235" i="8"/>
  <c r="G234" i="8"/>
  <c r="F234" i="8"/>
  <c r="E234" i="8"/>
  <c r="D234" i="8"/>
  <c r="G233" i="8"/>
  <c r="F233" i="8"/>
  <c r="E233" i="8"/>
  <c r="D233" i="8"/>
  <c r="G232" i="8"/>
  <c r="F232" i="8"/>
  <c r="E232" i="8"/>
  <c r="M232" i="8" s="1"/>
  <c r="D232" i="8"/>
  <c r="G231" i="8"/>
  <c r="M231" i="8" s="1"/>
  <c r="M230" i="8"/>
  <c r="G230" i="8"/>
  <c r="G229" i="8"/>
  <c r="F229" i="8"/>
  <c r="E229" i="8"/>
  <c r="D229" i="8"/>
  <c r="G228" i="8"/>
  <c r="F228" i="8"/>
  <c r="E228" i="8"/>
  <c r="D228" i="8"/>
  <c r="G227" i="8"/>
  <c r="F227" i="8"/>
  <c r="E227" i="8"/>
  <c r="M227" i="8" s="1"/>
  <c r="D227" i="8"/>
  <c r="G226" i="8"/>
  <c r="F226" i="8"/>
  <c r="E226" i="8"/>
  <c r="M226" i="8" s="1"/>
  <c r="D226" i="8"/>
  <c r="G225" i="8"/>
  <c r="M225" i="8" s="1"/>
  <c r="G224" i="8"/>
  <c r="F224" i="8"/>
  <c r="E224" i="8"/>
  <c r="M224" i="8" s="1"/>
  <c r="D224" i="8"/>
  <c r="G223" i="8"/>
  <c r="F223" i="8"/>
  <c r="E223" i="8"/>
  <c r="D223" i="8"/>
  <c r="G222" i="8"/>
  <c r="F222" i="8"/>
  <c r="E222" i="8"/>
  <c r="M222" i="8" s="1"/>
  <c r="D222" i="8"/>
  <c r="M221" i="8"/>
  <c r="G221" i="8"/>
  <c r="F221" i="8"/>
  <c r="E221" i="8"/>
  <c r="D221" i="8"/>
  <c r="G220" i="8"/>
  <c r="F220" i="8"/>
  <c r="E220" i="8"/>
  <c r="D220" i="8"/>
  <c r="G219" i="8"/>
  <c r="F219" i="8"/>
  <c r="E219" i="8"/>
  <c r="M219" i="8" s="1"/>
  <c r="D219" i="8"/>
  <c r="G218" i="8"/>
  <c r="F218" i="8"/>
  <c r="E218" i="8"/>
  <c r="M218" i="8" s="1"/>
  <c r="D218" i="8"/>
  <c r="G217" i="8"/>
  <c r="F217" i="8"/>
  <c r="E217" i="8"/>
  <c r="M217" i="8" s="1"/>
  <c r="D217" i="8"/>
  <c r="G216" i="8"/>
  <c r="F216" i="8"/>
  <c r="F282" i="8" s="1"/>
  <c r="E216" i="8"/>
  <c r="M216" i="8" s="1"/>
  <c r="D216" i="8"/>
  <c r="D282" i="8" s="1"/>
  <c r="G215" i="8"/>
  <c r="M215" i="8" s="1"/>
  <c r="G214" i="8"/>
  <c r="G282" i="8" s="1"/>
  <c r="M213" i="8"/>
  <c r="M211" i="8"/>
  <c r="G211" i="8"/>
  <c r="F211" i="8"/>
  <c r="E211" i="8"/>
  <c r="D211" i="8"/>
  <c r="G210" i="8"/>
  <c r="F210" i="8"/>
  <c r="E210" i="8"/>
  <c r="M210" i="8" s="1"/>
  <c r="D210" i="8"/>
  <c r="G209" i="8"/>
  <c r="M209" i="8" s="1"/>
  <c r="G208" i="8"/>
  <c r="F208" i="8"/>
  <c r="E208" i="8"/>
  <c r="M208" i="8" s="1"/>
  <c r="D208" i="8"/>
  <c r="G207" i="8"/>
  <c r="F207" i="8"/>
  <c r="E207" i="8"/>
  <c r="M207" i="8" s="1"/>
  <c r="D207" i="8"/>
  <c r="G206" i="8"/>
  <c r="M206" i="8" s="1"/>
  <c r="G204" i="8"/>
  <c r="F204" i="8"/>
  <c r="E204" i="8"/>
  <c r="D204" i="8"/>
  <c r="G203" i="8"/>
  <c r="F203" i="8"/>
  <c r="E203" i="8"/>
  <c r="D203" i="8"/>
  <c r="G202" i="8"/>
  <c r="F202" i="8"/>
  <c r="E202" i="8"/>
  <c r="M202" i="8" s="1"/>
  <c r="D202" i="8"/>
  <c r="G201" i="8"/>
  <c r="F201" i="8"/>
  <c r="E201" i="8"/>
  <c r="M201" i="8" s="1"/>
  <c r="D201" i="8"/>
  <c r="G200" i="8"/>
  <c r="F200" i="8"/>
  <c r="E200" i="8"/>
  <c r="M200" i="8" s="1"/>
  <c r="D200" i="8"/>
  <c r="G199" i="8"/>
  <c r="F199" i="8"/>
  <c r="E199" i="8"/>
  <c r="M199" i="8" s="1"/>
  <c r="D199" i="8"/>
  <c r="G198" i="8"/>
  <c r="F198" i="8"/>
  <c r="E198" i="8"/>
  <c r="M198" i="8" s="1"/>
  <c r="D198" i="8"/>
  <c r="G197" i="8"/>
  <c r="F197" i="8"/>
  <c r="E197" i="8"/>
  <c r="D197" i="8"/>
  <c r="G196" i="8"/>
  <c r="M196" i="8" s="1"/>
  <c r="F196" i="8"/>
  <c r="E196" i="8"/>
  <c r="D196" i="8"/>
  <c r="G195" i="8"/>
  <c r="F195" i="8"/>
  <c r="F292" i="8" s="1"/>
  <c r="E195" i="8"/>
  <c r="D195" i="8"/>
  <c r="G194" i="8"/>
  <c r="F194" i="8"/>
  <c r="E194" i="8"/>
  <c r="D194" i="8"/>
  <c r="H193" i="8"/>
  <c r="G193" i="8"/>
  <c r="F193" i="8"/>
  <c r="E193" i="8"/>
  <c r="D193" i="8"/>
  <c r="G192" i="8"/>
  <c r="F192" i="8"/>
  <c r="E192" i="8"/>
  <c r="D192" i="8"/>
  <c r="G191" i="8"/>
  <c r="F191" i="8"/>
  <c r="E191" i="8"/>
  <c r="M191" i="8" s="1"/>
  <c r="D191" i="8"/>
  <c r="G190" i="8"/>
  <c r="F190" i="8"/>
  <c r="E190" i="8"/>
  <c r="M190" i="8" s="1"/>
  <c r="D190" i="8"/>
  <c r="G189" i="8"/>
  <c r="F189" i="8"/>
  <c r="E189" i="8"/>
  <c r="D189" i="8"/>
  <c r="G188" i="8"/>
  <c r="F188" i="8"/>
  <c r="E188" i="8"/>
  <c r="M188" i="8" s="1"/>
  <c r="D188" i="8"/>
  <c r="G187" i="8"/>
  <c r="G212" i="8" s="1"/>
  <c r="G283" i="8" s="1"/>
  <c r="F187" i="8"/>
  <c r="F212" i="8" s="1"/>
  <c r="F283" i="8" s="1"/>
  <c r="E187" i="8"/>
  <c r="M187" i="8" s="1"/>
  <c r="D187" i="8"/>
  <c r="D212" i="8" s="1"/>
  <c r="M186" i="8"/>
  <c r="M185" i="8"/>
  <c r="G180" i="8"/>
  <c r="F180" i="8"/>
  <c r="E180" i="8"/>
  <c r="M180" i="8" s="1"/>
  <c r="D180" i="8"/>
  <c r="M179" i="8"/>
  <c r="G179" i="8"/>
  <c r="G178" i="8"/>
  <c r="M178" i="8" s="1"/>
  <c r="F178" i="8"/>
  <c r="E178" i="8"/>
  <c r="D178" i="8"/>
  <c r="G177" i="8"/>
  <c r="M177" i="8" s="1"/>
  <c r="G176" i="8"/>
  <c r="F176" i="8"/>
  <c r="E176" i="8"/>
  <c r="D176" i="8"/>
  <c r="G175" i="8"/>
  <c r="M175" i="8" s="1"/>
  <c r="G174" i="8"/>
  <c r="F174" i="8"/>
  <c r="E174" i="8"/>
  <c r="D174" i="8"/>
  <c r="G173" i="8"/>
  <c r="F173" i="8"/>
  <c r="E173" i="8"/>
  <c r="M173" i="8" s="1"/>
  <c r="D173" i="8"/>
  <c r="G172" i="8"/>
  <c r="F172" i="8"/>
  <c r="E172" i="8"/>
  <c r="M172" i="8" s="1"/>
  <c r="D172" i="8"/>
  <c r="G171" i="8"/>
  <c r="F171" i="8"/>
  <c r="F287" i="8" s="1"/>
  <c r="E171" i="8"/>
  <c r="D171" i="8"/>
  <c r="G170" i="8"/>
  <c r="M170" i="8" s="1"/>
  <c r="M169" i="8"/>
  <c r="G168" i="8"/>
  <c r="F168" i="8"/>
  <c r="E168" i="8"/>
  <c r="D168" i="8"/>
  <c r="G167" i="8"/>
  <c r="M167" i="8" s="1"/>
  <c r="G166" i="8"/>
  <c r="M166" i="8" s="1"/>
  <c r="M165" i="8"/>
  <c r="G165" i="8"/>
  <c r="M164" i="8"/>
  <c r="G164" i="8"/>
  <c r="G163" i="8"/>
  <c r="M163" i="8" s="1"/>
  <c r="G162" i="8"/>
  <c r="M162" i="8" s="1"/>
  <c r="G161" i="8"/>
  <c r="M161" i="8" s="1"/>
  <c r="G160" i="8"/>
  <c r="M160" i="8" s="1"/>
  <c r="G159" i="8"/>
  <c r="M159" i="8" s="1"/>
  <c r="G158" i="8"/>
  <c r="M158" i="8" s="1"/>
  <c r="G157" i="8"/>
  <c r="F157" i="8"/>
  <c r="E157" i="8"/>
  <c r="D157" i="8"/>
  <c r="G156" i="8"/>
  <c r="F156" i="8"/>
  <c r="E156" i="8"/>
  <c r="D156" i="8"/>
  <c r="G155" i="8"/>
  <c r="F155" i="8"/>
  <c r="E155" i="8"/>
  <c r="M155" i="8" s="1"/>
  <c r="D155" i="8"/>
  <c r="G154" i="8"/>
  <c r="F154" i="8"/>
  <c r="E154" i="8"/>
  <c r="M154" i="8" s="1"/>
  <c r="D154" i="8"/>
  <c r="G153" i="8"/>
  <c r="F153" i="8"/>
  <c r="E153" i="8"/>
  <c r="M153" i="8" s="1"/>
  <c r="D153" i="8"/>
  <c r="G152" i="8"/>
  <c r="F152" i="8"/>
  <c r="E152" i="8"/>
  <c r="D152" i="8"/>
  <c r="G151" i="8"/>
  <c r="F151" i="8"/>
  <c r="E151" i="8"/>
  <c r="M151" i="8" s="1"/>
  <c r="D151" i="8"/>
  <c r="G150" i="8"/>
  <c r="F150" i="8"/>
  <c r="E150" i="8"/>
  <c r="D150" i="8"/>
  <c r="G149" i="8"/>
  <c r="F149" i="8"/>
  <c r="E149" i="8"/>
  <c r="M149" i="8" s="1"/>
  <c r="D149" i="8"/>
  <c r="G148" i="8"/>
  <c r="F148" i="8"/>
  <c r="E148" i="8"/>
  <c r="M148" i="8" s="1"/>
  <c r="D148" i="8"/>
  <c r="G147" i="8"/>
  <c r="F147" i="8"/>
  <c r="E147" i="8"/>
  <c r="D147" i="8"/>
  <c r="G146" i="8"/>
  <c r="F146" i="8"/>
  <c r="E146" i="8"/>
  <c r="M146" i="8" s="1"/>
  <c r="D146" i="8"/>
  <c r="G145" i="8"/>
  <c r="M145" i="8" s="1"/>
  <c r="G144" i="8"/>
  <c r="F144" i="8"/>
  <c r="E144" i="8"/>
  <c r="D144" i="8"/>
  <c r="G143" i="8"/>
  <c r="M143" i="8" s="1"/>
  <c r="F143" i="8"/>
  <c r="E143" i="8"/>
  <c r="D143" i="8"/>
  <c r="G142" i="8"/>
  <c r="F142" i="8"/>
  <c r="E142" i="8"/>
  <c r="D142" i="8"/>
  <c r="G141" i="8"/>
  <c r="F141" i="8"/>
  <c r="E141" i="8"/>
  <c r="M141" i="8" s="1"/>
  <c r="D141" i="8"/>
  <c r="G140" i="8"/>
  <c r="F140" i="8"/>
  <c r="E140" i="8"/>
  <c r="D140" i="8"/>
  <c r="G139" i="8"/>
  <c r="F139" i="8"/>
  <c r="E139" i="8"/>
  <c r="M139" i="8" s="1"/>
  <c r="D139" i="8"/>
  <c r="G138" i="8"/>
  <c r="M138" i="8" s="1"/>
  <c r="G137" i="8"/>
  <c r="F137" i="8"/>
  <c r="E137" i="8"/>
  <c r="D137" i="8"/>
  <c r="G136" i="8"/>
  <c r="F136" i="8"/>
  <c r="E136" i="8"/>
  <c r="M136" i="8" s="1"/>
  <c r="D136" i="8"/>
  <c r="M135" i="8"/>
  <c r="G135" i="8"/>
  <c r="G134" i="8"/>
  <c r="F134" i="8"/>
  <c r="H134" i="8" s="1"/>
  <c r="E134" i="8"/>
  <c r="D134" i="8"/>
  <c r="G133" i="8"/>
  <c r="F133" i="8"/>
  <c r="E133" i="8"/>
  <c r="M133" i="8" s="1"/>
  <c r="D133" i="8"/>
  <c r="G132" i="8"/>
  <c r="F132" i="8"/>
  <c r="E132" i="8"/>
  <c r="D132" i="8"/>
  <c r="G131" i="8"/>
  <c r="F131" i="8"/>
  <c r="E131" i="8"/>
  <c r="D131" i="8"/>
  <c r="G130" i="8"/>
  <c r="M130" i="8" s="1"/>
  <c r="G129" i="8"/>
  <c r="F129" i="8"/>
  <c r="E129" i="8"/>
  <c r="D129" i="8"/>
  <c r="M128" i="8"/>
  <c r="G128" i="8"/>
  <c r="F128" i="8"/>
  <c r="E128" i="8"/>
  <c r="D128" i="8"/>
  <c r="G127" i="8"/>
  <c r="F127" i="8"/>
  <c r="E127" i="8"/>
  <c r="D127" i="8"/>
  <c r="G126" i="8"/>
  <c r="F126" i="8"/>
  <c r="E126" i="8"/>
  <c r="D126" i="8"/>
  <c r="E125" i="8"/>
  <c r="M125" i="8" s="1"/>
  <c r="D125" i="8"/>
  <c r="G115" i="8"/>
  <c r="F115" i="8"/>
  <c r="E115" i="8"/>
  <c r="M115" i="8" s="1"/>
  <c r="D115" i="8"/>
  <c r="G114" i="8"/>
  <c r="F114" i="8"/>
  <c r="E114" i="8"/>
  <c r="M114" i="8" s="1"/>
  <c r="D114" i="8"/>
  <c r="G113" i="8"/>
  <c r="M113" i="8" s="1"/>
  <c r="F113" i="8"/>
  <c r="E113" i="8"/>
  <c r="D113" i="8"/>
  <c r="G112" i="8"/>
  <c r="F112" i="8"/>
  <c r="E112" i="8"/>
  <c r="D112" i="8"/>
  <c r="G111" i="8"/>
  <c r="F111" i="8"/>
  <c r="E111" i="8"/>
  <c r="D111" i="8"/>
  <c r="G110" i="8"/>
  <c r="M110" i="8" s="1"/>
  <c r="G109" i="8"/>
  <c r="G183" i="8" s="1"/>
  <c r="F109" i="8"/>
  <c r="F183" i="8" s="1"/>
  <c r="E109" i="8"/>
  <c r="D109" i="8"/>
  <c r="D183" i="8" s="1"/>
  <c r="M108" i="8"/>
  <c r="M107" i="8"/>
  <c r="M106" i="8"/>
  <c r="M105" i="8"/>
  <c r="G103" i="8"/>
  <c r="F103" i="8"/>
  <c r="E103" i="8"/>
  <c r="D103" i="8"/>
  <c r="G102" i="8"/>
  <c r="F102" i="8"/>
  <c r="E102" i="8"/>
  <c r="D102" i="8"/>
  <c r="G101" i="8"/>
  <c r="F101" i="8"/>
  <c r="E101" i="8"/>
  <c r="M101" i="8" s="1"/>
  <c r="D101" i="8"/>
  <c r="G100" i="8"/>
  <c r="M100" i="8" s="1"/>
  <c r="G99" i="8"/>
  <c r="F99" i="8"/>
  <c r="E99" i="8"/>
  <c r="D99" i="8"/>
  <c r="G98" i="8"/>
  <c r="M98" i="8" s="1"/>
  <c r="F98" i="8"/>
  <c r="E98" i="8"/>
  <c r="D98" i="8"/>
  <c r="G97" i="8"/>
  <c r="F97" i="8"/>
  <c r="E97" i="8"/>
  <c r="D97" i="8"/>
  <c r="G96" i="8"/>
  <c r="F96" i="8"/>
  <c r="E96" i="8"/>
  <c r="D96" i="8"/>
  <c r="G95" i="8"/>
  <c r="M95" i="8" s="1"/>
  <c r="F95" i="8"/>
  <c r="E95" i="8"/>
  <c r="D95" i="8"/>
  <c r="G94" i="8"/>
  <c r="F94" i="8"/>
  <c r="E94" i="8"/>
  <c r="D94" i="8"/>
  <c r="G93" i="8"/>
  <c r="M93" i="8" s="1"/>
  <c r="M92" i="8"/>
  <c r="G92" i="8"/>
  <c r="G91" i="8"/>
  <c r="F91" i="8"/>
  <c r="E91" i="8"/>
  <c r="D91" i="8"/>
  <c r="M90" i="8"/>
  <c r="G90" i="8"/>
  <c r="F90" i="8"/>
  <c r="E90" i="8"/>
  <c r="D90" i="8"/>
  <c r="M89" i="8"/>
  <c r="G89" i="8"/>
  <c r="G88" i="8"/>
  <c r="F88" i="8"/>
  <c r="E88" i="8"/>
  <c r="D88" i="8"/>
  <c r="G87" i="8"/>
  <c r="M87" i="8" s="1"/>
  <c r="G86" i="8"/>
  <c r="M86" i="8" s="1"/>
  <c r="M85" i="8"/>
  <c r="E85" i="8"/>
  <c r="D85" i="8"/>
  <c r="M84" i="8"/>
  <c r="G83" i="8"/>
  <c r="F83" i="8"/>
  <c r="E83" i="8"/>
  <c r="G82" i="8"/>
  <c r="F82" i="8"/>
  <c r="E82" i="8"/>
  <c r="D82" i="8"/>
  <c r="G81" i="8"/>
  <c r="M81" i="8" s="1"/>
  <c r="G80" i="8"/>
  <c r="M80" i="8" s="1"/>
  <c r="G79" i="8"/>
  <c r="M79" i="8" s="1"/>
  <c r="G78" i="8"/>
  <c r="M78" i="8" s="1"/>
  <c r="G77" i="8"/>
  <c r="F77" i="8"/>
  <c r="E77" i="8"/>
  <c r="D77" i="8"/>
  <c r="G76" i="8"/>
  <c r="F76" i="8"/>
  <c r="E76" i="8"/>
  <c r="D76" i="8"/>
  <c r="G75" i="8"/>
  <c r="M75" i="8" s="1"/>
  <c r="F75" i="8"/>
  <c r="E75" i="8"/>
  <c r="D75" i="8"/>
  <c r="G74" i="8"/>
  <c r="F74" i="8"/>
  <c r="E74" i="8"/>
  <c r="D74" i="8"/>
  <c r="G73" i="8"/>
  <c r="M73" i="8" s="1"/>
  <c r="G72" i="8"/>
  <c r="F72" i="8"/>
  <c r="E72" i="8"/>
  <c r="M72" i="8" s="1"/>
  <c r="D72" i="8"/>
  <c r="M71" i="8"/>
  <c r="G71" i="8"/>
  <c r="F71" i="8"/>
  <c r="E71" i="8"/>
  <c r="D71" i="8"/>
  <c r="G70" i="8"/>
  <c r="F70" i="8"/>
  <c r="E70" i="8"/>
  <c r="M70" i="8" s="1"/>
  <c r="D70" i="8"/>
  <c r="G69" i="8"/>
  <c r="F69" i="8"/>
  <c r="E69" i="8"/>
  <c r="M69" i="8" s="1"/>
  <c r="D69" i="8"/>
  <c r="G68" i="8"/>
  <c r="M68" i="8" s="1"/>
  <c r="G67" i="8"/>
  <c r="F67" i="8"/>
  <c r="E67" i="8"/>
  <c r="D67" i="8"/>
  <c r="G66" i="8"/>
  <c r="M66" i="8" s="1"/>
  <c r="F66" i="8"/>
  <c r="E66" i="8"/>
  <c r="D66" i="8"/>
  <c r="G65" i="8"/>
  <c r="F65" i="8"/>
  <c r="E65" i="8"/>
  <c r="M65" i="8" s="1"/>
  <c r="D65" i="8"/>
  <c r="M64" i="8"/>
  <c r="G64" i="8"/>
  <c r="F64" i="8"/>
  <c r="E64" i="8"/>
  <c r="D64" i="8"/>
  <c r="G63" i="8"/>
  <c r="M63" i="8" s="1"/>
  <c r="G62" i="8"/>
  <c r="F62" i="8"/>
  <c r="E62" i="8"/>
  <c r="D62" i="8"/>
  <c r="G61" i="8"/>
  <c r="F61" i="8"/>
  <c r="E61" i="8"/>
  <c r="M61" i="8" s="1"/>
  <c r="D61" i="8"/>
  <c r="G60" i="8"/>
  <c r="F60" i="8"/>
  <c r="E60" i="8"/>
  <c r="D60" i="8"/>
  <c r="G50" i="8"/>
  <c r="F50" i="8"/>
  <c r="E50" i="8"/>
  <c r="D50" i="8"/>
  <c r="M49" i="8"/>
  <c r="G49" i="8"/>
  <c r="F49" i="8"/>
  <c r="E49" i="8"/>
  <c r="D49" i="8"/>
  <c r="G48" i="8"/>
  <c r="F48" i="8"/>
  <c r="E48" i="8"/>
  <c r="M48" i="8" s="1"/>
  <c r="D48" i="8"/>
  <c r="G47" i="8"/>
  <c r="F47" i="8"/>
  <c r="E47" i="8"/>
  <c r="M47" i="8" s="1"/>
  <c r="D47" i="8"/>
  <c r="G46" i="8"/>
  <c r="M46" i="8" s="1"/>
  <c r="G45" i="8"/>
  <c r="F45" i="8"/>
  <c r="E45" i="8"/>
  <c r="M45" i="8" s="1"/>
  <c r="D45" i="8"/>
  <c r="G44" i="8"/>
  <c r="F44" i="8"/>
  <c r="E44" i="8"/>
  <c r="D44" i="8"/>
  <c r="M43" i="8"/>
  <c r="G43" i="8"/>
  <c r="G42" i="8"/>
  <c r="F42" i="8"/>
  <c r="E42" i="8"/>
  <c r="D42" i="8"/>
  <c r="G41" i="8"/>
  <c r="F41" i="8"/>
  <c r="E41" i="8"/>
  <c r="M41" i="8" s="1"/>
  <c r="D41" i="8"/>
  <c r="G40" i="8"/>
  <c r="M40" i="8" s="1"/>
  <c r="F40" i="8"/>
  <c r="E40" i="8"/>
  <c r="D40" i="8"/>
  <c r="G39" i="8"/>
  <c r="F39" i="8"/>
  <c r="E39" i="8"/>
  <c r="M39" i="8" s="1"/>
  <c r="D39" i="8"/>
  <c r="M38" i="8"/>
  <c r="G38" i="8"/>
  <c r="F38" i="8"/>
  <c r="E38" i="8"/>
  <c r="D38" i="8"/>
  <c r="G37" i="8"/>
  <c r="M37" i="8" s="1"/>
  <c r="G35" i="8"/>
  <c r="F35" i="8"/>
  <c r="E35" i="8"/>
  <c r="D35" i="8"/>
  <c r="M34" i="8"/>
  <c r="G34" i="8"/>
  <c r="G33" i="8"/>
  <c r="M33" i="8" s="1"/>
  <c r="G32" i="8"/>
  <c r="M32" i="8" s="1"/>
  <c r="G22" i="8"/>
  <c r="M22" i="8" s="1"/>
  <c r="F22" i="8"/>
  <c r="E22" i="8"/>
  <c r="D22" i="8"/>
  <c r="G8" i="8"/>
  <c r="G104" i="8" s="1"/>
  <c r="G184" i="8" s="1"/>
  <c r="F8" i="8"/>
  <c r="F104" i="8" s="1"/>
  <c r="E8" i="8"/>
  <c r="E104" i="8" s="1"/>
  <c r="D8" i="8"/>
  <c r="D104" i="8" s="1"/>
  <c r="D184" i="8" s="1"/>
  <c r="M7" i="8"/>
  <c r="M6" i="8"/>
  <c r="M5" i="8"/>
  <c r="F72" i="7"/>
  <c r="G72" i="7" s="1"/>
  <c r="F71" i="7"/>
  <c r="G71" i="7" s="1"/>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S76" i="5"/>
  <c r="S75" i="5"/>
  <c r="I75" i="5"/>
  <c r="S71" i="5"/>
  <c r="I71" i="5"/>
  <c r="S70" i="5"/>
  <c r="I70" i="5"/>
  <c r="I103" i="8" l="1"/>
  <c r="I283" i="8" s="1"/>
  <c r="H283" i="8"/>
  <c r="I284" i="8" s="1"/>
  <c r="D283" i="8"/>
  <c r="F184" i="8"/>
  <c r="M44" i="8"/>
  <c r="M50" i="8"/>
  <c r="M82" i="8"/>
  <c r="M91" i="8"/>
  <c r="M111" i="8"/>
  <c r="M157" i="8"/>
  <c r="M194" i="8"/>
  <c r="M233" i="8"/>
  <c r="M244" i="8"/>
  <c r="M252" i="8"/>
  <c r="M263" i="8"/>
  <c r="M274" i="8"/>
  <c r="M42" i="8"/>
  <c r="M35" i="8"/>
  <c r="M62" i="8"/>
  <c r="M140" i="8"/>
  <c r="M156" i="8"/>
  <c r="M174" i="8"/>
  <c r="M74" i="8"/>
  <c r="M76" i="8"/>
  <c r="M97" i="8"/>
  <c r="M99" i="8"/>
  <c r="M109" i="8"/>
  <c r="M127" i="8"/>
  <c r="M131" i="8"/>
  <c r="M142" i="8"/>
  <c r="M150" i="8"/>
  <c r="M152" i="8"/>
  <c r="M228" i="8"/>
  <c r="M239" i="8"/>
  <c r="M258" i="8"/>
  <c r="M129" i="8"/>
  <c r="M189" i="8"/>
  <c r="M195" i="8"/>
  <c r="M220" i="8"/>
  <c r="M253" i="8"/>
  <c r="M266" i="8"/>
  <c r="M278" i="8"/>
  <c r="M193" i="8"/>
  <c r="M204" i="8"/>
  <c r="M249" i="8"/>
  <c r="M112" i="8"/>
  <c r="M234" i="8"/>
  <c r="M273" i="8"/>
  <c r="M275" i="8"/>
  <c r="M77" i="8"/>
  <c r="M88" i="8"/>
  <c r="M94" i="8"/>
  <c r="M96" i="8"/>
  <c r="M102" i="8"/>
  <c r="M126" i="8"/>
  <c r="M147" i="8"/>
  <c r="M176" i="8"/>
  <c r="M192" i="8"/>
  <c r="M203" i="8"/>
  <c r="M223" i="8"/>
  <c r="F293" i="8"/>
  <c r="F294" i="8" s="1"/>
  <c r="M248" i="8"/>
  <c r="G17" i="12"/>
  <c r="F923" i="14"/>
  <c r="G25" i="12"/>
  <c r="G39" i="12"/>
  <c r="F51" i="11"/>
  <c r="L15" i="11"/>
  <c r="L38" i="11" s="1"/>
  <c r="H404" i="9"/>
  <c r="H20" i="9"/>
  <c r="H29" i="9"/>
  <c r="H35" i="9"/>
  <c r="H43" i="9"/>
  <c r="H81" i="9"/>
  <c r="H95" i="9"/>
  <c r="H105" i="9"/>
  <c r="H117" i="9"/>
  <c r="H116" i="9" s="1"/>
  <c r="H135" i="9"/>
  <c r="H149" i="9"/>
  <c r="H182" i="9"/>
  <c r="H207" i="9"/>
  <c r="H213" i="9"/>
  <c r="H235" i="9"/>
  <c r="H239" i="9"/>
  <c r="H257" i="9"/>
  <c r="H265" i="9"/>
  <c r="H280" i="9"/>
  <c r="H333" i="9"/>
  <c r="H24" i="9"/>
  <c r="H31" i="9"/>
  <c r="H39" i="9"/>
  <c r="H61" i="9"/>
  <c r="H77" i="9"/>
  <c r="H85" i="9"/>
  <c r="H91" i="9"/>
  <c r="H99" i="9"/>
  <c r="H133" i="9"/>
  <c r="H139" i="9"/>
  <c r="H143" i="9"/>
  <c r="H153" i="9"/>
  <c r="H171" i="9"/>
  <c r="H170" i="9" s="1"/>
  <c r="H169" i="9" s="1"/>
  <c r="H184" i="9"/>
  <c r="H183" i="9" s="1"/>
  <c r="H190" i="9"/>
  <c r="H205" i="9"/>
  <c r="H223" i="9"/>
  <c r="H227" i="9"/>
  <c r="H253" i="9"/>
  <c r="H261" i="9"/>
  <c r="H282" i="9"/>
  <c r="G550" i="10" s="1"/>
  <c r="H102" i="9"/>
  <c r="H101" i="9" s="1"/>
  <c r="D108" i="9"/>
  <c r="H109" i="9"/>
  <c r="H108" i="9" s="1"/>
  <c r="H115" i="9"/>
  <c r="D144" i="9"/>
  <c r="H145" i="9"/>
  <c r="H144" i="9" s="1"/>
  <c r="H23" i="9"/>
  <c r="G30" i="10" s="1"/>
  <c r="H38" i="9"/>
  <c r="H46" i="9"/>
  <c r="D51" i="9"/>
  <c r="D50" i="9" s="1"/>
  <c r="H52" i="9"/>
  <c r="H51" i="9" s="1"/>
  <c r="H50" i="9" s="1"/>
  <c r="H60" i="9"/>
  <c r="H59" i="9" s="1"/>
  <c r="H64" i="9"/>
  <c r="H63" i="9" s="1"/>
  <c r="H72" i="9"/>
  <c r="H76" i="9"/>
  <c r="H84" i="9"/>
  <c r="H90" i="9"/>
  <c r="H98" i="9"/>
  <c r="H128" i="9"/>
  <c r="G267" i="10" s="1"/>
  <c r="C659" i="14" s="1"/>
  <c r="H132" i="9"/>
  <c r="H138" i="9"/>
  <c r="H142" i="9"/>
  <c r="H152" i="9"/>
  <c r="G309" i="10" s="1"/>
  <c r="C723" i="14" s="1"/>
  <c r="H189" i="9"/>
  <c r="H201" i="9"/>
  <c r="H204" i="9"/>
  <c r="H203" i="9" s="1"/>
  <c r="H226" i="9"/>
  <c r="H225" i="9" s="1"/>
  <c r="H232" i="9"/>
  <c r="G485" i="10"/>
  <c r="H242" i="9"/>
  <c r="H252" i="9"/>
  <c r="H260" i="9"/>
  <c r="H268" i="9"/>
  <c r="H277" i="9"/>
  <c r="G544" i="10" s="1"/>
  <c r="G166" i="9"/>
  <c r="H166" i="9" s="1"/>
  <c r="H165" i="9" s="1"/>
  <c r="H141" i="9"/>
  <c r="H26" i="9"/>
  <c r="G33" i="10" s="1"/>
  <c r="D65" i="9"/>
  <c r="H66" i="9"/>
  <c r="H65" i="9" s="1"/>
  <c r="G163" i="9"/>
  <c r="F273" i="9" s="1"/>
  <c r="H273" i="9" s="1"/>
  <c r="H272" i="9" s="1"/>
  <c r="H234" i="9"/>
  <c r="H233" i="9" s="1"/>
  <c r="H256" i="9"/>
  <c r="H264" i="9"/>
  <c r="G525" i="10" s="1"/>
  <c r="H278" i="9"/>
  <c r="G122" i="10"/>
  <c r="H78" i="9"/>
  <c r="D167" i="9"/>
  <c r="H168" i="9"/>
  <c r="H167" i="9" s="1"/>
  <c r="D179" i="9"/>
  <c r="H180" i="9"/>
  <c r="H179" i="9" s="1"/>
  <c r="H214" i="9"/>
  <c r="H209" i="9" s="1"/>
  <c r="H245" i="9"/>
  <c r="H155" i="9"/>
  <c r="H27" i="9"/>
  <c r="G35" i="10" s="1"/>
  <c r="H22" i="9"/>
  <c r="H28" i="9"/>
  <c r="G36" i="10" s="1"/>
  <c r="H37" i="9"/>
  <c r="H30" i="9" s="1"/>
  <c r="H45" i="9"/>
  <c r="D54" i="9"/>
  <c r="H55" i="9"/>
  <c r="H54" i="9" s="1"/>
  <c r="H71" i="9"/>
  <c r="H70" i="9" s="1"/>
  <c r="H67" i="9" s="1"/>
  <c r="H75" i="9"/>
  <c r="H83" i="9"/>
  <c r="H89" i="9"/>
  <c r="G153" i="10" s="1"/>
  <c r="H97" i="9"/>
  <c r="H87" i="9" s="1"/>
  <c r="H127" i="9"/>
  <c r="H131" i="9"/>
  <c r="H137" i="9"/>
  <c r="G287" i="10" s="1"/>
  <c r="H151" i="9"/>
  <c r="H147" i="9" s="1"/>
  <c r="H146" i="9" s="1"/>
  <c r="H157" i="9"/>
  <c r="H188" i="9"/>
  <c r="H200" i="9"/>
  <c r="H198" i="9" s="1"/>
  <c r="H197" i="9" s="1"/>
  <c r="H196" i="9" s="1"/>
  <c r="H231" i="9"/>
  <c r="H229" i="9" s="1"/>
  <c r="H241" i="9"/>
  <c r="H244" i="9"/>
  <c r="G491" i="10" s="1"/>
  <c r="H259" i="9"/>
  <c r="G523" i="10" s="1"/>
  <c r="H267" i="9"/>
  <c r="H276" i="9"/>
  <c r="G696" i="10"/>
  <c r="C972" i="14" s="1"/>
  <c r="H422" i="9"/>
  <c r="D53" i="14"/>
  <c r="D41" i="14"/>
  <c r="F75" i="7"/>
  <c r="G75" i="7" s="1"/>
  <c r="G511" i="9"/>
  <c r="H382" i="9"/>
  <c r="G704" i="10" s="1"/>
  <c r="E40" i="12" s="1"/>
  <c r="G484" i="10"/>
  <c r="F26" i="14"/>
  <c r="F41" i="14" s="1"/>
  <c r="G474" i="10"/>
  <c r="G488" i="10"/>
  <c r="G490" i="10"/>
  <c r="C775" i="14" s="1"/>
  <c r="F105" i="7"/>
  <c r="G105" i="7" s="1"/>
  <c r="E275" i="9"/>
  <c r="G473" i="10"/>
  <c r="G527" i="10"/>
  <c r="F137" i="7"/>
  <c r="G137" i="7" s="1"/>
  <c r="F126" i="7"/>
  <c r="G126" i="7" s="1"/>
  <c r="E21" i="12"/>
  <c r="G24" i="10"/>
  <c r="G310" i="10"/>
  <c r="C724" i="14" s="1"/>
  <c r="G40" i="10"/>
  <c r="G50" i="10"/>
  <c r="G319" i="10"/>
  <c r="C722" i="14" s="1"/>
  <c r="G29" i="10"/>
  <c r="G57" i="10"/>
  <c r="G126" i="10"/>
  <c r="G252" i="10"/>
  <c r="C647" i="14" s="1"/>
  <c r="E233" i="9"/>
  <c r="H447" i="9"/>
  <c r="G799" i="10" s="1"/>
  <c r="D155" i="9"/>
  <c r="G294" i="10"/>
  <c r="E155" i="9"/>
  <c r="D387" i="9"/>
  <c r="E424" i="9"/>
  <c r="G134" i="10"/>
  <c r="D130" i="9"/>
  <c r="D129" i="9" s="1"/>
  <c r="G513" i="10"/>
  <c r="G56" i="10"/>
  <c r="H298" i="9"/>
  <c r="G570" i="10" s="1"/>
  <c r="H453" i="9"/>
  <c r="G811" i="10" s="1"/>
  <c r="E705" i="14" s="1"/>
  <c r="E707" i="14" s="1"/>
  <c r="H459" i="9"/>
  <c r="G818" i="10" s="1"/>
  <c r="H506" i="9"/>
  <c r="G874" i="10" s="1"/>
  <c r="E58" i="12" s="1"/>
  <c r="H409" i="9"/>
  <c r="G736" i="10" s="1"/>
  <c r="H421" i="9"/>
  <c r="G767" i="10" s="1"/>
  <c r="H497" i="9"/>
  <c r="G865" i="10" s="1"/>
  <c r="D62" i="14" s="1"/>
  <c r="G500" i="10"/>
  <c r="C774" i="14" s="1"/>
  <c r="H487" i="9"/>
  <c r="G855" i="10" s="1"/>
  <c r="G154" i="10"/>
  <c r="D361" i="9"/>
  <c r="H435" i="9"/>
  <c r="G785" i="10" s="1"/>
  <c r="H442" i="9"/>
  <c r="G793" i="10" s="1"/>
  <c r="H445" i="9"/>
  <c r="G796" i="10" s="1"/>
  <c r="D467" i="9"/>
  <c r="H482" i="9"/>
  <c r="G851" i="10" s="1"/>
  <c r="H495" i="9"/>
  <c r="G863" i="10" s="1"/>
  <c r="E59" i="9"/>
  <c r="E53" i="9" s="1"/>
  <c r="D275" i="9"/>
  <c r="E278" i="9"/>
  <c r="E296" i="9"/>
  <c r="E295" i="9" s="1"/>
  <c r="D355" i="9"/>
  <c r="E358" i="9"/>
  <c r="H443" i="9"/>
  <c r="G794" i="10" s="1"/>
  <c r="H472" i="9"/>
  <c r="G834" i="10" s="1"/>
  <c r="H493" i="9"/>
  <c r="G861" i="10" s="1"/>
  <c r="H360" i="9"/>
  <c r="G677" i="10" s="1"/>
  <c r="H398" i="9"/>
  <c r="G721" i="10" s="1"/>
  <c r="F41" i="7"/>
  <c r="G41" i="7" s="1"/>
  <c r="H16" i="9"/>
  <c r="G22" i="10" s="1"/>
  <c r="G82" i="10"/>
  <c r="G149" i="10"/>
  <c r="G244" i="10"/>
  <c r="D206" i="9"/>
  <c r="G546" i="10"/>
  <c r="E292" i="9"/>
  <c r="E289" i="9" s="1"/>
  <c r="D305" i="9"/>
  <c r="H365" i="9"/>
  <c r="G682" i="10" s="1"/>
  <c r="E70" i="12" s="1"/>
  <c r="E384" i="9"/>
  <c r="H410" i="9"/>
  <c r="G740" i="10" s="1"/>
  <c r="H416" i="9"/>
  <c r="G760" i="10" s="1"/>
  <c r="C935" i="14" s="1"/>
  <c r="E441" i="9"/>
  <c r="E102" i="9"/>
  <c r="E101" i="9" s="1"/>
  <c r="E100" i="9" s="1"/>
  <c r="F102" i="7"/>
  <c r="G102" i="7" s="1"/>
  <c r="D70" i="9"/>
  <c r="G120" i="10"/>
  <c r="G275" i="10"/>
  <c r="G289" i="10"/>
  <c r="C720" i="14" s="1"/>
  <c r="G499" i="10"/>
  <c r="C773" i="14" s="1"/>
  <c r="H321" i="9"/>
  <c r="G601" i="10" s="1"/>
  <c r="H405" i="9"/>
  <c r="G729" i="10" s="1"/>
  <c r="H413" i="9"/>
  <c r="G752" i="10" s="1"/>
  <c r="H501" i="9"/>
  <c r="G869" i="10" s="1"/>
  <c r="H375" i="9"/>
  <c r="G697" i="10" s="1"/>
  <c r="C973" i="14" s="1"/>
  <c r="H386" i="9"/>
  <c r="G709" i="10" s="1"/>
  <c r="H394" i="9"/>
  <c r="G717" i="10" s="1"/>
  <c r="H420" i="9"/>
  <c r="G765" i="10" s="1"/>
  <c r="H439" i="9"/>
  <c r="G790" i="10" s="1"/>
  <c r="H508" i="9"/>
  <c r="H507" i="9" s="1"/>
  <c r="G37" i="10"/>
  <c r="G44" i="10"/>
  <c r="G151" i="10"/>
  <c r="G157" i="10"/>
  <c r="E108" i="9"/>
  <c r="E107" i="9" s="1"/>
  <c r="E116" i="9"/>
  <c r="E126" i="9"/>
  <c r="E122" i="9" s="1"/>
  <c r="G422" i="10"/>
  <c r="G548" i="10"/>
  <c r="H291" i="9"/>
  <c r="G557" i="10" s="1"/>
  <c r="E18" i="12" s="1"/>
  <c r="H329" i="9"/>
  <c r="G621" i="10" s="1"/>
  <c r="H334" i="9"/>
  <c r="G626" i="10" s="1"/>
  <c r="H337" i="9"/>
  <c r="G629" i="10" s="1"/>
  <c r="H342" i="9"/>
  <c r="G641" i="10" s="1"/>
  <c r="H345" i="9"/>
  <c r="G653" i="10" s="1"/>
  <c r="E355" i="9"/>
  <c r="H373" i="9"/>
  <c r="G695" i="10" s="1"/>
  <c r="C971" i="14" s="1"/>
  <c r="H390" i="9"/>
  <c r="G713" i="10" s="1"/>
  <c r="H406" i="9"/>
  <c r="G730" i="10" s="1"/>
  <c r="H418" i="9"/>
  <c r="G762" i="10" s="1"/>
  <c r="E47" i="12" s="1"/>
  <c r="H433" i="9"/>
  <c r="G783" i="10" s="1"/>
  <c r="G399" i="10"/>
  <c r="E161" i="9"/>
  <c r="E160" i="9" s="1"/>
  <c r="E159" i="9" s="1"/>
  <c r="E348" i="9"/>
  <c r="D461" i="9"/>
  <c r="H440" i="9"/>
  <c r="G791" i="10" s="1"/>
  <c r="G135" i="10"/>
  <c r="D198" i="9"/>
  <c r="E74" i="9"/>
  <c r="G288" i="10"/>
  <c r="C717" i="14" s="1"/>
  <c r="E141" i="9"/>
  <c r="E140" i="9" s="1"/>
  <c r="G306" i="10"/>
  <c r="G311" i="10"/>
  <c r="C725" i="14" s="1"/>
  <c r="G372" i="10"/>
  <c r="G404" i="10"/>
  <c r="D233" i="9"/>
  <c r="H297" i="9"/>
  <c r="G569" i="10" s="1"/>
  <c r="H315" i="9"/>
  <c r="G590" i="10" s="1"/>
  <c r="H323" i="9"/>
  <c r="G603" i="10" s="1"/>
  <c r="H419" i="9"/>
  <c r="G764" i="10" s="1"/>
  <c r="C938" i="14" s="1"/>
  <c r="H450" i="9"/>
  <c r="G802" i="10" s="1"/>
  <c r="H466" i="9"/>
  <c r="G826" i="10" s="1"/>
  <c r="E57" i="12" s="1"/>
  <c r="H478" i="9"/>
  <c r="G846" i="10" s="1"/>
  <c r="D296" i="9"/>
  <c r="D295" i="9" s="1"/>
  <c r="D441" i="9"/>
  <c r="H484" i="9"/>
  <c r="G853" i="10" s="1"/>
  <c r="H504" i="9"/>
  <c r="G872" i="10" s="1"/>
  <c r="E238" i="9"/>
  <c r="H446" i="9"/>
  <c r="G797" i="10" s="1"/>
  <c r="E467" i="9"/>
  <c r="G367" i="10"/>
  <c r="D48" i="11" s="1"/>
  <c r="G470" i="10"/>
  <c r="F107" i="7"/>
  <c r="G107" i="7" s="1"/>
  <c r="D134" i="9"/>
  <c r="D170" i="9"/>
  <c r="D169" i="9" s="1"/>
  <c r="G427" i="10"/>
  <c r="J18" i="11" s="1"/>
  <c r="D229" i="9"/>
  <c r="G529" i="10"/>
  <c r="F101" i="7"/>
  <c r="G101" i="7" s="1"/>
  <c r="F108" i="7"/>
  <c r="G108" i="7" s="1"/>
  <c r="G41" i="10"/>
  <c r="G48" i="10"/>
  <c r="D141" i="9"/>
  <c r="D140" i="9" s="1"/>
  <c r="G393" i="10"/>
  <c r="D66" i="11" s="1"/>
  <c r="G435" i="10"/>
  <c r="C762" i="14" s="1"/>
  <c r="G465" i="10"/>
  <c r="G468" i="10"/>
  <c r="G495" i="10"/>
  <c r="C772" i="14" s="1"/>
  <c r="G518" i="10"/>
  <c r="H320" i="9"/>
  <c r="G599" i="10" s="1"/>
  <c r="H335" i="9"/>
  <c r="G627" i="10" s="1"/>
  <c r="H340" i="9"/>
  <c r="G638" i="10" s="1"/>
  <c r="H343" i="9"/>
  <c r="G649" i="10" s="1"/>
  <c r="H425" i="9"/>
  <c r="G772" i="10" s="1"/>
  <c r="H431" i="9"/>
  <c r="G781" i="10" s="1"/>
  <c r="H444" i="9"/>
  <c r="G795" i="10" s="1"/>
  <c r="E449" i="9"/>
  <c r="H468" i="9"/>
  <c r="G829" i="10" s="1"/>
  <c r="H477" i="9"/>
  <c r="G844" i="10" s="1"/>
  <c r="D369" i="9"/>
  <c r="D428" i="9"/>
  <c r="E437" i="9"/>
  <c r="F21" i="7"/>
  <c r="G21" i="7" s="1"/>
  <c r="E130" i="9"/>
  <c r="E129" i="9" s="1"/>
  <c r="G26" i="10"/>
  <c r="G179" i="10"/>
  <c r="G214" i="10"/>
  <c r="G296" i="10"/>
  <c r="C676" i="14" s="1"/>
  <c r="C677" i="14" s="1"/>
  <c r="G371" i="10"/>
  <c r="E175" i="9"/>
  <c r="E170" i="9" s="1"/>
  <c r="E169" i="9" s="1"/>
  <c r="D203" i="9"/>
  <c r="H294" i="9"/>
  <c r="G560" i="10" s="1"/>
  <c r="H338" i="9"/>
  <c r="G633" i="10" s="1"/>
  <c r="H341" i="9"/>
  <c r="G639" i="10" s="1"/>
  <c r="H347" i="9"/>
  <c r="H346" i="9" s="1"/>
  <c r="H368" i="9"/>
  <c r="G685" i="10" s="1"/>
  <c r="D61" i="14" s="1"/>
  <c r="H426" i="9"/>
  <c r="G775" i="10" s="1"/>
  <c r="H451" i="9"/>
  <c r="G804" i="10" s="1"/>
  <c r="H460" i="9"/>
  <c r="G820" i="10" s="1"/>
  <c r="H483" i="9"/>
  <c r="G852" i="10" s="1"/>
  <c r="H486" i="9"/>
  <c r="G856" i="10" s="1"/>
  <c r="D502" i="9"/>
  <c r="D499" i="9" s="1"/>
  <c r="E502" i="9"/>
  <c r="E499" i="9" s="1"/>
  <c r="F26" i="7"/>
  <c r="G26" i="7" s="1"/>
  <c r="E10" i="9"/>
  <c r="D63" i="9"/>
  <c r="D62" i="9" s="1"/>
  <c r="E134" i="9"/>
  <c r="D225" i="9"/>
  <c r="D281" i="9"/>
  <c r="D417" i="9"/>
  <c r="F14" i="7"/>
  <c r="G14" i="7" s="1"/>
  <c r="F60" i="7"/>
  <c r="G60" i="7" s="1"/>
  <c r="G54" i="10"/>
  <c r="D59" i="9"/>
  <c r="G146" i="10"/>
  <c r="E87" i="9"/>
  <c r="G167" i="10"/>
  <c r="G212" i="10"/>
  <c r="G403" i="10"/>
  <c r="G413" i="10"/>
  <c r="C746" i="14" s="1"/>
  <c r="H331" i="9"/>
  <c r="G623" i="10" s="1"/>
  <c r="H336" i="9"/>
  <c r="G628" i="10" s="1"/>
  <c r="H339" i="9"/>
  <c r="G637" i="10" s="1"/>
  <c r="H344" i="9"/>
  <c r="G651" i="10" s="1"/>
  <c r="H438" i="9"/>
  <c r="H458" i="9"/>
  <c r="G816" i="10" s="1"/>
  <c r="D16" i="11"/>
  <c r="D17" i="11"/>
  <c r="J53" i="11"/>
  <c r="D51" i="11"/>
  <c r="J41" i="11"/>
  <c r="G31" i="10"/>
  <c r="G55" i="10"/>
  <c r="G75" i="10"/>
  <c r="G99" i="10"/>
  <c r="G131" i="10"/>
  <c r="G155" i="10"/>
  <c r="G255" i="10"/>
  <c r="C656" i="14" s="1"/>
  <c r="G263" i="10"/>
  <c r="C657" i="14" s="1"/>
  <c r="G266" i="10"/>
  <c r="C658" i="14" s="1"/>
  <c r="E147" i="9"/>
  <c r="G373" i="10"/>
  <c r="G380" i="10"/>
  <c r="G398" i="10"/>
  <c r="D187" i="9"/>
  <c r="G466" i="10"/>
  <c r="G469" i="10"/>
  <c r="G526" i="10"/>
  <c r="G528" i="10"/>
  <c r="G541" i="10"/>
  <c r="H304" i="9"/>
  <c r="G574" i="10" s="1"/>
  <c r="E26" i="12" s="1"/>
  <c r="H356" i="9"/>
  <c r="G673" i="10" s="1"/>
  <c r="H397" i="9"/>
  <c r="G720" i="10" s="1"/>
  <c r="H403" i="9"/>
  <c r="G727" i="10" s="1"/>
  <c r="H434" i="9"/>
  <c r="G784" i="10" s="1"/>
  <c r="E452" i="9"/>
  <c r="H456" i="9"/>
  <c r="G814" i="10" s="1"/>
  <c r="H464" i="9"/>
  <c r="G824" i="10" s="1"/>
  <c r="H469" i="9"/>
  <c r="G831" i="10" s="1"/>
  <c r="H475" i="9"/>
  <c r="G840" i="10" s="1"/>
  <c r="H480" i="9"/>
  <c r="G848" i="10" s="1"/>
  <c r="E30" i="9"/>
  <c r="G487" i="10"/>
  <c r="F98" i="7"/>
  <c r="G98" i="7" s="1"/>
  <c r="G307" i="10"/>
  <c r="C721" i="14" s="1"/>
  <c r="E187" i="9"/>
  <c r="E178" i="9" s="1"/>
  <c r="E272" i="9"/>
  <c r="D513" i="9" s="1"/>
  <c r="F28" i="7"/>
  <c r="G28" i="7" s="1"/>
  <c r="F115" i="7"/>
  <c r="G115" i="7" s="1"/>
  <c r="H12" i="9"/>
  <c r="G17" i="10" s="1"/>
  <c r="G23" i="10"/>
  <c r="G45" i="10"/>
  <c r="G52" i="10"/>
  <c r="G58" i="10"/>
  <c r="E62" i="9"/>
  <c r="G123" i="10"/>
  <c r="G182" i="10"/>
  <c r="G215" i="10"/>
  <c r="G317" i="10"/>
  <c r="C719" i="14" s="1"/>
  <c r="D165" i="9"/>
  <c r="E198" i="9"/>
  <c r="E203" i="9"/>
  <c r="G433" i="10"/>
  <c r="G472" i="10"/>
  <c r="D245" i="9"/>
  <c r="G514" i="10"/>
  <c r="H357" i="9"/>
  <c r="G674" i="10" s="1"/>
  <c r="H401" i="9"/>
  <c r="G724" i="10" s="1"/>
  <c r="H411" i="9"/>
  <c r="G741" i="10" s="1"/>
  <c r="H454" i="9"/>
  <c r="G812" i="10" s="1"/>
  <c r="H462" i="9"/>
  <c r="G822" i="10" s="1"/>
  <c r="H473" i="9"/>
  <c r="G838" i="10" s="1"/>
  <c r="H498" i="9"/>
  <c r="G866" i="10" s="1"/>
  <c r="D63" i="14" s="1"/>
  <c r="G28" i="10"/>
  <c r="D147" i="9"/>
  <c r="D87" i="9"/>
  <c r="D116" i="9"/>
  <c r="H15" i="9"/>
  <c r="G21" i="10" s="1"/>
  <c r="G32" i="10"/>
  <c r="G39" i="10"/>
  <c r="G49" i="10"/>
  <c r="G76" i="10"/>
  <c r="G79" i="10"/>
  <c r="G156" i="10"/>
  <c r="G168" i="10"/>
  <c r="G264" i="10"/>
  <c r="G376" i="10"/>
  <c r="G381" i="10"/>
  <c r="G402" i="10"/>
  <c r="E229" i="9"/>
  <c r="G521" i="10"/>
  <c r="D292" i="9"/>
  <c r="D289" i="9" s="1"/>
  <c r="H319" i="9"/>
  <c r="G594" i="10" s="1"/>
  <c r="D381" i="9"/>
  <c r="D380" i="9" s="1"/>
  <c r="H414" i="9"/>
  <c r="G755" i="10" s="1"/>
  <c r="D437" i="9"/>
  <c r="D457" i="9"/>
  <c r="D465" i="9"/>
  <c r="H476" i="9"/>
  <c r="G842" i="10" s="1"/>
  <c r="H481" i="9"/>
  <c r="G850" i="10" s="1"/>
  <c r="E496" i="9"/>
  <c r="E491" i="9" s="1"/>
  <c r="D10" i="9"/>
  <c r="G274" i="10"/>
  <c r="G283" i="10"/>
  <c r="C718" i="14" s="1"/>
  <c r="G78" i="10"/>
  <c r="E281" i="9"/>
  <c r="F31" i="7"/>
  <c r="G31" i="7" s="1"/>
  <c r="F42" i="7"/>
  <c r="G42" i="7" s="1"/>
  <c r="G42" i="10"/>
  <c r="G121" i="10"/>
  <c r="G158" i="10"/>
  <c r="G213" i="10"/>
  <c r="G247" i="10"/>
  <c r="G251" i="10"/>
  <c r="C646" i="14" s="1"/>
  <c r="D192" i="9"/>
  <c r="D278" i="9"/>
  <c r="D328" i="9"/>
  <c r="E366" i="9"/>
  <c r="E364" i="9" s="1"/>
  <c r="E369" i="9"/>
  <c r="D384" i="9"/>
  <c r="E387" i="9"/>
  <c r="E400" i="9"/>
  <c r="D449" i="9"/>
  <c r="D507" i="9"/>
  <c r="F37" i="7"/>
  <c r="G37" i="7" s="1"/>
  <c r="F54" i="7"/>
  <c r="G54" i="7" s="1"/>
  <c r="H353" i="9"/>
  <c r="H13" i="9"/>
  <c r="G18" i="10" s="1"/>
  <c r="G47" i="10"/>
  <c r="G118" i="10"/>
  <c r="G124" i="10"/>
  <c r="E119" i="9"/>
  <c r="D123" i="9"/>
  <c r="G392" i="10"/>
  <c r="G395" i="10"/>
  <c r="D67" i="11" s="1"/>
  <c r="G416" i="10"/>
  <c r="C749" i="14" s="1"/>
  <c r="G437" i="10"/>
  <c r="E251" i="9"/>
  <c r="G516" i="10"/>
  <c r="H303" i="9"/>
  <c r="G573" i="10" s="1"/>
  <c r="D346" i="9"/>
  <c r="H351" i="9"/>
  <c r="H402" i="9"/>
  <c r="G725" i="10" s="1"/>
  <c r="E417" i="9"/>
  <c r="D452" i="9"/>
  <c r="H455" i="9"/>
  <c r="G813" i="10" s="1"/>
  <c r="H463" i="9"/>
  <c r="G823" i="10" s="1"/>
  <c r="H474" i="9"/>
  <c r="G839" i="10" s="1"/>
  <c r="H479" i="9"/>
  <c r="G847" i="10" s="1"/>
  <c r="H492" i="9"/>
  <c r="G860" i="10" s="1"/>
  <c r="D496" i="9"/>
  <c r="D491" i="9" s="1"/>
  <c r="H505" i="9"/>
  <c r="G873" i="10" s="1"/>
  <c r="H399" i="9"/>
  <c r="G722" i="10" s="1"/>
  <c r="H436" i="9"/>
  <c r="G786" i="10" s="1"/>
  <c r="H485" i="9"/>
  <c r="G854" i="10" s="1"/>
  <c r="H500" i="9"/>
  <c r="G868" i="10" s="1"/>
  <c r="E86" i="12" s="1"/>
  <c r="E35" i="12"/>
  <c r="D284" i="8"/>
  <c r="G284" i="8"/>
  <c r="F284" i="8"/>
  <c r="H286" i="8"/>
  <c r="H288" i="8" s="1"/>
  <c r="H289" i="8" s="1"/>
  <c r="G286" i="8"/>
  <c r="M8" i="8"/>
  <c r="M104" i="8" s="1"/>
  <c r="M184" i="8" s="1"/>
  <c r="E183" i="8"/>
  <c r="E184" i="8" s="1"/>
  <c r="E212" i="8"/>
  <c r="E282" i="8"/>
  <c r="G27" i="10"/>
  <c r="D56" i="9"/>
  <c r="G159" i="10"/>
  <c r="D102" i="9"/>
  <c r="D101" i="9" s="1"/>
  <c r="D126" i="9"/>
  <c r="D183" i="9"/>
  <c r="D209" i="9"/>
  <c r="E225" i="9"/>
  <c r="E245" i="9"/>
  <c r="E311" i="9"/>
  <c r="E310" i="9" s="1"/>
  <c r="K83" i="8"/>
  <c r="K283" i="8" s="1"/>
  <c r="J134" i="8"/>
  <c r="D30" i="9"/>
  <c r="D74" i="9"/>
  <c r="D119" i="9"/>
  <c r="D222" i="9"/>
  <c r="H222" i="9" s="1"/>
  <c r="G453" i="10"/>
  <c r="C736" i="14" s="1"/>
  <c r="C737" i="14" s="1"/>
  <c r="G501" i="10"/>
  <c r="G522" i="10"/>
  <c r="D272" i="9"/>
  <c r="C913" i="14"/>
  <c r="C923" i="14" s="1"/>
  <c r="E305" i="9"/>
  <c r="E306" i="9"/>
  <c r="E328" i="9"/>
  <c r="E327" i="9" s="1"/>
  <c r="M144" i="8"/>
  <c r="M171" i="8"/>
  <c r="M235" i="8"/>
  <c r="M267" i="8"/>
  <c r="G288" i="8"/>
  <c r="G289" i="8" s="1"/>
  <c r="H11" i="9"/>
  <c r="D112" i="9"/>
  <c r="H112" i="9" s="1"/>
  <c r="M183" i="8"/>
  <c r="M137" i="8"/>
  <c r="M168" i="8"/>
  <c r="M197" i="8"/>
  <c r="H14" i="9"/>
  <c r="G19" i="10" s="1"/>
  <c r="D110" i="9"/>
  <c r="H110" i="9" s="1"/>
  <c r="E209" i="9"/>
  <c r="M67" i="8"/>
  <c r="M132" i="8"/>
  <c r="M229" i="8"/>
  <c r="M259" i="8"/>
  <c r="G415" i="10"/>
  <c r="C748" i="14" s="1"/>
  <c r="D220" i="9"/>
  <c r="H220" i="9" s="1"/>
  <c r="G450" i="10"/>
  <c r="M60" i="8"/>
  <c r="M214" i="8"/>
  <c r="M282" i="8" s="1"/>
  <c r="D68" i="9"/>
  <c r="G254" i="10"/>
  <c r="D162" i="9"/>
  <c r="G434" i="10"/>
  <c r="C761" i="14" s="1"/>
  <c r="E299" i="9"/>
  <c r="H300" i="9"/>
  <c r="M212" i="8"/>
  <c r="D311" i="9"/>
  <c r="D310" i="9" s="1"/>
  <c r="D238" i="9"/>
  <c r="G530" i="10"/>
  <c r="H314" i="9"/>
  <c r="G589" i="10" s="1"/>
  <c r="H322" i="9"/>
  <c r="G602" i="10" s="1"/>
  <c r="H330" i="9"/>
  <c r="G622" i="10" s="1"/>
  <c r="H350" i="9"/>
  <c r="G661" i="10" s="1"/>
  <c r="D366" i="9"/>
  <c r="D364" i="9" s="1"/>
  <c r="G579" i="10"/>
  <c r="E30" i="12" s="1"/>
  <c r="H317" i="9"/>
  <c r="G592" i="10" s="1"/>
  <c r="H370" i="9"/>
  <c r="H385" i="9"/>
  <c r="H407" i="9"/>
  <c r="G731" i="10" s="1"/>
  <c r="H429" i="9"/>
  <c r="E428" i="9"/>
  <c r="H362" i="9"/>
  <c r="E361" i="9"/>
  <c r="D470" i="9"/>
  <c r="G425" i="10"/>
  <c r="D251" i="9"/>
  <c r="G524" i="10"/>
  <c r="H318" i="9"/>
  <c r="G593" i="10" s="1"/>
  <c r="H326" i="9"/>
  <c r="D348" i="9"/>
  <c r="G520" i="10"/>
  <c r="H313" i="9"/>
  <c r="G588" i="10" s="1"/>
  <c r="H389" i="9"/>
  <c r="G712" i="10" s="1"/>
  <c r="H395" i="9"/>
  <c r="E393" i="9"/>
  <c r="D424" i="9"/>
  <c r="H471" i="9"/>
  <c r="G517" i="10"/>
  <c r="D299" i="9"/>
  <c r="H308" i="9"/>
  <c r="H316" i="9"/>
  <c r="G591" i="10" s="1"/>
  <c r="H324" i="9"/>
  <c r="G614" i="10" s="1"/>
  <c r="H332" i="9"/>
  <c r="G624" i="10" s="1"/>
  <c r="D393" i="9"/>
  <c r="D400" i="9"/>
  <c r="H503" i="9"/>
  <c r="H372" i="9"/>
  <c r="G694" i="10" s="1"/>
  <c r="H354" i="9"/>
  <c r="G664" i="10" s="1"/>
  <c r="H359" i="9"/>
  <c r="H396" i="9"/>
  <c r="G719" i="10" s="1"/>
  <c r="H412" i="9"/>
  <c r="G742" i="10" s="1"/>
  <c r="H430" i="9"/>
  <c r="G780" i="10" s="1"/>
  <c r="H494" i="9"/>
  <c r="G862" i="10" s="1"/>
  <c r="F349" i="9"/>
  <c r="F509" i="9" s="1"/>
  <c r="H371" i="9"/>
  <c r="G689" i="10" s="1"/>
  <c r="H408" i="9"/>
  <c r="G732" i="10" s="1"/>
  <c r="D358" i="9"/>
  <c r="H367" i="9"/>
  <c r="H388" i="9"/>
  <c r="G728" i="10"/>
  <c r="D21" i="11"/>
  <c r="H363" i="9"/>
  <c r="G680" i="10" s="1"/>
  <c r="H427" i="9"/>
  <c r="G776" i="10" s="1"/>
  <c r="H488" i="9"/>
  <c r="F936" i="14"/>
  <c r="G51" i="12"/>
  <c r="E470" i="9"/>
  <c r="G15" i="12"/>
  <c r="G44" i="12" s="1"/>
  <c r="D963" i="14"/>
  <c r="F963" i="14" s="1"/>
  <c r="H489" i="9"/>
  <c r="H432" i="9"/>
  <c r="G782" i="10" s="1"/>
  <c r="D993" i="14"/>
  <c r="G46" i="12"/>
  <c r="L688" i="14"/>
  <c r="F942" i="14"/>
  <c r="G617" i="14"/>
  <c r="F45" i="11"/>
  <c r="F74" i="11" s="1"/>
  <c r="L58" i="11"/>
  <c r="L76" i="11" s="1"/>
  <c r="G70" i="12"/>
  <c r="G69" i="12" s="1"/>
  <c r="G68" i="12" s="1"/>
  <c r="F45" i="14"/>
  <c r="F53" i="14" s="1"/>
  <c r="M684" i="14"/>
  <c r="M688" i="14" s="1"/>
  <c r="F42" i="11"/>
  <c r="M283" i="8" l="1"/>
  <c r="M284" i="8" s="1"/>
  <c r="F76" i="11"/>
  <c r="N76" i="11" s="1"/>
  <c r="H53" i="9"/>
  <c r="H130" i="9"/>
  <c r="H129" i="9" s="1"/>
  <c r="H238" i="9"/>
  <c r="H178" i="9"/>
  <c r="H187" i="9"/>
  <c r="G308" i="10"/>
  <c r="H134" i="9"/>
  <c r="G391" i="10"/>
  <c r="D65" i="11" s="1"/>
  <c r="G436" i="10"/>
  <c r="D146" i="9"/>
  <c r="G414" i="10"/>
  <c r="C747" i="14" s="1"/>
  <c r="H126" i="9"/>
  <c r="H122" i="9" s="1"/>
  <c r="H107" i="9"/>
  <c r="H100" i="9" s="1"/>
  <c r="G72" i="10"/>
  <c r="H163" i="9"/>
  <c r="H162" i="9" s="1"/>
  <c r="H161" i="9" s="1"/>
  <c r="H160" i="9" s="1"/>
  <c r="H159" i="9" s="1"/>
  <c r="H158" i="9" s="1"/>
  <c r="H251" i="9"/>
  <c r="H237" i="9" s="1"/>
  <c r="H224" i="9"/>
  <c r="H275" i="9"/>
  <c r="H271" i="9" s="1"/>
  <c r="H74" i="9"/>
  <c r="H73" i="9" s="1"/>
  <c r="H62" i="9"/>
  <c r="H49" i="9" s="1"/>
  <c r="H48" i="9" s="1"/>
  <c r="H47" i="9" s="1"/>
  <c r="H140" i="9"/>
  <c r="H465" i="9"/>
  <c r="D178" i="9"/>
  <c r="E224" i="9"/>
  <c r="E218" i="9" s="1"/>
  <c r="J30" i="11"/>
  <c r="E115" i="9"/>
  <c r="E114" i="9" s="1"/>
  <c r="D67" i="9"/>
  <c r="H467" i="9"/>
  <c r="C634" i="14"/>
  <c r="G625" i="10"/>
  <c r="C906" i="14" s="1"/>
  <c r="C907" i="14" s="1"/>
  <c r="G559" i="10"/>
  <c r="E19" i="12" s="1"/>
  <c r="E17" i="12" s="1"/>
  <c r="F511" i="9"/>
  <c r="D383" i="9"/>
  <c r="E271" i="9"/>
  <c r="E270" i="9" s="1"/>
  <c r="J28" i="11"/>
  <c r="C648" i="14"/>
  <c r="H496" i="9"/>
  <c r="H415" i="9"/>
  <c r="E74" i="12"/>
  <c r="C991" i="14" s="1"/>
  <c r="E392" i="9"/>
  <c r="E391" i="9" s="1"/>
  <c r="D352" i="9"/>
  <c r="H457" i="9"/>
  <c r="D122" i="9"/>
  <c r="D271" i="9"/>
  <c r="D270" i="9" s="1"/>
  <c r="J27" i="11"/>
  <c r="E448" i="9"/>
  <c r="E423" i="9" s="1"/>
  <c r="G657" i="10"/>
  <c r="G879" i="10"/>
  <c r="E66" i="12" s="1"/>
  <c r="J29" i="11"/>
  <c r="D53" i="9"/>
  <c r="H381" i="9"/>
  <c r="H380" i="9" s="1"/>
  <c r="E146" i="9"/>
  <c r="E352" i="9"/>
  <c r="E383" i="9"/>
  <c r="H461" i="9"/>
  <c r="E73" i="9"/>
  <c r="E49" i="9" s="1"/>
  <c r="E48" i="9" s="1"/>
  <c r="E47" i="9" s="1"/>
  <c r="E59" i="12"/>
  <c r="C632" i="14"/>
  <c r="E54" i="12"/>
  <c r="C985" i="14"/>
  <c r="D197" i="9"/>
  <c r="D196" i="9" s="1"/>
  <c r="D9" i="9"/>
  <c r="D8" i="9" s="1"/>
  <c r="E237" i="9"/>
  <c r="E34" i="12"/>
  <c r="E9" i="9"/>
  <c r="E8" i="9" s="1"/>
  <c r="H290" i="9"/>
  <c r="E158" i="9"/>
  <c r="H437" i="9"/>
  <c r="H449" i="9"/>
  <c r="D62" i="11"/>
  <c r="D68" i="11"/>
  <c r="D61" i="11"/>
  <c r="H355" i="9"/>
  <c r="D224" i="9"/>
  <c r="C933" i="14"/>
  <c r="G788" i="10"/>
  <c r="E52" i="12" s="1"/>
  <c r="H296" i="9"/>
  <c r="H295" i="9" s="1"/>
  <c r="H441" i="9"/>
  <c r="G464" i="10"/>
  <c r="C635" i="14" s="1"/>
  <c r="D288" i="9"/>
  <c r="D327" i="9"/>
  <c r="D309" i="9" s="1"/>
  <c r="H292" i="9"/>
  <c r="D237" i="9"/>
  <c r="E288" i="9"/>
  <c r="H452" i="9"/>
  <c r="D161" i="9"/>
  <c r="D160" i="9" s="1"/>
  <c r="D159" i="9" s="1"/>
  <c r="D73" i="9"/>
  <c r="E55" i="12"/>
  <c r="J23" i="11"/>
  <c r="J22" i="11" s="1"/>
  <c r="D28" i="11"/>
  <c r="G231" i="10"/>
  <c r="C631" i="14" s="1"/>
  <c r="F705" i="14"/>
  <c r="F707" i="14" s="1"/>
  <c r="G98" i="10"/>
  <c r="G96" i="10"/>
  <c r="D448" i="9"/>
  <c r="D423" i="9" s="1"/>
  <c r="G285" i="10"/>
  <c r="E33" i="12"/>
  <c r="D115" i="9"/>
  <c r="G273" i="10"/>
  <c r="D32" i="11" s="1"/>
  <c r="E677" i="14" s="1"/>
  <c r="E197" i="9"/>
  <c r="E196" i="9" s="1"/>
  <c r="G407" i="10"/>
  <c r="H361" i="9"/>
  <c r="G679" i="10"/>
  <c r="G512" i="10"/>
  <c r="C804" i="14"/>
  <c r="C814" i="14" s="1"/>
  <c r="J35" i="11"/>
  <c r="G327" i="10"/>
  <c r="C760" i="14"/>
  <c r="C763" i="14" s="1"/>
  <c r="J17" i="11"/>
  <c r="E53" i="12"/>
  <c r="G582" i="10"/>
  <c r="E31" i="12" s="1"/>
  <c r="H307" i="9"/>
  <c r="H305" i="9" s="1"/>
  <c r="G768" i="10"/>
  <c r="H417" i="9"/>
  <c r="G421" i="10"/>
  <c r="H424" i="9"/>
  <c r="C960" i="14"/>
  <c r="C963" i="14" s="1"/>
  <c r="G871" i="10"/>
  <c r="H502" i="9"/>
  <c r="H499" i="9" s="1"/>
  <c r="H491" i="9"/>
  <c r="H384" i="9"/>
  <c r="G708" i="10"/>
  <c r="D29" i="11"/>
  <c r="C655" i="14"/>
  <c r="C660" i="14" s="1"/>
  <c r="G540" i="10"/>
  <c r="D892" i="14"/>
  <c r="G293" i="10"/>
  <c r="G85" i="10"/>
  <c r="E512" i="9"/>
  <c r="F512" i="9"/>
  <c r="E73" i="12"/>
  <c r="C990" i="14"/>
  <c r="D107" i="9"/>
  <c r="D100" i="9" s="1"/>
  <c r="E309" i="9"/>
  <c r="H328" i="9"/>
  <c r="H327" i="9" s="1"/>
  <c r="H358" i="9"/>
  <c r="G676" i="10"/>
  <c r="F993" i="14"/>
  <c r="D392" i="9"/>
  <c r="D391" i="9" s="1"/>
  <c r="C776" i="14"/>
  <c r="G68" i="10"/>
  <c r="D219" i="9"/>
  <c r="H219" i="9" s="1"/>
  <c r="H10" i="9"/>
  <c r="G16" i="10"/>
  <c r="G305" i="10"/>
  <c r="E283" i="8"/>
  <c r="E284" i="8" s="1"/>
  <c r="G718" i="10"/>
  <c r="H393" i="9"/>
  <c r="H369" i="9"/>
  <c r="G688" i="10"/>
  <c r="G62" i="12"/>
  <c r="G84" i="12" s="1"/>
  <c r="G88" i="12" s="1"/>
  <c r="H387" i="9"/>
  <c r="G711" i="10"/>
  <c r="C999" i="14"/>
  <c r="C1000" i="14" s="1"/>
  <c r="E77" i="12"/>
  <c r="E76" i="12" s="1"/>
  <c r="H366" i="9"/>
  <c r="H364" i="9" s="1"/>
  <c r="G684" i="10"/>
  <c r="G490" i="9"/>
  <c r="H349" i="9"/>
  <c r="G833" i="10"/>
  <c r="E56" i="12" s="1"/>
  <c r="G617" i="10"/>
  <c r="H325" i="9"/>
  <c r="H428" i="9"/>
  <c r="G779" i="10"/>
  <c r="G586" i="10"/>
  <c r="H311" i="9"/>
  <c r="C932" i="14"/>
  <c r="J283" i="8"/>
  <c r="K284" i="8" s="1"/>
  <c r="K103" i="8"/>
  <c r="M103" i="8" s="1"/>
  <c r="M83" i="8"/>
  <c r="G543" i="10"/>
  <c r="G572" i="10"/>
  <c r="H299" i="9"/>
  <c r="G334" i="10"/>
  <c r="H400" i="9"/>
  <c r="G401" i="10"/>
  <c r="M134" i="8"/>
  <c r="H114" i="9" l="1"/>
  <c r="H218" i="9"/>
  <c r="H195" i="9" s="1"/>
  <c r="H194" i="9" s="1"/>
  <c r="D379" i="9"/>
  <c r="D378" i="9" s="1"/>
  <c r="D377" i="9" s="1"/>
  <c r="E36" i="12"/>
  <c r="E907" i="14" s="1"/>
  <c r="D114" i="9"/>
  <c r="D158" i="9"/>
  <c r="E648" i="14"/>
  <c r="E195" i="9"/>
  <c r="E194" i="9" s="1"/>
  <c r="D49" i="9"/>
  <c r="D48" i="9" s="1"/>
  <c r="H511" i="9"/>
  <c r="E379" i="9"/>
  <c r="E378" i="9" s="1"/>
  <c r="E377" i="9" s="1"/>
  <c r="C636" i="14"/>
  <c r="C976" i="14"/>
  <c r="C978" i="14" s="1"/>
  <c r="E978" i="14" s="1"/>
  <c r="E72" i="12"/>
  <c r="E287" i="9"/>
  <c r="C992" i="14"/>
  <c r="J36" i="11"/>
  <c r="J32" i="11" s="1"/>
  <c r="H448" i="9"/>
  <c r="J26" i="11"/>
  <c r="E776" i="14" s="1"/>
  <c r="C633" i="14"/>
  <c r="N688" i="14"/>
  <c r="D39" i="11"/>
  <c r="D38" i="11" s="1"/>
  <c r="H289" i="9"/>
  <c r="H288" i="9" s="1"/>
  <c r="H9" i="9"/>
  <c r="H8" i="9" s="1"/>
  <c r="E37" i="12"/>
  <c r="E923" i="14" s="1"/>
  <c r="E7" i="9"/>
  <c r="E6" i="9" s="1"/>
  <c r="D287" i="9"/>
  <c r="H310" i="9"/>
  <c r="H309" i="9" s="1"/>
  <c r="D23" i="11"/>
  <c r="E737" i="14"/>
  <c r="D22" i="11"/>
  <c r="D27" i="11"/>
  <c r="H352" i="9"/>
  <c r="C726" i="14"/>
  <c r="C727" i="14" s="1"/>
  <c r="D72" i="11"/>
  <c r="D71" i="11" s="1"/>
  <c r="E32" i="12"/>
  <c r="D69" i="11"/>
  <c r="D64" i="11" s="1"/>
  <c r="G707" i="14" s="1"/>
  <c r="G697" i="14"/>
  <c r="E1000" i="14"/>
  <c r="E42" i="12"/>
  <c r="C931" i="14"/>
  <c r="C936" i="14" s="1"/>
  <c r="E660" i="14"/>
  <c r="D46" i="11"/>
  <c r="D45" i="11" s="1"/>
  <c r="D47" i="9"/>
  <c r="D7" i="9" s="1"/>
  <c r="D218" i="9"/>
  <c r="D195" i="9" s="1"/>
  <c r="D194" i="9" s="1"/>
  <c r="H348" i="9"/>
  <c r="G660" i="10"/>
  <c r="G904" i="10" s="1"/>
  <c r="I88" i="12"/>
  <c r="G92" i="12"/>
  <c r="E41" i="12"/>
  <c r="G905" i="10"/>
  <c r="E60" i="12"/>
  <c r="E963" i="14" s="1"/>
  <c r="G509" i="9"/>
  <c r="G510" i="9" s="1"/>
  <c r="H490" i="9"/>
  <c r="H470" i="9" s="1"/>
  <c r="C970" i="14"/>
  <c r="C974" i="14" s="1"/>
  <c r="E65" i="12"/>
  <c r="E64" i="12" s="1"/>
  <c r="H383" i="9"/>
  <c r="C750" i="14"/>
  <c r="C751" i="14" s="1"/>
  <c r="J16" i="11"/>
  <c r="J15" i="11" s="1"/>
  <c r="G901" i="10"/>
  <c r="F814" i="14"/>
  <c r="D60" i="14"/>
  <c r="D64" i="14" s="1"/>
  <c r="E71" i="12"/>
  <c r="E27" i="12"/>
  <c r="E25" i="12" s="1"/>
  <c r="D18" i="11"/>
  <c r="D15" i="11" s="1"/>
  <c r="G900" i="10"/>
  <c r="C941" i="14"/>
  <c r="C942" i="14" s="1"/>
  <c r="E49" i="12"/>
  <c r="E46" i="12" s="1"/>
  <c r="E763" i="14"/>
  <c r="F892" i="14"/>
  <c r="H392" i="9"/>
  <c r="H391" i="9" s="1"/>
  <c r="D6" i="9" l="1"/>
  <c r="L194" i="9"/>
  <c r="L196" i="9" s="1"/>
  <c r="E285" i="9"/>
  <c r="H423" i="9"/>
  <c r="E509" i="9"/>
  <c r="D514" i="9" s="1"/>
  <c r="D515" i="9" s="1"/>
  <c r="D509" i="9"/>
  <c r="D510" i="9" s="1"/>
  <c r="E15" i="12"/>
  <c r="J38" i="11"/>
  <c r="J58" i="11" s="1"/>
  <c r="D20" i="11"/>
  <c r="H370" i="14" s="1"/>
  <c r="E727" i="14"/>
  <c r="D74" i="11"/>
  <c r="H379" i="9"/>
  <c r="E39" i="12"/>
  <c r="H287" i="9"/>
  <c r="E974" i="14"/>
  <c r="E936" i="14"/>
  <c r="E51" i="12"/>
  <c r="E942" i="14"/>
  <c r="C986" i="14"/>
  <c r="C987" i="14" s="1"/>
  <c r="C993" i="14" s="1"/>
  <c r="E69" i="12"/>
  <c r="E68" i="12" s="1"/>
  <c r="D285" i="9"/>
  <c r="F121" i="14"/>
  <c r="E751" i="14"/>
  <c r="H378" i="9" l="1"/>
  <c r="H377" i="9" s="1"/>
  <c r="H509" i="9" s="1"/>
  <c r="E510" i="9"/>
  <c r="H7" i="9"/>
  <c r="H6" i="9" s="1"/>
  <c r="E44" i="12"/>
  <c r="E62" i="12" s="1"/>
  <c r="E84" i="12" s="1"/>
  <c r="E88" i="12" s="1"/>
  <c r="E92" i="12" s="1"/>
  <c r="D42" i="11"/>
  <c r="D76" i="11" s="1"/>
  <c r="I287" i="9"/>
  <c r="E993" i="14"/>
  <c r="G906" i="10" l="1"/>
  <c r="H283" i="9"/>
  <c r="H281" i="9" s="1"/>
  <c r="H270" i="9" s="1"/>
  <c r="H88" i="12"/>
  <c r="G551" i="10"/>
  <c r="G902" i="10" s="1"/>
  <c r="G903" i="10" s="1"/>
  <c r="H510" i="9" l="1"/>
  <c r="H285" i="9"/>
  <c r="D897" i="14"/>
  <c r="F897" i="14" s="1"/>
  <c r="F898" i="14" s="1"/>
  <c r="G898" i="14" l="1"/>
  <c r="J61" i="11"/>
  <c r="D898" i="14"/>
  <c r="J76" i="11" l="1"/>
  <c r="M7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Prado</author>
  </authors>
  <commentList>
    <comment ref="J83" authorId="0" shapeId="0" xr:uid="{E8680659-F7BD-4C37-A54A-0285FA8C9286}">
      <text>
        <r>
          <rPr>
            <b/>
            <sz val="9"/>
            <color indexed="81"/>
            <rFont val="Tahoma"/>
            <family val="2"/>
          </rPr>
          <t>Claudia Prado:</t>
        </r>
        <r>
          <rPr>
            <sz val="9"/>
            <color indexed="81"/>
            <rFont val="Tahoma"/>
            <family val="2"/>
          </rPr>
          <t xml:space="preserve">
DF pasada en 07,2020</t>
        </r>
      </text>
    </comment>
    <comment ref="I171" authorId="0" shapeId="0" xr:uid="{8139FA6C-0681-4251-A39A-D7BB88A9396F}">
      <text>
        <r>
          <rPr>
            <b/>
            <sz val="9"/>
            <color indexed="81"/>
            <rFont val="Tahoma"/>
            <family val="2"/>
          </rPr>
          <t>Claudia Prado:</t>
        </r>
        <r>
          <rPr>
            <sz val="9"/>
            <color indexed="81"/>
            <rFont val="Tahoma"/>
            <family val="2"/>
          </rPr>
          <t xml:space="preserve">
DF pasada en 07,2020</t>
        </r>
      </text>
    </comment>
    <comment ref="K275" authorId="0" shapeId="0" xr:uid="{9E649547-03EC-43A3-BEA7-91C1462B65FA}">
      <text>
        <r>
          <rPr>
            <b/>
            <sz val="9"/>
            <color indexed="81"/>
            <rFont val="Tahoma"/>
            <family val="2"/>
          </rPr>
          <t>Claudia Prado:</t>
        </r>
        <r>
          <rPr>
            <sz val="9"/>
            <color indexed="81"/>
            <rFont val="Tahoma"/>
            <family val="2"/>
          </rPr>
          <t xml:space="preserve">
DF pasada en 07,2020</t>
        </r>
      </text>
    </comment>
  </commentList>
</comments>
</file>

<file path=xl/sharedStrings.xml><?xml version="1.0" encoding="utf-8"?>
<sst xmlns="http://schemas.openxmlformats.org/spreadsheetml/2006/main" count="7587" uniqueCount="1940">
  <si>
    <t>REGIONAL CASA DE BOLSA SOCIEDAD ANÓNIMA Y SUBSIDIARIA</t>
  </si>
  <si>
    <t>Estados Financieros Consolidados correspondientes al período finalizado el 31 de diciembre de 2021</t>
  </si>
  <si>
    <t>REF.</t>
  </si>
  <si>
    <t>Información General de la Entidad Consolidada</t>
  </si>
  <si>
    <t>Información General'!A1</t>
  </si>
  <si>
    <t>Balance General Consolidado</t>
  </si>
  <si>
    <t>Balance General'!A1</t>
  </si>
  <si>
    <t>Estado de Resultados Consolidado</t>
  </si>
  <si>
    <t>Estado de Resultados'!A1</t>
  </si>
  <si>
    <t>Notas a los Estados Financieros Consolidados (Nota 1 a Nota 4)</t>
  </si>
  <si>
    <t>Nota 1 a Nota 4'!A1</t>
  </si>
  <si>
    <t>Notas a los Estados Financieros Consolidados (Nota 5)</t>
  </si>
  <si>
    <t>Nota 5'!A1</t>
  </si>
  <si>
    <t>Notas a los Estados Financieros Consolidados (Nota 6 a Nota 12)</t>
  </si>
  <si>
    <t>Nota 6 a Nota 12'!A1</t>
  </si>
  <si>
    <t>Índice</t>
  </si>
  <si>
    <t>REGIONAL CASA DE BOLSA S.A. Y SUBSIDIARIA</t>
  </si>
  <si>
    <t>INFORMACIÓN GENERAL CONSOLIDADA</t>
  </si>
  <si>
    <t>Información al 31 de diciembre de 2021</t>
  </si>
  <si>
    <t>1. IDENTIFICACIÓN SOCIEDAD CONTROLANTE</t>
  </si>
  <si>
    <t xml:space="preserve">1. IDENTIFICACIÓN SOCIEDAD CONTROLADA </t>
  </si>
  <si>
    <t>Nombre o Razón social</t>
  </si>
  <si>
    <t>Regional Casa de Bolsa S.A.</t>
  </si>
  <si>
    <t>REGIONAL ADMINISTRADORA DE FONDOS PATRIMONIALES DE INVERSION S.A.</t>
  </si>
  <si>
    <t>Registro CNV</t>
  </si>
  <si>
    <t>Resolución N°85 E/18 del 3 de diciembre de 2018</t>
  </si>
  <si>
    <t xml:space="preserve"> Res. CNV N° 22E/20.- de fecha 6 de agosto de 2020</t>
  </si>
  <si>
    <t>Código Bolsa de Valores</t>
  </si>
  <si>
    <t>Dirección oficina principal</t>
  </si>
  <si>
    <t>Calle Papa Juan XXIII esquina Cecilio Da Silva, Edificio Corporativo Regional Asunción</t>
  </si>
  <si>
    <t>Calle Papa Juan XXIII esq. Cecilio Da Silva, planta baja. Edificio Corporativo Regional Asunción</t>
  </si>
  <si>
    <t>Teléfono</t>
  </si>
  <si>
    <t>(021) 619 4901 – (021) 619 4917</t>
  </si>
  <si>
    <t>(021) 619 4921</t>
  </si>
  <si>
    <t>E-mail</t>
  </si>
  <si>
    <t>karen.olenik@regionalcasadebolsa.com.py</t>
  </si>
  <si>
    <t>andrea.ramirez@regionalfondos.com.py</t>
  </si>
  <si>
    <t>Sitio página Web</t>
  </si>
  <si>
    <t>www.regionalcasadebolsa.com.py</t>
  </si>
  <si>
    <t>https://www.regionalcasadebolsa.com.py/</t>
  </si>
  <si>
    <t>Domicilio legal</t>
  </si>
  <si>
    <t>2. ANTECEDENTES DE CONSTITUCIÓN DE LA SOCIEDAD CONTROLANTE</t>
  </si>
  <si>
    <t>2. ANTECEDENTES DE CONSTITUCIÓN DE LA SOCIEDAD CONTROLADA</t>
  </si>
  <si>
    <t>Escritura N° | Fecha</t>
  </si>
  <si>
    <t>N° 558 | 23 de agosto de 2018</t>
  </si>
  <si>
    <t>N° 1004 | 06 de noviembre de 2019</t>
  </si>
  <si>
    <t>Inscripción en el Registro Público</t>
  </si>
  <si>
    <t>Matrícula N° 15.752, Serie Comercial, Folio N° 1 de fecha 28 de setiembre de 2018</t>
  </si>
  <si>
    <t>Matrícula N° 25.261, Serie Comercial, Folio N° 1 de fecha 02 de enero de 2020</t>
  </si>
  <si>
    <t>Reforma de Estatutos</t>
  </si>
  <si>
    <t>Aumento de Capital</t>
  </si>
  <si>
    <t>No Aplicable</t>
  </si>
  <si>
    <t>N° 30  | 13 de junio de 2019</t>
  </si>
  <si>
    <t>Matrícula N° 15.752, Serie Comercial, Folio N° 2 de fecha 2 de agosto de 2019</t>
  </si>
  <si>
    <t>3. ADMINISTRACIÓN SOCIEDAD CONTROLANTE</t>
  </si>
  <si>
    <t>3. ADMINISTRACIÓN SOCIEDAD CONTROLADA</t>
  </si>
  <si>
    <t>CARGO</t>
  </si>
  <si>
    <t>NOMBRE Y APELLIDO</t>
  </si>
  <si>
    <t>Representante (s) Legal (es)</t>
  </si>
  <si>
    <t>Mirtha Viviana Trociuk Pleva</t>
  </si>
  <si>
    <t>Marcelo Gabriel Prono Toñánez</t>
  </si>
  <si>
    <t>Directorio</t>
  </si>
  <si>
    <t>Presidente</t>
  </si>
  <si>
    <t>Vicepresidente</t>
  </si>
  <si>
    <t>Director titular</t>
  </si>
  <si>
    <t>Karen María Oleñik Memmel</t>
  </si>
  <si>
    <t>Síndico titular</t>
  </si>
  <si>
    <t>Guillermo Alexis Céspedes Mazur</t>
  </si>
  <si>
    <t>Síndico suplente</t>
  </si>
  <si>
    <t>Clara Francisca Peroni Peña</t>
  </si>
  <si>
    <t>Plana ejecutiva</t>
  </si>
  <si>
    <t>Gerente General</t>
  </si>
  <si>
    <t>Gerente de Fondos de Inversión</t>
  </si>
  <si>
    <t>Andrea Ramírez Aranda</t>
  </si>
  <si>
    <t>Auditor Interno</t>
  </si>
  <si>
    <t xml:space="preserve">Osmar Manuel Caceres Cantero </t>
  </si>
  <si>
    <t>Gerente Comercial</t>
  </si>
  <si>
    <t>Karen Maria Oleñik Memmel</t>
  </si>
  <si>
    <t>Gerente de Adminsitracion y Operaciones</t>
  </si>
  <si>
    <t>Leticia Carolina Duarte Helman</t>
  </si>
  <si>
    <t>Gerente de Finanzas Corporativas</t>
  </si>
  <si>
    <t>Yan Elmar Gonzalez Acosta</t>
  </si>
  <si>
    <t>Gerente de Mesa de Dinero y Operaciones</t>
  </si>
  <si>
    <t>Hugo Alberto Valinoti López</t>
  </si>
  <si>
    <t>Oficial de Cumplimiento</t>
  </si>
  <si>
    <t>María Teresa González Fretes</t>
  </si>
  <si>
    <t>4. CAPITAL Y PROPIEDAD</t>
  </si>
  <si>
    <t xml:space="preserve">Al 31 de diciembre de 2021, el capital social asciende a Gs. 30.000.000.000, representado por 30.000 acciones de clase Nominativa Ordinaria de Gs. 1.000.000 cada una. En asamblea extraordinaria de fecha 26 de abril de 2021, en el segundo orden del día resuelve: el "Aumento del Capital Social y la modificación del Art. 5 de los Estatutos Sociales". </t>
  </si>
  <si>
    <t>Al 31 de diciembre de 2021, el capital social de la sociedad asciende a Gs. 5.000.000.000, representado por 5.000 acciones nominativas de Gs. 1.000.000 cada una, suscripto e integrado en su totalidad.</t>
  </si>
  <si>
    <t>En Asamblea Ordinaria de fecha Nº 3 de fecha 29 de junio de 2020, la asamblea resuelve en el segundo punto del día " Capitalizar el importe de Gs. 615.000.000 (Guaraníes seiscientos quince mil millones) correspondiente a la utilidad del periodo 2019 previa deducción de las reservas legal y especiales.</t>
  </si>
  <si>
    <t>En Asamblea Ordinaria de fecha Nº 5 de fecha 26 de abril de 2021, la asamblea resuelve en el cuarto punto del día "Capitalizar el importe de Gs. 1.945.000.000 (Guaraníes Un mil millones novecientos cincuenta mil millones) correspondiente a la utilidad del periodo 2020 previa deducción de las reservas legal y especiales.</t>
  </si>
  <si>
    <t>Capital emitido</t>
  </si>
  <si>
    <t>Capital suscripto</t>
  </si>
  <si>
    <t>Capital integrado</t>
  </si>
  <si>
    <t>Valor nominal de las acciones</t>
  </si>
  <si>
    <t>Capitalización de utilidades Periodo 2019 / 2020</t>
  </si>
  <si>
    <t>CAPITAL INTEGRADO</t>
  </si>
  <si>
    <t>N°</t>
  </si>
  <si>
    <t>Accionista</t>
  </si>
  <si>
    <t>Número de acciones</t>
  </si>
  <si>
    <t>Cantidad de acciones</t>
  </si>
  <si>
    <t>Clase</t>
  </si>
  <si>
    <t>Voto</t>
  </si>
  <si>
    <t>Monto</t>
  </si>
  <si>
    <t>% de Participación de capital integrado</t>
  </si>
  <si>
    <t>Banco Regional S.A.E.C.A.</t>
  </si>
  <si>
    <t>1 al 9.999
10.001 al 25.000</t>
  </si>
  <si>
    <t>Nominativas</t>
  </si>
  <si>
    <t>José Gustavo Olmedo Sisul</t>
  </si>
  <si>
    <t>Alfredo Ricardo Raatz Becker</t>
  </si>
  <si>
    <t>CAPITAL SUSCRIPTO</t>
  </si>
  <si>
    <t>% de Participación de capital suscripto</t>
  </si>
  <si>
    <r>
      <t>5. AUDITOR EXTERNO INDEPENDIENTE</t>
    </r>
    <r>
      <rPr>
        <sz val="10"/>
        <color rgb="FF000000"/>
        <rFont val="Arial Narrow"/>
        <family val="2"/>
      </rPr>
      <t xml:space="preserve"> </t>
    </r>
  </si>
  <si>
    <r>
      <t xml:space="preserve">5.1) Auditor Externo Independiente designado:  </t>
    </r>
    <r>
      <rPr>
        <sz val="10"/>
        <color rgb="FF000000"/>
        <rFont val="Arial Narrow"/>
        <family val="2"/>
      </rPr>
      <t>Deloitte Paraguay S.R.L.</t>
    </r>
  </si>
  <si>
    <r>
      <t>5.2) Número de Inscripción en el Registro de la CNV:</t>
    </r>
    <r>
      <rPr>
        <sz val="10"/>
        <color rgb="FF000000"/>
        <rFont val="Arial Narrow"/>
        <family val="2"/>
      </rPr>
      <t xml:space="preserve"> AE 021</t>
    </r>
  </si>
  <si>
    <t>6. PERSONAS VINCULADAS</t>
  </si>
  <si>
    <t>PERSONAS VINCULADAS</t>
  </si>
  <si>
    <t>Tipo de vínculo</t>
  </si>
  <si>
    <t>Sociedad controlante (*)</t>
  </si>
  <si>
    <t>Regional A.F.P.I.S.A.</t>
  </si>
  <si>
    <t>Sociedad controlada (**)</t>
  </si>
  <si>
    <t>Director</t>
  </si>
  <si>
    <t>Síndico</t>
  </si>
  <si>
    <t>Gerente de Adm. y Operaciones</t>
  </si>
  <si>
    <r>
      <t>(*) Sociedad controlante:</t>
    </r>
    <r>
      <rPr>
        <sz val="10"/>
        <color theme="1"/>
        <rFont val="Arial Narrow"/>
        <family val="2"/>
      </rPr>
      <t xml:space="preserve"> Regional Casa de Bolsa S.A.</t>
    </r>
  </si>
  <si>
    <t>Yan Elmar González Acosta</t>
  </si>
  <si>
    <r>
      <t>Domicilio legal:</t>
    </r>
    <r>
      <rPr>
        <sz val="10"/>
        <color theme="1"/>
        <rFont val="Arial Narrow"/>
        <family val="2"/>
      </rPr>
      <t xml:space="preserve"> Calle Papa Juan XXIII esq. Cecilio Da Silva </t>
    </r>
  </si>
  <si>
    <t>Hugo Alberto Valinoti Lopez</t>
  </si>
  <si>
    <t>Gerente de Mesa de Dinero</t>
  </si>
  <si>
    <r>
      <t>Participación</t>
    </r>
    <r>
      <rPr>
        <sz val="10"/>
        <color theme="1"/>
        <rFont val="Arial Narrow"/>
        <family val="2"/>
      </rPr>
      <t>: 99,98% de participación en el capital y en votos.</t>
    </r>
  </si>
  <si>
    <t>María Teresa Gonzalez Fretes</t>
  </si>
  <si>
    <r>
      <t>Actividad principal:</t>
    </r>
    <r>
      <rPr>
        <sz val="10"/>
        <color theme="1"/>
        <rFont val="Arial Narrow"/>
        <family val="2"/>
      </rPr>
      <t xml:space="preserve"> Casa de Bolsa</t>
    </r>
  </si>
  <si>
    <r>
      <t>(*) Sociedad controlante:</t>
    </r>
    <r>
      <rPr>
        <sz val="10"/>
        <color theme="1"/>
        <rFont val="Arial Narrow"/>
        <family val="2"/>
      </rPr>
      <t xml:space="preserve"> Banco Regional S.A.E.C.A. </t>
    </r>
  </si>
  <si>
    <r>
      <t>Domicilio legal:</t>
    </r>
    <r>
      <rPr>
        <sz val="10"/>
        <color theme="1"/>
        <rFont val="Arial Narrow"/>
        <family val="2"/>
      </rPr>
      <t xml:space="preserve"> Carlos Antonio López N° 1348 entre Arq. Tomás Romero Pereira y 14 de mayo.</t>
    </r>
  </si>
  <si>
    <r>
      <t>Participación</t>
    </r>
    <r>
      <rPr>
        <sz val="10"/>
        <color theme="1"/>
        <rFont val="Arial Narrow"/>
        <family val="2"/>
      </rPr>
      <t>: 99,996% de participación en el capital y en votos.</t>
    </r>
  </si>
  <si>
    <r>
      <t>Actividad principal:</t>
    </r>
    <r>
      <rPr>
        <sz val="10"/>
        <color theme="1"/>
        <rFont val="Arial Narrow"/>
        <family val="2"/>
      </rPr>
      <t xml:space="preserve"> Institución financiera.</t>
    </r>
  </si>
  <si>
    <r>
      <t>(**) Sociedad Controlada :</t>
    </r>
    <r>
      <rPr>
        <sz val="10"/>
        <color theme="1"/>
        <rFont val="Arial Narrow"/>
        <family val="2"/>
      </rPr>
      <t xml:space="preserve"> Regional Administradora de Fondos Patrimoniales de Inversión S.A. </t>
    </r>
  </si>
  <si>
    <r>
      <t>Domicilio legal:</t>
    </r>
    <r>
      <rPr>
        <sz val="10"/>
        <color theme="1"/>
        <rFont val="Arial Narrow"/>
        <family val="2"/>
      </rPr>
      <t xml:space="preserve"> Calle Papa Juan XXIII esq. Cecilio Da Silva número N° 1533</t>
    </r>
  </si>
  <si>
    <r>
      <t>Actividad principal:</t>
    </r>
    <r>
      <rPr>
        <sz val="10"/>
        <color theme="1"/>
        <rFont val="Arial Narrow"/>
        <family val="2"/>
      </rPr>
      <t xml:space="preserve"> Administradora de Fondos</t>
    </r>
  </si>
  <si>
    <t>IDENTIFICACIÓN DE LOS ACCIONISTAS - BANCO REGIONAL S.A.E.C.A.</t>
  </si>
  <si>
    <t>ACCIONISTA</t>
  </si>
  <si>
    <t>% PARTICIPACIÓN</t>
  </si>
  <si>
    <t>OBSERVACIÓN</t>
  </si>
  <si>
    <t>Accionistas Locales</t>
  </si>
  <si>
    <t>Individualmente, no llegan al 10% de participación.</t>
  </si>
  <si>
    <t>Rabo Partnerships</t>
  </si>
  <si>
    <t>Constituido por Sociedades Cooperativas, que a su vez la componen personas físicas quienes individualmente representan un voto en cada asamblea.</t>
  </si>
  <si>
    <t>Balance General - Bimonetario</t>
  </si>
  <si>
    <t>Del   01/01/2021   al   31/12/2021</t>
  </si>
  <si>
    <t>Cuenta</t>
  </si>
  <si>
    <t>Descripción</t>
  </si>
  <si>
    <t>Guaranies</t>
  </si>
  <si>
    <t>Dolares</t>
  </si>
  <si>
    <t>check</t>
  </si>
  <si>
    <t>ACTIVO</t>
  </si>
  <si>
    <t>ACTIVO CORRIENTE</t>
  </si>
  <si>
    <t>DISPONIBILIDADES</t>
  </si>
  <si>
    <t>Bancos</t>
  </si>
  <si>
    <t>Bancos - Moneda Local</t>
  </si>
  <si>
    <t>Banco Regional Cta Cte N°8070729</t>
  </si>
  <si>
    <t>Banco Regional C. A. N° 8070726</t>
  </si>
  <si>
    <t>Banco ITAU Cta Cte N°40000054/1</t>
  </si>
  <si>
    <t>Banco ITAU Cta Cte N°40000054/3</t>
  </si>
  <si>
    <t>Banco Atlas Cta Cte N°1150897</t>
  </si>
  <si>
    <t>Banco Atlas Caja de Ahorro N°1150895</t>
  </si>
  <si>
    <t>Banco Río Caja de Ahorro N°01-00391570-0</t>
  </si>
  <si>
    <t>BANCOP Ahorro a la Vista N°0310068606</t>
  </si>
  <si>
    <t>Finexpar Caja de Ahorro N°155007484</t>
  </si>
  <si>
    <t>Banco GNB Caja de Ahorro N°12798011</t>
  </si>
  <si>
    <t>Banco Continental Caja de Ahorro N°01-00</t>
  </si>
  <si>
    <t>Banco Nacional de Fomento N°821857/4</t>
  </si>
  <si>
    <t>Banco Familiar  Caja de Ahorro N°00-0231</t>
  </si>
  <si>
    <t>Banco Interfisa C.A. N°1027186</t>
  </si>
  <si>
    <t>Banco GNB Cta Cte N°2101050080</t>
  </si>
  <si>
    <t>Financiera El Comercio Caja de Ahorro N°</t>
  </si>
  <si>
    <t>Financiera Solar Cta Cte N°185554</t>
  </si>
  <si>
    <t>Financiera Paraguayo Japonesa Cta Gs</t>
  </si>
  <si>
    <t>Bancos - Moneda Extranjera</t>
  </si>
  <si>
    <t>Banco Regional Cta. Cte. N° 8070731</t>
  </si>
  <si>
    <t>Banco Regional C. A. N° 8070727</t>
  </si>
  <si>
    <t>Banco ITAU Cta.Cte. N° 400000060</t>
  </si>
  <si>
    <t>Banco ITAU Cta.Cte. N° 400000061</t>
  </si>
  <si>
    <t>Bancop Ahorro a la Vista U$S N° 03100686</t>
  </si>
  <si>
    <t>Citibank Ahorro a la Vista U$S N° 519876</t>
  </si>
  <si>
    <t>Finexpar Caja de Ahorro U$S N° 101550026</t>
  </si>
  <si>
    <t>Banco GNB Caja de Ahorro U$S N° 12798011</t>
  </si>
  <si>
    <t>Banco Río Caja de Ahorro Nro. 8270013240</t>
  </si>
  <si>
    <t>Banco Atlas Cta Cte N° 1150898</t>
  </si>
  <si>
    <t>Banco Interfisa C.A. N° 10290848</t>
  </si>
  <si>
    <t>Solar C.A. N° 0187071</t>
  </si>
  <si>
    <t>Banco GNB CC Usd N° 2101050099</t>
  </si>
  <si>
    <t>Banco Nacional de Fomento CC USD</t>
  </si>
  <si>
    <t>INVERSIONES TEMPORARIAS</t>
  </si>
  <si>
    <t>Titulos de Renta Fija</t>
  </si>
  <si>
    <t>Titulos de Renta Fija - Local</t>
  </si>
  <si>
    <t>Emitidos por el Estado y Entidades Públi</t>
  </si>
  <si>
    <t>Bonos Públicos</t>
  </si>
  <si>
    <t>Bonos Públicos GS</t>
  </si>
  <si>
    <t>Emitidos por el Sector Financiero</t>
  </si>
  <si>
    <t>Bonos Financieros</t>
  </si>
  <si>
    <t>Bonos Financieros - GS</t>
  </si>
  <si>
    <t>Bonos Subordinados</t>
  </si>
  <si>
    <t>Bonos Subordinados - U$S</t>
  </si>
  <si>
    <t>CDA</t>
  </si>
  <si>
    <t>CDA - GS</t>
  </si>
  <si>
    <t>CDA - U$S</t>
  </si>
  <si>
    <t>Emitidos por Entidades del Sector Privad</t>
  </si>
  <si>
    <t>Bonos Corporativos</t>
  </si>
  <si>
    <t>Bonos Corporativos - GS</t>
  </si>
  <si>
    <t>Emitidos por Empresas Vinculadas</t>
  </si>
  <si>
    <t>CDA - GS VINCULADAS</t>
  </si>
  <si>
    <t>Intereses Devengados s/ Renta Fija</t>
  </si>
  <si>
    <t>Intereses a Cobrar s/ Renta Fija</t>
  </si>
  <si>
    <t>Int. a Cobrar - Bonos Financieros - Gs</t>
  </si>
  <si>
    <t>Int. a Cobrar - Bonos Subord. - U$S</t>
  </si>
  <si>
    <t>Int. a Cobrar - CDA - Gs</t>
  </si>
  <si>
    <t>Int. a Cobrar - CDA - U$S</t>
  </si>
  <si>
    <t>Int. a Cobrar - Bonos Corporativos - Gs</t>
  </si>
  <si>
    <t>Int. a Cobrar - Bonos Financieros - U$S</t>
  </si>
  <si>
    <t>Int. a Cobrar - CDA - Gs VINCULADAS</t>
  </si>
  <si>
    <t>Int. a Cobrar - CDA - U$S VINCULADAS</t>
  </si>
  <si>
    <t>Int. a Cobrar - Bonos Públicos Gs</t>
  </si>
  <si>
    <t>(Intereses a Devengar)</t>
  </si>
  <si>
    <t>Int. a Deveng. Bonos Fin. - Gs</t>
  </si>
  <si>
    <t>Int. a Deveng. Bonos Sub - U$S</t>
  </si>
  <si>
    <t>Int. a Deveng. CDA - Gs</t>
  </si>
  <si>
    <t>Int. a Deveng. CDA - U$S</t>
  </si>
  <si>
    <t>Int. a Deveng. Bonos Corp. - Gs</t>
  </si>
  <si>
    <t>Int. a Deveng. Bonos Corp. - U$S</t>
  </si>
  <si>
    <t>Int. a Deveng. CDA - Gs VINC.</t>
  </si>
  <si>
    <t>Int. a Deveng. CDA - U$S VINC.</t>
  </si>
  <si>
    <t>Int. a Deveng. Bonos Públicos Gs</t>
  </si>
  <si>
    <t>Operaciones de Reporto</t>
  </si>
  <si>
    <t>Valores entregados por Reporto</t>
  </si>
  <si>
    <t>Deudores por títulos Renta Fija en Repor</t>
  </si>
  <si>
    <t>Deudores Títulos Renta Fija en Repo Gs</t>
  </si>
  <si>
    <t>Deudores Titulos Renta Fija en Repo U$S</t>
  </si>
  <si>
    <t>Deudores Títulos R.Fija en Repo Gs VIN</t>
  </si>
  <si>
    <t>Deudores Titulos R.Fija en Repo U$S VIN</t>
  </si>
  <si>
    <t>Valores recibidos por Reporto</t>
  </si>
  <si>
    <t>Bonos Financieros - U$S</t>
  </si>
  <si>
    <t>Prima a Cobrar - REPO</t>
  </si>
  <si>
    <t>Prima a Cobrar - REPO U$S</t>
  </si>
  <si>
    <t>Prima a Devengar - REPO</t>
  </si>
  <si>
    <t>Prima a Devengar - REPO U$S</t>
  </si>
  <si>
    <t>CREDITOS VIGENTES</t>
  </si>
  <si>
    <t>Deudores por intermediación</t>
  </si>
  <si>
    <t>Comisiones por cobrar por intermediación</t>
  </si>
  <si>
    <t>Comisiones por cobrar Gs</t>
  </si>
  <si>
    <t>Comisiones por cobrar U$S</t>
  </si>
  <si>
    <t>Operaciones a Liquidar</t>
  </si>
  <si>
    <t>Cupones Pendientes de Reembolso GS</t>
  </si>
  <si>
    <t>Cupones Pendientes de Reembolso USD</t>
  </si>
  <si>
    <t>Documentos y cuentas por cobrar</t>
  </si>
  <si>
    <t>Cuentas por Cobrar</t>
  </si>
  <si>
    <t>Servicios Prestados por cobrar - Gs</t>
  </si>
  <si>
    <t>Otras cuentas por cobrar</t>
  </si>
  <si>
    <t>Otras cuentas por cobrar - Gs</t>
  </si>
  <si>
    <t>Otras cuentas por cobrar - U$S</t>
  </si>
  <si>
    <t>Deudores varios Vigentes</t>
  </si>
  <si>
    <t>Cuentas a cobrar personas y empresas rel</t>
  </si>
  <si>
    <t>Créditos Fiscales</t>
  </si>
  <si>
    <t>Anticipo Impuesto a la Renta</t>
  </si>
  <si>
    <t>Retención RENTA</t>
  </si>
  <si>
    <t>Otras cuentas operativas por cobrar</t>
  </si>
  <si>
    <t>Anticipos a Rendir</t>
  </si>
  <si>
    <t>Anticipos a rendir - Varios Gs.</t>
  </si>
  <si>
    <t>GASTOS PAGADOS POR ANTICIPADO</t>
  </si>
  <si>
    <t>Gastos Pagados por Adelantado</t>
  </si>
  <si>
    <t>Insumos de Computación</t>
  </si>
  <si>
    <t>Suscripciones Pagadas por Adelantado</t>
  </si>
  <si>
    <t>Gastos de Marketing a Devengar</t>
  </si>
  <si>
    <t>Alquileres Pagados por adelantado</t>
  </si>
  <si>
    <t>Seguros Pagados por Adelantado</t>
  </si>
  <si>
    <t>Cauciones</t>
  </si>
  <si>
    <t>ACTIVO NO CORRIENTE</t>
  </si>
  <si>
    <t>INVERSIONES PERMANENTES</t>
  </si>
  <si>
    <t>Títulos de Renta Variable</t>
  </si>
  <si>
    <t>Títulos Valores de Renta Variable - Loca</t>
  </si>
  <si>
    <t>Acciones en Otras Empresas</t>
  </si>
  <si>
    <t>Acciones Regional AFPISA</t>
  </si>
  <si>
    <t>Participación en Resultados</t>
  </si>
  <si>
    <t>Regional AFPISA</t>
  </si>
  <si>
    <t>ACCION DE LA BOLSA DE VALORES</t>
  </si>
  <si>
    <t>Acción - REGIONAL Casa de Bolsa</t>
  </si>
  <si>
    <t>BIENES DE USO</t>
  </si>
  <si>
    <t>Bienes de Uso Propios</t>
  </si>
  <si>
    <t>Instalaciones</t>
  </si>
  <si>
    <t>Muebles y Equipos de Oficina</t>
  </si>
  <si>
    <t>Equipos de Computación</t>
  </si>
  <si>
    <t>Mejoras en Propiedad de Terceros</t>
  </si>
  <si>
    <t>(-) Depreciación acumulada</t>
  </si>
  <si>
    <t>Deprec. Acumulada Equipos de Oficina</t>
  </si>
  <si>
    <t>Deprec. Acumulada Equipos de Computación</t>
  </si>
  <si>
    <t>ACTIVOS INTANGIBLES Y CARGOS DIFERIDOS</t>
  </si>
  <si>
    <t>Licencia</t>
  </si>
  <si>
    <t>Liciencia - U$S</t>
  </si>
  <si>
    <t>Prográmas Informáticos</t>
  </si>
  <si>
    <t>Marcas</t>
  </si>
  <si>
    <t>Gastos de Desarrollo</t>
  </si>
  <si>
    <t>Gastos de Constitución</t>
  </si>
  <si>
    <t>Programas informaticos en desarrollo</t>
  </si>
  <si>
    <t>(-) Amortización acumulada</t>
  </si>
  <si>
    <t>Programas Informáticos</t>
  </si>
  <si>
    <t>OTROS ACTIVOS NO CORRIENTES</t>
  </si>
  <si>
    <t>Garantia de Alquiler</t>
  </si>
  <si>
    <t>PASIVO</t>
  </si>
  <si>
    <t>PASIVO CORRIENTE</t>
  </si>
  <si>
    <t>DEUDAS VIGENTES</t>
  </si>
  <si>
    <t>Acreedores por intermediación</t>
  </si>
  <si>
    <t>Operaciones a Liquidar Gs</t>
  </si>
  <si>
    <t>Operaciones a Liquidar - U$S</t>
  </si>
  <si>
    <t>Cupones Cobrados de Clientes - GS</t>
  </si>
  <si>
    <t>Cupones Cobrados de Clientes - U$S</t>
  </si>
  <si>
    <t>Anticipo de Clientes</t>
  </si>
  <si>
    <t>Anticipo de Clientes Gs</t>
  </si>
  <si>
    <t>Cuentas a pagar a personas y empresas re</t>
  </si>
  <si>
    <t>Tarjeta de Crédito a Pagar - VINCULADAS</t>
  </si>
  <si>
    <t>Proveedores de Bienes y/o Servicios</t>
  </si>
  <si>
    <t>Proveedores de Bienes y/o Servicios Gs.</t>
  </si>
  <si>
    <t>Proveedores de Bienes y/o Servicios U$S</t>
  </si>
  <si>
    <t>Proveedores del Exterior USD</t>
  </si>
  <si>
    <t>OBLIGACIONES FINANCIERAS A CORTO PLAZO</t>
  </si>
  <si>
    <t>Sobregiro en cuenta corriente</t>
  </si>
  <si>
    <t>Bancos M/E</t>
  </si>
  <si>
    <t>Banco Regional Cta Cte N° 8070731</t>
  </si>
  <si>
    <t>Operaciones de Reverse Reporto</t>
  </si>
  <si>
    <t>Prima a Pagar - REPO</t>
  </si>
  <si>
    <t>Prima a pagar - REPO Gs</t>
  </si>
  <si>
    <t>Prima a pagar - REPO ME</t>
  </si>
  <si>
    <t>Prima a pagar - REPO Gs VINC</t>
  </si>
  <si>
    <t>Prima a devengar - REPO</t>
  </si>
  <si>
    <t>Prima a devengar - REPO Gs</t>
  </si>
  <si>
    <t>Prima a devengar - REPO ME</t>
  </si>
  <si>
    <t>Prima a devengar - REPO Gs VINC</t>
  </si>
  <si>
    <t>Acreedores por títulos de renta fija en</t>
  </si>
  <si>
    <t>Acreedores Titulos Renta Fija en Repo Gs</t>
  </si>
  <si>
    <t>Acreedores Titulos Renta Fija en Repo U$</t>
  </si>
  <si>
    <t>Acreedores Titulos R.Fija en Repo Gs VIN</t>
  </si>
  <si>
    <t>PROVISIONES</t>
  </si>
  <si>
    <t>Sueldos y Cargas Sociales</t>
  </si>
  <si>
    <t>Retribuciones Especiales</t>
  </si>
  <si>
    <t>Aportes y Retenciones a Pagar</t>
  </si>
  <si>
    <t>Vacaciones a Pagar</t>
  </si>
  <si>
    <t>Obligaciones Fiscales</t>
  </si>
  <si>
    <t>Impuesto a la Renta a Pagar</t>
  </si>
  <si>
    <t>Impuesto al Valor Agregado</t>
  </si>
  <si>
    <t>IVA Debito Fiscal a Pagar</t>
  </si>
  <si>
    <t>Retención IVA a Pagar</t>
  </si>
  <si>
    <t>Otras Provisiones</t>
  </si>
  <si>
    <t>Auditoria Externa a Pagar</t>
  </si>
  <si>
    <t>Fondo de Garantía a Pagar Gs</t>
  </si>
  <si>
    <t>Fondo de Garantia a Pagar U$S</t>
  </si>
  <si>
    <t>Prov. por Contingencias Operativas</t>
  </si>
  <si>
    <t>Serv. de Limpieza a Pagar</t>
  </si>
  <si>
    <t>Gastos de Cafeteria a Pagar</t>
  </si>
  <si>
    <t>Diágnostico/Plan Táctico Integral a Pag.</t>
  </si>
  <si>
    <t>Gastos de Publicidad a Pagar</t>
  </si>
  <si>
    <t>CUENTAS DE ORDEN EN EL ACTIVO</t>
  </si>
  <si>
    <t>Registro de Administración de Cartera</t>
  </si>
  <si>
    <t>CUENTAS DE ORDEN EN EL PASIVO</t>
  </si>
  <si>
    <t>Responsabilidad por Administración de Ca</t>
  </si>
  <si>
    <t>PATRIMONIO NETO</t>
  </si>
  <si>
    <t>CAPITAL SOCIAL</t>
  </si>
  <si>
    <t>Capital Suscripto</t>
  </si>
  <si>
    <t>(-) Capital a Integrar / Accionistas</t>
  </si>
  <si>
    <t>CAPITAL ADICIONAL</t>
  </si>
  <si>
    <t>Aportes para Futuras Capitalizaciones</t>
  </si>
  <si>
    <t>Revaluacion de Acciones</t>
  </si>
  <si>
    <t>RESERVAS</t>
  </si>
  <si>
    <t>Reserva Legal</t>
  </si>
  <si>
    <t>Reservas Especiales</t>
  </si>
  <si>
    <t>RESULTADOS</t>
  </si>
  <si>
    <t>Resultado del Ejercicio</t>
  </si>
  <si>
    <t>INGRESOS</t>
  </si>
  <si>
    <t>Comisiones Cobradas</t>
  </si>
  <si>
    <t>Comisiones por operaciones en rueda</t>
  </si>
  <si>
    <t>Por intermediación de acciones</t>
  </si>
  <si>
    <t>Por intermediación de acciones Gs</t>
  </si>
  <si>
    <t>Por intermediación de renta fija</t>
  </si>
  <si>
    <t>Por intermediación de renta fija Gs</t>
  </si>
  <si>
    <t>Por intermediación de renta fija U$S</t>
  </si>
  <si>
    <t>Comisiones por contratos de colocación p</t>
  </si>
  <si>
    <t>Por Contratos de Coloc. Prim. R. Fija Gs</t>
  </si>
  <si>
    <t>Por Contratos de Coloc.Prim. R. Fija U$S</t>
  </si>
  <si>
    <t>Por Contratos de Coloc. Prim.  Acciones</t>
  </si>
  <si>
    <t>Ingresos por servicios prestados</t>
  </si>
  <si>
    <t>Custodia de Valores</t>
  </si>
  <si>
    <t>Asesoría Financiera</t>
  </si>
  <si>
    <t>Asesoría Financiera - U$S</t>
  </si>
  <si>
    <t>Ingresos y rentas de cartera propia</t>
  </si>
  <si>
    <t>Intereses y dividendos de cartera propia</t>
  </si>
  <si>
    <t>Bonos Financieros - Gs</t>
  </si>
  <si>
    <t>Bonos Subordinados - Gs</t>
  </si>
  <si>
    <t>CDA - Gs</t>
  </si>
  <si>
    <t>Bonos Corporativos - Gs</t>
  </si>
  <si>
    <t>Bonos Corporativos - U$S</t>
  </si>
  <si>
    <t>BBCP - Gs</t>
  </si>
  <si>
    <t>Bonos Financieros - U$S VINCULADAS</t>
  </si>
  <si>
    <t>Bonos Subordinados - U$S VINCULADAS</t>
  </si>
  <si>
    <t>CDA - Gs VINCULADAS</t>
  </si>
  <si>
    <t>CDA - U$S VINCULADAS</t>
  </si>
  <si>
    <t>Bonos Públicos Gs</t>
  </si>
  <si>
    <t>Dividendos por participaciones accionari</t>
  </si>
  <si>
    <t>Por diferencia de valor de títulos valor</t>
  </si>
  <si>
    <t>Utilidad en compraventa de titulos valor</t>
  </si>
  <si>
    <t>Resultado Bonos Sub. - U$S</t>
  </si>
  <si>
    <t>Bonos Financieros - Gs VINCULADAS</t>
  </si>
  <si>
    <t>Bonos Corporativos - Gs VINCULADAS</t>
  </si>
  <si>
    <t>BBCP - Gs VINCULADAS</t>
  </si>
  <si>
    <t>Acciones - Gs.</t>
  </si>
  <si>
    <t>Bonos Publicos - Gs Vinculadas</t>
  </si>
  <si>
    <t>Primas por valor de compra futura (repo)</t>
  </si>
  <si>
    <t>Ingresos personas relacionadas</t>
  </si>
  <si>
    <t>Operaciones y servicios a personas relac</t>
  </si>
  <si>
    <t>Servicios de Cumplimiento Normativo</t>
  </si>
  <si>
    <t>Serv. de Deposito y Custodio de Valores</t>
  </si>
  <si>
    <t>Servicios Administrativos</t>
  </si>
  <si>
    <t>OTROS INGRESOS OPERATIVOS</t>
  </si>
  <si>
    <t>Representante de Obligacionistas</t>
  </si>
  <si>
    <t>Representante de Obligacionistas - GS</t>
  </si>
  <si>
    <t>Aranceles - BVPASA</t>
  </si>
  <si>
    <t>Aranceles - BVPASA Gs</t>
  </si>
  <si>
    <t>Aranceles - BVPASA U$S</t>
  </si>
  <si>
    <t>Fondo de Garantía</t>
  </si>
  <si>
    <t>Fondo de Garantía - Gs</t>
  </si>
  <si>
    <t>Fondo de Garantía - U$S</t>
  </si>
  <si>
    <t>Otros Ingresos Operativos</t>
  </si>
  <si>
    <t>Otros Ingresos Operativos - GS</t>
  </si>
  <si>
    <t>Otros Ingresos Operativos - U$S</t>
  </si>
  <si>
    <t>INGRESOS FINANCIEROS</t>
  </si>
  <si>
    <t>Intereses bancarios cobrados</t>
  </si>
  <si>
    <t>Ganancia por Diferencia de Cambio</t>
  </si>
  <si>
    <t>Diferencia de cambio cuentas activas</t>
  </si>
  <si>
    <t>Diferencia de cambio cuentas pasivas</t>
  </si>
  <si>
    <t>OTROS INGRESOS NO OPERATIVOS</t>
  </si>
  <si>
    <t>Ingresos por ajustes y redondeos</t>
  </si>
  <si>
    <t>Ingresos Varios</t>
  </si>
  <si>
    <t>Participación en Resultados Otras Empres</t>
  </si>
  <si>
    <t>Reintegro de Gastos Exentos GS</t>
  </si>
  <si>
    <t>Reintegro de Gastos Gravados GS</t>
  </si>
  <si>
    <t>Reintegro de Gastos Gravados USD</t>
  </si>
  <si>
    <t>EGRESOS</t>
  </si>
  <si>
    <t>EGRESOS OPERATIVOS</t>
  </si>
  <si>
    <t>GASTOS DE OPERACIÓN</t>
  </si>
  <si>
    <t>Gastos por comisiones y servicios</t>
  </si>
  <si>
    <t>Comisiones por colocaciones bursátiles</t>
  </si>
  <si>
    <t>Comisiones por colocaciones bursátiles -</t>
  </si>
  <si>
    <t>Aranceles por negociación Bolsa de Valor</t>
  </si>
  <si>
    <t>Aranceles pagados - BVPASA</t>
  </si>
  <si>
    <t>Aranceles pagados - BVPASA Gs</t>
  </si>
  <si>
    <t>Aranceles pagados - BVPASA U$S</t>
  </si>
  <si>
    <t>Aranceles CNV</t>
  </si>
  <si>
    <t>Otros Gastos Operativos</t>
  </si>
  <si>
    <t>Bonos Corporativos Gs.</t>
  </si>
  <si>
    <t>Bonos Subordinados U$S</t>
  </si>
  <si>
    <t>Perdida por compraventa de titulos valor</t>
  </si>
  <si>
    <t>Canon Anual - Seprelad</t>
  </si>
  <si>
    <t>GASTOS DE COMERCIALIZACION</t>
  </si>
  <si>
    <t>Gastos de publicidad y marketing</t>
  </si>
  <si>
    <t>Gastos de Representación</t>
  </si>
  <si>
    <t>Gastos de Viaje</t>
  </si>
  <si>
    <t>Comisiones Pagadas - Larrain Vial</t>
  </si>
  <si>
    <t>GASTOS DE ADMINISTRACION</t>
  </si>
  <si>
    <t>Remuneraciones</t>
  </si>
  <si>
    <t>Sueldos y Jornales</t>
  </si>
  <si>
    <t>Aguinaldos</t>
  </si>
  <si>
    <t>Vacaciones</t>
  </si>
  <si>
    <t>Cargas Sociales</t>
  </si>
  <si>
    <t>Aporte Patronal IPS 16,5%</t>
  </si>
  <si>
    <t>Indemnización y Preaviso</t>
  </si>
  <si>
    <t>Gratificaciones por desempeño</t>
  </si>
  <si>
    <t>Capacitación y Entrenamiento</t>
  </si>
  <si>
    <t>Uniformes</t>
  </si>
  <si>
    <t>Seguros Privados al Personal</t>
  </si>
  <si>
    <t>Tarjetas de Gourmet - Empleados</t>
  </si>
  <si>
    <t>Otras Remuneraciones</t>
  </si>
  <si>
    <t>Dieta a Directores</t>
  </si>
  <si>
    <t>Sindicos</t>
  </si>
  <si>
    <t>Honorarios Profesionales</t>
  </si>
  <si>
    <t>Auditoría Externa</t>
  </si>
  <si>
    <t>Servicio de Asesoría</t>
  </si>
  <si>
    <t>Asesoría Informatica</t>
  </si>
  <si>
    <t>Honorarios de Escribanía</t>
  </si>
  <si>
    <t>Otros Honorarios Profesionales</t>
  </si>
  <si>
    <t>Servicios Tercerizados</t>
  </si>
  <si>
    <t>Previsiones, Depreciaciones y Amortizaci</t>
  </si>
  <si>
    <t>Depreciación de Propiedades y Equipos</t>
  </si>
  <si>
    <t>Depreciacion Equipos de Oficina</t>
  </si>
  <si>
    <t>Depreciacion Equipos de Computación</t>
  </si>
  <si>
    <t>Amortización Activos Intangibles y Cargo</t>
  </si>
  <si>
    <t>Amortización de Gastos de Constitucion</t>
  </si>
  <si>
    <t>Amortización de Programas Informáticos</t>
  </si>
  <si>
    <t>Amortización Licencias</t>
  </si>
  <si>
    <t>Amortización Marcas</t>
  </si>
  <si>
    <t>Mantenimiento y Reparaciones</t>
  </si>
  <si>
    <t>Muebles e Instalaciones</t>
  </si>
  <si>
    <t>Equipos de Computación y Sistemas</t>
  </si>
  <si>
    <t>Gastos de Infraestr.y Manten.</t>
  </si>
  <si>
    <t>Alquileres Pagados</t>
  </si>
  <si>
    <t>Alquiler de Bienes Inmuebles</t>
  </si>
  <si>
    <t>Alquiler de Bienes Muebles</t>
  </si>
  <si>
    <t>Expensas</t>
  </si>
  <si>
    <t>Seguros</t>
  </si>
  <si>
    <t>Seguros pagados</t>
  </si>
  <si>
    <t>Impuestos, tasas y contribuciones</t>
  </si>
  <si>
    <t>Patentes y Tasas Municipales</t>
  </si>
  <si>
    <t>Tasas y Contribuciones</t>
  </si>
  <si>
    <t>Gastos Generales</t>
  </si>
  <si>
    <t>Energía Eléctrica</t>
  </si>
  <si>
    <t>Comunicaciones</t>
  </si>
  <si>
    <t>Papelería,Útiles e Impresos</t>
  </si>
  <si>
    <t>Gastos de limpieza y afines</t>
  </si>
  <si>
    <t>Cuotas y Suscripciones</t>
  </si>
  <si>
    <t>Demostraciones y Agasajos</t>
  </si>
  <si>
    <t>Gastos de refrigerios</t>
  </si>
  <si>
    <t>Courier y Encomiendas</t>
  </si>
  <si>
    <t>Gastos de Asamblea</t>
  </si>
  <si>
    <t>Gastos de Salubridad - COVID 19</t>
  </si>
  <si>
    <t>Contingencias Operativas</t>
  </si>
  <si>
    <t>Diágnostico y Plan Táctico Integral</t>
  </si>
  <si>
    <t>Otros Gastos Administrativos</t>
  </si>
  <si>
    <t>EGRESOS FINANCIEROS</t>
  </si>
  <si>
    <t>Intereses y Gastos de Sobregiros</t>
  </si>
  <si>
    <t>Intereses y Gastos de sobregiros - Perso</t>
  </si>
  <si>
    <t>Gastos Bancarios</t>
  </si>
  <si>
    <t>Gastos Bancarios - Personas y Empresas R</t>
  </si>
  <si>
    <t>Pérdida por Diferencia de Cambio</t>
  </si>
  <si>
    <t>EGRESOS FISCALES</t>
  </si>
  <si>
    <t>Impuesto a la Renta</t>
  </si>
  <si>
    <t>Retención Renta</t>
  </si>
  <si>
    <t>Gastos no Deducibles</t>
  </si>
  <si>
    <t>Gastos no Deducibles - Gs</t>
  </si>
  <si>
    <t>Gastos no Deducibles - U$S</t>
  </si>
  <si>
    <t>IVA Costo</t>
  </si>
  <si>
    <t>Recargos y Multas</t>
  </si>
  <si>
    <t>EGRESOS NO OPERATIVOS</t>
  </si>
  <si>
    <t>Egresos por ajustes y redondeos</t>
  </si>
  <si>
    <t>RESULTADO DEL EJERCICIO (+) Utilidad (-) Pérdida :</t>
  </si>
  <si>
    <t>Balance General - Moneda Local</t>
  </si>
  <si>
    <t>MPORTE GS</t>
  </si>
  <si>
    <t>MPORTE USD</t>
  </si>
  <si>
    <t>CONSOLIDADO</t>
  </si>
  <si>
    <t>BANCOS</t>
  </si>
  <si>
    <t>Banco Regional Cta Cte Gs. 8150964</t>
  </si>
  <si>
    <t>Banco Regional Cta Cte Usd. 8174748</t>
  </si>
  <si>
    <t>TITULOS DE RENTA FIJA</t>
  </si>
  <si>
    <t>CERTIFICADO DE DEPÓSITO DE AHORRO</t>
  </si>
  <si>
    <t>CDA - Gs.</t>
  </si>
  <si>
    <t>CDA USD</t>
  </si>
  <si>
    <t>Intereses a cobrar CDA USD</t>
  </si>
  <si>
    <t>Intereses a Devengar CDA USD</t>
  </si>
  <si>
    <t>Intereses a Cobrar CDA Gs</t>
  </si>
  <si>
    <t>Intereses a Devengar CDA Gs</t>
  </si>
  <si>
    <t>BONOS CORPORATIVOS</t>
  </si>
  <si>
    <t>Intereses a Cobrar BC Gs</t>
  </si>
  <si>
    <t>Intereses a Devengar BC Gs</t>
  </si>
  <si>
    <t>CRÉDITOS</t>
  </si>
  <si>
    <t>DOCUMENTOS Y CUENTAS POR COBRAR</t>
  </si>
  <si>
    <t>Otras Cuentas por Cobrar GS</t>
  </si>
  <si>
    <t>DEUDORES VARIOS</t>
  </si>
  <si>
    <t>Comisiones a Cobrar GS</t>
  </si>
  <si>
    <t>Comisiones a Cobrar USD</t>
  </si>
  <si>
    <t>ANTICIPOS Y RETENCIONES DE IMPUESTO A LA</t>
  </si>
  <si>
    <t>Anticipo De Impuesto A La Renta</t>
  </si>
  <si>
    <t>GASTOS PAGADOS POR ADELANTADO</t>
  </si>
  <si>
    <t>Servicio de Calificacion de Riesgos FM</t>
  </si>
  <si>
    <t>CARGOS DIFERIDOS</t>
  </si>
  <si>
    <t>GASTOS DE CONSTITUCIÓN</t>
  </si>
  <si>
    <t>Gastos De Constitución</t>
  </si>
  <si>
    <t>(-) Amortizaciones Acumuladas</t>
  </si>
  <si>
    <t>ACTIVOS INTANGIBLES</t>
  </si>
  <si>
    <t>LICENCIAS</t>
  </si>
  <si>
    <t>Licencia Software</t>
  </si>
  <si>
    <t>CUENTAS VARIAS A PAGAR</t>
  </si>
  <si>
    <t>PROVEEDORES</t>
  </si>
  <si>
    <t>Proveedores Moneda Extranjera</t>
  </si>
  <si>
    <t>DEUDAS FISCALES</t>
  </si>
  <si>
    <t>Iva A Pagar</t>
  </si>
  <si>
    <t>OBLIGACIONES LABORALES Y CARGAS SOCIALES</t>
  </si>
  <si>
    <t>Aportes Y Reten. A Pagar IPS</t>
  </si>
  <si>
    <t>Remuneracion Ley 285/93</t>
  </si>
  <si>
    <t>Auditoria Externa Impositiva</t>
  </si>
  <si>
    <t>CAPITAL</t>
  </si>
  <si>
    <t>Capital Integrado</t>
  </si>
  <si>
    <t>OTRAS RESERVAS</t>
  </si>
  <si>
    <t>Reservas Facultativas</t>
  </si>
  <si>
    <t>Resultado Del Ejercicio</t>
  </si>
  <si>
    <t>INGRESOS OPERATIVOS</t>
  </si>
  <si>
    <t>INGRESOS POR SERVICIOS</t>
  </si>
  <si>
    <t>COMISIONES</t>
  </si>
  <si>
    <t>Comisiones Cobradas  - FM RF PYG</t>
  </si>
  <si>
    <t>4010101</t>
  </si>
  <si>
    <t>Comisiones Cobradas  - FM RF USD</t>
  </si>
  <si>
    <t>4010102</t>
  </si>
  <si>
    <t>GANANCIA EN OPERACIONES</t>
  </si>
  <si>
    <t>Ganancia en Operaciones - CDA</t>
  </si>
  <si>
    <t>GANANCIA POR TENENCIA DE INVERSIONES</t>
  </si>
  <si>
    <t>Ganancia Por Tenencia De Inversiones</t>
  </si>
  <si>
    <t>Bonos Corporativos  - GS</t>
  </si>
  <si>
    <t>CDA - USD</t>
  </si>
  <si>
    <t>OTROS INGRESOS</t>
  </si>
  <si>
    <t>DIFERENCIA DE CAMBIOS</t>
  </si>
  <si>
    <t>Ganancia por Diferencia de Cambio Activos</t>
  </si>
  <si>
    <t>Ganancia por Diferencia de Cambio Pasivos</t>
  </si>
  <si>
    <t>INGRESOS VARIOS</t>
  </si>
  <si>
    <t>Ingresos por ajustes y Redondeos</t>
  </si>
  <si>
    <t>GASTOS ADMNINISTRATIVOS</t>
  </si>
  <si>
    <t>REMUNERACIONES Y CARGAS SOCIALES</t>
  </si>
  <si>
    <t>Sueldos</t>
  </si>
  <si>
    <t>Aporte Patronal</t>
  </si>
  <si>
    <t>Otros Beneficios Al Personal</t>
  </si>
  <si>
    <t>Gratificacion por Desempeño</t>
  </si>
  <si>
    <t>HONORARIOS PROFESIONALES Y TECNICOS</t>
  </si>
  <si>
    <t>Asesoría Legal</t>
  </si>
  <si>
    <t>Asesoría Contable</t>
  </si>
  <si>
    <t>Otros Servicios Personales</t>
  </si>
  <si>
    <t>Honorarios Sindico</t>
  </si>
  <si>
    <t>Servicios de Calificación</t>
  </si>
  <si>
    <t>Mantenimiento Visual Fondos</t>
  </si>
  <si>
    <t>Serv. de Deposito y Cuostodia de Valores</t>
  </si>
  <si>
    <t>Serv. de Cumplimiento Normativo</t>
  </si>
  <si>
    <t>UTILES PAPELERIA E IMPRESOS</t>
  </si>
  <si>
    <t>Útiles Papelería E Impresos</t>
  </si>
  <si>
    <t>IMPUESTOS, PATENTES, TASAS</t>
  </si>
  <si>
    <t>Impuesto A La Renta</t>
  </si>
  <si>
    <t>Iva Costo</t>
  </si>
  <si>
    <t>Patente Comercial</t>
  </si>
  <si>
    <t>Recargos Y Multas</t>
  </si>
  <si>
    <t>Tasas Judiciales</t>
  </si>
  <si>
    <t>Retenciones Pagadas</t>
  </si>
  <si>
    <t>GASTOS DE ESCRIBANIA</t>
  </si>
  <si>
    <t>Gastos De Escribanía</t>
  </si>
  <si>
    <t>GASTOS VARIOS</t>
  </si>
  <si>
    <t>Dominio Regional Fondos - GND</t>
  </si>
  <si>
    <t>Egresos por Ajustes y Redondeos</t>
  </si>
  <si>
    <t>Gastos a favor del Personal</t>
  </si>
  <si>
    <t>Gastos de Representacion</t>
  </si>
  <si>
    <t>GASTOS NO DEDUCIBLES</t>
  </si>
  <si>
    <t>Gastos No Deducibles</t>
  </si>
  <si>
    <t>GASTOS DE VENTA</t>
  </si>
  <si>
    <t>COMISIONES PAGADAS</t>
  </si>
  <si>
    <t>Comisiones Comerciales Pagadas</t>
  </si>
  <si>
    <t>GASTOS FINANCIEROS</t>
  </si>
  <si>
    <t>INTERESES, COMISIONES Y ARANCELES</t>
  </si>
  <si>
    <t>Canon Anual Seprelad</t>
  </si>
  <si>
    <t>Aranceles Pagados Cnv</t>
  </si>
  <si>
    <t>DIFERENCIA DE CAMBIO</t>
  </si>
  <si>
    <t>Perdida Por Diferencia De Cambio Activo</t>
  </si>
  <si>
    <t>Perdida Por Diferencia De Cambio Pasivo</t>
  </si>
  <si>
    <t>OTROS EGRESOS OPERATIVOS</t>
  </si>
  <si>
    <t>AMORTIZACION DE CARGOS DIFERIDOS</t>
  </si>
  <si>
    <t>Amortización De Gastos De Constitución</t>
  </si>
  <si>
    <t>Amortizacion de Licencias</t>
  </si>
  <si>
    <t>PÉRDIDA EN OPERACIONES</t>
  </si>
  <si>
    <t>Perdida en Operaciones  - CDA</t>
  </si>
  <si>
    <t xml:space="preserve">RESULTADO DEL EJERCICIO (+) Utilidad (-) Pérdida : </t>
  </si>
  <si>
    <t>Del   01/01/2020   al   31/12/2020</t>
  </si>
  <si>
    <t>CASA DE BOLSAS</t>
  </si>
  <si>
    <t>AFPISA</t>
  </si>
  <si>
    <t>ELIMINACIONES Y AJUSTES</t>
  </si>
  <si>
    <t>TOTAL</t>
  </si>
  <si>
    <t>GS</t>
  </si>
  <si>
    <t>USD</t>
  </si>
  <si>
    <t xml:space="preserve">DEBE GS </t>
  </si>
  <si>
    <t>HABER GS</t>
  </si>
  <si>
    <t>DEBE USD</t>
  </si>
  <si>
    <t>HABER USD</t>
  </si>
  <si>
    <t>1</t>
  </si>
  <si>
    <t>11</t>
  </si>
  <si>
    <t>111</t>
  </si>
  <si>
    <t>111105</t>
  </si>
  <si>
    <t>Bancos Moneda Local</t>
  </si>
  <si>
    <t>111106</t>
  </si>
  <si>
    <t>Bancos Moneda Extranjera</t>
  </si>
  <si>
    <t>112</t>
  </si>
  <si>
    <t>INVERSIONES TEMPORALES</t>
  </si>
  <si>
    <t>11201</t>
  </si>
  <si>
    <t>Titulos de Renta Fija - Cuenta Propia</t>
  </si>
  <si>
    <t>1120101</t>
  </si>
  <si>
    <t>Valores y Titulos emitidos por el Estado</t>
  </si>
  <si>
    <t>1120102</t>
  </si>
  <si>
    <t>Valores y Titulos emitidos por el Sist F</t>
  </si>
  <si>
    <t>112010208</t>
  </si>
  <si>
    <t>Bonos Subordinados USD</t>
  </si>
  <si>
    <t>112010209</t>
  </si>
  <si>
    <t>Bonos Financieros Gs</t>
  </si>
  <si>
    <t>112010210</t>
  </si>
  <si>
    <t>Bonos Financieros USD</t>
  </si>
  <si>
    <t>112010211</t>
  </si>
  <si>
    <t>Certificados de Depósito de Ahorro Gs</t>
  </si>
  <si>
    <t>112010212</t>
  </si>
  <si>
    <t>Certificados de Deposito de Ahorro USD</t>
  </si>
  <si>
    <t>1120103</t>
  </si>
  <si>
    <t>Valores y Titulos emitidos por Empresas</t>
  </si>
  <si>
    <t>112010304</t>
  </si>
  <si>
    <t>Bonos Corporativos Gs</t>
  </si>
  <si>
    <t>112010306</t>
  </si>
  <si>
    <t>Bonos Bursátiles Corto Plazo Gs.</t>
  </si>
  <si>
    <t>1120302</t>
  </si>
  <si>
    <t>Acciones Representativas de Capital Soci</t>
  </si>
  <si>
    <t>112030201</t>
  </si>
  <si>
    <t>Acciones de Empresas</t>
  </si>
  <si>
    <t>112030202</t>
  </si>
  <si>
    <t>Dividendos a Cobrar</t>
  </si>
  <si>
    <t>112030203</t>
  </si>
  <si>
    <t>Dividendos a Devengar</t>
  </si>
  <si>
    <t>11205</t>
  </si>
  <si>
    <t>Intereses de Titulos/Valores a Cobrar</t>
  </si>
  <si>
    <t>Int. a Cobrar - BBCP - Gs</t>
  </si>
  <si>
    <t>11207</t>
  </si>
  <si>
    <t>Inversiones propias sujetas a Reporto Gs</t>
  </si>
  <si>
    <t>11208</t>
  </si>
  <si>
    <t>Inversiones propias sujetas a Reporto U$</t>
  </si>
  <si>
    <t>11213</t>
  </si>
  <si>
    <t>Valores Recibidos por Reporto Gs</t>
  </si>
  <si>
    <t>113</t>
  </si>
  <si>
    <t>11301</t>
  </si>
  <si>
    <t>Deudores por Intermediación Gs</t>
  </si>
  <si>
    <t>11302</t>
  </si>
  <si>
    <t>Deudores por Intermediacion U$S</t>
  </si>
  <si>
    <t>11306</t>
  </si>
  <si>
    <t>11313</t>
  </si>
  <si>
    <t>Intereses a Recuperar GS</t>
  </si>
  <si>
    <t>114</t>
  </si>
  <si>
    <t>OTROS CRÉDITOS</t>
  </si>
  <si>
    <t>114101</t>
  </si>
  <si>
    <t>IVA Crédito Fiscal</t>
  </si>
  <si>
    <t>114102</t>
  </si>
  <si>
    <t>Retencion IVA</t>
  </si>
  <si>
    <t>114103</t>
  </si>
  <si>
    <t>Pagos No Aplicados IVA</t>
  </si>
  <si>
    <t>114105</t>
  </si>
  <si>
    <t>Anticipos de Imp. a la Renta</t>
  </si>
  <si>
    <t>115</t>
  </si>
  <si>
    <t>115106</t>
  </si>
  <si>
    <t>Aranceles Pagados por Adelantado</t>
  </si>
  <si>
    <t>115101</t>
  </si>
  <si>
    <t>115108</t>
  </si>
  <si>
    <t>Gastos a Recuperar</t>
  </si>
  <si>
    <t>1010401</t>
  </si>
  <si>
    <t>12</t>
  </si>
  <si>
    <t>130</t>
  </si>
  <si>
    <t>130102</t>
  </si>
  <si>
    <t>Instrumentos Financieros Representativos</t>
  </si>
  <si>
    <t>13010202</t>
  </si>
  <si>
    <t>Acciones Represent.de Capital Social</t>
  </si>
  <si>
    <t>1301020202</t>
  </si>
  <si>
    <t>Accion de la Bolsa de Valores</t>
  </si>
  <si>
    <t>1301020203</t>
  </si>
  <si>
    <t>Deudores V</t>
  </si>
  <si>
    <t>1301020402</t>
  </si>
  <si>
    <t>132</t>
  </si>
  <si>
    <t>PROPIEDADES Y EQUIPO</t>
  </si>
  <si>
    <t>132127</t>
  </si>
  <si>
    <t>Muebles y Enseres</t>
  </si>
  <si>
    <t>13212701</t>
  </si>
  <si>
    <t>132128</t>
  </si>
  <si>
    <t>Equipo de Cómputo</t>
  </si>
  <si>
    <t>13212801</t>
  </si>
  <si>
    <t>13212802</t>
  </si>
  <si>
    <t>Deprec. Acum. Equipos de Computo</t>
  </si>
  <si>
    <t>133</t>
  </si>
  <si>
    <t>133101</t>
  </si>
  <si>
    <t>Licencias y Franquicias</t>
  </si>
  <si>
    <t>13310102</t>
  </si>
  <si>
    <t>Licencias</t>
  </si>
  <si>
    <t>133102</t>
  </si>
  <si>
    <t>Pagina Web</t>
  </si>
  <si>
    <t>133113</t>
  </si>
  <si>
    <t>Software</t>
  </si>
  <si>
    <t>133114</t>
  </si>
  <si>
    <t>Hardware</t>
  </si>
  <si>
    <t>133116</t>
  </si>
  <si>
    <t>133117</t>
  </si>
  <si>
    <t>Amort.Acum. Activos Intagibles</t>
  </si>
  <si>
    <t>137</t>
  </si>
  <si>
    <t>13701</t>
  </si>
  <si>
    <t>13702</t>
  </si>
  <si>
    <t>Amortiz. Acum. Gastos de Constitución</t>
  </si>
  <si>
    <t>13705</t>
  </si>
  <si>
    <t>Gastos de Constitucion Adm de Fondos</t>
  </si>
  <si>
    <t>TOTAL ACTIVO</t>
  </si>
  <si>
    <t>2</t>
  </si>
  <si>
    <t>21</t>
  </si>
  <si>
    <t>211</t>
  </si>
  <si>
    <t>DOCUMENTOS Y CUENTAS POR PAGAR</t>
  </si>
  <si>
    <t>21101</t>
  </si>
  <si>
    <t>Deudas por Intermediación Financiera</t>
  </si>
  <si>
    <t>2110101</t>
  </si>
  <si>
    <t>Depósito de Clientes p/Negociaciones Gs</t>
  </si>
  <si>
    <t>21102</t>
  </si>
  <si>
    <t>Documentos de Operaciones Propias</t>
  </si>
  <si>
    <t>2110201</t>
  </si>
  <si>
    <t>2110202</t>
  </si>
  <si>
    <t>Operaciones a Liquidar Usd</t>
  </si>
  <si>
    <t>21103</t>
  </si>
  <si>
    <t>Anticipos de Clientes Gs</t>
  </si>
  <si>
    <t>21104</t>
  </si>
  <si>
    <t>Anticipo de Clientes U$S</t>
  </si>
  <si>
    <t>21106</t>
  </si>
  <si>
    <t>Intereses Titulos/Valores a Devengar Gs</t>
  </si>
  <si>
    <t>Int. a Deveng. BBCP - Gs</t>
  </si>
  <si>
    <t>21107</t>
  </si>
  <si>
    <t>Intereses a Transferir Comitentes Gs</t>
  </si>
  <si>
    <t>21110</t>
  </si>
  <si>
    <t>Deudas a Terceros por Reporto Gs</t>
  </si>
  <si>
    <t>21111</t>
  </si>
  <si>
    <t>Deudas a Terceros por Reporto U$S</t>
  </si>
  <si>
    <t>21112</t>
  </si>
  <si>
    <t>Primas a Pagar por Reporto Gs.</t>
  </si>
  <si>
    <t>21113</t>
  </si>
  <si>
    <t>Primas a Pagar por Reporto U$S</t>
  </si>
  <si>
    <t>212</t>
  </si>
  <si>
    <t>OTRAS CUENTAS POR PAGAR</t>
  </si>
  <si>
    <t>212101</t>
  </si>
  <si>
    <t>Proveedores Moneda Local</t>
  </si>
  <si>
    <t>212201</t>
  </si>
  <si>
    <t>212203</t>
  </si>
  <si>
    <t>Proveedores del Exterior</t>
  </si>
  <si>
    <t>2010301006</t>
  </si>
  <si>
    <t>Gastos a Reembolsar - Vinculadas Usd</t>
  </si>
  <si>
    <t>213</t>
  </si>
  <si>
    <t>OBLIGACIONES FINANCIERAS</t>
  </si>
  <si>
    <t>21302</t>
  </si>
  <si>
    <t>Sobregiros Bancarios U$S</t>
  </si>
  <si>
    <t>21304</t>
  </si>
  <si>
    <t>Sobregiros Bancarios Gs</t>
  </si>
  <si>
    <t>214</t>
  </si>
  <si>
    <t>21401</t>
  </si>
  <si>
    <t>21403</t>
  </si>
  <si>
    <t>Retenciones a Pagar</t>
  </si>
  <si>
    <t>21407</t>
  </si>
  <si>
    <t>21409</t>
  </si>
  <si>
    <t>Aguinaldos a Pagar</t>
  </si>
  <si>
    <t>21410</t>
  </si>
  <si>
    <t>Seguro Medico a Pagar</t>
  </si>
  <si>
    <t>21411</t>
  </si>
  <si>
    <t>Retribuciones Especiales a Pagar</t>
  </si>
  <si>
    <t>215</t>
  </si>
  <si>
    <t>OTRAS PROVISIONES</t>
  </si>
  <si>
    <t>21501</t>
  </si>
  <si>
    <t>Gastos de Infraestructura a Pagar</t>
  </si>
  <si>
    <t>21502</t>
  </si>
  <si>
    <t>Gastos de Telefonía a Pagar</t>
  </si>
  <si>
    <t>21503</t>
  </si>
  <si>
    <t>Gastos de Marketing a Pagar</t>
  </si>
  <si>
    <t>21504</t>
  </si>
  <si>
    <t>21507</t>
  </si>
  <si>
    <t>Servicio de Asesoría a Pagar</t>
  </si>
  <si>
    <t>21508</t>
  </si>
  <si>
    <t>Capacitacion del Personal a Pagar</t>
  </si>
  <si>
    <t>21509</t>
  </si>
  <si>
    <t>Comisiones a Pagar U$S</t>
  </si>
  <si>
    <t>21510</t>
  </si>
  <si>
    <t>Fondo Proyectos de Innovación a Pagar</t>
  </si>
  <si>
    <t>21511</t>
  </si>
  <si>
    <t>Alquileres a Pagar</t>
  </si>
  <si>
    <t>21512</t>
  </si>
  <si>
    <t>Comisiones Comerciales a Pagar</t>
  </si>
  <si>
    <t>21513</t>
  </si>
  <si>
    <t>21514</t>
  </si>
  <si>
    <t>6</t>
  </si>
  <si>
    <t>621</t>
  </si>
  <si>
    <t>Valores Recibidos en Custodia Gs.</t>
  </si>
  <si>
    <t>622</t>
  </si>
  <si>
    <t>Valores Recibidos en Custodia USD</t>
  </si>
  <si>
    <t>651</t>
  </si>
  <si>
    <t>661</t>
  </si>
  <si>
    <t>Registro de Operaciones de Reporto de Te</t>
  </si>
  <si>
    <t>7</t>
  </si>
  <si>
    <t>721</t>
  </si>
  <si>
    <t>Resp. por Custodia de Valores USD</t>
  </si>
  <si>
    <t>722</t>
  </si>
  <si>
    <t>Resp. por Custodia de Valores Gs.</t>
  </si>
  <si>
    <t>751</t>
  </si>
  <si>
    <t>761</t>
  </si>
  <si>
    <t>Control de Operaciones de Reporto de Ter</t>
  </si>
  <si>
    <t/>
  </si>
  <si>
    <t>3</t>
  </si>
  <si>
    <t>310</t>
  </si>
  <si>
    <t>310101</t>
  </si>
  <si>
    <t>31010201</t>
  </si>
  <si>
    <t>31010202</t>
  </si>
  <si>
    <t>333333</t>
  </si>
  <si>
    <t>Interés Minoritario</t>
  </si>
  <si>
    <t>315</t>
  </si>
  <si>
    <t>31501</t>
  </si>
  <si>
    <t>31503</t>
  </si>
  <si>
    <t>Otras Reservas</t>
  </si>
  <si>
    <t>315102</t>
  </si>
  <si>
    <t>316</t>
  </si>
  <si>
    <t>31601</t>
  </si>
  <si>
    <t>Resultados Acumulados</t>
  </si>
  <si>
    <t>31602</t>
  </si>
  <si>
    <t>Interes minoritaio</t>
  </si>
  <si>
    <t>TOTAL PASIVO Y PATRIMONIO NETO</t>
  </si>
  <si>
    <t>CHECK</t>
  </si>
  <si>
    <t>4</t>
  </si>
  <si>
    <t>41</t>
  </si>
  <si>
    <t>410101</t>
  </si>
  <si>
    <t>Comisiones por Intermediación Bursátil</t>
  </si>
  <si>
    <t>410102</t>
  </si>
  <si>
    <t>Aranceles BVPASA</t>
  </si>
  <si>
    <t>410103</t>
  </si>
  <si>
    <t>Ingresos por Asesoria Financiera</t>
  </si>
  <si>
    <t>410104</t>
  </si>
  <si>
    <t>410105</t>
  </si>
  <si>
    <t>Ingreso por Colocacion de Acciones</t>
  </si>
  <si>
    <t>410106</t>
  </si>
  <si>
    <t>Comisiones por Intermediacion Extrabursa</t>
  </si>
  <si>
    <t>410107</t>
  </si>
  <si>
    <t>Utilidad por Negociacion Cartera Propia</t>
  </si>
  <si>
    <t>410108</t>
  </si>
  <si>
    <t>Utilidad en Compra Inversiones Cta Propi</t>
  </si>
  <si>
    <t>410109</t>
  </si>
  <si>
    <t>Ingresos por Intereses de Cartera Propia</t>
  </si>
  <si>
    <t>410110</t>
  </si>
  <si>
    <t>Ingreso por Intereses Op Extrabursatiles</t>
  </si>
  <si>
    <t>410111</t>
  </si>
  <si>
    <t>Ingreso por Custodia de Valores</t>
  </si>
  <si>
    <t>410112</t>
  </si>
  <si>
    <t>Ingreso por Colocación Emisiones Primari</t>
  </si>
  <si>
    <t>410115</t>
  </si>
  <si>
    <t>Otros Servicios</t>
  </si>
  <si>
    <t>410116</t>
  </si>
  <si>
    <t>Spread</t>
  </si>
  <si>
    <t>410118</t>
  </si>
  <si>
    <t>Intereses y Rendim. a favor por Reporto</t>
  </si>
  <si>
    <t>410119</t>
  </si>
  <si>
    <t>Utilidad en Compraventa de Acciones</t>
  </si>
  <si>
    <t>410121</t>
  </si>
  <si>
    <t>Ingreso por Dividendos Cartera Propia</t>
  </si>
  <si>
    <t>42</t>
  </si>
  <si>
    <t>42103</t>
  </si>
  <si>
    <t>Ganancia por Diferencial cambiario</t>
  </si>
  <si>
    <t>42205</t>
  </si>
  <si>
    <t>Intereses Cobrados</t>
  </si>
  <si>
    <t>43</t>
  </si>
  <si>
    <t>INGRESOS NO OPERACIONALES</t>
  </si>
  <si>
    <t>4304</t>
  </si>
  <si>
    <t>4305</t>
  </si>
  <si>
    <t>Ingresos Extraordinarios</t>
  </si>
  <si>
    <t>TOTAL INGRESOS</t>
  </si>
  <si>
    <t>5</t>
  </si>
  <si>
    <t>EGRESOS Y GASTOS</t>
  </si>
  <si>
    <t>51</t>
  </si>
  <si>
    <t>GASTOS  OPERATIVOS</t>
  </si>
  <si>
    <t>5101</t>
  </si>
  <si>
    <t>GASTOS DE GESTIÓN</t>
  </si>
  <si>
    <t>510101</t>
  </si>
  <si>
    <t>Gastos por Comisiones y Servicios</t>
  </si>
  <si>
    <t>510102</t>
  </si>
  <si>
    <t>Gastos Bursátiles SEN</t>
  </si>
  <si>
    <t>510103</t>
  </si>
  <si>
    <t>Fondo de Garantía BVPASA</t>
  </si>
  <si>
    <t>510104</t>
  </si>
  <si>
    <t>Perdida por Compra de Inversiones</t>
  </si>
  <si>
    <t>510105</t>
  </si>
  <si>
    <t>Perdida por Venta de Inversiones</t>
  </si>
  <si>
    <t>510106</t>
  </si>
  <si>
    <t>Arancel CNV</t>
  </si>
  <si>
    <t>510108</t>
  </si>
  <si>
    <t>Aranceles por Negoc.Bolsa de Valores</t>
  </si>
  <si>
    <t>510110</t>
  </si>
  <si>
    <t>Primas Devengados por Reporto</t>
  </si>
  <si>
    <t>510111</t>
  </si>
  <si>
    <t>Perdida por Compraventa de Acciones</t>
  </si>
  <si>
    <t>5102</t>
  </si>
  <si>
    <t>510201</t>
  </si>
  <si>
    <t>Marketing</t>
  </si>
  <si>
    <t>510203</t>
  </si>
  <si>
    <t>Gastos de Movilidad</t>
  </si>
  <si>
    <t>510204</t>
  </si>
  <si>
    <t>Publicidad y Relaciones Públicas</t>
  </si>
  <si>
    <t>510206</t>
  </si>
  <si>
    <t>Comisiones Pagadas</t>
  </si>
  <si>
    <t>5103</t>
  </si>
  <si>
    <t>510301</t>
  </si>
  <si>
    <t>51030101</t>
  </si>
  <si>
    <t>51030103</t>
  </si>
  <si>
    <t>51030104</t>
  </si>
  <si>
    <t>51030105</t>
  </si>
  <si>
    <t>51030107</t>
  </si>
  <si>
    <t>510302</t>
  </si>
  <si>
    <t>510303</t>
  </si>
  <si>
    <t>Aporte Patronal IPS</t>
  </si>
  <si>
    <t>510304</t>
  </si>
  <si>
    <t>IVA Gasto</t>
  </si>
  <si>
    <t>510305</t>
  </si>
  <si>
    <t>Gastos de Teléfono - Linea Movil</t>
  </si>
  <si>
    <t>510306</t>
  </si>
  <si>
    <t>Impresos y Formularios</t>
  </si>
  <si>
    <t>510307</t>
  </si>
  <si>
    <t>510308</t>
  </si>
  <si>
    <t>Otros Gastos de Personal</t>
  </si>
  <si>
    <t>510309</t>
  </si>
  <si>
    <t>Seguro Médico</t>
  </si>
  <si>
    <t>510310</t>
  </si>
  <si>
    <t>510311</t>
  </si>
  <si>
    <t>Gastos de Escribanía</t>
  </si>
  <si>
    <t>510312</t>
  </si>
  <si>
    <t>Auditoria Externa</t>
  </si>
  <si>
    <t>510313</t>
  </si>
  <si>
    <t>Honorarios Contable,Fiscal y Laboral</t>
  </si>
  <si>
    <t>510315</t>
  </si>
  <si>
    <t>510316</t>
  </si>
  <si>
    <t>Alquileres</t>
  </si>
  <si>
    <t>510318</t>
  </si>
  <si>
    <t>510319</t>
  </si>
  <si>
    <t>510320</t>
  </si>
  <si>
    <t>Papelería y Útiles de Oficina</t>
  </si>
  <si>
    <t>510321</t>
  </si>
  <si>
    <t>510322</t>
  </si>
  <si>
    <t>510323</t>
  </si>
  <si>
    <t>Impuestos, Tasas y Patentes</t>
  </si>
  <si>
    <t>510324</t>
  </si>
  <si>
    <t>Depreciación de Propiedades y Equipo</t>
  </si>
  <si>
    <t>510325</t>
  </si>
  <si>
    <t>Amortización Gastos de Constitución</t>
  </si>
  <si>
    <t>510327</t>
  </si>
  <si>
    <t>Capacitación al Personal</t>
  </si>
  <si>
    <t>510328</t>
  </si>
  <si>
    <t>Gastos de Informatica</t>
  </si>
  <si>
    <t>510330</t>
  </si>
  <si>
    <t>510331</t>
  </si>
  <si>
    <t>Servicios de Terceros</t>
  </si>
  <si>
    <t>510334</t>
  </si>
  <si>
    <t>Gastos de Limpieza</t>
  </si>
  <si>
    <t>510335</t>
  </si>
  <si>
    <t>Seguros Pagados</t>
  </si>
  <si>
    <t>510337</t>
  </si>
  <si>
    <t>Amortización Activos Intangibles</t>
  </si>
  <si>
    <t>510338</t>
  </si>
  <si>
    <t>Gastos de Cafetería</t>
  </si>
  <si>
    <t>510339</t>
  </si>
  <si>
    <t>Comisiones Comerciales</t>
  </si>
  <si>
    <t>510340</t>
  </si>
  <si>
    <t>Fondo Proyectos de Innovación</t>
  </si>
  <si>
    <t>510341</t>
  </si>
  <si>
    <t>510342</t>
  </si>
  <si>
    <t>Obsequios y Agasajos</t>
  </si>
  <si>
    <t>510343</t>
  </si>
  <si>
    <t>Mantenimiento de Software</t>
  </si>
  <si>
    <t>5104</t>
  </si>
  <si>
    <t>510402</t>
  </si>
  <si>
    <t>510403</t>
  </si>
  <si>
    <t>510405</t>
  </si>
  <si>
    <t>Pérdida por Diferencial Cambiario</t>
  </si>
  <si>
    <t>52</t>
  </si>
  <si>
    <t>5201</t>
  </si>
  <si>
    <t>520101</t>
  </si>
  <si>
    <t>520102</t>
  </si>
  <si>
    <t>Multas y Sanciones</t>
  </si>
  <si>
    <t>520103</t>
  </si>
  <si>
    <t>Retencion Renta</t>
  </si>
  <si>
    <t>520136</t>
  </si>
  <si>
    <t>TOTAL EGRESOS</t>
  </si>
  <si>
    <t>Patrimonio de AFPISA al 30/09/2020</t>
  </si>
  <si>
    <t>BALANCE CONSOLIDADO AL 31/12/2021 - MONEDA LOCAL</t>
  </si>
  <si>
    <t>Banco Regional C. A. N° 8070729</t>
  </si>
  <si>
    <t>Bonos Subordinados - GS</t>
  </si>
  <si>
    <t>BBCP</t>
  </si>
  <si>
    <t>BBCP - GS</t>
  </si>
  <si>
    <t>Int. a Cobrar - Bonos Subord. - Gs</t>
  </si>
  <si>
    <t>Int a Cobrar  - Bonos Sub USD Vinculadas</t>
  </si>
  <si>
    <t>Int. a Deveng. Bonos Sub. - Gs</t>
  </si>
  <si>
    <t>Int. a Deveng. Bonos Sub USD Vinculadas</t>
  </si>
  <si>
    <t>Operaciones a Liquidar GS</t>
  </si>
  <si>
    <t>Operaciones a Liquidar ME</t>
  </si>
  <si>
    <t>Servicios Prestados por cobrar - U$S</t>
  </si>
  <si>
    <t>Ajuste 2</t>
  </si>
  <si>
    <t>Cuentas por cobrar</t>
  </si>
  <si>
    <t>ok</t>
  </si>
  <si>
    <t>Gtos a recuperar personas y empresas rel</t>
  </si>
  <si>
    <t>Impuestos Nacionales</t>
  </si>
  <si>
    <t>Iva Crédito Fiscal 10%</t>
  </si>
  <si>
    <t>Retención IVA</t>
  </si>
  <si>
    <t>Anticipos a Proveedores</t>
  </si>
  <si>
    <t>Anticipos a Proveedores GS</t>
  </si>
  <si>
    <t>Anticipos a Proveedores U$S</t>
  </si>
  <si>
    <t>Gastos de Mantenimiento Anual Surecomp</t>
  </si>
  <si>
    <t>Ajuste 1</t>
  </si>
  <si>
    <t>Capital</t>
  </si>
  <si>
    <t>Deudores Varios por Diferencia en Acciones</t>
  </si>
  <si>
    <t>ajuste 3</t>
  </si>
  <si>
    <t>VPP</t>
  </si>
  <si>
    <t>Equipos de Oficina</t>
  </si>
  <si>
    <t>Gastos de Constitución - AFPISA</t>
  </si>
  <si>
    <t>Gastos a Reembolsar - Vinculadas Gs.</t>
  </si>
  <si>
    <t>Proveedores Empresas Vinculadas Gs</t>
  </si>
  <si>
    <t>Proveedores Empresas Vinculadas Usd.</t>
  </si>
  <si>
    <t>Bancos M/L</t>
  </si>
  <si>
    <t>Banco Regional Cta Cte GS</t>
  </si>
  <si>
    <t>Aguinaldos por Pagar</t>
  </si>
  <si>
    <t>Honorarios Directores</t>
  </si>
  <si>
    <t>Honorarios Sindicos</t>
  </si>
  <si>
    <t>Retención RENTA a Pagar</t>
  </si>
  <si>
    <t>Gastos de Viajes a Pagar</t>
  </si>
  <si>
    <t>Prov. Operaciones Trading Book - VINCUL</t>
  </si>
  <si>
    <t>Ajuste 3</t>
  </si>
  <si>
    <t>Interes Minoritario</t>
  </si>
  <si>
    <t>40101010</t>
  </si>
  <si>
    <t>40101020</t>
  </si>
  <si>
    <t>Comisiones por operaciones fuera de rued</t>
  </si>
  <si>
    <t>Por contratos de de colocación primaria</t>
  </si>
  <si>
    <t>Ajuste 5</t>
  </si>
  <si>
    <t>Ajuste 4</t>
  </si>
  <si>
    <t>Transacciones</t>
  </si>
  <si>
    <t>Intereses cobrados</t>
  </si>
  <si>
    <t>Ingresos extraordinarios</t>
  </si>
  <si>
    <t>Bonos Corporativos - USD</t>
  </si>
  <si>
    <t>Gastos de pubicidad y marketing</t>
  </si>
  <si>
    <t>Fondo Proyectos de Innovacion</t>
  </si>
  <si>
    <t>Dominio Regional Fondos</t>
  </si>
  <si>
    <t>Patrimonio de AFPISA al 31/12/2021</t>
  </si>
  <si>
    <t>Totales</t>
  </si>
  <si>
    <t xml:space="preserve"> </t>
  </si>
  <si>
    <t>***  NI : Cuenta No Imputable</t>
  </si>
  <si>
    <t>BALANCE AL 31/12/2021</t>
  </si>
  <si>
    <t>BG AL 31/12/2020</t>
  </si>
  <si>
    <t>EERR AL 31/03/2020</t>
  </si>
  <si>
    <t>Clasificacion</t>
  </si>
  <si>
    <t>Para los EEFF</t>
  </si>
  <si>
    <t>Código Cuenta</t>
  </si>
  <si>
    <t>Moneda</t>
  </si>
  <si>
    <t>***</t>
  </si>
  <si>
    <t>Guaraníes</t>
  </si>
  <si>
    <t>Dólares</t>
  </si>
  <si>
    <t>NI</t>
  </si>
  <si>
    <t xml:space="preserve">Caja </t>
  </si>
  <si>
    <t>Caja</t>
  </si>
  <si>
    <t>I</t>
  </si>
  <si>
    <t>Fondo Fijo</t>
  </si>
  <si>
    <t>Recaudaciones a Depositar</t>
  </si>
  <si>
    <t>Recaudaciones a Depositar GS</t>
  </si>
  <si>
    <t>Recaudaciones a Depositar U$S</t>
  </si>
  <si>
    <t>US</t>
  </si>
  <si>
    <t>Visión Banco Caja de Ahorro N°13352758</t>
  </si>
  <si>
    <t>Citibank Ahorro a la Vista N°5198764002</t>
  </si>
  <si>
    <t>Banco Familiar Caja de Ahorro N°00-0231</t>
  </si>
  <si>
    <t>Banco BBVA Cta Cte N°2101050080</t>
  </si>
  <si>
    <t>FIC de Finanzas Caja de Ahorro N°0131001</t>
  </si>
  <si>
    <t>Visión Banco Caja de Ahorro N° 13352739</t>
  </si>
  <si>
    <t>Banco Continental Caja de Ahorro U$S N°</t>
  </si>
  <si>
    <t>Banco BBVA Cta Cte N° 2101050099</t>
  </si>
  <si>
    <t>FIC S.A. de Finanzas C.C. 0131001281</t>
  </si>
  <si>
    <t>Banco Interfisa C.A. N° 10271866</t>
  </si>
  <si>
    <t>Certificados Bancarios y Otros Similares</t>
  </si>
  <si>
    <t>Depósitos en Instituciones Financieras</t>
  </si>
  <si>
    <t>Fondos para Propósitos Especiales</t>
  </si>
  <si>
    <t>Disponible Sujeto a Restricción</t>
  </si>
  <si>
    <t>Títulos de Renta Fija</t>
  </si>
  <si>
    <t>Bonos Públicos U$S</t>
  </si>
  <si>
    <t>BBCP - U$S</t>
  </si>
  <si>
    <t>Títulos de Crédito</t>
  </si>
  <si>
    <t>Títulos de Crédito - GS</t>
  </si>
  <si>
    <t>Títulos de Crédito - U$S</t>
  </si>
  <si>
    <t>Bonos Financieros - GS VINCULADAS</t>
  </si>
  <si>
    <t>Bonos Subordinados - GS VINCULADAS</t>
  </si>
  <si>
    <t>Otras Inversiones</t>
  </si>
  <si>
    <t>Depósitos Restringidos</t>
  </si>
  <si>
    <t>Depósitos Restringidos - GS</t>
  </si>
  <si>
    <t>Depósitos Restringidos - U$S</t>
  </si>
  <si>
    <t>Inversiones Especiales</t>
  </si>
  <si>
    <t>Inversiones Especiales - GS</t>
  </si>
  <si>
    <t>Inversiones Especiales - U$S</t>
  </si>
  <si>
    <t>Int. a Cobrar - Bonos Corporativos - U$S</t>
  </si>
  <si>
    <t>Int. a Cobrar - BBCP - U$S</t>
  </si>
  <si>
    <t>Int. a Cobrar - Títulos de Crédito - Gs</t>
  </si>
  <si>
    <t>Int. a Cobrar - Títulos de Crédito - U$S</t>
  </si>
  <si>
    <t>Int. a Cobrar - Bonos Financieros - Gs V</t>
  </si>
  <si>
    <t>Int. a Cobrar - Bonos Subordinados - Gs</t>
  </si>
  <si>
    <t>Int. a Cobrar - Bonos Subordinados - U$S</t>
  </si>
  <si>
    <t>Int. a Cobrar - BBCP - Gs VINCULADAS</t>
  </si>
  <si>
    <t>Int. a Cobrar - BBCP U$S VINCULADAS</t>
  </si>
  <si>
    <t>Int. a Cobrar - Depósitos Restringidos -</t>
  </si>
  <si>
    <t>Int. a Cobrar - Inversiones Especiales -</t>
  </si>
  <si>
    <t>Int. a Cobrar - Bonos Públicos U$S</t>
  </si>
  <si>
    <t>Int. a Cobrar - Bonos Sub Gs Vinculadas</t>
  </si>
  <si>
    <t>Int a Cobrar - Bonos Sub USD Vinculadas</t>
  </si>
  <si>
    <t>Int. a Deveng. Bonos Fin. - U$S</t>
  </si>
  <si>
    <t>Int. a Deveng. BBCP - U$S</t>
  </si>
  <si>
    <t>Int. a Deveng. Títulos de Créd - Gs</t>
  </si>
  <si>
    <t>Int. a Deveng. Títulos de Créd. - U$S</t>
  </si>
  <si>
    <t>Int. a Deveng. Bonos Finan. - Gs VINC.</t>
  </si>
  <si>
    <t>Int. a Deveng. Bonos Finan. - U$S VINC.</t>
  </si>
  <si>
    <t>Int. a Deveng. Bonos Sub. - Gs VINC.</t>
  </si>
  <si>
    <t>Int. a Deveng. B. Sub - U$S VINC</t>
  </si>
  <si>
    <t>Int. a Deveng. Bonos Corp. - Gs VINC.</t>
  </si>
  <si>
    <t>Int. a Deveng. Bonos Corp. - U$S VINC.</t>
  </si>
  <si>
    <t>Int. a Deveng. BBCP - Gs VINC.</t>
  </si>
  <si>
    <t>Int. a Deveng. BBCP - U$S VINC.</t>
  </si>
  <si>
    <t>Int. a Deveng. Títulos de Créd. - Gs VIN</t>
  </si>
  <si>
    <t>Int. a Deveng. Títulos de Créd. - U$S VI</t>
  </si>
  <si>
    <t>Int. a Deveng. Dep. Rest.- Gs VINC.</t>
  </si>
  <si>
    <t>Int. a Deveng. Dep. Rest.- U$S VINC.</t>
  </si>
  <si>
    <t>Int. a Deveng. Inver. Esp. - Gs VINC.</t>
  </si>
  <si>
    <t>Int. a Deveng. Inver. Esp. - U$S VINC.</t>
  </si>
  <si>
    <t>Int. a Deveng. Bonos Públicos U$S</t>
  </si>
  <si>
    <t>Int. a Deveng. Bonos Sub. Gs Vinculadas</t>
  </si>
  <si>
    <t>Títulos Valores de Renta Fija - Exterior</t>
  </si>
  <si>
    <t>Emitidos por el Estado y Entidades del E</t>
  </si>
  <si>
    <t>Títulos Valores de Renta Variable</t>
  </si>
  <si>
    <t>Acciones</t>
  </si>
  <si>
    <t xml:space="preserve">Títulos de Renta Variable   </t>
  </si>
  <si>
    <t>Acciones - Gs</t>
  </si>
  <si>
    <t>Dividendos y Participaciones - Renta Var</t>
  </si>
  <si>
    <t>Dividendos y Participaciones a Cobrar</t>
  </si>
  <si>
    <t>Dividendos y Participaciones a Devengar</t>
  </si>
  <si>
    <t>(-) Previsiones s/Títulos Valores de Ren</t>
  </si>
  <si>
    <t>Títulos de Renta Fija en Reporto</t>
  </si>
  <si>
    <t>Deudores Títulos R.Fija en Repo USD VIN</t>
  </si>
  <si>
    <t>Títulos de Crédito - Gs</t>
  </si>
  <si>
    <t>Bonos Financieros - Gs V</t>
  </si>
  <si>
    <t>BBCP - U$S VINCULADAS</t>
  </si>
  <si>
    <t>Prima por Diferencia de Precio a Cobrar</t>
  </si>
  <si>
    <t>Prima por Diferencia de Precio a Devenga</t>
  </si>
  <si>
    <t>Deudores por intermediacion</t>
  </si>
  <si>
    <t>Documentos y Cuentas por Cobrar</t>
  </si>
  <si>
    <t>Créditos otorgados</t>
  </si>
  <si>
    <t>Préstamos a Directores y Personal Superi</t>
  </si>
  <si>
    <t>Préstamos a Personas y Empresas Vinculad</t>
  </si>
  <si>
    <t>Préstamos al Personal</t>
  </si>
  <si>
    <t>Préstamos a Terceros</t>
  </si>
  <si>
    <t>Intereses Devengados</t>
  </si>
  <si>
    <t>Intereses Documentados</t>
  </si>
  <si>
    <t>Cuentas por cobrar a Personas y Empresas relacionadas</t>
  </si>
  <si>
    <t>Otras cuentas por cobrar a personas y em</t>
  </si>
  <si>
    <t>Capital Suscripto a Pagar</t>
  </si>
  <si>
    <t>Anticipos al Personal</t>
  </si>
  <si>
    <t>Anticipo de Sueldos y Jornales al Person</t>
  </si>
  <si>
    <t>Anticipo de Aguinaldo al Personal</t>
  </si>
  <si>
    <t>Derechos sobre títulos por Contratos Und</t>
  </si>
  <si>
    <t>Otros Activos Corrientes</t>
  </si>
  <si>
    <t>IVA Crédito Fiscal 10%</t>
  </si>
  <si>
    <t>IVA Crédito Fiscal 5%</t>
  </si>
  <si>
    <t>Retención IDU</t>
  </si>
  <si>
    <t>Anticipos a rendir - Varios U$S</t>
  </si>
  <si>
    <t>Previsión para incobrables</t>
  </si>
  <si>
    <t>Previsión para incobrables terceros</t>
  </si>
  <si>
    <t>Previsión para incobrables personas y em</t>
  </si>
  <si>
    <t>CREDITOS VENCIDOS</t>
  </si>
  <si>
    <t>Incendio</t>
  </si>
  <si>
    <t>Robo</t>
  </si>
  <si>
    <t>Accidentes Personales</t>
  </si>
  <si>
    <t>Automóviles</t>
  </si>
  <si>
    <t>Otras secciones varias</t>
  </si>
  <si>
    <t>Títulos de Renta Variable ANC</t>
  </si>
  <si>
    <t>Deudores Varios</t>
  </si>
  <si>
    <t>Dividendos y Participaciones - Acciones</t>
  </si>
  <si>
    <t>Dividendos a Devengar - Acciones</t>
  </si>
  <si>
    <t>Diferencia de Precios Diferido - Accione</t>
  </si>
  <si>
    <t>Previsiones s/Títulos Valores de Renta V</t>
  </si>
  <si>
    <t>Títulos Valores de Renta Variable - Exte</t>
  </si>
  <si>
    <t>Previsiones s/Títulos Valores de Renta</t>
  </si>
  <si>
    <t>Títulos Renta Fija</t>
  </si>
  <si>
    <t>Títulos Valores de Renta Fija - Local</t>
  </si>
  <si>
    <t>Colocación de Valores en el Mercado Secu</t>
  </si>
  <si>
    <t>Acción de la Bolsa de Valores</t>
  </si>
  <si>
    <t>Inmuebles</t>
  </si>
  <si>
    <t>Bienes de Uso</t>
  </si>
  <si>
    <t>Rodados</t>
  </si>
  <si>
    <t>Construcciones en Curso</t>
  </si>
  <si>
    <t>Deprec. Acumulada Inmuebles</t>
  </si>
  <si>
    <t>Deprec. Acumulada Instalaciones</t>
  </si>
  <si>
    <t>(Depreciación Acumulada)</t>
  </si>
  <si>
    <t>Deprec. Acumulada Rodados</t>
  </si>
  <si>
    <t>Bienes de Uso Tomados en Arrendamiento F</t>
  </si>
  <si>
    <t>Maquinarias y Equipos de Oficina en Leas</t>
  </si>
  <si>
    <t>Equipos de Computación en Leasing</t>
  </si>
  <si>
    <t>Rodados en Leasing</t>
  </si>
  <si>
    <t>Licencia - Gs.</t>
  </si>
  <si>
    <t>Resultado por Cambio de Sistema Contable</t>
  </si>
  <si>
    <t>(-) Amortización Acumulada</t>
  </si>
  <si>
    <t>Garantía de Alquiler</t>
  </si>
  <si>
    <t>Acreedores por Intermediación</t>
  </si>
  <si>
    <t>Operaciones a Liquidar - Terceros</t>
  </si>
  <si>
    <t>Operaciones a Liquidar Terceros - Gs</t>
  </si>
  <si>
    <t>Operaciones a Liquidar Terceros - U$S</t>
  </si>
  <si>
    <t>Comisiones a Pagar a Administradora</t>
  </si>
  <si>
    <t xml:space="preserve">relacionadas </t>
  </si>
  <si>
    <t>Cuentas a pagar a personas y empresas relacionadas</t>
  </si>
  <si>
    <t>Obligaciones por contratos de underwriti</t>
  </si>
  <si>
    <t>Obligaciones por administración de carte</t>
  </si>
  <si>
    <t>Acreedores varios</t>
  </si>
  <si>
    <t>Acreedores varios GS</t>
  </si>
  <si>
    <t>DEUDAS VENCIDAS</t>
  </si>
  <si>
    <t>Otras Cuentas por Pagar</t>
  </si>
  <si>
    <t>Otras Cuentas por Pagar Gs.</t>
  </si>
  <si>
    <t>Otras Cuentas por Pagar U$S</t>
  </si>
  <si>
    <t>Banco Regional Cta Cte USD</t>
  </si>
  <si>
    <t>Préstamos en bancos y otras entidades fi</t>
  </si>
  <si>
    <t>Intereses devengados por pagar s/ obliga</t>
  </si>
  <si>
    <t>Intereses documentados s/obligaciones fi</t>
  </si>
  <si>
    <t>Intereses documentados a devengar s/ obl</t>
  </si>
  <si>
    <t>Deudas con terceros por operaciones de reporto</t>
  </si>
  <si>
    <t>Prima a devengar - REPO M</t>
  </si>
  <si>
    <t>Intereses a Pagar</t>
  </si>
  <si>
    <t>Honorarios Síndicos</t>
  </si>
  <si>
    <t>Otros Pasivos Corrientes</t>
  </si>
  <si>
    <t>Multas e Intereses por Pagar</t>
  </si>
  <si>
    <t>Seguro Médico a Pagar</t>
  </si>
  <si>
    <t>Sueldos y Jornales a Pagar</t>
  </si>
  <si>
    <t>IVA Débito Fiscal 10%</t>
  </si>
  <si>
    <t>IVA Débito Fiscal 5%</t>
  </si>
  <si>
    <t>IVA a Pagar</t>
  </si>
  <si>
    <t>Retenciones de Impuestos</t>
  </si>
  <si>
    <t>Impuestos y Tasas Municipales</t>
  </si>
  <si>
    <t>Multas y Recargos por Pagar</t>
  </si>
  <si>
    <t>Honorarios a Profesionales Externos</t>
  </si>
  <si>
    <t>Asesoría Informática</t>
  </si>
  <si>
    <t>Honorarios de Escribanía por Pagar</t>
  </si>
  <si>
    <t>Otros honorarios profesionales</t>
  </si>
  <si>
    <t>Gastos de Constitución a Pagar</t>
  </si>
  <si>
    <t>CUENTAS DIFERIDAS</t>
  </si>
  <si>
    <t>Moneda Nacional</t>
  </si>
  <si>
    <t>Ingresos Diferidos</t>
  </si>
  <si>
    <t>Intereses Recibidos por Anticipado</t>
  </si>
  <si>
    <t>Comisiones Recibidas por Anticipado</t>
  </si>
  <si>
    <t>Otros Ingresos</t>
  </si>
  <si>
    <t>PN</t>
  </si>
  <si>
    <t>Reserva de Revaluación</t>
  </si>
  <si>
    <t>Participación Minoritaria</t>
  </si>
  <si>
    <t>Interes Minonitario</t>
  </si>
  <si>
    <t>Por intermediación de acciones en rueda</t>
  </si>
  <si>
    <t>Por intermediación de renta fija en rueda</t>
  </si>
  <si>
    <t>Por Operaciones Bursatiles</t>
  </si>
  <si>
    <t>Comisiones de Reporto Bursatil - GS</t>
  </si>
  <si>
    <t>Comisiones de Reporto Bursatil - U$S</t>
  </si>
  <si>
    <t>Por intermediación de acciones U$S</t>
  </si>
  <si>
    <t>Comisiones por contratos de colocación primaria de renta fija</t>
  </si>
  <si>
    <t>Comisiones por contratos de colocación primaria de acciones</t>
  </si>
  <si>
    <t>Administración de cartera</t>
  </si>
  <si>
    <t>Ingresos por custodia de valores</t>
  </si>
  <si>
    <t>Ingresos por asesoría financiera</t>
  </si>
  <si>
    <t>Asesoría Financiera - Gs</t>
  </si>
  <si>
    <t>Ingresos por intereses y dividendos de cartera propia</t>
  </si>
  <si>
    <t>Bonos Subordinados - Gs VINCULADAS</t>
  </si>
  <si>
    <t xml:space="preserve">Ingresos por operaciones y servicios a personas relacionadas </t>
  </si>
  <si>
    <t>Bonos Corporativos - U$S VINCULADAS</t>
  </si>
  <si>
    <t>Títulos de Crédito - Gs VINCULADAS</t>
  </si>
  <si>
    <t>Títulos de Crédito - U$S VINCULADAS</t>
  </si>
  <si>
    <t>Depósitos Restringidos - Gs VINCULADAS</t>
  </si>
  <si>
    <t>Depósitos Restringidos - U$S VINCULADAS</t>
  </si>
  <si>
    <t>Inversiones Especiales - Gs VINCULADAS</t>
  </si>
  <si>
    <t>Inversiones Especiales - U$S VINCULADAS</t>
  </si>
  <si>
    <t>Bonos Públicos - U$S</t>
  </si>
  <si>
    <t>Ingresos por venta de cartera propia</t>
  </si>
  <si>
    <t>Ingresos por operaciones y servicios extrabursátiles</t>
  </si>
  <si>
    <t>Ingresos por venta de cartera propia a personas y empresas relacionadas</t>
  </si>
  <si>
    <t>Resultado B.Sub. - U$S VINC</t>
  </si>
  <si>
    <t>Acciones - U$S</t>
  </si>
  <si>
    <t>Bonos Publicos - USD Vinculadas</t>
  </si>
  <si>
    <t>Representante de Obligacionistas - U$S</t>
  </si>
  <si>
    <t>Servicios por transferencia de Cartera</t>
  </si>
  <si>
    <t>Servicios por transferencia de Cartera -</t>
  </si>
  <si>
    <t>Recupero de Gastos</t>
  </si>
  <si>
    <t>Recupero de Gastos - Gs</t>
  </si>
  <si>
    <t>Recupero de Gastos - U$S</t>
  </si>
  <si>
    <t xml:space="preserve">Diferencias de cambio </t>
  </si>
  <si>
    <t>Descuentos Obtenidos</t>
  </si>
  <si>
    <t>Ajustes de resultados anteriores</t>
  </si>
  <si>
    <t>Recuperación de Castigos de Cuentas Inco</t>
  </si>
  <si>
    <t>Utilidad en Venta de Propiedades y Equip</t>
  </si>
  <si>
    <t>Utilidad en Venta de Activos Intangibles</t>
  </si>
  <si>
    <t>Comisiones Pagadas Personas y Empresas r</t>
  </si>
  <si>
    <t>Aranceles por negociación Bolsa de Valores</t>
  </si>
  <si>
    <t>Otros gastos operativos</t>
  </si>
  <si>
    <t>Otras Provisiones Operativas</t>
  </si>
  <si>
    <t>Operaciones Trading Book - VINCULADAS</t>
  </si>
  <si>
    <t>Publicidad y propaganda</t>
  </si>
  <si>
    <t>Folletos e Impresiones</t>
  </si>
  <si>
    <t>Otros gastos de comercialización</t>
  </si>
  <si>
    <t>Actualizacion Pagina Web</t>
  </si>
  <si>
    <t>Otros Gastos de Comercialización</t>
  </si>
  <si>
    <t>Servicios personales</t>
  </si>
  <si>
    <t>Horas Extras</t>
  </si>
  <si>
    <t>Comisiones</t>
  </si>
  <si>
    <t>Bonificación Familiar</t>
  </si>
  <si>
    <t>Otros Gastos de Administración</t>
  </si>
  <si>
    <t>Capacitacion del Personal</t>
  </si>
  <si>
    <t>Sueldos Gerentes</t>
  </si>
  <si>
    <t>Asesoría en Computación</t>
  </si>
  <si>
    <t>Previsión, amortización y depreciaciones</t>
  </si>
  <si>
    <t>Depreciacion Maquinarias y Equipos</t>
  </si>
  <si>
    <t>Depreciacion Rodados</t>
  </si>
  <si>
    <t>Maquinarias en Leasing</t>
  </si>
  <si>
    <t>Equipos de Oficina en Leasing</t>
  </si>
  <si>
    <t>Mantenimiento</t>
  </si>
  <si>
    <t>Maquinarias y Equipos</t>
  </si>
  <si>
    <t>Impuesto Inmobiliario</t>
  </si>
  <si>
    <t>Otros Impuestos Nacionales</t>
  </si>
  <si>
    <t>Gastos generales</t>
  </si>
  <si>
    <t>Agua</t>
  </si>
  <si>
    <t>Correo y Franqueo</t>
  </si>
  <si>
    <t>Movildad y Transporte</t>
  </si>
  <si>
    <t>Custodia y Vigilancia</t>
  </si>
  <si>
    <t>Donaciones y Contribuciones</t>
  </si>
  <si>
    <t>Gastos de Informes</t>
  </si>
  <si>
    <t>Intereses y Gastos de Préstamos</t>
  </si>
  <si>
    <t>Intereses y Gastos de Préstamos - Person</t>
  </si>
  <si>
    <t>Intereses Pagados</t>
  </si>
  <si>
    <t>IMPUESTO A LA RENTA</t>
  </si>
  <si>
    <t>Multas</t>
  </si>
  <si>
    <t>Pérdida por Venta de Bienes de Uso</t>
  </si>
  <si>
    <t>Pérdida por Venta de Activos Intangibles</t>
  </si>
  <si>
    <t>Otros Egresos</t>
  </si>
  <si>
    <t>Gastos de Ejercicios Anteriores</t>
  </si>
  <si>
    <t>Gastos Extraordinarios</t>
  </si>
  <si>
    <t>Cuentas de Dudoso Recaudo</t>
  </si>
  <si>
    <t>ORDEN</t>
  </si>
  <si>
    <t>Registro de Garantías Otorgadas</t>
  </si>
  <si>
    <t>Cuenta de orden deudora</t>
  </si>
  <si>
    <t>Valores Recibidos en Custodia U$S</t>
  </si>
  <si>
    <t>Valores Recibidos para Colocación Primar</t>
  </si>
  <si>
    <t>Registro de Garantías Recibidas</t>
  </si>
  <si>
    <t>Control de Garantías Otorgadas</t>
  </si>
  <si>
    <t>Cuenta de orden acreedora</t>
  </si>
  <si>
    <t>Resp. por Custodia de Valores U$S</t>
  </si>
  <si>
    <t>Responsabilidad por Colocación Primaria</t>
  </si>
  <si>
    <t>Responsabilidad por Garantías Recibidas</t>
  </si>
  <si>
    <t>Control</t>
  </si>
  <si>
    <t>OK</t>
  </si>
  <si>
    <t>BALANCE GENERAL CONSOLIDADO</t>
  </si>
  <si>
    <t>POR EL PERIODO DEL 01 DE ENERO DE 2021 AL 31 DE DICIEMBRE DE 2021 PRESENTADO EN FORMA COMPARATIVA CON EL EJERCICIO ANTERIOR FINALIZADO EL 31 DE DICIEMBRE DE 2020</t>
  </si>
  <si>
    <t>(Cifras expresadas en guaraníes)</t>
  </si>
  <si>
    <t>Disponibilidades</t>
  </si>
  <si>
    <t>Nota 5.d</t>
  </si>
  <si>
    <t>Documentos y cuentas por pagar</t>
  </si>
  <si>
    <t>Nota 5.k</t>
  </si>
  <si>
    <t>Recaudaciones a depositar</t>
  </si>
  <si>
    <t>Nota 5.l</t>
  </si>
  <si>
    <t>Nota 5.o</t>
  </si>
  <si>
    <t xml:space="preserve">Obligac. por Contratos de Underwriting </t>
  </si>
  <si>
    <t>Nota 5.p</t>
  </si>
  <si>
    <t>Inversiones temporarias</t>
  </si>
  <si>
    <t>Nota 5.e.1</t>
  </si>
  <si>
    <t>Obligac. por Administración de Cartera</t>
  </si>
  <si>
    <t>Nota 5.n</t>
  </si>
  <si>
    <t xml:space="preserve">Prestamos Financieros </t>
  </si>
  <si>
    <t>Nota 5.j</t>
  </si>
  <si>
    <t>Menos: Previsión por menor valor</t>
  </si>
  <si>
    <t>Porción circulante de préstamos a largo plazo</t>
  </si>
  <si>
    <t xml:space="preserve">Provisiones  </t>
  </si>
  <si>
    <t>Nota 5.m</t>
  </si>
  <si>
    <t>Creditos</t>
  </si>
  <si>
    <t>Nota 5.f.1</t>
  </si>
  <si>
    <t>Nota 5.f.2</t>
  </si>
  <si>
    <t>Nota 5.f.3</t>
  </si>
  <si>
    <t xml:space="preserve">Menos: Previsión para incobrables </t>
  </si>
  <si>
    <t>Nota 5.f.5</t>
  </si>
  <si>
    <t>Otros Pasivos</t>
  </si>
  <si>
    <t>Menos: Previsión para cuentas a cobrar a personas y</t>
  </si>
  <si>
    <t>Préstamos de terceros</t>
  </si>
  <si>
    <t xml:space="preserve">empresas relacionadas </t>
  </si>
  <si>
    <t xml:space="preserve">Dividendos a pagar en Efectivo </t>
  </si>
  <si>
    <t>Derechos sobre títulos por contratos de underwriting</t>
  </si>
  <si>
    <t>Nota 5.f.4</t>
  </si>
  <si>
    <t>Nota 5.q</t>
  </si>
  <si>
    <t>Otros Activos</t>
  </si>
  <si>
    <t>TOTAL PASIVO CORRIENTE</t>
  </si>
  <si>
    <t xml:space="preserve"> Nota 5.i</t>
  </si>
  <si>
    <t>PASIVO NO CORRIENTE</t>
  </si>
  <si>
    <t>Cuentas a Pagar</t>
  </si>
  <si>
    <t>TOTAL ACTIVO CORRIENTE</t>
  </si>
  <si>
    <t xml:space="preserve">Acreedores por Intermediación </t>
  </si>
  <si>
    <t>Inversiones Permanentes</t>
  </si>
  <si>
    <t xml:space="preserve">Acreedores varios </t>
  </si>
  <si>
    <t>Títulos de Renta Fija NC</t>
  </si>
  <si>
    <t xml:space="preserve">Préstamos Financieros </t>
  </si>
  <si>
    <t>Préstamos en Bancos</t>
  </si>
  <si>
    <t xml:space="preserve">Créditos </t>
  </si>
  <si>
    <t>Intereses a Devengar</t>
  </si>
  <si>
    <t>Deudores por Intermediación</t>
  </si>
  <si>
    <t xml:space="preserve">Deudores Varios </t>
  </si>
  <si>
    <t xml:space="preserve">Previsiones </t>
  </si>
  <si>
    <t>Créditos en Gestión de Cobro</t>
  </si>
  <si>
    <t>Previsión para indemnización</t>
  </si>
  <si>
    <t>Menos: Previsión para incobrables</t>
  </si>
  <si>
    <t>Otras Contingencias</t>
  </si>
  <si>
    <t xml:space="preserve">Cuentas por cobrar a Personas y Empresas relacionadas </t>
  </si>
  <si>
    <t xml:space="preserve">Otros Pasivos No Corrientes </t>
  </si>
  <si>
    <t>TOTAL PASIVO NO CORRIENTE</t>
  </si>
  <si>
    <t>empresas relacionadas</t>
  </si>
  <si>
    <t>TOTAL PASIVO</t>
  </si>
  <si>
    <t>Derechos sobre títulos por Contratos de Underwriting</t>
  </si>
  <si>
    <t>Nota 5.g</t>
  </si>
  <si>
    <t>TOTAL PATRIMONIO NETO</t>
  </si>
  <si>
    <t>Nota 5.t</t>
  </si>
  <si>
    <t xml:space="preserve">Activo Intagibles y Cargos Diferidos </t>
  </si>
  <si>
    <t>Nota 5.h</t>
  </si>
  <si>
    <t>Otros Activos No Corrientes</t>
  </si>
  <si>
    <t>Nota 5.i</t>
  </si>
  <si>
    <t>TOTAL ACTIVO NO CORRIENTE</t>
  </si>
  <si>
    <t>Las 12 notas que se acompañan forman parte integrante de los Estados Contables consolidados</t>
  </si>
  <si>
    <t>Cuentas de contingencia deudora</t>
  </si>
  <si>
    <t>Cuentas de contingencia acreedora</t>
  </si>
  <si>
    <t>Mirtha Trociuk</t>
  </si>
  <si>
    <t>Marcelo Prono</t>
  </si>
  <si>
    <t>Guillermo Céspedes</t>
  </si>
  <si>
    <t>Shirley Vichini</t>
  </si>
  <si>
    <t>Contadora</t>
  </si>
  <si>
    <t>ESTADOS DE RESULTADOS CONSOLIDADOS</t>
  </si>
  <si>
    <t xml:space="preserve">INGRESOS OPERATIVOS </t>
  </si>
  <si>
    <t>Comisiones por operaciones fuera de rueda</t>
  </si>
  <si>
    <t xml:space="preserve">Por intermediación de acciones en rueda </t>
  </si>
  <si>
    <t xml:space="preserve">Por intermediación de renta fija en rueda  </t>
  </si>
  <si>
    <t>Comisiones por contratos de colocación primaria</t>
  </si>
  <si>
    <t>Ingresos por administración de cartera</t>
  </si>
  <si>
    <t>Nota 5.u.1</t>
  </si>
  <si>
    <t>Nota 5.u.2</t>
  </si>
  <si>
    <t xml:space="preserve">GASTOS OPERATIVOS </t>
  </si>
  <si>
    <t>Nota 5.v</t>
  </si>
  <si>
    <t>RESULTADO OPERATIVO BRUTO</t>
  </si>
  <si>
    <t xml:space="preserve">GASTOS DE COMERCIALIZACIÓN </t>
  </si>
  <si>
    <t>Folletos e impresos</t>
  </si>
  <si>
    <t xml:space="preserve">                           -    </t>
  </si>
  <si>
    <t xml:space="preserve">GASTOS DE ADMINISTRACIÓN </t>
  </si>
  <si>
    <t>RESULTADO OPERATIVO NETO</t>
  </si>
  <si>
    <t>OTROS INGRESOS Y EGRESOS</t>
  </si>
  <si>
    <t>Nota 5.w</t>
  </si>
  <si>
    <t>RESULTADOS FINANCIEROS</t>
  </si>
  <si>
    <t>Generados por Activos</t>
  </si>
  <si>
    <t>Nota 5.x</t>
  </si>
  <si>
    <t>Nota 5.c</t>
  </si>
  <si>
    <t>Generados por Pasivos</t>
  </si>
  <si>
    <t xml:space="preserve">RESULTADO EXTRAORDINARIO </t>
  </si>
  <si>
    <t>Nota 5.y</t>
  </si>
  <si>
    <t>Egresos extraordinarios</t>
  </si>
  <si>
    <t>AJUSTE DE RESULTADO DE EJERCICIOS ANTERIORES</t>
  </si>
  <si>
    <t>Ingresos</t>
  </si>
  <si>
    <t>Egresos</t>
  </si>
  <si>
    <t>PERDIDA/UTILIDAD ANTES DE IMPUESTO</t>
  </si>
  <si>
    <t>RESULTADO DEL EJERCICIO ANTES DE LA PARTICIPACIÓN MINORITARIA</t>
  </si>
  <si>
    <t>INTERÉS MINORITARIO</t>
  </si>
  <si>
    <t>RESULTADO DEL EJERCICIO NETO DE PARTICIPACIÓN MINORITARIA</t>
  </si>
  <si>
    <t>NOTAS A LOS ESTADOS FINANCIEROS CONSOLIDADOS AL 31 DE DICIEMBRE DE 2021</t>
  </si>
  <si>
    <t>NOTA 1. INFORMACIÓN BÁSICA DE LA EMPRESA</t>
  </si>
  <si>
    <t>Naturaleza jurídica de las actividades de la sociedad</t>
  </si>
  <si>
    <t>Regional Casa de Bolsa S.A. fue constituida bajo la forma jurídica de sociedad anónima, el 23 de agosto de 2018 según Escritura Pública N° 558 e inscripta en el Registro Público de Comercio en el libro seccional respectivo y bajo el N° 1 y el folio N° 1 y siguiente de fecha 28 de setiembre de 2018. La Sociedad se halla regida por las disposiciones de sus Estatutos, las Normas Legales y Reglamentarias relativas a la Sociedad y al Código Civil. La duración inicial de la Sociedad es de noventa y nueve años. Modificado en fecha 13 de junio del 2019 según Escritura Pública N° 30.</t>
  </si>
  <si>
    <t>Inscripta en los registros de la Comisión Nacional de Valores según Resolución 85 E/18 de fecha 3 de diciembre de 2018 y en la Bolsa de Valores y Productos de Asunción S.A. según Resolución 1812/18 y 1827/18 de fecha 21 de diciembre de 2018.</t>
  </si>
  <si>
    <t>La Casa de Bolsa tiene por objeto actuar como intermediario en operaciones con valores en los términos de la Ley del Mercado de Valores, sujetándose a las disposiciones de carácter general que dicten la Comisión Nacional de Valores (la CNV).</t>
  </si>
  <si>
    <t>Al 31 de diciembre de 2021, la Casa de Bolsa es tenedora mayoritaria de Regional Administradora de Fondos Patrimoniales de Inversión (la Sociedad Administradora).</t>
  </si>
  <si>
    <t>Regional Administradora de Fondos Patrimoniales de Inversión S.A., tiene el objeto social exclusivo la administración colectiva de fondos conforme a la Ley 5452/15 Que regula los  fondos patrimoniales de inversión y la Resolución CNV CG N° 30/21</t>
  </si>
  <si>
    <t>NOTA 2. PARTICIPACIÓN EN OTRAS EMPRESAS</t>
  </si>
  <si>
    <t xml:space="preserve">Al 31 de diciembre de 2021, Regional Casa de Bolsa S.A. posee una acción de la Bolsa de Valores y Productos de Asunción S.A., que corresponde a un requisito para operar como casa de bolsa en el mercado paraguayo, de acuerdo con lo establecido en la Ley 5810/17 de Mercado de Valores. </t>
  </si>
  <si>
    <t>NOTA 3. PRINCIPALES POLÍTICAS Y PRÁCTICAS CONTABLES APLICADAS</t>
  </si>
  <si>
    <t>3.1) Bases para la preparación de los estados financieros consolidados</t>
  </si>
  <si>
    <t xml:space="preserve">Los estados financieros consolidados han sido preparados de acuerdo con las normas establecidas por la Comisión Nacional de Valores aplicables a casas de bolsa, y con Normas de Información Financiera (NIF) emitidas por el Consejo de Contadores Públicos del Paraguay. </t>
  </si>
  <si>
    <t>A continuación, se resumen las políticas de contabilidad más significativas aplicadas por la Sociedad y su subsidiaria:</t>
  </si>
  <si>
    <t>a) Bases de contabilización</t>
  </si>
  <si>
    <t>Los Estados Financieros consolidados se expresan en guaraníes y han sido preparados siguiendo los criterios de las normas establecidas por la Comisión Nacional de Valores aplicables a casas de bolsa sobre la base de los costos históricos, excepto por el tratamiento asignado a los activos y pasivos monetarios en moneda extranjera y a la inversión en acciones de BVPASA, tal como se expone en los apartados a. y c de la Nota 3.2,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</si>
  <si>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t>Según el índice de precios al consumidor (IPC) publicado por el Banco Central del Paraguay, la inflación al 31 de diciembre de 2021 y 31 de diciembre de 2020 fueron de 6,8%  y  2,2%  respectivamente.</t>
  </si>
  <si>
    <t>b) Información comparativa</t>
  </si>
  <si>
    <t>Los estados financieros al 31 de diciembre de 2021 y la información complementaria relacionadas con ellos, se presentan en forma comparativa con los respectivos estados e información complementaria consolidada correspondiente al ejercicio económico finalizado al 31 de diciembre de 2020.</t>
  </si>
  <si>
    <t>Los saldos al 31 de diciembre de 2020 que se exponen en forma comparativa, incluyen ciertas reclasificaciones de exposición a los efectos de su presentación comparativa uniforme con los del presente ejercicio.</t>
  </si>
  <si>
    <t>c) Uso de estimaciones</t>
  </si>
  <si>
    <t>La preparación de los presentes estados financieros consolidados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</si>
  <si>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3.2) Criterios de valuación</t>
  </si>
  <si>
    <t>a. Moneda extranjera</t>
  </si>
  <si>
    <t>Los activos y pasivos en moneda extranjera se valúan a los tipos de cambio vigentes a la fecha de cierre del periodo. Ver Nota 5.a.</t>
  </si>
  <si>
    <t>b. Inversiones</t>
  </si>
  <si>
    <t>i. Titulos de deudas:</t>
  </si>
  <si>
    <t>Los títulos de deuda son reconocidos a su valor de incorporación más los intereses devengados a la fecha de cada ejercicio;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</si>
  <si>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t>ii. Acción de la Bolsa de Valores y Productos de Asunción S.A. (BVPASA)</t>
  </si>
  <si>
    <t xml:space="preserve">La acción de la Bolsa de Valores se valúa a su valor de mercado, siendo éste el último precio de transacción. El incremento del valor de dicha inversión se acredita en el patrimonio neto y si se produjere la disminución del valor se reconoce en cuentas de resultados. </t>
  </si>
  <si>
    <t>iii. Participación en el capital de Regional Administradora de Fondos Patrimoniales de Inversión S.A.</t>
  </si>
  <si>
    <t>Las inversiones que posee la Sociedad en Regional Administradora de Fondos Patrimoniales de Inversión S.A. se encuentran valuadas en base al método de la participación o valor patrimonial proporcional (VPP), utilizando los estados financieros de la Sociedad controlada al 31 de diciembre de 2021.</t>
  </si>
  <si>
    <r>
      <t xml:space="preserve">c. </t>
    </r>
    <r>
      <rPr>
        <b/>
        <u/>
        <sz val="11"/>
        <color theme="1"/>
        <rFont val="Arial Narrow"/>
        <family val="2"/>
      </rPr>
      <t>Bienes de uso:</t>
    </r>
  </si>
  <si>
    <t xml:space="preserve">El reconocimiento inicial de estos bienes corresponde al costo de adquisición. La medición posterior de estos activos se presenta neta de depreciaciones acumuladas y, en caso de corresponder, de deterioro. </t>
  </si>
  <si>
    <t xml:space="preserve">Hasta el 31 de diciembr de 2019 los bienes de uso están valuados a su costo revaluado, utilizando los coeficientes que reflejan la inflación en el país. Estas revaluaciones se realizaron en forma anual, llevando el incremento neto en el valor de los bienes tiene como contrapartida una reserva especial que forma parte del Patrimonio Neto. </t>
  </si>
  <si>
    <t>Las mejoras o adiciones son capitalizadas, mientras que los gastos de mantenimiento y/o reparaciones que no aumentan el valor de los bienes ni su vida útil, son imputados como gastos en el período en que se originan.</t>
  </si>
  <si>
    <t>Las depreciaciones son computadas a partir del año siguiente al de incorporación al patrimonio de la Sociedad, mediante cargos a resultados sobre la base del sistema lineal, en los años estimados de vida útil, tal como se menciona en la Nota 3.4.</t>
  </si>
  <si>
    <r>
      <t xml:space="preserve">d. </t>
    </r>
    <r>
      <rPr>
        <b/>
        <u/>
        <sz val="11"/>
        <color theme="1"/>
        <rFont val="Arial Narrow"/>
        <family val="2"/>
      </rPr>
      <t>Activos intangibles:</t>
    </r>
  </si>
  <si>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tal como se menciona en la Nota 3.4.</t>
  </si>
  <si>
    <t>3.3) Política de constitución de previsiones</t>
  </si>
  <si>
    <t>A la fecha del presente informe, la Sociedad no cuenta con créditos atrasados de importes significativos que requiera una constitución de previsión de algún tipo.</t>
  </si>
  <si>
    <t>3.4) Política de depreciaciones y amortizaciones</t>
  </si>
  <si>
    <t xml:space="preserve"> a) Bienes de uso: Las depreciaciones se calculan por el método de línea recta, en base a la vida útil estimada del bien, a partir del año siguiente de su incorporación al patrimonio de la Sociedad.</t>
  </si>
  <si>
    <t xml:space="preserve"> b)  Cargos diferidos e Intangibles:  Las amortizaciones se calculan por el método de línea recta considerando una vida útil de 48 meses hasta las compras del periodo cerrado del 2019, y a partir de las aquisiciones del ejercicio 2020 se considera una vida util de 60 meses. Los activos intangibles se exponen a su costo incurrido menos las correspondientes amortizaciones acumuladas al cierre del año. </t>
  </si>
  <si>
    <t>3.5) Política de reconocimiento de ingresos</t>
  </si>
  <si>
    <t>a. Intereses sobre títulos y otros valores: Los ingresos generados durante el ejercicio son registrados como conforme se devengan.</t>
  </si>
  <si>
    <t>b. Venta de títulos: Se reconoce como ingreso la diferencia de precio entre el valor de venta de un activo propio y el valor en libros a la fecha de transacción.</t>
  </si>
  <si>
    <t>3.6) Base para la preparación del Estado de flujo de efectivo</t>
  </si>
  <si>
    <t xml:space="preserve">Para la preparación del estado de flujo de efectivo fue utilizado el método directo, con la clasificación de flujo de efectivo por actividades operativas, de inversión y de financiamiento. </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</si>
  <si>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</si>
  <si>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3.7) Base de consolidación</t>
  </si>
  <si>
    <t>Los estados financieros consolidados incluyen los de la Casa de Bolsa y de la Sociedad Administradora de fondos. Los saldos y operaciones importantes entre las compañías del grupo se han eliminado en la preparación de los estados financieros consolidados, y se ha  determinado del interés minoritario correspondiente a la porción de Patrimonio de la empresa controlada, que no corresponde a la controlante. La consolidación se efectuó con base en los estados financieros de las emisoras al 31 de diciembre de 2021, los que se prepararon de acuerdo con criterios de contabilidad emitidos por la Comisión Nacional de Valores.
De acuerdo con el Art 7 Capitulo 9 Titulo 3 de la Resolución CNV 30/21 los estados financieros consolidados se componen de: a) Balance general consolidado, b) Estado de resultados consolidado y c) Notas a los estados financieros consolidados. Por consiguiente los presentes estados financieros consolidados no incluye el estado de evolución del patrimonio neto y el estado de flujos de efectivo.</t>
  </si>
  <si>
    <t>NOTA 4. CAMBIO DE POLÍTICAS Y PROCEDIMIENTOS DE CONTABILIDAD</t>
  </si>
  <si>
    <t>No se han registrado cambios en las políticas y procedimientos contables durante el ejercicio informado.</t>
  </si>
  <si>
    <t>NOTA 5. INFORMACIÓN REFERENTE A LOS PRINCIPALES ACTIVOS, PASIVOS, RESULTADOS Y CRITERIOS ESPECÍFICOS DE VALUACIÓN</t>
  </si>
  <si>
    <t>5.a) Valuación en moneda extranjera</t>
  </si>
  <si>
    <t>Las partidas de activos y pasivos en moneda extranjera al 31 de diciembre de 2021 y 31 de diciembre de 2020 fueron valuadas al tipo de cambio de cierre proporcionado por el Banco Central del Paraguay (BCP), el cual no difiere significativamente respecto del vigente en el mercado libre de cambios:</t>
  </si>
  <si>
    <t>TIPO DE CAMBIO COMPRADOR</t>
  </si>
  <si>
    <t>TIPO DE CAMBIO VENDEDOR</t>
  </si>
  <si>
    <t>5.b) Posición en moneda extranjera</t>
  </si>
  <si>
    <t>La posición de activos y pasivos en moneda extranjera al cierre del periodo es la siguiente:</t>
  </si>
  <si>
    <t>Detalle</t>
  </si>
  <si>
    <t>Moneda
Extranjera
Clase</t>
  </si>
  <si>
    <t>Moneda
Extranjera
Monto</t>
  </si>
  <si>
    <t>Cambio
Cierre
31/12/2021</t>
  </si>
  <si>
    <t>Saldo
31/12/2021
(GS)</t>
  </si>
  <si>
    <t>Cambio
Cierre
31/12/2020</t>
  </si>
  <si>
    <t>Saldo
31/12/2020
(GS)</t>
  </si>
  <si>
    <t>Certificados de Depósito de Ahorro</t>
  </si>
  <si>
    <t>Intereses a Cobrar</t>
  </si>
  <si>
    <t>Valores entregados en Reporto</t>
  </si>
  <si>
    <t>Valores Recibidos en Reporto</t>
  </si>
  <si>
    <t>Créditos</t>
  </si>
  <si>
    <t>Cupones Pendientes de Reembolso</t>
  </si>
  <si>
    <t>Comisiones por Cobrar - Fondo Mutuo USD</t>
  </si>
  <si>
    <t>Deudas Vigentes</t>
  </si>
  <si>
    <t>Cupones Cobrados de Clientes</t>
  </si>
  <si>
    <t>Acreedores Varios</t>
  </si>
  <si>
    <t>Préstamos financieros</t>
  </si>
  <si>
    <t>Sobregiros en cuenta corriente</t>
  </si>
  <si>
    <t>Otros pasivos</t>
  </si>
  <si>
    <t>Otros pasivos corrientes</t>
  </si>
  <si>
    <t>5.c) Diferencia de cambio en moneda extranjera</t>
  </si>
  <si>
    <t>Concepto</t>
  </si>
  <si>
    <t>Tipo de Cambio
31/12/2021</t>
  </si>
  <si>
    <t>Monto Ajustado
31/12/2021
(GS)</t>
  </si>
  <si>
    <t>Tipo de Cambio
31/12/2020</t>
  </si>
  <si>
    <t>Monto Ajustado
31/12/2020
(GS)</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</si>
  <si>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</si>
  <si>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</si>
  <si>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</si>
  <si>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</si>
  <si>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Diferencias de cambio netas</t>
  </si>
  <si>
    <t>5.d) Disponibilidades</t>
  </si>
  <si>
    <t>El rubro disponibilidades está compuesto por las siguientes cuentas:</t>
  </si>
  <si>
    <t>Uso o Destino</t>
  </si>
  <si>
    <t>Cuenta Corriente Guaraníes No. 8070729</t>
  </si>
  <si>
    <t>Cuenta Propia</t>
  </si>
  <si>
    <t>Caja de Ahorro Guaraníes No. 8070726</t>
  </si>
  <si>
    <t>Cuenta Terceros</t>
  </si>
  <si>
    <t>Cuenta Corriente Dólares No. 8070731</t>
  </si>
  <si>
    <t>Caja de Ahorro Dólares No. 8070727</t>
  </si>
  <si>
    <t>Cuenta Corriente Guaraníes No. 8150964</t>
  </si>
  <si>
    <t>Cuenta Corriente Dólares No. 8174748</t>
  </si>
  <si>
    <t>Banco Itaú Paraguay S.A.</t>
  </si>
  <si>
    <t>Cuenta Corriente Guaraníes No. 40000054/1</t>
  </si>
  <si>
    <t>Cuenta Corriente Guaraníes No. 40000054/3</t>
  </si>
  <si>
    <t>Cuenta Corriente Dólares No. 400000060</t>
  </si>
  <si>
    <t>Cuenta Corriente Dólares No. 400000061</t>
  </si>
  <si>
    <t xml:space="preserve">Banco Atlas S.A. </t>
  </si>
  <si>
    <t>Cuenta Corriente Guaraníes No. 1150897</t>
  </si>
  <si>
    <t>Caja de Ahorro Guaraníes No. 1150895</t>
  </si>
  <si>
    <t>Cuenta Corriente Dólares No. 1150898</t>
  </si>
  <si>
    <t>Banco Río S.A.E.C.A.</t>
  </si>
  <si>
    <t>Caja de Ahorro Guaraníes No. 01-00391570-03</t>
  </si>
  <si>
    <t>Caja de Ahorro Dólares No. 8270013240008</t>
  </si>
  <si>
    <t>Financiera Finexpar S.A.E.C.A.</t>
  </si>
  <si>
    <t>Caja de Ahorro Guaraníes No. 155007484</t>
  </si>
  <si>
    <t>Caja de Ahorro Dólares No. 10155002657</t>
  </si>
  <si>
    <t>Financiera El Comercio S.A.E.C.A.</t>
  </si>
  <si>
    <t>Caja de Ahorro Guaraníes No. 583739</t>
  </si>
  <si>
    <t>Caja de Ahorro Dólares No. 583739</t>
  </si>
  <si>
    <t>Banco Continental S.A.E.C.A.</t>
  </si>
  <si>
    <t>Caja de Ahorro Guaraníes N° 01-00758710-04</t>
  </si>
  <si>
    <t>Banco GNB Paraguay S.A.</t>
  </si>
  <si>
    <t xml:space="preserve">Cuenta Corriente Guaraníes No. 2101050080 </t>
  </si>
  <si>
    <t>Cuenta Administrativa</t>
  </si>
  <si>
    <t>Caja de Ahorro Guaraníes No. 12798011</t>
  </si>
  <si>
    <t>Cuenta Corriente Dólares No. 2101050099</t>
  </si>
  <si>
    <t>Caja de Ahorro Dólares No. 12798011</t>
  </si>
  <si>
    <t>Bancop S.A.</t>
  </si>
  <si>
    <t>Ahorro a la Vista Guaraníes No. 0310068606</t>
  </si>
  <si>
    <t>Ahorro a la Vista Dólares No. 0310068614</t>
  </si>
  <si>
    <t xml:space="preserve">Banco Nacional de Fomento </t>
  </si>
  <si>
    <t>Cuenta Corriente Guaraníes No. 821857/4</t>
  </si>
  <si>
    <t>Cuenta Corriente Dólares No. 821857/4</t>
  </si>
  <si>
    <t>Solar Ahorros y Finanzas S.A.</t>
  </si>
  <si>
    <t>Cuenta Guaraníes No. 185554</t>
  </si>
  <si>
    <t>Cuenta Dólares No. 187071</t>
  </si>
  <si>
    <t>Banco Familiar S.A.</t>
  </si>
  <si>
    <t>Cuenta Corriente Guaraníes No. 02317942</t>
  </si>
  <si>
    <t>Banco Interfisa S.A.E.C.A.</t>
  </si>
  <si>
    <t>Cuenta Guaraníes No. 1027186</t>
  </si>
  <si>
    <t>Cuenta Guaraníes No. 10290848</t>
  </si>
  <si>
    <t>Citibank S.A.</t>
  </si>
  <si>
    <t>Ahorro a la Vista Dólares No. 5198764029</t>
  </si>
  <si>
    <t>Financiera Paraguayo Japonesa</t>
  </si>
  <si>
    <t>Cuenta Guaraníes No. 203308</t>
  </si>
  <si>
    <t>Total</t>
  </si>
  <si>
    <t>5.e ) Inversiones</t>
  </si>
  <si>
    <t>5.e.1 - Inversiones temporarias y permanentes</t>
  </si>
  <si>
    <t>La composición de la cartera de Inversiones temporarias al 31 de diciembre de 2021, las cuales se hallan valuadas conforme al criterio expuesto en la nota 3.2 b. fueron las siguientes:</t>
  </si>
  <si>
    <t>INFORMACIÓN SOBRE EL DOCUMENTO Y EMISOR</t>
  </si>
  <si>
    <t>INFORMACIÓN SOBRE EL EMISOR AL 31/12/2021</t>
  </si>
  <si>
    <t>Emisor</t>
  </si>
  <si>
    <t>Tipo de Título</t>
  </si>
  <si>
    <t>Cantidad de Títulos</t>
  </si>
  <si>
    <t>Valor Nominal Unitario</t>
  </si>
  <si>
    <t>Valor
contable</t>
  </si>
  <si>
    <t>Resultado</t>
  </si>
  <si>
    <t>Patrimonio Neto</t>
  </si>
  <si>
    <t>Títulos de renta fija en cartera</t>
  </si>
  <si>
    <t>TU FINANCIERA S.A.E.C.A</t>
  </si>
  <si>
    <t>FIC S.A DE FINANZAS</t>
  </si>
  <si>
    <t>BANCO REGIONAL S.A.E.C.A</t>
  </si>
  <si>
    <t>INTERFISA BANCO S.A.E.C.A.</t>
  </si>
  <si>
    <t>NUCLEO S.A.</t>
  </si>
  <si>
    <t>IMPERIAL COMPAÑÍA DISTRIBUIDORA DE PETRÓLEO Y DERIVADOS S.A.E.</t>
  </si>
  <si>
    <t>TELEFONICA CELULAR DEL PARAGUAY S.A.E.</t>
  </si>
  <si>
    <t>CEMENTOS CONCEPCIÓN S.A.E</t>
  </si>
  <si>
    <t>INSTITUTO DE CAPACITACION Y DESARROLLO EMPRESARIAL S.A.</t>
  </si>
  <si>
    <t>BANCO ITAÚ PARAGUAY S.A.</t>
  </si>
  <si>
    <t>MINISTERIO DE HACIENDA</t>
  </si>
  <si>
    <t>N/A</t>
  </si>
  <si>
    <t>BANCO RIO S.A.E.C.A</t>
  </si>
  <si>
    <t>FINANCIERA FINEXPAR S.A.E.C.A.</t>
  </si>
  <si>
    <t>SUDAMERIS BANK S.A.E.C.A</t>
  </si>
  <si>
    <t>BANCO NACIONAL FOMENTO</t>
  </si>
  <si>
    <t>BANCO RIO S.A.E.C.A.</t>
  </si>
  <si>
    <t>Intereses de Títulos de renta fija en Reporto</t>
  </si>
  <si>
    <t xml:space="preserve">BANCO ITAÚ PARAGUAY S.A. </t>
  </si>
  <si>
    <t>CEMENTOS CONCEPCIÓN S.A.E.</t>
  </si>
  <si>
    <t xml:space="preserve">SOLAR AHORROS Y FINANZAS S.A.E.C.A.   </t>
  </si>
  <si>
    <t xml:space="preserve">BANCO NACIONAL DE FOMENTO  </t>
  </si>
  <si>
    <t>BANCO BASA S.A.</t>
  </si>
  <si>
    <t xml:space="preserve">FINANCIERA FINEXPAR S.A.E.C.A.  </t>
  </si>
  <si>
    <t>FINANCIERA UENO S.A.E.C.A.</t>
  </si>
  <si>
    <t xml:space="preserve">BANCO REGIONAL S.A.E.C.A.  </t>
  </si>
  <si>
    <t>Títulos de renta fija en Reporto</t>
  </si>
  <si>
    <t>Total al 31/12/2021</t>
  </si>
  <si>
    <t>Total al 31/12/2020</t>
  </si>
  <si>
    <t>Bolsa de Valores &amp; Productos de Asunción - BVPASA</t>
  </si>
  <si>
    <t>ACCIÓN</t>
  </si>
  <si>
    <t>La composición de la cartera de Inversiones temporarias y permanentes al 31 de diciembre de 2021 con valor de cotización fue la siguiente:</t>
  </si>
  <si>
    <t>Cuentas</t>
  </si>
  <si>
    <t>Valor de costo</t>
  </si>
  <si>
    <t>Valor contable</t>
  </si>
  <si>
    <t>Valor nominal unitario</t>
  </si>
  <si>
    <t>Valor de cotización</t>
  </si>
  <si>
    <t>Inversiones temporarias - Corriente</t>
  </si>
  <si>
    <t>- </t>
  </si>
  <si>
    <t>Bolsa de Valores y Productos de Asunción S.A.</t>
  </si>
  <si>
    <t xml:space="preserve">- </t>
  </si>
  <si>
    <t>Títulos de renta fija en reporto:</t>
  </si>
  <si>
    <t>Las operaciones de reporto son aquellas en que la Entidad adquiere o transfiere valores, a cambio de la entrega de una suma de dinero, asumiendo en dicho acto y momento el compromiso de transferir o adquirir nuevamente la propiedad a su “contraparte” valores de la misma especie y características el mismo día o en una fecha posterior y a un precio determinado.</t>
  </si>
  <si>
    <t>Al 31 de diciembre de 2021, la composición de cartera de títulos en reporto con pacto de re-compra, fue la siguiente:</t>
  </si>
  <si>
    <t>Operaciones de reporto - Venta</t>
  </si>
  <si>
    <t>Inversiones propias sujetas a reporto</t>
  </si>
  <si>
    <t>Intereses por cobrar por inversiones sujetas a reporto</t>
  </si>
  <si>
    <t>Total Inversiones propias sujetas a reporto (deudores) - Activo</t>
  </si>
  <si>
    <t>Deuda con terceros por operaciones de reporto</t>
  </si>
  <si>
    <t>Diferencia de precio por operaciones de reporto</t>
  </si>
  <si>
    <t>Total Deuda a terceros por operaciones de reporto (Acreedores) - Pasivo</t>
  </si>
  <si>
    <t>5.f ) Créditos</t>
  </si>
  <si>
    <t>5.f. 1) Deudores por intermediación</t>
  </si>
  <si>
    <t>El saldo de deudores por intermediación es como sigue:</t>
  </si>
  <si>
    <t>Comisiones por cobrar - Gs</t>
  </si>
  <si>
    <t>Comisiones por cobrar - U$S</t>
  </si>
  <si>
    <t>5.f.2) Documentos y cuentas por pobrar:</t>
  </si>
  <si>
    <t>El saldo de documentos y cuentas por cobrar es como sigue:</t>
  </si>
  <si>
    <t>Otras cuentas por cobrar - USD</t>
  </si>
  <si>
    <t>5.f.3) Deudores varios:</t>
  </si>
  <si>
    <t>Al 31 de diciembre de 2021 y 31 de diciembre de 2020, la Sociedad no cuenta con Saldos con Deudores Varios.</t>
  </si>
  <si>
    <t>No Aplica</t>
  </si>
  <si>
    <t>5.f.4) Derechos sobre títulos por contratos de underwriting:</t>
  </si>
  <si>
    <t>Al 31 de diciembre de 2021 y 31 de diciembre de 2020, la Sociedad no cuenta con derechos sobre títulos por contratos de underwriting.</t>
  </si>
  <si>
    <t>5.f.5) Cuentas por cobrar a personas y empresas relacionadas:</t>
  </si>
  <si>
    <t>Gastos a Recuperar - Empleados</t>
  </si>
  <si>
    <t>5.g) Bienes de uso</t>
  </si>
  <si>
    <t>El movimiento de bienes de uso es como sigue:</t>
  </si>
  <si>
    <t>VALORES DE ORIGEN</t>
  </si>
  <si>
    <t>DEPRECIACIONES</t>
  </si>
  <si>
    <t>Valores al inicio del ejercicio</t>
  </si>
  <si>
    <t>Altas</t>
  </si>
  <si>
    <t>Bajas</t>
  </si>
  <si>
    <t>Revalúo del ejercicio</t>
  </si>
  <si>
    <t>Valores al cierre del ejercicio</t>
  </si>
  <si>
    <t>Acumuladas al inicio del ejercicio</t>
  </si>
  <si>
    <t>Acumuladas al cierre</t>
  </si>
  <si>
    <t>Valor Neto Resultante</t>
  </si>
  <si>
    <t>Equipos de informática</t>
  </si>
  <si>
    <t>Saldo al 31/12/2021</t>
  </si>
  <si>
    <t xml:space="preserve"> -</t>
  </si>
  <si>
    <t>-</t>
  </si>
  <si>
    <t>Saldo al 31/12/2020</t>
  </si>
  <si>
    <t>5.h) Activos intangibles y cargos diferidos</t>
  </si>
  <si>
    <t>El movimiento de los activos intangibles y cargos diferidos es el siguiente:</t>
  </si>
  <si>
    <t>Saldo inicial</t>
  </si>
  <si>
    <t>Aumentos</t>
  </si>
  <si>
    <t>Amortizaciones</t>
  </si>
  <si>
    <t>Saldo neto final</t>
  </si>
  <si>
    <t>Licencias informáticas</t>
  </si>
  <si>
    <t>Gastos de constitución</t>
  </si>
  <si>
    <t>Reclasificaciones</t>
  </si>
  <si>
    <t>5.i) Otros activos corrientes y no corrientes</t>
  </si>
  <si>
    <t>Los otros activos corrientes se componen como sigue:</t>
  </si>
  <si>
    <t>Retenciones IVA</t>
  </si>
  <si>
    <t>IVA - Credito Fiscal (Saldo no aplicado)</t>
  </si>
  <si>
    <t>Anticipos de Impuesto a la Renta</t>
  </si>
  <si>
    <t>Seguros contra daños</t>
  </si>
  <si>
    <t>5.j) Préstamos financieros</t>
  </si>
  <si>
    <t>A continuación, se detalla la composición:</t>
  </si>
  <si>
    <t>Institución</t>
  </si>
  <si>
    <t>Corto plazo Gs.</t>
  </si>
  <si>
    <t>Largo plazo Gs.</t>
  </si>
  <si>
    <t>5.k) Acreedores por intermediación</t>
  </si>
  <si>
    <t>Operaciones a Liquidar - GS</t>
  </si>
  <si>
    <t>Operaciones a Liquidar - USD</t>
  </si>
  <si>
    <t>Cupones Cobrados de Clientes - USD</t>
  </si>
  <si>
    <t>Anticipo de Clientes - GS</t>
  </si>
  <si>
    <t>5.l ) Acreedores varios</t>
  </si>
  <si>
    <t>Proveedores de Bienes y/o Servicios - Gs</t>
  </si>
  <si>
    <t>Proveedores de Bienes y/o Servicios - USD</t>
  </si>
  <si>
    <t>Proveedores del Exterior - USD</t>
  </si>
  <si>
    <t>5.m) Provisiones</t>
  </si>
  <si>
    <t>5.n) Obligaciones por administración de cartera</t>
  </si>
  <si>
    <t>No aplicable. Al 31 de diciembre de 2021 y 31 de diciembre de 2020, la Sociedad no cuenta con saldos en cartera.</t>
  </si>
  <si>
    <t>5.o) Cuentas por pagar a personas y empresas relacionadas</t>
  </si>
  <si>
    <t>Nombre</t>
  </si>
  <si>
    <t>Relación</t>
  </si>
  <si>
    <t>Tipo de operación</t>
  </si>
  <si>
    <t>Antigüedad de la deuda</t>
  </si>
  <si>
    <t>Vencimiento</t>
  </si>
  <si>
    <t>Sobregiro en cuenta Corriente</t>
  </si>
  <si>
    <t>1 día</t>
  </si>
  <si>
    <t>Banco Regional S.A.E.C.A. (*)</t>
  </si>
  <si>
    <t>Reporto CDA</t>
  </si>
  <si>
    <t>Deuda Tarjeta de Crédito</t>
  </si>
  <si>
    <t>Adquisición Activo Fijo</t>
  </si>
  <si>
    <t>Alquiler Anual s/ Contrato</t>
  </si>
  <si>
    <t>Totales:</t>
  </si>
  <si>
    <t>(*) Operaciones de Reporto vencidos pendientes de cancelación</t>
  </si>
  <si>
    <t xml:space="preserve">5.p) Obligaciones por contrato de underwriting </t>
  </si>
  <si>
    <t>No Aplicable. Al 31 de diciembre de 2021 y 31  de diciembre de 2020, la Sociedad no cuenta con obligaciones por contrato de underwriting</t>
  </si>
  <si>
    <t>5.q) Otros pasivos corrientes y no corrientes</t>
  </si>
  <si>
    <t>Corriente</t>
  </si>
  <si>
    <t>No Corriente</t>
  </si>
  <si>
    <t xml:space="preserve"> Gs.</t>
  </si>
  <si>
    <t>Gs.</t>
  </si>
  <si>
    <t>Fondo de Garantía a Pagar - Gs</t>
  </si>
  <si>
    <t>Fondo de Garantia a Pagar - USD</t>
  </si>
  <si>
    <t>Servicio de Limpieza a Pagar</t>
  </si>
  <si>
    <t>Diágnostico/Plan Táctico Integral a Pagar</t>
  </si>
  <si>
    <t>5.r) Saldos y transacciones con partes relacionadas</t>
  </si>
  <si>
    <t>Los saldos con empresas y personas relacionadas se componen como sigue:</t>
  </si>
  <si>
    <t>Saldos</t>
  </si>
  <si>
    <t>Banco Regional S.A.E.C.A</t>
  </si>
  <si>
    <t>Disponibles</t>
  </si>
  <si>
    <t xml:space="preserve">Inversiones </t>
  </si>
  <si>
    <t>Inversiones en Reporto</t>
  </si>
  <si>
    <t>Sobregiros bancarios</t>
  </si>
  <si>
    <t>Alquiler Anual Inmueble</t>
  </si>
  <si>
    <t xml:space="preserve">Presidente </t>
  </si>
  <si>
    <t>Gratificación Ley 285/93 a Pagar</t>
  </si>
  <si>
    <t>Directora</t>
  </si>
  <si>
    <t>5.s) Resultado con personas o empresas vinculadas</t>
  </si>
  <si>
    <t>El resultado por operaciones con empresas y personas vinculadas al 31 de diciembre de 2021 es el siguiente:</t>
  </si>
  <si>
    <t>Persona o Empresa Vinculada</t>
  </si>
  <si>
    <t>Total Ingresos</t>
  </si>
  <si>
    <t>Total Egresos</t>
  </si>
  <si>
    <t>Fondo de Garantía - BVPASA</t>
  </si>
  <si>
    <t>Intereses generados por Bonos emitidos por el Banco Regional</t>
  </si>
  <si>
    <t>Intereses generados por CDA emitidos por el Banco Regional</t>
  </si>
  <si>
    <t>Diferencia de Precios - Operaciones Bonos</t>
  </si>
  <si>
    <t>Diferencia de Precios - Operaciones CDA</t>
  </si>
  <si>
    <t>Capitalización de Intereses - Cuentas Bancarias</t>
  </si>
  <si>
    <t>Comisiones Pagadas Comerciales</t>
  </si>
  <si>
    <t>Adquisición de Activo Fijo (Mamparas Divisorias)</t>
  </si>
  <si>
    <t xml:space="preserve">Honorarios Dieta / Presidente </t>
  </si>
  <si>
    <t>Comisión por Intermediación Renta Fija</t>
  </si>
  <si>
    <t>Honorarios Dieta / Directora</t>
  </si>
  <si>
    <t>Honorarios Profesiones - Gerente Comercial</t>
  </si>
  <si>
    <t>Remuneracion Gerente General / Dieta Vicepresidente</t>
  </si>
  <si>
    <t>Guillermo Alexis Cespedes Mazur</t>
  </si>
  <si>
    <t>Remuneración Auditor Interno</t>
  </si>
  <si>
    <t>Remuneración Gerente de Adm. Y Operaciones</t>
  </si>
  <si>
    <t>Remuneración Gerente de Finanzas Corporativas</t>
  </si>
  <si>
    <t>Remuneración Gerente de Mesa de Dinero</t>
  </si>
  <si>
    <t>Remuneración Oficial de Cumplimiento</t>
  </si>
  <si>
    <t>Remuneración Gerente de Fondos de Inversión</t>
  </si>
  <si>
    <t>5.t) Patrimonio Neto</t>
  </si>
  <si>
    <t>Saldo al Inicio del Ejercicio
Gs.</t>
  </si>
  <si>
    <t>Disminución</t>
  </si>
  <si>
    <t>Saldo al Cierre del Ejercicio
Gs.</t>
  </si>
  <si>
    <t>Aportes no capitalizados</t>
  </si>
  <si>
    <t>Revaluación de acciones en BVPASA</t>
  </si>
  <si>
    <t>Constitución de reservas</t>
  </si>
  <si>
    <t>Resultados acumulados</t>
  </si>
  <si>
    <t>Resultados del ejercicio</t>
  </si>
  <si>
    <t>5.u) Ingresos Operativos</t>
  </si>
  <si>
    <t>5.u.1 - Ingresos por operaciones y servicios extrabursátiles</t>
  </si>
  <si>
    <t xml:space="preserve">Diferencia de Precio (+) - Operaciones CDA </t>
  </si>
  <si>
    <t>5.u.2 - Otros ingresos operativos</t>
  </si>
  <si>
    <t>31/12/2020 (*)</t>
  </si>
  <si>
    <t>Aranceles - BVPASA USD</t>
  </si>
  <si>
    <t xml:space="preserve">Fondo de Garantía - Gs </t>
  </si>
  <si>
    <t xml:space="preserve">Fondo de Garantía - USD </t>
  </si>
  <si>
    <t>Otros Ingresos Operativos - USD</t>
  </si>
  <si>
    <t>(*) Reclasificado a efectos comparativos</t>
  </si>
  <si>
    <t>5.v) Otros gastos operativos, de comercialización y de administración</t>
  </si>
  <si>
    <t>Diferencia de Precio (-) Operaciones Bonos</t>
  </si>
  <si>
    <t>Diferencia de Precio (-) Operaciones CDA</t>
  </si>
  <si>
    <t>Diferencia de Precio (-) Operaciones Acciones</t>
  </si>
  <si>
    <t>Otros gastos de administración</t>
  </si>
  <si>
    <t>5.w) Otros ingresos y egresos</t>
  </si>
  <si>
    <t>Otros ingresos</t>
  </si>
  <si>
    <t>Otros egresos</t>
  </si>
  <si>
    <t>5.x) Resultados financieros</t>
  </si>
  <si>
    <t>Generado por Activos</t>
  </si>
  <si>
    <t>Intereses ganados</t>
  </si>
  <si>
    <t>Generado por Pasivos</t>
  </si>
  <si>
    <t>Intereses pagados por sobregiros</t>
  </si>
  <si>
    <t>Diferencias de cambio</t>
  </si>
  <si>
    <t>Resultados financieros netos</t>
  </si>
  <si>
    <t>5.y) Resultados extraordinarios</t>
  </si>
  <si>
    <t>Ingresos varios</t>
  </si>
  <si>
    <t>NOTA 6. INFORMACIÓN REFERENTE A CONTINGENCIAS Y COMPROMISOS</t>
  </si>
  <si>
    <t>6.a) Compromisos directos</t>
  </si>
  <si>
    <t>La Sociedad no cuenta con garantías otorgadas que impliquen activos comprometidos a la fecha de cierre de los estados financieros a excepción de lo mencionado en la nota 8.</t>
  </si>
  <si>
    <t>6.b) Contingencias legales</t>
  </si>
  <si>
    <t>La Sociedad no cuenta con contingencias legales a la fecha de cierre de los presentes estados financieros.</t>
  </si>
  <si>
    <t>6.c) Garantías constituidas</t>
  </si>
  <si>
    <t>Al 31 de diciembre de 2021 y 31 de Diciembre de 2020, La Casa de Bolsa cuenta con una poliza de caución renovada en fecha 11/11/2021, con vigencia desde el 15/11/2021 al 14/11/2022, por un monto de Gs.572.331.000 (guaraníes quinientos setenta y dos millones trescientos treinta y un mil), según póliza N° 1514000999. De acuerdo con lo previsto en la Resolución CNV CG N° 30/2021.</t>
  </si>
  <si>
    <t>NOTA 7. LIMITACIÓN A LA LIBRE DISPONIBILIDAD DE LOS ACTIVOS O DEL PATRIMONIO Y CUALQUIER RESTRICCIÓN AL DERECHO DE PROPIEDAD</t>
  </si>
  <si>
    <t>La Entidad no cuenta con ninguna limitación a libre disposición de los activos o de patrimonio y cualquier restricción al derecho de la propiedad a excepción de los títulos de deuda que conforman la cartera de operaciones en reporto (Ver nota 5.e.1).</t>
  </si>
  <si>
    <t>NOTA 8. CAMBIO CONTABLES</t>
  </si>
  <si>
    <t>No se han registrado cambios contables significativos al cierre de los presentes estados financieros.</t>
  </si>
  <si>
    <t>NOTA 9. RESTRICCIONES PARA DISTRIBUCIÓN DE UTILIDADES</t>
  </si>
  <si>
    <t>a)     De acuerdo con la legislación vigente las sociedades por acciones, deben constituir una reserva legal no menor al 5% de las utilidades netas del ejercicio, hasta alcanzar el 20% del capital suscripto.</t>
  </si>
  <si>
    <t>NOTA 10. SANCIONES</t>
  </si>
  <si>
    <t>A la fecha de la emisión de los presentes estados financieros, no existen sanciones de ninguna naturaleza que la Comisión Nacional de Valores u otras instituciones fiscalizadoras hayan impuesto a la Sociedad.</t>
  </si>
  <si>
    <t>NOTA 11: OTROS ASUNTOS RELEVANTES</t>
  </si>
  <si>
    <t>A la fecha de la emisión de los presentes estados financieros, no hay asuntos relevantes que mencionar.</t>
  </si>
  <si>
    <t>NOTA 12. HECHOS POSTERIORES AL CIERRE DEL EJERCICIO</t>
  </si>
  <si>
    <t>Entre la fecha de cierre de los presentes estados financieros, no han ocurrido otros hechos significativos de carácter financiero o de otra índole que afecten la situación patrimonial o financiera o los resultados al 31 de diciembre de 2021 de Regional Casa de Bolsa SA y su subsidiaria .</t>
  </si>
  <si>
    <t>ajuste 5</t>
  </si>
  <si>
    <t>3.8) Cuentas de orden</t>
  </si>
  <si>
    <t>Se registran las cuentas que controlan las operaciones relacionadas con los negocios de administración y manejo de recursos de terceros que por su naturaleza no constituyen derechos u obligaciones ciertas a la fecha de presentación de los Estados Financieros.</t>
  </si>
  <si>
    <t>Según Acta de Directorio Nº 72 de fecha 26 de abril de 2021, se resuelve realizar la integración de capital por Gs. 5.000.000.000.-</t>
  </si>
  <si>
    <t>Según Acta de Directorio Nº XXX de fecha 26 de abril de 2021, se resuelve realizar la integración de capital por Gs. 10.000.000.000.-</t>
  </si>
  <si>
    <t>Edgar Martinez</t>
  </si>
  <si>
    <t>Deloitte Paraguay SRL</t>
  </si>
  <si>
    <t>Registro CNV N°  AE 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</si>
</sst>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quot;₲&quot;\ #,##0;[Red]&quot;₲&quot;\ \-#,##0"/>
    <numFmt numFmtId="165" formatCode="_ * #,##0_ ;_ * \-#,##0_ ;_ * &quot;-&quot;_ ;_ @_ "/>
    <numFmt numFmtId="166" formatCode="_ * #,##0.00_ ;_ * \-#,##0.00_ ;_ * &quot;-&quot;??_ ;_ @_ "/>
    <numFmt numFmtId="167" formatCode="0.000%"/>
    <numFmt numFmtId="168" formatCode="_ * #,##0.00_ ;_ * \-#,##0.00_ ;_ * &quot;-&quot;_ ;_ @_ "/>
    <numFmt numFmtId="169" formatCode="_-* #,##0.00\ _€_-;\-* #,##0.00\ _€_-;_-* &quot;-&quot;??\ _€_-;_-@_-"/>
    <numFmt numFmtId="170" formatCode="#,##0_ ;[Red]\-#,##0\ "/>
    <numFmt numFmtId="171" formatCode="General_)"/>
    <numFmt numFmtId="172" formatCode="dd/mm/yyyy;@"/>
    <numFmt numFmtId="173" formatCode="_-* #,##0\ _€_-;\-* #,##0\ _€_-;_-* &quot;-&quot;??\ _€_-;_-@_-"/>
    <numFmt numFmtId="174" formatCode="_-* #,##0.0000\ _€_-;\-* #,##0.0000\ _€_-;_-* &quot;-&quot;??\ _€_-;_-@_-"/>
    <numFmt numFmtId="175" formatCode="#,##0_ ;\-#,##0\ "/>
    <numFmt numFmtId="176" formatCode="_(* #,##0_);_(* \(#,##0\);_(* &quot;-&quot;_);_(@_)"/>
    <numFmt numFmtId="177" formatCode="0_ ;[Red]\-0\ "/>
    <numFmt numFmtId="178" formatCode="#,##0.00_ ;\-#,##0.00\ "/>
    <numFmt numFmtId="179" formatCode="_(* #,##0.00_);_(* \(#,##0.00\);_(* &quot;-&quot;_);_(@_)"/>
    <numFmt numFmtId="180" formatCode="_(* #,##0.00_);_(* \(#,##0.00\);_(* &quot;-&quot;??_);_(@_)"/>
    <numFmt numFmtId="181" formatCode="_(* #,##0_);_(* \(#,##0\);_(* &quot;-&quot;??_);_(@_)"/>
  </numFmts>
  <fonts count="112" x14ac:knownFonts="1">
    <font>
      <sz val="11"/>
      <color theme="1"/>
      <name val="Calibri"/>
      <family val="2"/>
      <scheme val="minor"/>
    </font>
    <font>
      <sz val="11"/>
      <color theme="1"/>
      <name val="Calibri"/>
      <family val="2"/>
      <scheme val="minor"/>
    </font>
    <font>
      <u/>
      <sz val="11"/>
      <color theme="10"/>
      <name val="Calibri"/>
      <family val="2"/>
      <scheme val="minor"/>
    </font>
    <font>
      <b/>
      <sz val="20"/>
      <color theme="7" tint="0.79998168889431442"/>
      <name val="Arial Narrow"/>
      <family val="2"/>
    </font>
    <font>
      <sz val="11"/>
      <color theme="1"/>
      <name val="Arial Narrow"/>
      <family val="2"/>
    </font>
    <font>
      <b/>
      <sz val="16"/>
      <color theme="0"/>
      <name val="Arial Narrow"/>
      <family val="2"/>
    </font>
    <font>
      <sz val="11"/>
      <color rgb="FF0070C0"/>
      <name val="Arial Narrow"/>
      <family val="2"/>
    </font>
    <font>
      <b/>
      <sz val="12"/>
      <color rgb="FF0070C0"/>
      <name val="Arial Narrow"/>
      <family val="2"/>
    </font>
    <font>
      <b/>
      <i/>
      <sz val="16"/>
      <color rgb="FF0070C0"/>
      <name val="Arial Narrow"/>
      <family val="2"/>
    </font>
    <font>
      <b/>
      <sz val="18"/>
      <name val="Arial Narrow"/>
      <family val="2"/>
    </font>
    <font>
      <sz val="11"/>
      <name val="Arial Narrow"/>
      <family val="2"/>
    </font>
    <font>
      <b/>
      <u/>
      <sz val="11"/>
      <name val="Arial Narrow"/>
      <family val="2"/>
    </font>
    <font>
      <b/>
      <u/>
      <sz val="12"/>
      <name val="Arial Narrow"/>
      <family val="2"/>
    </font>
    <font>
      <sz val="12"/>
      <name val="Arial Narrow"/>
      <family val="2"/>
    </font>
    <font>
      <sz val="13"/>
      <name val="Arial Narrow"/>
      <family val="2"/>
    </font>
    <font>
      <b/>
      <sz val="12"/>
      <name val="Arial Narrow"/>
      <family val="2"/>
    </font>
    <font>
      <u/>
      <sz val="11"/>
      <name val="Arial Narrow"/>
      <family val="2"/>
    </font>
    <font>
      <b/>
      <sz val="13"/>
      <name val="Arial Narrow"/>
      <family val="2"/>
    </font>
    <font>
      <sz val="10"/>
      <name val="Arial Narrow"/>
      <family val="2"/>
    </font>
    <font>
      <sz val="10"/>
      <color rgb="FF0070C0"/>
      <name val="Arial Narrow"/>
      <family val="2"/>
    </font>
    <font>
      <b/>
      <sz val="14"/>
      <color theme="0"/>
      <name val="Arial Narrow"/>
      <family val="2"/>
    </font>
    <font>
      <b/>
      <sz val="14"/>
      <name val="Arial Narrow"/>
      <family val="2"/>
    </font>
    <font>
      <sz val="8"/>
      <name val="Arial Narrow"/>
      <family val="2"/>
    </font>
    <font>
      <sz val="10"/>
      <name val="Arial"/>
      <family val="2"/>
    </font>
    <font>
      <u/>
      <sz val="11"/>
      <color theme="10"/>
      <name val="Arial Narrow"/>
      <family val="2"/>
    </font>
    <font>
      <b/>
      <sz val="12"/>
      <color theme="1"/>
      <name val="Arial Narrow"/>
      <family val="2"/>
    </font>
    <font>
      <b/>
      <u/>
      <sz val="10"/>
      <color theme="1"/>
      <name val="Arial Narrow"/>
      <family val="2"/>
    </font>
    <font>
      <b/>
      <sz val="10"/>
      <color theme="1"/>
      <name val="Arial Narrow"/>
      <family val="2"/>
    </font>
    <font>
      <sz val="10"/>
      <color theme="1"/>
      <name val="Arial Narrow"/>
      <family val="2"/>
    </font>
    <font>
      <u/>
      <sz val="10"/>
      <color theme="10"/>
      <name val="Arial Narrow"/>
      <family val="2"/>
    </font>
    <font>
      <b/>
      <sz val="4"/>
      <color theme="1"/>
      <name val="Arial Narrow"/>
      <family val="2"/>
    </font>
    <font>
      <b/>
      <sz val="10"/>
      <color rgb="FF000000"/>
      <name val="Arial Narrow"/>
      <family val="2"/>
    </font>
    <font>
      <b/>
      <sz val="9"/>
      <color theme="0"/>
      <name val="Arial Narrow"/>
      <family val="2"/>
    </font>
    <font>
      <b/>
      <sz val="9"/>
      <color rgb="FF000000"/>
      <name val="Arial Narrow"/>
      <family val="2"/>
    </font>
    <font>
      <sz val="9"/>
      <color rgb="FF000000"/>
      <name val="Arial Narrow"/>
      <family val="2"/>
    </font>
    <font>
      <b/>
      <sz val="9"/>
      <color rgb="FFFFFFFF"/>
      <name val="Arial Narrow"/>
      <family val="2"/>
    </font>
    <font>
      <b/>
      <sz val="11"/>
      <color theme="1"/>
      <name val="Arial Narrow"/>
      <family val="2"/>
    </font>
    <font>
      <sz val="10"/>
      <color rgb="FF000000"/>
      <name val="Arial Narrow"/>
      <family val="2"/>
    </font>
    <font>
      <sz val="9"/>
      <name val="Arial Narrow"/>
      <family val="2"/>
    </font>
    <font>
      <b/>
      <sz val="10"/>
      <color theme="0"/>
      <name val="Arial Narrow"/>
      <family val="2"/>
    </font>
    <font>
      <b/>
      <sz val="10"/>
      <name val="Arial Narrow"/>
      <family val="2"/>
    </font>
    <font>
      <b/>
      <u/>
      <sz val="10"/>
      <name val="Arial Narrow"/>
      <family val="2"/>
    </font>
    <font>
      <b/>
      <sz val="12"/>
      <color indexed="8"/>
      <name val="Arial Narrow"/>
      <family val="2"/>
    </font>
    <font>
      <b/>
      <sz val="10"/>
      <color indexed="8"/>
      <name val="Arial Narrow"/>
      <family val="2"/>
    </font>
    <font>
      <b/>
      <u/>
      <sz val="12"/>
      <color indexed="8"/>
      <name val="Arial Narrow"/>
      <family val="2"/>
    </font>
    <font>
      <b/>
      <u/>
      <sz val="10"/>
      <color indexed="8"/>
      <name val="Arial Narrow"/>
      <family val="2"/>
    </font>
    <font>
      <b/>
      <i/>
      <sz val="10"/>
      <color indexed="8"/>
      <name val="Arial Narrow"/>
      <family val="2"/>
    </font>
    <font>
      <sz val="10"/>
      <color indexed="8"/>
      <name val="Arial Narrow"/>
      <family val="2"/>
    </font>
    <font>
      <sz val="9"/>
      <color indexed="8"/>
      <name val="Arial Narrow"/>
      <family val="2"/>
    </font>
    <font>
      <u/>
      <sz val="9"/>
      <color indexed="8"/>
      <name val="Arial Narrow"/>
      <family val="2"/>
    </font>
    <font>
      <b/>
      <sz val="9"/>
      <name val="Arial Narrow"/>
      <family val="2"/>
    </font>
    <font>
      <b/>
      <u/>
      <sz val="9"/>
      <name val="Arial Narrow"/>
      <family val="2"/>
    </font>
    <font>
      <sz val="10"/>
      <name val="Calibri"/>
      <family val="2"/>
      <scheme val="minor"/>
    </font>
    <font>
      <b/>
      <u/>
      <sz val="10"/>
      <color indexed="8"/>
      <name val="Calibri"/>
      <family val="2"/>
      <scheme val="minor"/>
    </font>
    <font>
      <b/>
      <i/>
      <sz val="10"/>
      <color indexed="8"/>
      <name val="Calibri"/>
      <family val="2"/>
      <scheme val="minor"/>
    </font>
    <font>
      <b/>
      <sz val="10"/>
      <color indexed="8"/>
      <name val="Calibri"/>
      <family val="2"/>
      <scheme val="minor"/>
    </font>
    <font>
      <b/>
      <sz val="10"/>
      <color theme="0"/>
      <name val="Calibri"/>
      <family val="2"/>
      <scheme val="minor"/>
    </font>
    <font>
      <b/>
      <sz val="10"/>
      <name val="Calibri"/>
      <family val="2"/>
      <scheme val="minor"/>
    </font>
    <font>
      <sz val="10"/>
      <color indexed="8"/>
      <name val="Calibri"/>
      <family val="2"/>
      <scheme val="minor"/>
    </font>
    <font>
      <b/>
      <sz val="10"/>
      <color rgb="FFFF0000"/>
      <name val="Calibri"/>
      <family val="2"/>
      <scheme val="minor"/>
    </font>
    <font>
      <u/>
      <sz val="10"/>
      <color indexed="8"/>
      <name val="Calibri"/>
      <family val="2"/>
      <scheme val="minor"/>
    </font>
    <font>
      <b/>
      <sz val="10"/>
      <color rgb="FFC00000"/>
      <name val="Calibri"/>
      <family val="2"/>
      <scheme val="minor"/>
    </font>
    <font>
      <b/>
      <sz val="9"/>
      <color indexed="81"/>
      <name val="Tahoma"/>
      <family val="2"/>
    </font>
    <font>
      <sz val="9"/>
      <color indexed="81"/>
      <name val="Tahoma"/>
      <family val="2"/>
    </font>
    <font>
      <b/>
      <sz val="10"/>
      <color rgb="FFFF0000"/>
      <name val="Arial Narrow"/>
      <family val="2"/>
    </font>
    <font>
      <sz val="10"/>
      <color rgb="FFFF0000"/>
      <name val="Arial Narrow"/>
      <family val="2"/>
    </font>
    <font>
      <sz val="9"/>
      <color theme="1"/>
      <name val="Arial"/>
      <family val="2"/>
    </font>
    <font>
      <i/>
      <sz val="8"/>
      <color theme="1"/>
      <name val="Arial"/>
      <family val="2"/>
    </font>
    <font>
      <b/>
      <sz val="9"/>
      <color theme="0"/>
      <name val="Arial"/>
      <family val="2"/>
    </font>
    <font>
      <b/>
      <sz val="9"/>
      <color theme="1"/>
      <name val="Arial"/>
      <family val="2"/>
    </font>
    <font>
      <sz val="9"/>
      <name val="Arial"/>
      <family val="2"/>
    </font>
    <font>
      <sz val="12"/>
      <name val="Courier"/>
      <family val="3"/>
    </font>
    <font>
      <b/>
      <sz val="15"/>
      <name val="Arial Narrow"/>
      <family val="2"/>
    </font>
    <font>
      <sz val="15"/>
      <name val="Arial Narrow"/>
      <family val="2"/>
    </font>
    <font>
      <i/>
      <sz val="12"/>
      <name val="Arial Narrow"/>
      <family val="2"/>
    </font>
    <font>
      <sz val="12"/>
      <color theme="0"/>
      <name val="Arial Narrow"/>
      <family val="2"/>
    </font>
    <font>
      <b/>
      <sz val="12"/>
      <color theme="0"/>
      <name val="Arial Narrow"/>
      <family val="2"/>
    </font>
    <font>
      <sz val="12"/>
      <color rgb="FFFF0000"/>
      <name val="Arial Narrow"/>
      <family val="2"/>
    </font>
    <font>
      <sz val="14"/>
      <color theme="0"/>
      <name val="Arial Narrow"/>
      <family val="2"/>
    </font>
    <font>
      <sz val="14"/>
      <name val="Arial Narrow"/>
      <family val="2"/>
    </font>
    <font>
      <b/>
      <sz val="12"/>
      <color rgb="FFFF0000"/>
      <name val="Arial Narrow"/>
      <family val="2"/>
    </font>
    <font>
      <u/>
      <sz val="12"/>
      <name val="Arial Narrow"/>
      <family val="2"/>
    </font>
    <font>
      <i/>
      <sz val="10"/>
      <name val="Arial Narrow"/>
      <family val="2"/>
    </font>
    <font>
      <b/>
      <sz val="14"/>
      <color theme="1"/>
      <name val="Arial Narrow"/>
      <family val="2"/>
    </font>
    <font>
      <i/>
      <sz val="11"/>
      <color theme="1"/>
      <name val="Arial Narrow"/>
      <family val="2"/>
    </font>
    <font>
      <b/>
      <sz val="11"/>
      <color rgb="FF000000"/>
      <name val="Arial Narrow"/>
      <family val="2"/>
    </font>
    <font>
      <u/>
      <sz val="11"/>
      <color theme="1"/>
      <name val="Arial Narrow"/>
      <family val="2"/>
    </font>
    <font>
      <b/>
      <u/>
      <sz val="11"/>
      <color theme="1"/>
      <name val="Arial Narrow"/>
      <family val="2"/>
    </font>
    <font>
      <sz val="11"/>
      <color rgb="FFFF0000"/>
      <name val="Arial Narrow"/>
      <family val="2"/>
    </font>
    <font>
      <b/>
      <sz val="11"/>
      <name val="Arial Narrow"/>
      <family val="2"/>
    </font>
    <font>
      <b/>
      <sz val="11"/>
      <color theme="0"/>
      <name val="Arial Narrow"/>
      <family val="2"/>
    </font>
    <font>
      <b/>
      <i/>
      <sz val="11"/>
      <color theme="4" tint="-0.499984740745262"/>
      <name val="Arial Narrow"/>
      <family val="2"/>
    </font>
    <font>
      <i/>
      <sz val="11"/>
      <color theme="4" tint="-0.249977111117893"/>
      <name val="Arial Narrow"/>
      <family val="2"/>
    </font>
    <font>
      <sz val="11"/>
      <color theme="0"/>
      <name val="Arial Narrow"/>
      <family val="2"/>
    </font>
    <font>
      <sz val="13"/>
      <color rgb="FF0000FF"/>
      <name val="Arial Narrow"/>
      <family val="2"/>
    </font>
    <font>
      <b/>
      <sz val="13"/>
      <color rgb="FF0000FF"/>
      <name val="Arial Narrow"/>
      <family val="2"/>
    </font>
    <font>
      <sz val="11"/>
      <color rgb="FF00B050"/>
      <name val="Arial Narrow"/>
      <family val="2"/>
    </font>
    <font>
      <sz val="11"/>
      <color rgb="FF000000"/>
      <name val="Arial Narrow"/>
      <family val="2"/>
    </font>
    <font>
      <sz val="10"/>
      <color rgb="FF00B050"/>
      <name val="Arial Narrow"/>
      <family val="2"/>
    </font>
    <font>
      <b/>
      <sz val="11"/>
      <color rgb="FFFF0000"/>
      <name val="Arial Narrow"/>
      <family val="2"/>
    </font>
    <font>
      <i/>
      <sz val="10"/>
      <color rgb="FF000000"/>
      <name val="Arial Narrow"/>
      <family val="2"/>
    </font>
    <font>
      <b/>
      <sz val="13"/>
      <color rgb="FFFF0000"/>
      <name val="Arial Narrow"/>
      <family val="2"/>
    </font>
    <font>
      <sz val="13"/>
      <color rgb="FFFF0000"/>
      <name val="Arial Narrow"/>
      <family val="2"/>
    </font>
    <font>
      <i/>
      <sz val="10.5"/>
      <name val="Arial Narrow"/>
      <family val="2"/>
    </font>
    <font>
      <b/>
      <sz val="10.5"/>
      <name val="Arial Narrow"/>
      <family val="2"/>
    </font>
    <font>
      <i/>
      <sz val="11"/>
      <name val="Arial Narrow"/>
      <family val="2"/>
    </font>
    <font>
      <i/>
      <sz val="10.5"/>
      <color theme="1"/>
      <name val="Arial Narrow"/>
      <family val="2"/>
    </font>
    <font>
      <sz val="12"/>
      <color rgb="FF000000"/>
      <name val="Arial Narrow"/>
      <family val="2"/>
    </font>
    <font>
      <sz val="13"/>
      <color theme="1"/>
      <name val="Arial Narrow"/>
      <family val="2"/>
    </font>
    <font>
      <b/>
      <sz val="11"/>
      <name val="Times New Roman"/>
      <family val="1"/>
    </font>
    <font>
      <sz val="11"/>
      <name val="Times New Roman"/>
      <family val="1"/>
    </font>
    <font>
      <sz val="12"/>
      <color theme="1"/>
      <name val="Times New Roman"/>
      <family val="1"/>
    </font>
  </fonts>
  <fills count="26">
    <fill>
      <patternFill patternType="none"/>
    </fill>
    <fill>
      <patternFill patternType="gray125"/>
    </fill>
    <fill>
      <patternFill patternType="solid">
        <fgColor rgb="FF0070C0"/>
        <bgColor indexed="64"/>
      </patternFill>
    </fill>
    <fill>
      <patternFill patternType="solid">
        <fgColor theme="6" tint="0.79998168889431442"/>
        <bgColor indexed="64"/>
      </patternFill>
    </fill>
    <fill>
      <gradientFill degree="270">
        <stop position="0">
          <color theme="0"/>
        </stop>
        <stop position="1">
          <color theme="4" tint="0.80001220740379042"/>
        </stop>
      </gradientFill>
    </fill>
    <fill>
      <gradientFill degree="90">
        <stop position="0">
          <color theme="0"/>
        </stop>
        <stop position="1">
          <color theme="4" tint="0.80001220740379042"/>
        </stop>
      </gradient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00206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66FFCC"/>
        <bgColor indexed="64"/>
      </patternFill>
    </fill>
    <fill>
      <patternFill patternType="solid">
        <fgColor theme="7" tint="0.39997558519241921"/>
        <bgColor indexed="64"/>
      </patternFill>
    </fill>
    <fill>
      <patternFill patternType="solid">
        <fgColor rgb="FFFFFF00"/>
        <bgColor indexed="64"/>
      </patternFill>
    </fill>
    <fill>
      <patternFill patternType="solid">
        <fgColor theme="7" tint="0.79998168889431442"/>
        <bgColor indexed="64"/>
      </patternFill>
    </fill>
    <fill>
      <patternFill patternType="solid">
        <fgColor rgb="FF000066"/>
        <bgColor indexed="64"/>
      </patternFill>
    </fill>
    <fill>
      <patternFill patternType="solid">
        <fgColor theme="4" tint="0.39997558519241921"/>
        <bgColor indexed="64"/>
      </patternFill>
    </fill>
    <fill>
      <patternFill patternType="solid">
        <fgColor rgb="FFFFFFFF"/>
        <bgColor indexed="64"/>
      </patternFill>
    </fill>
    <fill>
      <patternFill patternType="solid">
        <fgColor rgb="FFFFC000"/>
        <bgColor indexed="64"/>
      </patternFill>
    </fill>
    <fill>
      <patternFill patternType="solid">
        <fgColor theme="8" tint="0.39997558519241921"/>
        <bgColor indexed="64"/>
      </patternFill>
    </fill>
  </fills>
  <borders count="47">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auto="1"/>
      </bottom>
      <diagonal/>
    </border>
    <border>
      <left/>
      <right style="double">
        <color auto="1"/>
      </right>
      <top/>
      <bottom style="double">
        <color auto="1"/>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s>
  <cellStyleXfs count="12">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3" fillId="0" borderId="0"/>
    <xf numFmtId="0" fontId="23" fillId="0" borderId="0"/>
    <xf numFmtId="0" fontId="23" fillId="0" borderId="0"/>
    <xf numFmtId="169" fontId="1" fillId="0" borderId="0" applyFont="0" applyFill="0" applyBorder="0" applyAlignment="0" applyProtection="0"/>
    <xf numFmtId="171" fontId="71" fillId="0" borderId="0"/>
    <xf numFmtId="0" fontId="23" fillId="0" borderId="0"/>
    <xf numFmtId="176" fontId="1" fillId="0" borderId="0" applyFont="0" applyFill="0" applyBorder="0" applyAlignment="0" applyProtection="0"/>
    <xf numFmtId="180" fontId="1" fillId="0" borderId="0" applyFont="0" applyFill="0" applyBorder="0" applyAlignment="0" applyProtection="0"/>
  </cellStyleXfs>
  <cellXfs count="821">
    <xf numFmtId="0" fontId="0" fillId="0" borderId="0" xfId="0"/>
    <xf numFmtId="0" fontId="3" fillId="2" borderId="0" xfId="0" applyFont="1" applyFill="1" applyAlignment="1">
      <alignment vertical="center"/>
    </xf>
    <xf numFmtId="0" fontId="4" fillId="0" borderId="0" xfId="0" applyFont="1"/>
    <xf numFmtId="0" fontId="5" fillId="0" borderId="0" xfId="0" applyFont="1" applyAlignment="1">
      <alignment vertical="center"/>
    </xf>
    <xf numFmtId="0" fontId="6" fillId="0" borderId="0" xfId="0" applyFont="1"/>
    <xf numFmtId="0" fontId="7" fillId="0" borderId="0" xfId="0" applyFont="1" applyAlignment="1">
      <alignment vertical="center"/>
    </xf>
    <xf numFmtId="0" fontId="8" fillId="0" borderId="0" xfId="0" applyFont="1"/>
    <xf numFmtId="0" fontId="10" fillId="3" borderId="0" xfId="0" applyFont="1" applyFill="1"/>
    <xf numFmtId="0" fontId="11" fillId="3" borderId="0" xfId="0" applyFont="1" applyFill="1" applyAlignment="1">
      <alignment horizontal="center"/>
    </xf>
    <xf numFmtId="0" fontId="12" fillId="3" borderId="0" xfId="0" applyFont="1" applyFill="1" applyAlignment="1">
      <alignment horizontal="center"/>
    </xf>
    <xf numFmtId="0" fontId="13" fillId="3" borderId="0" xfId="0" applyFont="1" applyFill="1"/>
    <xf numFmtId="0" fontId="14" fillId="3" borderId="0" xfId="0" applyFont="1" applyFill="1"/>
    <xf numFmtId="0" fontId="15" fillId="3" borderId="0" xfId="0" applyFont="1" applyFill="1"/>
    <xf numFmtId="0" fontId="16" fillId="3" borderId="0" xfId="3" applyFont="1" applyFill="1" applyBorder="1" applyAlignment="1">
      <alignment horizontal="center"/>
    </xf>
    <xf numFmtId="0" fontId="16" fillId="3" borderId="0" xfId="3" quotePrefix="1" applyFont="1" applyFill="1" applyBorder="1" applyAlignment="1">
      <alignment horizontal="center"/>
    </xf>
    <xf numFmtId="0" fontId="10" fillId="3" borderId="0" xfId="0" applyFont="1" applyFill="1" applyAlignment="1">
      <alignment horizontal="center"/>
    </xf>
    <xf numFmtId="0" fontId="17" fillId="3" borderId="0" xfId="0" applyFont="1" applyFill="1"/>
    <xf numFmtId="0" fontId="18" fillId="3" borderId="0" xfId="0" applyFont="1" applyFill="1" applyAlignment="1">
      <alignment horizontal="center"/>
    </xf>
    <xf numFmtId="0" fontId="19" fillId="3" borderId="0" xfId="0" applyFont="1" applyFill="1" applyAlignment="1">
      <alignment horizontal="center"/>
    </xf>
    <xf numFmtId="0" fontId="10" fillId="0" borderId="0" xfId="0" applyFont="1"/>
    <xf numFmtId="0" fontId="10" fillId="0" borderId="0" xfId="0" applyFont="1" applyAlignment="1">
      <alignment horizontal="center"/>
    </xf>
    <xf numFmtId="0" fontId="13" fillId="0" borderId="0" xfId="0" applyFont="1"/>
    <xf numFmtId="0" fontId="20" fillId="4" borderId="0" xfId="0" applyFont="1" applyFill="1" applyAlignment="1">
      <alignment horizontal="centerContinuous" vertical="center"/>
    </xf>
    <xf numFmtId="0" fontId="22" fillId="0" borderId="0" xfId="0" applyFont="1"/>
    <xf numFmtId="0" fontId="20" fillId="5" borderId="0" xfId="0" applyFont="1" applyFill="1" applyAlignment="1">
      <alignment horizontal="centerContinuous" vertical="center"/>
    </xf>
    <xf numFmtId="0" fontId="18" fillId="0" borderId="0" xfId="4" applyFont="1"/>
    <xf numFmtId="0" fontId="24" fillId="0" borderId="0" xfId="3" applyFont="1" applyFill="1"/>
    <xf numFmtId="0" fontId="18" fillId="0" borderId="1" xfId="4" applyFont="1" applyBorder="1"/>
    <xf numFmtId="0" fontId="27" fillId="0" borderId="2" xfId="0" applyFont="1" applyBorder="1" applyAlignment="1">
      <alignment horizontal="justify" vertical="center"/>
    </xf>
    <xf numFmtId="0" fontId="4" fillId="0" borderId="2" xfId="0" applyFont="1" applyBorder="1"/>
    <xf numFmtId="0" fontId="4" fillId="0" borderId="3" xfId="0" applyFont="1" applyBorder="1"/>
    <xf numFmtId="0" fontId="18" fillId="0" borderId="2" xfId="4" applyFont="1" applyBorder="1"/>
    <xf numFmtId="0" fontId="18" fillId="0" borderId="3" xfId="4" applyFont="1" applyBorder="1"/>
    <xf numFmtId="0" fontId="18" fillId="0" borderId="4" xfId="4" applyFont="1" applyBorder="1"/>
    <xf numFmtId="0" fontId="27" fillId="0" borderId="0" xfId="0" applyFont="1" applyAlignment="1">
      <alignment horizontal="left" vertical="center"/>
    </xf>
    <xf numFmtId="0" fontId="4" fillId="0" borderId="5" xfId="0" applyFont="1" applyBorder="1"/>
    <xf numFmtId="0" fontId="18" fillId="0" borderId="5" xfId="4" applyFont="1" applyBorder="1"/>
    <xf numFmtId="0" fontId="27" fillId="0" borderId="0" xfId="0" applyFont="1" applyAlignment="1">
      <alignment horizontal="justify" vertical="center"/>
    </xf>
    <xf numFmtId="0" fontId="27" fillId="0" borderId="0" xfId="0" applyFont="1" applyAlignment="1">
      <alignment vertical="center"/>
    </xf>
    <xf numFmtId="0" fontId="28" fillId="0" borderId="0" xfId="0" applyFont="1" applyAlignment="1">
      <alignment vertical="center"/>
    </xf>
    <xf numFmtId="0" fontId="28" fillId="0" borderId="0" xfId="0" applyFont="1" applyAlignment="1">
      <alignment horizontal="left" vertical="center"/>
    </xf>
    <xf numFmtId="0" fontId="29" fillId="0" borderId="0" xfId="3" applyFont="1" applyBorder="1" applyAlignment="1">
      <alignment vertical="center"/>
    </xf>
    <xf numFmtId="0" fontId="30" fillId="0" borderId="0" xfId="0" applyFont="1" applyAlignment="1">
      <alignment horizontal="justify" vertical="center"/>
    </xf>
    <xf numFmtId="0" fontId="28" fillId="0" borderId="0" xfId="0" applyFont="1"/>
    <xf numFmtId="0" fontId="31" fillId="0" borderId="0" xfId="0" applyFont="1" applyAlignment="1">
      <alignment horizontal="left" vertical="center"/>
    </xf>
    <xf numFmtId="0" fontId="31" fillId="0" borderId="0" xfId="0" applyFont="1" applyAlignment="1">
      <alignment horizontal="justify" vertical="center"/>
    </xf>
    <xf numFmtId="0" fontId="32" fillId="2" borderId="6" xfId="0" applyFont="1" applyFill="1" applyBorder="1" applyAlignment="1">
      <alignment horizontal="center" vertical="center"/>
    </xf>
    <xf numFmtId="0" fontId="34" fillId="3" borderId="6" xfId="0" applyFont="1" applyFill="1" applyBorder="1" applyAlignment="1">
      <alignment horizontal="justify" vertical="center"/>
    </xf>
    <xf numFmtId="0" fontId="34" fillId="3" borderId="6" xfId="0" applyFont="1" applyFill="1" applyBorder="1" applyAlignment="1">
      <alignment vertical="center"/>
    </xf>
    <xf numFmtId="0" fontId="34" fillId="0" borderId="0" xfId="0" applyFont="1" applyAlignment="1">
      <alignment vertical="center"/>
    </xf>
    <xf numFmtId="0" fontId="34" fillId="3" borderId="0" xfId="0" applyFont="1" applyFill="1" applyAlignment="1">
      <alignment horizontal="left" vertical="center" indent="1"/>
    </xf>
    <xf numFmtId="0" fontId="36" fillId="0" borderId="0" xfId="0" applyFont="1" applyAlignment="1">
      <alignment horizontal="justify" vertical="center"/>
    </xf>
    <xf numFmtId="0" fontId="10" fillId="0" borderId="0" xfId="4" applyFont="1"/>
    <xf numFmtId="0" fontId="37" fillId="0" borderId="0" xfId="0" applyFont="1" applyAlignment="1">
      <alignment horizontal="left" vertical="center" wrapText="1"/>
    </xf>
    <xf numFmtId="0" fontId="37" fillId="0" borderId="0" xfId="0" applyFont="1" applyAlignment="1">
      <alignment vertical="center"/>
    </xf>
    <xf numFmtId="164" fontId="37" fillId="0" borderId="0" xfId="0" applyNumberFormat="1" applyFont="1" applyAlignment="1">
      <alignment vertical="center"/>
    </xf>
    <xf numFmtId="0" fontId="32" fillId="2" borderId="6" xfId="0" applyFont="1" applyFill="1" applyBorder="1" applyAlignment="1">
      <alignment horizontal="center" vertical="center" wrapText="1"/>
    </xf>
    <xf numFmtId="0" fontId="34" fillId="3" borderId="6" xfId="0" applyFont="1" applyFill="1" applyBorder="1" applyAlignment="1">
      <alignment horizontal="center" vertical="center"/>
    </xf>
    <xf numFmtId="3" fontId="34" fillId="3" borderId="6" xfId="0" applyNumberFormat="1" applyFont="1" applyFill="1" applyBorder="1" applyAlignment="1">
      <alignment horizontal="center" vertical="center" wrapText="1"/>
    </xf>
    <xf numFmtId="3" fontId="34" fillId="3" borderId="6" xfId="0" applyNumberFormat="1" applyFont="1" applyFill="1" applyBorder="1" applyAlignment="1">
      <alignment horizontal="center" vertical="center"/>
    </xf>
    <xf numFmtId="3" fontId="34" fillId="3" borderId="6" xfId="0" applyNumberFormat="1" applyFont="1" applyFill="1" applyBorder="1" applyAlignment="1">
      <alignment horizontal="right" vertical="center"/>
    </xf>
    <xf numFmtId="167" fontId="34" fillId="3" borderId="6" xfId="2" applyNumberFormat="1" applyFont="1" applyFill="1" applyBorder="1" applyAlignment="1">
      <alignment horizontal="right" vertical="center"/>
    </xf>
    <xf numFmtId="10" fontId="34" fillId="3" borderId="6" xfId="0" applyNumberFormat="1" applyFont="1" applyFill="1" applyBorder="1" applyAlignment="1">
      <alignment horizontal="right" vertical="center"/>
    </xf>
    <xf numFmtId="0" fontId="38" fillId="0" borderId="0" xfId="4" applyFont="1"/>
    <xf numFmtId="3" fontId="38" fillId="0" borderId="0" xfId="4" applyNumberFormat="1" applyFont="1"/>
    <xf numFmtId="0" fontId="31" fillId="0" borderId="0" xfId="0" applyFont="1" applyAlignment="1">
      <alignment vertical="center"/>
    </xf>
    <xf numFmtId="0" fontId="39" fillId="2" borderId="6" xfId="0" applyFont="1" applyFill="1" applyBorder="1" applyAlignment="1">
      <alignment horizontal="center" vertical="center"/>
    </xf>
    <xf numFmtId="0" fontId="39" fillId="2" borderId="6" xfId="0" applyFont="1" applyFill="1" applyBorder="1" applyAlignment="1">
      <alignment horizontal="center" vertical="center" wrapText="1"/>
    </xf>
    <xf numFmtId="0" fontId="37" fillId="3" borderId="6" xfId="0" applyFont="1" applyFill="1" applyBorder="1" applyAlignment="1">
      <alignment horizontal="left" vertical="center" indent="1"/>
    </xf>
    <xf numFmtId="0" fontId="37" fillId="3" borderId="6" xfId="0" applyFont="1" applyFill="1" applyBorder="1" applyAlignment="1">
      <alignment horizontal="justify" vertical="center"/>
    </xf>
    <xf numFmtId="0" fontId="37" fillId="3" borderId="6" xfId="0" applyFont="1" applyFill="1" applyBorder="1" applyAlignment="1">
      <alignment horizontal="justify" vertical="center" wrapText="1"/>
    </xf>
    <xf numFmtId="0" fontId="37" fillId="3" borderId="7" xfId="0" applyFont="1" applyFill="1" applyBorder="1" applyAlignment="1">
      <alignment horizontal="left" vertical="center" indent="1"/>
    </xf>
    <xf numFmtId="0" fontId="37" fillId="3" borderId="8" xfId="0" applyFont="1" applyFill="1" applyBorder="1" applyAlignment="1">
      <alignment horizontal="left" vertical="center" indent="1"/>
    </xf>
    <xf numFmtId="0" fontId="37" fillId="3" borderId="7" xfId="0" applyFont="1" applyFill="1" applyBorder="1" applyAlignment="1">
      <alignment horizontal="left" vertical="center" wrapText="1" indent="1"/>
    </xf>
    <xf numFmtId="0" fontId="37" fillId="3" borderId="8" xfId="0" applyFont="1" applyFill="1" applyBorder="1" applyAlignment="1">
      <alignment horizontal="left" vertical="center" wrapText="1" indent="1"/>
    </xf>
    <xf numFmtId="0" fontId="37" fillId="3" borderId="6" xfId="0" applyFont="1" applyFill="1" applyBorder="1" applyAlignment="1">
      <alignment vertical="center"/>
    </xf>
    <xf numFmtId="0" fontId="37" fillId="3" borderId="6" xfId="0" applyFont="1" applyFill="1" applyBorder="1" applyAlignment="1">
      <alignment horizontal="left" vertical="center" wrapText="1"/>
    </xf>
    <xf numFmtId="0" fontId="33" fillId="0" borderId="0" xfId="0" applyFont="1" applyAlignment="1">
      <alignment vertical="center"/>
    </xf>
    <xf numFmtId="0" fontId="37" fillId="0" borderId="0" xfId="0" applyFont="1" applyAlignment="1">
      <alignment horizontal="left" vertical="center" indent="1"/>
    </xf>
    <xf numFmtId="0" fontId="40" fillId="0" borderId="13" xfId="4" applyFont="1" applyBorder="1" applyAlignment="1">
      <alignment vertical="center"/>
    </xf>
    <xf numFmtId="10" fontId="18" fillId="0" borderId="13" xfId="4" applyNumberFormat="1" applyFont="1" applyBorder="1" applyAlignment="1">
      <alignment horizontal="center" vertical="center"/>
    </xf>
    <xf numFmtId="10" fontId="18" fillId="0" borderId="13" xfId="4" applyNumberFormat="1" applyFont="1" applyBorder="1" applyAlignment="1">
      <alignment horizontal="center" vertical="center" wrapText="1"/>
    </xf>
    <xf numFmtId="0" fontId="41" fillId="0" borderId="0" xfId="4" applyFont="1"/>
    <xf numFmtId="0" fontId="18" fillId="0" borderId="16" xfId="4" applyFont="1" applyBorder="1"/>
    <xf numFmtId="0" fontId="18" fillId="0" borderId="17" xfId="4" applyFont="1" applyBorder="1"/>
    <xf numFmtId="0" fontId="42" fillId="0" borderId="0" xfId="5" applyFont="1" applyAlignment="1">
      <alignment vertical="center"/>
    </xf>
    <xf numFmtId="0" fontId="43" fillId="0" borderId="0" xfId="5" applyFont="1" applyAlignment="1">
      <alignment vertical="center"/>
    </xf>
    <xf numFmtId="0" fontId="18" fillId="0" borderId="0" xfId="5" applyFont="1" applyAlignment="1">
      <alignment vertical="center"/>
    </xf>
    <xf numFmtId="0" fontId="44" fillId="0" borderId="0" xfId="5" applyFont="1" applyAlignment="1">
      <alignment horizontal="center" vertical="center"/>
    </xf>
    <xf numFmtId="0" fontId="45" fillId="0" borderId="0" xfId="5" applyFont="1" applyAlignment="1">
      <alignment vertical="center"/>
    </xf>
    <xf numFmtId="0" fontId="46" fillId="0" borderId="0" xfId="5" applyFont="1" applyAlignment="1">
      <alignment vertical="center"/>
    </xf>
    <xf numFmtId="0" fontId="43" fillId="0" borderId="0" xfId="5" applyFont="1" applyAlignment="1">
      <alignment horizontal="center" vertical="center"/>
    </xf>
    <xf numFmtId="0" fontId="43" fillId="6" borderId="0" xfId="5" applyFont="1" applyFill="1" applyAlignment="1">
      <alignment horizontal="center" vertical="center"/>
    </xf>
    <xf numFmtId="0" fontId="40" fillId="0" borderId="0" xfId="5" applyFont="1" applyAlignment="1">
      <alignment horizontal="center" vertical="center"/>
    </xf>
    <xf numFmtId="0" fontId="18" fillId="0" borderId="0" xfId="5" applyFont="1" applyAlignment="1">
      <alignment horizontal="center" vertical="center"/>
    </xf>
    <xf numFmtId="0" fontId="47" fillId="0" borderId="0" xfId="5" applyFont="1" applyAlignment="1">
      <alignment horizontal="left" vertical="center"/>
    </xf>
    <xf numFmtId="165" fontId="47" fillId="0" borderId="0" xfId="1" applyFont="1" applyFill="1" applyAlignment="1">
      <alignment vertical="center"/>
    </xf>
    <xf numFmtId="4" fontId="47" fillId="0" borderId="0" xfId="5" applyNumberFormat="1" applyFont="1" applyAlignment="1">
      <alignment vertical="center"/>
    </xf>
    <xf numFmtId="0" fontId="47" fillId="7" borderId="0" xfId="5" applyFont="1" applyFill="1" applyAlignment="1">
      <alignment horizontal="left" vertical="center"/>
    </xf>
    <xf numFmtId="165" fontId="47" fillId="7" borderId="0" xfId="1" applyFont="1" applyFill="1" applyAlignment="1">
      <alignment vertical="center"/>
    </xf>
    <xf numFmtId="4" fontId="47" fillId="7" borderId="0" xfId="5" applyNumberFormat="1" applyFont="1" applyFill="1" applyAlignment="1">
      <alignment vertical="center"/>
    </xf>
    <xf numFmtId="0" fontId="18" fillId="7" borderId="0" xfId="5" applyFont="1" applyFill="1" applyAlignment="1">
      <alignment vertical="center"/>
    </xf>
    <xf numFmtId="4" fontId="18" fillId="0" borderId="0" xfId="5" applyNumberFormat="1" applyFont="1" applyAlignment="1">
      <alignment vertical="center"/>
    </xf>
    <xf numFmtId="0" fontId="43" fillId="0" borderId="0" xfId="5" applyFont="1" applyAlignment="1">
      <alignment horizontal="left" vertical="center"/>
    </xf>
    <xf numFmtId="165" fontId="43" fillId="0" borderId="0" xfId="1" applyFont="1" applyFill="1" applyAlignment="1">
      <alignment vertical="center"/>
    </xf>
    <xf numFmtId="4" fontId="43" fillId="0" borderId="0" xfId="5" applyNumberFormat="1" applyFont="1" applyAlignment="1">
      <alignment vertical="center"/>
    </xf>
    <xf numFmtId="0" fontId="40" fillId="0" borderId="0" xfId="5" applyFont="1" applyAlignment="1">
      <alignment vertical="center"/>
    </xf>
    <xf numFmtId="0" fontId="18" fillId="0" borderId="0" xfId="5" applyFont="1" applyAlignment="1">
      <alignment horizontal="left" vertical="center"/>
    </xf>
    <xf numFmtId="49" fontId="42" fillId="0" borderId="0" xfId="0" applyNumberFormat="1" applyFont="1" applyAlignment="1">
      <alignment horizontal="left" vertical="center"/>
    </xf>
    <xf numFmtId="0" fontId="40" fillId="0" borderId="0" xfId="6" applyFont="1" applyAlignment="1">
      <alignment vertical="center"/>
    </xf>
    <xf numFmtId="165" fontId="48" fillId="0" borderId="0" xfId="1" applyFont="1" applyAlignment="1">
      <alignment vertical="center" wrapText="1"/>
    </xf>
    <xf numFmtId="168" fontId="48" fillId="0" borderId="0" xfId="1" applyNumberFormat="1" applyFont="1" applyAlignment="1">
      <alignment horizontal="right" vertical="center"/>
    </xf>
    <xf numFmtId="0" fontId="38" fillId="8" borderId="0" xfId="6" applyFont="1" applyFill="1" applyAlignment="1">
      <alignment horizontal="center" vertical="center"/>
    </xf>
    <xf numFmtId="0" fontId="18" fillId="0" borderId="0" xfId="6" applyFont="1" applyAlignment="1">
      <alignment vertical="center"/>
    </xf>
    <xf numFmtId="0" fontId="49" fillId="0" borderId="0" xfId="0" applyFont="1" applyAlignment="1">
      <alignment vertical="center" wrapText="1"/>
    </xf>
    <xf numFmtId="0" fontId="45" fillId="0" borderId="0" xfId="0" applyFont="1" applyAlignment="1">
      <alignment horizontal="center" vertical="center" wrapText="1"/>
    </xf>
    <xf numFmtId="165" fontId="49" fillId="0" borderId="0" xfId="1" applyFont="1" applyAlignment="1">
      <alignment vertical="center" wrapText="1"/>
    </xf>
    <xf numFmtId="0" fontId="48" fillId="9" borderId="0" xfId="0" applyFont="1" applyFill="1" applyAlignment="1">
      <alignment vertical="center" wrapText="1"/>
    </xf>
    <xf numFmtId="0" fontId="43" fillId="9" borderId="0" xfId="0" applyFont="1" applyFill="1" applyAlignment="1">
      <alignment horizontal="center" vertical="center" wrapText="1"/>
    </xf>
    <xf numFmtId="165" fontId="48" fillId="9" borderId="0" xfId="1" applyFont="1" applyFill="1" applyAlignment="1">
      <alignment vertical="center" wrapText="1"/>
    </xf>
    <xf numFmtId="49" fontId="50" fillId="10" borderId="0" xfId="0" applyNumberFormat="1" applyFont="1" applyFill="1" applyAlignment="1">
      <alignment horizontal="center" vertical="center" wrapText="1"/>
    </xf>
    <xf numFmtId="165" fontId="50" fillId="10" borderId="0" xfId="1" applyFont="1" applyFill="1" applyAlignment="1">
      <alignment horizontal="center" vertical="center" wrapText="1"/>
    </xf>
    <xf numFmtId="168" fontId="50" fillId="10" borderId="0" xfId="1" applyNumberFormat="1" applyFont="1" applyFill="1" applyAlignment="1">
      <alignment horizontal="center" vertical="center" wrapText="1"/>
    </xf>
    <xf numFmtId="0" fontId="51" fillId="8" borderId="0" xfId="6" applyFont="1" applyFill="1" applyAlignment="1">
      <alignment horizontal="center" vertical="center"/>
    </xf>
    <xf numFmtId="0" fontId="48" fillId="0" borderId="0" xfId="0" applyFont="1" applyAlignment="1">
      <alignment horizontal="left" vertical="center" wrapText="1"/>
    </xf>
    <xf numFmtId="165" fontId="48" fillId="0" borderId="0" xfId="1" applyFont="1" applyAlignment="1">
      <alignment horizontal="right" vertical="center"/>
    </xf>
    <xf numFmtId="165" fontId="40" fillId="0" borderId="0" xfId="6" applyNumberFormat="1" applyFont="1" applyAlignment="1">
      <alignment vertical="center"/>
    </xf>
    <xf numFmtId="0" fontId="48" fillId="11" borderId="0" xfId="0" applyFont="1" applyFill="1" applyAlignment="1">
      <alignment horizontal="left" vertical="center" wrapText="1"/>
    </xf>
    <xf numFmtId="165" fontId="48" fillId="11" borderId="0" xfId="1" applyFont="1" applyFill="1" applyAlignment="1">
      <alignment horizontal="right" vertical="center"/>
    </xf>
    <xf numFmtId="168" fontId="48" fillId="11" borderId="0" xfId="1" applyNumberFormat="1" applyFont="1" applyFill="1" applyAlignment="1">
      <alignment horizontal="right" vertical="center"/>
    </xf>
    <xf numFmtId="0" fontId="38" fillId="11" borderId="0" xfId="6" applyFont="1" applyFill="1" applyAlignment="1">
      <alignment horizontal="center" vertical="center"/>
    </xf>
    <xf numFmtId="0" fontId="40" fillId="11" borderId="0" xfId="6" applyFont="1" applyFill="1" applyAlignment="1">
      <alignment vertical="center"/>
    </xf>
    <xf numFmtId="165" fontId="40" fillId="11" borderId="0" xfId="6" applyNumberFormat="1" applyFont="1" applyFill="1" applyAlignment="1">
      <alignment vertical="center"/>
    </xf>
    <xf numFmtId="169" fontId="40" fillId="0" borderId="0" xfId="6" applyNumberFormat="1" applyFont="1" applyAlignment="1">
      <alignment vertical="center"/>
    </xf>
    <xf numFmtId="165" fontId="18" fillId="0" borderId="0" xfId="1" applyFont="1" applyAlignment="1">
      <alignment vertical="center"/>
    </xf>
    <xf numFmtId="0" fontId="52" fillId="0" borderId="0" xfId="5" applyFont="1"/>
    <xf numFmtId="0" fontId="53" fillId="0" borderId="0" xfId="5" applyFont="1" applyAlignment="1">
      <alignment horizontal="center" vertical="top" wrapText="1"/>
    </xf>
    <xf numFmtId="165" fontId="52" fillId="0" borderId="0" xfId="1" applyFont="1"/>
    <xf numFmtId="168" fontId="52" fillId="0" borderId="0" xfId="1" applyNumberFormat="1" applyFont="1"/>
    <xf numFmtId="1" fontId="52" fillId="7" borderId="0" xfId="5" applyNumberFormat="1" applyFont="1" applyFill="1" applyAlignment="1">
      <alignment horizontal="center"/>
    </xf>
    <xf numFmtId="49" fontId="54" fillId="0" borderId="0" xfId="5" applyNumberFormat="1" applyFont="1" applyAlignment="1">
      <alignment horizontal="left" vertical="top" wrapText="1"/>
    </xf>
    <xf numFmtId="0" fontId="55" fillId="0" borderId="0" xfId="5" applyFont="1" applyAlignment="1">
      <alignment horizontal="center" vertical="top" wrapText="1"/>
    </xf>
    <xf numFmtId="0" fontId="56" fillId="12" borderId="24" xfId="5" applyFont="1" applyFill="1" applyBorder="1"/>
    <xf numFmtId="0" fontId="56" fillId="12" borderId="25" xfId="5" applyFont="1" applyFill="1" applyBorder="1"/>
    <xf numFmtId="165" fontId="56" fillId="12" borderId="28" xfId="1" applyFont="1" applyFill="1" applyBorder="1" applyAlignment="1">
      <alignment horizontal="center"/>
    </xf>
    <xf numFmtId="168" fontId="56" fillId="12" borderId="28" xfId="1" applyNumberFormat="1" applyFont="1" applyFill="1" applyBorder="1" applyAlignment="1">
      <alignment horizontal="center"/>
    </xf>
    <xf numFmtId="165" fontId="56" fillId="12" borderId="11" xfId="1" applyFont="1" applyFill="1" applyBorder="1" applyAlignment="1">
      <alignment horizontal="center"/>
    </xf>
    <xf numFmtId="165" fontId="56" fillId="12" borderId="10" xfId="1" applyFont="1" applyFill="1" applyBorder="1" applyAlignment="1">
      <alignment horizontal="center"/>
    </xf>
    <xf numFmtId="0" fontId="56" fillId="12" borderId="10" xfId="5" applyFont="1" applyFill="1" applyBorder="1" applyAlignment="1">
      <alignment horizontal="center"/>
    </xf>
    <xf numFmtId="0" fontId="56" fillId="12" borderId="9" xfId="5" applyFont="1" applyFill="1" applyBorder="1" applyAlignment="1">
      <alignment horizontal="center"/>
    </xf>
    <xf numFmtId="0" fontId="56" fillId="12" borderId="28" xfId="5" applyFont="1" applyFill="1" applyBorder="1" applyAlignment="1">
      <alignment horizontal="center"/>
    </xf>
    <xf numFmtId="0" fontId="56" fillId="12" borderId="11" xfId="5" applyFont="1" applyFill="1" applyBorder="1" applyAlignment="1">
      <alignment horizontal="center"/>
    </xf>
    <xf numFmtId="49" fontId="55" fillId="13" borderId="29" xfId="5" applyNumberFormat="1" applyFont="1" applyFill="1" applyBorder="1" applyAlignment="1">
      <alignment horizontal="left" vertical="top" wrapText="1"/>
    </xf>
    <xf numFmtId="0" fontId="55" fillId="13" borderId="30" xfId="5" applyFont="1" applyFill="1" applyBorder="1" applyAlignment="1">
      <alignment horizontal="left" vertical="top" wrapText="1"/>
    </xf>
    <xf numFmtId="165" fontId="55" fillId="13" borderId="29" xfId="1" applyFont="1" applyFill="1" applyBorder="1" applyAlignment="1">
      <alignment horizontal="right" vertical="top"/>
    </xf>
    <xf numFmtId="168" fontId="55" fillId="13" borderId="25" xfId="1" applyNumberFormat="1" applyFont="1" applyFill="1" applyBorder="1" applyAlignment="1">
      <alignment horizontal="right" vertical="top"/>
    </xf>
    <xf numFmtId="165" fontId="55" fillId="13" borderId="0" xfId="1" applyFont="1" applyFill="1" applyBorder="1" applyAlignment="1">
      <alignment vertical="top"/>
    </xf>
    <xf numFmtId="165" fontId="55" fillId="13" borderId="31" xfId="1" applyFont="1" applyFill="1" applyBorder="1" applyAlignment="1">
      <alignment vertical="top"/>
    </xf>
    <xf numFmtId="165" fontId="55" fillId="13" borderId="30" xfId="1" applyFont="1" applyFill="1" applyBorder="1" applyAlignment="1">
      <alignment vertical="top"/>
    </xf>
    <xf numFmtId="165" fontId="57" fillId="13" borderId="32" xfId="1" applyFont="1" applyFill="1" applyBorder="1"/>
    <xf numFmtId="165" fontId="57" fillId="13" borderId="33" xfId="1" applyFont="1" applyFill="1" applyBorder="1"/>
    <xf numFmtId="1" fontId="57" fillId="7" borderId="0" xfId="5" applyNumberFormat="1" applyFont="1" applyFill="1" applyAlignment="1">
      <alignment horizontal="center"/>
    </xf>
    <xf numFmtId="0" fontId="57" fillId="0" borderId="0" xfId="5" applyFont="1"/>
    <xf numFmtId="168" fontId="55" fillId="13" borderId="34" xfId="1" applyNumberFormat="1" applyFont="1" applyFill="1" applyBorder="1" applyAlignment="1">
      <alignment horizontal="right" vertical="top"/>
    </xf>
    <xf numFmtId="49" fontId="58" fillId="0" borderId="29" xfId="5" applyNumberFormat="1" applyFont="1" applyBorder="1" applyAlignment="1">
      <alignment horizontal="left" vertical="top" wrapText="1"/>
    </xf>
    <xf numFmtId="0" fontId="58" fillId="0" borderId="30" xfId="5" applyFont="1" applyBorder="1" applyAlignment="1">
      <alignment horizontal="left" vertical="top" wrapText="1"/>
    </xf>
    <xf numFmtId="165" fontId="58" fillId="14" borderId="29" xfId="1" applyFont="1" applyFill="1" applyBorder="1" applyAlignment="1">
      <alignment horizontal="right" vertical="top"/>
    </xf>
    <xf numFmtId="168" fontId="58" fillId="14" borderId="34" xfId="1" applyNumberFormat="1" applyFont="1" applyFill="1" applyBorder="1" applyAlignment="1">
      <alignment horizontal="right" vertical="top"/>
    </xf>
    <xf numFmtId="165" fontId="58" fillId="0" borderId="29" xfId="1" applyFont="1" applyBorder="1" applyAlignment="1">
      <alignment horizontal="right" vertical="top"/>
    </xf>
    <xf numFmtId="168" fontId="58" fillId="0" borderId="34" xfId="1" applyNumberFormat="1" applyFont="1" applyBorder="1" applyAlignment="1">
      <alignment horizontal="right" vertical="top"/>
    </xf>
    <xf numFmtId="165" fontId="58" fillId="0" borderId="0" xfId="1" applyFont="1" applyBorder="1" applyAlignment="1">
      <alignment vertical="top"/>
    </xf>
    <xf numFmtId="165" fontId="58" fillId="0" borderId="31" xfId="1" applyFont="1" applyBorder="1" applyAlignment="1">
      <alignment vertical="top"/>
    </xf>
    <xf numFmtId="165" fontId="58" fillId="0" borderId="30" xfId="1" applyFont="1" applyBorder="1" applyAlignment="1">
      <alignment vertical="top"/>
    </xf>
    <xf numFmtId="3" fontId="52" fillId="0" borderId="32" xfId="5" applyNumberFormat="1" applyFont="1" applyBorder="1"/>
    <xf numFmtId="4" fontId="52" fillId="0" borderId="33" xfId="5" applyNumberFormat="1" applyFont="1" applyBorder="1"/>
    <xf numFmtId="49" fontId="55" fillId="0" borderId="29" xfId="5" applyNumberFormat="1" applyFont="1" applyBorder="1" applyAlignment="1">
      <alignment horizontal="left" vertical="top" wrapText="1"/>
    </xf>
    <xf numFmtId="0" fontId="55" fillId="0" borderId="30" xfId="5" applyFont="1" applyBorder="1" applyAlignment="1">
      <alignment horizontal="left" vertical="top" wrapText="1"/>
    </xf>
    <xf numFmtId="165" fontId="55" fillId="0" borderId="29" xfId="1" applyFont="1" applyBorder="1" applyAlignment="1">
      <alignment horizontal="right" vertical="top"/>
    </xf>
    <xf numFmtId="168" fontId="55" fillId="0" borderId="34" xfId="1" applyNumberFormat="1" applyFont="1" applyBorder="1" applyAlignment="1">
      <alignment horizontal="right" vertical="top"/>
    </xf>
    <xf numFmtId="165" fontId="55" fillId="0" borderId="0" xfId="1" applyFont="1" applyBorder="1" applyAlignment="1">
      <alignment vertical="top"/>
    </xf>
    <xf numFmtId="165" fontId="55" fillId="0" borderId="31" xfId="1" applyFont="1" applyBorder="1" applyAlignment="1">
      <alignment vertical="top"/>
    </xf>
    <xf numFmtId="165" fontId="55" fillId="0" borderId="30" xfId="1" applyFont="1" applyBorder="1" applyAlignment="1">
      <alignment vertical="top"/>
    </xf>
    <xf numFmtId="3" fontId="57" fillId="0" borderId="32" xfId="5" applyNumberFormat="1" applyFont="1" applyBorder="1"/>
    <xf numFmtId="4" fontId="57" fillId="0" borderId="33" xfId="5" applyNumberFormat="1" applyFont="1" applyBorder="1"/>
    <xf numFmtId="165" fontId="52" fillId="0" borderId="29" xfId="1" applyFont="1" applyBorder="1" applyAlignment="1">
      <alignment horizontal="right" vertical="top"/>
    </xf>
    <xf numFmtId="165" fontId="58" fillId="0" borderId="0" xfId="1" applyFont="1" applyFill="1" applyBorder="1" applyAlignment="1">
      <alignment vertical="top"/>
    </xf>
    <xf numFmtId="165" fontId="58" fillId="0" borderId="31" xfId="1" applyFont="1" applyFill="1" applyBorder="1" applyAlignment="1">
      <alignment vertical="top"/>
    </xf>
    <xf numFmtId="4" fontId="58" fillId="0" borderId="0" xfId="5" applyNumberFormat="1" applyFont="1" applyAlignment="1">
      <alignment vertical="top"/>
    </xf>
    <xf numFmtId="4" fontId="58" fillId="0" borderId="30" xfId="5" applyNumberFormat="1" applyFont="1" applyBorder="1" applyAlignment="1">
      <alignment vertical="top"/>
    </xf>
    <xf numFmtId="49" fontId="52" fillId="0" borderId="29" xfId="5" applyNumberFormat="1" applyFont="1" applyBorder="1" applyAlignment="1">
      <alignment horizontal="left" vertical="top" wrapText="1"/>
    </xf>
    <xf numFmtId="0" fontId="52" fillId="0" borderId="30" xfId="5" applyFont="1" applyBorder="1" applyAlignment="1">
      <alignment horizontal="left" vertical="top" wrapText="1"/>
    </xf>
    <xf numFmtId="165" fontId="59" fillId="0" borderId="29" xfId="1" applyFont="1" applyBorder="1" applyAlignment="1">
      <alignment horizontal="right" vertical="top"/>
    </xf>
    <xf numFmtId="168" fontId="59" fillId="0" borderId="34" xfId="1" applyNumberFormat="1" applyFont="1" applyBorder="1" applyAlignment="1">
      <alignment horizontal="right" vertical="top"/>
    </xf>
    <xf numFmtId="165" fontId="59" fillId="0" borderId="0" xfId="1" applyFont="1" applyFill="1" applyBorder="1" applyAlignment="1">
      <alignment vertical="top"/>
    </xf>
    <xf numFmtId="165" fontId="59" fillId="0" borderId="31" xfId="1" applyFont="1" applyFill="1" applyBorder="1" applyAlignment="1">
      <alignment vertical="top"/>
    </xf>
    <xf numFmtId="4" fontId="59" fillId="0" borderId="0" xfId="5" applyNumberFormat="1" applyFont="1" applyAlignment="1">
      <alignment vertical="top"/>
    </xf>
    <xf numFmtId="4" fontId="59" fillId="0" borderId="34" xfId="5" applyNumberFormat="1" applyFont="1" applyBorder="1" applyAlignment="1">
      <alignment vertical="top"/>
    </xf>
    <xf numFmtId="3" fontId="59" fillId="0" borderId="32" xfId="5" applyNumberFormat="1" applyFont="1" applyBorder="1"/>
    <xf numFmtId="4" fontId="59" fillId="0" borderId="33" xfId="5" applyNumberFormat="1" applyFont="1" applyBorder="1"/>
    <xf numFmtId="1" fontId="59" fillId="7" borderId="0" xfId="5" applyNumberFormat="1" applyFont="1" applyFill="1" applyAlignment="1">
      <alignment horizontal="center"/>
    </xf>
    <xf numFmtId="0" fontId="59" fillId="0" borderId="0" xfId="5" applyFont="1"/>
    <xf numFmtId="165" fontId="58" fillId="15" borderId="0" xfId="1" applyFont="1" applyFill="1" applyBorder="1" applyAlignment="1">
      <alignment vertical="top"/>
    </xf>
    <xf numFmtId="165" fontId="58" fillId="15" borderId="31" xfId="1" applyFont="1" applyFill="1" applyBorder="1" applyAlignment="1">
      <alignment vertical="top"/>
    </xf>
    <xf numFmtId="4" fontId="58" fillId="15" borderId="0" xfId="5" applyNumberFormat="1" applyFont="1" applyFill="1" applyAlignment="1">
      <alignment vertical="top"/>
    </xf>
    <xf numFmtId="4" fontId="58" fillId="15" borderId="30" xfId="5" applyNumberFormat="1" applyFont="1" applyFill="1" applyBorder="1" applyAlignment="1">
      <alignment vertical="top"/>
    </xf>
    <xf numFmtId="49" fontId="59" fillId="16" borderId="9" xfId="5" applyNumberFormat="1" applyFont="1" applyFill="1" applyBorder="1" applyAlignment="1">
      <alignment horizontal="left" vertical="top" wrapText="1"/>
    </xf>
    <xf numFmtId="0" fontId="59" fillId="16" borderId="15" xfId="5" applyFont="1" applyFill="1" applyBorder="1" applyAlignment="1">
      <alignment horizontal="left" vertical="top" wrapText="1"/>
    </xf>
    <xf numFmtId="165" fontId="59" fillId="16" borderId="9" xfId="1" applyFont="1" applyFill="1" applyBorder="1" applyAlignment="1">
      <alignment horizontal="right" vertical="top"/>
    </xf>
    <xf numFmtId="168" fontId="59" fillId="16" borderId="14" xfId="1" applyNumberFormat="1" applyFont="1" applyFill="1" applyBorder="1" applyAlignment="1">
      <alignment horizontal="right" vertical="top"/>
    </xf>
    <xf numFmtId="165" fontId="59" fillId="16" borderId="10" xfId="1" applyFont="1" applyFill="1" applyBorder="1" applyAlignment="1">
      <alignment vertical="top"/>
    </xf>
    <xf numFmtId="165" fontId="59" fillId="16" borderId="13" xfId="1" applyFont="1" applyFill="1" applyBorder="1" applyAlignment="1">
      <alignment vertical="top"/>
    </xf>
    <xf numFmtId="4" fontId="59" fillId="16" borderId="10" xfId="5" applyNumberFormat="1" applyFont="1" applyFill="1" applyBorder="1" applyAlignment="1">
      <alignment vertical="top"/>
    </xf>
    <xf numFmtId="4" fontId="59" fillId="16" borderId="15" xfId="5" applyNumberFormat="1" applyFont="1" applyFill="1" applyBorder="1" applyAlignment="1">
      <alignment vertical="top"/>
    </xf>
    <xf numFmtId="3" fontId="59" fillId="16" borderId="28" xfId="5" applyNumberFormat="1" applyFont="1" applyFill="1" applyBorder="1"/>
    <xf numFmtId="4" fontId="59" fillId="16" borderId="11" xfId="5" applyNumberFormat="1" applyFont="1" applyFill="1" applyBorder="1"/>
    <xf numFmtId="3" fontId="57" fillId="0" borderId="0" xfId="5" applyNumberFormat="1" applyFont="1"/>
    <xf numFmtId="3" fontId="52" fillId="0" borderId="0" xfId="5" applyNumberFormat="1" applyFont="1"/>
    <xf numFmtId="0" fontId="52" fillId="0" borderId="29" xfId="5" applyFont="1" applyBorder="1"/>
    <xf numFmtId="0" fontId="60" fillId="0" borderId="30" xfId="5" applyFont="1" applyBorder="1" applyAlignment="1">
      <alignment horizontal="center" vertical="top" wrapText="1"/>
    </xf>
    <xf numFmtId="165" fontId="58" fillId="0" borderId="35" xfId="1" applyFont="1" applyFill="1" applyBorder="1" applyAlignment="1">
      <alignment vertical="top"/>
    </xf>
    <xf numFmtId="168" fontId="58" fillId="0" borderId="36" xfId="1" applyNumberFormat="1" applyFont="1" applyBorder="1" applyAlignment="1">
      <alignment vertical="top"/>
    </xf>
    <xf numFmtId="168" fontId="58" fillId="0" borderId="37" xfId="1" applyNumberFormat="1" applyFont="1" applyBorder="1" applyAlignment="1">
      <alignment vertical="top"/>
    </xf>
    <xf numFmtId="165" fontId="59" fillId="16" borderId="9" xfId="1" applyFont="1" applyFill="1" applyBorder="1" applyAlignment="1">
      <alignment horizontal="left" vertical="top" wrapText="1"/>
    </xf>
    <xf numFmtId="165" fontId="59" fillId="16" borderId="15" xfId="1" applyFont="1" applyFill="1" applyBorder="1" applyAlignment="1">
      <alignment horizontal="left" vertical="top" wrapText="1"/>
    </xf>
    <xf numFmtId="165" fontId="59" fillId="16" borderId="15" xfId="1" applyFont="1" applyFill="1" applyBorder="1" applyAlignment="1">
      <alignment vertical="top"/>
    </xf>
    <xf numFmtId="165" fontId="59" fillId="16" borderId="28" xfId="1" applyFont="1" applyFill="1" applyBorder="1"/>
    <xf numFmtId="165" fontId="59" fillId="16" borderId="11" xfId="1" applyFont="1" applyFill="1" applyBorder="1"/>
    <xf numFmtId="1" fontId="59" fillId="7" borderId="0" xfId="1" applyNumberFormat="1" applyFont="1" applyFill="1" applyAlignment="1">
      <alignment horizontal="center"/>
    </xf>
    <xf numFmtId="165" fontId="59" fillId="0" borderId="0" xfId="1" applyFont="1"/>
    <xf numFmtId="165" fontId="57" fillId="0" borderId="0" xfId="5" applyNumberFormat="1" applyFont="1"/>
    <xf numFmtId="168" fontId="58" fillId="0" borderId="30" xfId="1" applyNumberFormat="1" applyFont="1" applyBorder="1" applyAlignment="1">
      <alignment vertical="top"/>
    </xf>
    <xf numFmtId="0" fontId="52" fillId="7" borderId="0" xfId="5" applyFont="1" applyFill="1" applyAlignment="1">
      <alignment horizontal="center"/>
    </xf>
    <xf numFmtId="168" fontId="58" fillId="0" borderId="0" xfId="1" applyNumberFormat="1" applyFont="1" applyBorder="1" applyAlignment="1">
      <alignment vertical="top"/>
    </xf>
    <xf numFmtId="165" fontId="59" fillId="0" borderId="30" xfId="1" applyFont="1" applyFill="1" applyBorder="1" applyAlignment="1">
      <alignment vertical="top"/>
    </xf>
    <xf numFmtId="1" fontId="61" fillId="7" borderId="0" xfId="5" applyNumberFormat="1" applyFont="1" applyFill="1" applyAlignment="1">
      <alignment horizontal="center"/>
    </xf>
    <xf numFmtId="0" fontId="61" fillId="0" borderId="0" xfId="5" applyFont="1"/>
    <xf numFmtId="165" fontId="58" fillId="0" borderId="31" xfId="1" applyFont="1" applyBorder="1" applyAlignment="1">
      <alignment horizontal="right" vertical="top"/>
    </xf>
    <xf numFmtId="0" fontId="52" fillId="0" borderId="9" xfId="5" applyFont="1" applyBorder="1"/>
    <xf numFmtId="0" fontId="53" fillId="0" borderId="10" xfId="5" applyFont="1" applyBorder="1" applyAlignment="1">
      <alignment horizontal="center" vertical="top" wrapText="1"/>
    </xf>
    <xf numFmtId="165" fontId="55" fillId="0" borderId="9" xfId="1" applyFont="1" applyBorder="1" applyAlignment="1">
      <alignment horizontal="right" vertical="top"/>
    </xf>
    <xf numFmtId="168" fontId="55" fillId="0" borderId="14" xfId="1" applyNumberFormat="1" applyFont="1" applyBorder="1" applyAlignment="1">
      <alignment horizontal="right" vertical="top"/>
    </xf>
    <xf numFmtId="165" fontId="57" fillId="0" borderId="10" xfId="1" applyFont="1" applyBorder="1" applyAlignment="1">
      <alignment vertical="center"/>
    </xf>
    <xf numFmtId="3" fontId="57" fillId="0" borderId="28" xfId="5" applyNumberFormat="1" applyFont="1" applyBorder="1" applyAlignment="1">
      <alignment vertical="center"/>
    </xf>
    <xf numFmtId="4" fontId="57" fillId="0" borderId="11" xfId="5" applyNumberFormat="1" applyFont="1" applyBorder="1" applyAlignment="1">
      <alignment vertical="center"/>
    </xf>
    <xf numFmtId="0" fontId="58" fillId="0" borderId="0" xfId="5" applyFont="1" applyAlignment="1">
      <alignment horizontal="left" vertical="top" wrapText="1"/>
    </xf>
    <xf numFmtId="165" fontId="58" fillId="0" borderId="0" xfId="1" applyFont="1" applyAlignment="1">
      <alignment horizontal="right" vertical="top"/>
    </xf>
    <xf numFmtId="168" fontId="58" fillId="0" borderId="0" xfId="1" applyNumberFormat="1" applyFont="1" applyAlignment="1">
      <alignment horizontal="right" vertical="top"/>
    </xf>
    <xf numFmtId="9" fontId="52" fillId="0" borderId="0" xfId="1" applyNumberFormat="1" applyFont="1"/>
    <xf numFmtId="10" fontId="52" fillId="0" borderId="0" xfId="2" applyNumberFormat="1" applyFont="1"/>
    <xf numFmtId="4" fontId="52" fillId="0" borderId="0" xfId="5" applyNumberFormat="1" applyFont="1"/>
    <xf numFmtId="0" fontId="40" fillId="0" borderId="0" xfId="5" applyFont="1"/>
    <xf numFmtId="0" fontId="45" fillId="0" borderId="0" xfId="5" applyFont="1" applyAlignment="1">
      <alignment horizontal="center" vertical="top" wrapText="1"/>
    </xf>
    <xf numFmtId="165" fontId="18" fillId="0" borderId="0" xfId="1" applyFont="1"/>
    <xf numFmtId="0" fontId="18" fillId="0" borderId="0" xfId="5" applyFont="1"/>
    <xf numFmtId="0" fontId="18" fillId="0" borderId="0" xfId="5" applyFont="1" applyAlignment="1">
      <alignment horizontal="right"/>
    </xf>
    <xf numFmtId="165" fontId="39" fillId="2" borderId="6" xfId="1" applyFont="1" applyFill="1" applyBorder="1" applyAlignment="1">
      <alignment horizontal="center" vertical="center"/>
    </xf>
    <xf numFmtId="0" fontId="18" fillId="0" borderId="0" xfId="5" applyFont="1" applyAlignment="1">
      <alignment horizontal="center"/>
    </xf>
    <xf numFmtId="49" fontId="40" fillId="0" borderId="6" xfId="5" applyNumberFormat="1" applyFont="1" applyBorder="1" applyAlignment="1">
      <alignment horizontal="left" vertical="top" wrapText="1"/>
    </xf>
    <xf numFmtId="0" fontId="40" fillId="0" borderId="6" xfId="5" applyFont="1" applyBorder="1" applyAlignment="1">
      <alignment horizontal="left" vertical="top" wrapText="1"/>
    </xf>
    <xf numFmtId="165" fontId="40" fillId="0" borderId="6" xfId="1" applyFont="1" applyFill="1" applyBorder="1" applyAlignment="1">
      <alignment horizontal="right" vertical="center"/>
    </xf>
    <xf numFmtId="165" fontId="18" fillId="0" borderId="6" xfId="1" applyFont="1" applyFill="1" applyBorder="1" applyAlignment="1">
      <alignment horizontal="right" vertical="center"/>
    </xf>
    <xf numFmtId="165" fontId="40" fillId="0" borderId="0" xfId="5" applyNumberFormat="1" applyFont="1"/>
    <xf numFmtId="0" fontId="18" fillId="0" borderId="6" xfId="5" applyFont="1" applyBorder="1" applyAlignment="1">
      <alignment horizontal="left" vertical="top" wrapText="1"/>
    </xf>
    <xf numFmtId="165" fontId="18" fillId="0" borderId="6" xfId="1" applyFont="1" applyFill="1" applyBorder="1" applyAlignment="1">
      <alignment vertical="center"/>
    </xf>
    <xf numFmtId="49" fontId="18" fillId="0" borderId="6" xfId="5" applyNumberFormat="1" applyFont="1" applyBorder="1" applyAlignment="1">
      <alignment horizontal="left" vertical="top" wrapText="1"/>
    </xf>
    <xf numFmtId="165" fontId="40" fillId="0" borderId="6" xfId="1" applyFont="1" applyFill="1" applyBorder="1" applyAlignment="1">
      <alignment vertical="center"/>
    </xf>
    <xf numFmtId="165" fontId="18" fillId="17" borderId="6" xfId="1" applyFont="1" applyFill="1" applyBorder="1" applyAlignment="1">
      <alignment horizontal="right" vertical="center"/>
    </xf>
    <xf numFmtId="165" fontId="18" fillId="18" borderId="6" xfId="1" applyFont="1" applyFill="1" applyBorder="1" applyAlignment="1">
      <alignment horizontal="right" vertical="center"/>
    </xf>
    <xf numFmtId="165" fontId="40" fillId="0" borderId="0" xfId="1" applyFont="1" applyFill="1"/>
    <xf numFmtId="165" fontId="18" fillId="0" borderId="0" xfId="5" applyNumberFormat="1" applyFont="1"/>
    <xf numFmtId="165" fontId="40" fillId="19" borderId="6" xfId="1" applyFont="1" applyFill="1" applyBorder="1" applyAlignment="1">
      <alignment horizontal="right" vertical="center"/>
    </xf>
    <xf numFmtId="165" fontId="18" fillId="19" borderId="6" xfId="1" applyFont="1" applyFill="1" applyBorder="1" applyAlignment="1">
      <alignment vertical="center"/>
    </xf>
    <xf numFmtId="49" fontId="64" fillId="0" borderId="6" xfId="5" applyNumberFormat="1" applyFont="1" applyBorder="1" applyAlignment="1">
      <alignment horizontal="left" vertical="top" wrapText="1"/>
    </xf>
    <xf numFmtId="0" fontId="64" fillId="0" borderId="6" xfId="5" applyFont="1" applyBorder="1" applyAlignment="1">
      <alignment horizontal="right" vertical="top" wrapText="1"/>
    </xf>
    <xf numFmtId="165" fontId="64" fillId="0" borderId="6" xfId="1" applyFont="1" applyFill="1" applyBorder="1" applyAlignment="1">
      <alignment horizontal="right" vertical="center"/>
    </xf>
    <xf numFmtId="165" fontId="64" fillId="0" borderId="6" xfId="1" applyFont="1" applyFill="1" applyBorder="1" applyAlignment="1">
      <alignment vertical="center"/>
    </xf>
    <xf numFmtId="0" fontId="64" fillId="0" borderId="0" xfId="5" applyFont="1"/>
    <xf numFmtId="0" fontId="40" fillId="0" borderId="0" xfId="5" applyFont="1" applyAlignment="1">
      <alignment horizontal="right"/>
    </xf>
    <xf numFmtId="0" fontId="40" fillId="20" borderId="6" xfId="5" applyFont="1" applyFill="1" applyBorder="1"/>
    <xf numFmtId="0" fontId="41" fillId="20" borderId="6" xfId="5" applyFont="1" applyFill="1" applyBorder="1" applyAlignment="1">
      <alignment horizontal="center" vertical="top" wrapText="1"/>
    </xf>
    <xf numFmtId="165" fontId="40" fillId="20" borderId="6" xfId="1" applyFont="1" applyFill="1" applyBorder="1" applyAlignment="1">
      <alignment horizontal="right" vertical="center"/>
    </xf>
    <xf numFmtId="0" fontId="65" fillId="3" borderId="0" xfId="5" applyFont="1" applyFill="1" applyAlignment="1">
      <alignment horizontal="left" vertical="top" wrapText="1"/>
    </xf>
    <xf numFmtId="0" fontId="65" fillId="3" borderId="0" xfId="5" applyFont="1" applyFill="1"/>
    <xf numFmtId="165" fontId="65" fillId="3" borderId="0" xfId="1" applyFont="1" applyFill="1" applyAlignment="1">
      <alignment horizontal="right" vertical="center"/>
    </xf>
    <xf numFmtId="165" fontId="65" fillId="3" borderId="0" xfId="1" applyFont="1" applyFill="1" applyAlignment="1">
      <alignment vertical="center"/>
    </xf>
    <xf numFmtId="0" fontId="65" fillId="0" borderId="0" xfId="5" applyFont="1"/>
    <xf numFmtId="0" fontId="40" fillId="0" borderId="6" xfId="5" applyFont="1" applyBorder="1"/>
    <xf numFmtId="9" fontId="40" fillId="0" borderId="6" xfId="1" applyNumberFormat="1" applyFont="1" applyBorder="1"/>
    <xf numFmtId="10" fontId="40" fillId="0" borderId="6" xfId="1" applyNumberFormat="1" applyFont="1" applyBorder="1"/>
    <xf numFmtId="10" fontId="40" fillId="0" borderId="6" xfId="2" applyNumberFormat="1" applyFont="1" applyBorder="1"/>
    <xf numFmtId="0" fontId="47" fillId="0" borderId="6" xfId="5" applyFont="1" applyBorder="1" applyAlignment="1">
      <alignment horizontal="left" vertical="top" wrapText="1"/>
    </xf>
    <xf numFmtId="165" fontId="18" fillId="0" borderId="6" xfId="1" applyFont="1" applyBorder="1"/>
    <xf numFmtId="165" fontId="40" fillId="0" borderId="6" xfId="1" applyFont="1" applyBorder="1"/>
    <xf numFmtId="3" fontId="18" fillId="0" borderId="0" xfId="5" applyNumberFormat="1" applyFont="1"/>
    <xf numFmtId="168" fontId="18" fillId="0" borderId="0" xfId="1" applyNumberFormat="1" applyFont="1"/>
    <xf numFmtId="168" fontId="18" fillId="0" borderId="0" xfId="1" applyNumberFormat="1" applyFont="1" applyFill="1" applyAlignment="1">
      <alignment horizontal="right"/>
    </xf>
    <xf numFmtId="168" fontId="18" fillId="0" borderId="0" xfId="1" applyNumberFormat="1" applyFont="1" applyFill="1"/>
    <xf numFmtId="0" fontId="66" fillId="0" borderId="0" xfId="0" applyFont="1" applyAlignment="1">
      <alignment vertical="center"/>
    </xf>
    <xf numFmtId="0" fontId="67" fillId="8" borderId="38" xfId="0" applyFont="1" applyFill="1" applyBorder="1" applyAlignment="1">
      <alignment vertical="center"/>
    </xf>
    <xf numFmtId="0" fontId="66" fillId="0" borderId="0" xfId="0" applyFont="1" applyAlignment="1">
      <alignment horizontal="left" vertical="center"/>
    </xf>
    <xf numFmtId="0" fontId="66" fillId="0" borderId="0" xfId="0" applyFont="1" applyAlignment="1">
      <alignment horizontal="center" vertical="center"/>
    </xf>
    <xf numFmtId="165" fontId="66" fillId="0" borderId="0" xfId="1" applyFont="1" applyAlignment="1">
      <alignment vertical="center"/>
    </xf>
    <xf numFmtId="169" fontId="66" fillId="0" borderId="0" xfId="7" applyFont="1" applyAlignment="1">
      <alignment vertical="center"/>
    </xf>
    <xf numFmtId="0" fontId="67" fillId="8" borderId="39" xfId="0" applyFont="1" applyFill="1" applyBorder="1" applyAlignment="1">
      <alignment vertical="center"/>
    </xf>
    <xf numFmtId="0" fontId="69" fillId="22" borderId="6" xfId="0" applyFont="1" applyFill="1" applyBorder="1" applyAlignment="1">
      <alignment horizontal="center" vertical="center"/>
    </xf>
    <xf numFmtId="165" fontId="69" fillId="22" borderId="6" xfId="1" applyFont="1" applyFill="1" applyBorder="1" applyAlignment="1">
      <alignment horizontal="center" vertical="center"/>
    </xf>
    <xf numFmtId="169" fontId="69" fillId="22" borderId="6" xfId="7" applyFont="1" applyFill="1" applyBorder="1" applyAlignment="1">
      <alignment horizontal="center" vertical="center"/>
    </xf>
    <xf numFmtId="0" fontId="70" fillId="0" borderId="6" xfId="0" applyFont="1" applyBorder="1" applyAlignment="1">
      <alignment vertical="center"/>
    </xf>
    <xf numFmtId="0" fontId="70" fillId="0" borderId="6" xfId="0" applyFont="1" applyBorder="1" applyAlignment="1">
      <alignment horizontal="left" vertical="center" wrapText="1"/>
    </xf>
    <xf numFmtId="0" fontId="70" fillId="0" borderId="6" xfId="0" applyFont="1" applyBorder="1" applyAlignment="1">
      <alignment horizontal="center" vertical="center" wrapText="1"/>
    </xf>
    <xf numFmtId="165" fontId="70" fillId="0" borderId="6" xfId="1" applyFont="1" applyFill="1" applyBorder="1" applyAlignment="1">
      <alignment vertical="center" wrapText="1"/>
    </xf>
    <xf numFmtId="169" fontId="70" fillId="0" borderId="6" xfId="7" applyFont="1" applyFill="1" applyBorder="1" applyAlignment="1">
      <alignment vertical="center" wrapText="1"/>
    </xf>
    <xf numFmtId="168" fontId="70" fillId="0" borderId="6" xfId="1" applyNumberFormat="1" applyFont="1" applyFill="1" applyBorder="1" applyAlignment="1">
      <alignment vertical="center" wrapText="1"/>
    </xf>
    <xf numFmtId="0" fontId="70" fillId="0" borderId="0" xfId="0" applyFont="1" applyAlignment="1">
      <alignment vertical="center"/>
    </xf>
    <xf numFmtId="0" fontId="70" fillId="0" borderId="6" xfId="0" quotePrefix="1" applyFont="1" applyBorder="1" applyAlignment="1">
      <alignment vertical="center"/>
    </xf>
    <xf numFmtId="168" fontId="66" fillId="0" borderId="0" xfId="1" applyNumberFormat="1" applyFont="1" applyAlignment="1">
      <alignment vertical="center"/>
    </xf>
    <xf numFmtId="165" fontId="66" fillId="0" borderId="0" xfId="0" applyNumberFormat="1" applyFont="1" applyAlignment="1">
      <alignment horizontal="left" vertical="center"/>
    </xf>
    <xf numFmtId="0" fontId="66" fillId="0" borderId="6" xfId="0" applyFont="1" applyBorder="1" applyAlignment="1">
      <alignment horizontal="center" vertical="center"/>
    </xf>
    <xf numFmtId="165" fontId="66" fillId="0" borderId="6" xfId="1" applyFont="1" applyBorder="1" applyAlignment="1">
      <alignment vertical="center"/>
    </xf>
    <xf numFmtId="168" fontId="66" fillId="0" borderId="6" xfId="1" applyNumberFormat="1" applyFont="1" applyBorder="1" applyAlignment="1">
      <alignment vertical="center"/>
    </xf>
    <xf numFmtId="3" fontId="66" fillId="0" borderId="0" xfId="0" applyNumberFormat="1" applyFont="1" applyAlignment="1">
      <alignment vertical="center"/>
    </xf>
    <xf numFmtId="0" fontId="69" fillId="0" borderId="0" xfId="0" applyFont="1" applyAlignment="1">
      <alignment horizontal="center" vertical="center"/>
    </xf>
    <xf numFmtId="0" fontId="66" fillId="0" borderId="6" xfId="0" applyFont="1" applyBorder="1" applyAlignment="1">
      <alignment vertical="center"/>
    </xf>
    <xf numFmtId="170" fontId="66" fillId="0" borderId="6" xfId="0" applyNumberFormat="1" applyFont="1" applyBorder="1" applyAlignment="1">
      <alignment vertical="center"/>
    </xf>
    <xf numFmtId="171" fontId="72" fillId="9" borderId="0" xfId="8" applyFont="1" applyFill="1"/>
    <xf numFmtId="171" fontId="73" fillId="9" borderId="0" xfId="8" applyFont="1" applyFill="1"/>
    <xf numFmtId="171" fontId="72" fillId="0" borderId="0" xfId="8" applyFont="1"/>
    <xf numFmtId="0" fontId="13" fillId="0" borderId="0" xfId="0" applyFont="1" applyAlignment="1">
      <alignment vertical="center"/>
    </xf>
    <xf numFmtId="0" fontId="22" fillId="0" borderId="0" xfId="0" applyFont="1" applyAlignment="1">
      <alignment vertical="center"/>
    </xf>
    <xf numFmtId="0" fontId="15" fillId="0" borderId="0" xfId="0" applyFont="1" applyAlignment="1">
      <alignment vertical="center"/>
    </xf>
    <xf numFmtId="0" fontId="74" fillId="0" borderId="0" xfId="0" applyFont="1" applyAlignment="1">
      <alignment vertical="center"/>
    </xf>
    <xf numFmtId="0" fontId="20" fillId="2" borderId="0" xfId="0" applyFont="1" applyFill="1" applyAlignment="1">
      <alignment horizontal="left" vertical="center" indent="1"/>
    </xf>
    <xf numFmtId="0" fontId="75" fillId="2" borderId="0" xfId="0" applyFont="1" applyFill="1" applyAlignment="1">
      <alignment horizontal="center" vertical="center"/>
    </xf>
    <xf numFmtId="172" fontId="76" fillId="2" borderId="0" xfId="0" applyNumberFormat="1" applyFont="1" applyFill="1" applyAlignment="1">
      <alignment horizontal="center" vertical="center" wrapText="1"/>
    </xf>
    <xf numFmtId="172" fontId="76" fillId="0" borderId="0" xfId="0" applyNumberFormat="1" applyFont="1" applyAlignment="1">
      <alignment horizontal="center" vertical="center" wrapText="1"/>
    </xf>
    <xf numFmtId="0" fontId="20" fillId="2" borderId="0" xfId="0" applyFont="1" applyFill="1" applyAlignment="1">
      <alignment horizontal="left" vertical="center"/>
    </xf>
    <xf numFmtId="0" fontId="15" fillId="3" borderId="0" xfId="0" applyFont="1" applyFill="1" applyAlignment="1">
      <alignment horizontal="left" indent="1"/>
    </xf>
    <xf numFmtId="0" fontId="13" fillId="3" borderId="0" xfId="0" applyFont="1" applyFill="1" applyAlignment="1">
      <alignment horizontal="left" indent="1"/>
    </xf>
    <xf numFmtId="170" fontId="13" fillId="3" borderId="0" xfId="7" applyNumberFormat="1" applyFont="1" applyFill="1" applyBorder="1"/>
    <xf numFmtId="170" fontId="13" fillId="0" borderId="0" xfId="7" applyNumberFormat="1" applyFont="1" applyFill="1" applyBorder="1"/>
    <xf numFmtId="0" fontId="15" fillId="3" borderId="0" xfId="0" applyFont="1" applyFill="1" applyAlignment="1">
      <alignment horizontal="left" vertical="center" indent="1"/>
    </xf>
    <xf numFmtId="173" fontId="13" fillId="3" borderId="0" xfId="0" applyNumberFormat="1" applyFont="1" applyFill="1"/>
    <xf numFmtId="0" fontId="13" fillId="3" borderId="0" xfId="0" quotePrefix="1" applyFont="1" applyFill="1" applyAlignment="1">
      <alignment horizontal="left"/>
    </xf>
    <xf numFmtId="173" fontId="15" fillId="3" borderId="0" xfId="7" applyNumberFormat="1" applyFont="1" applyFill="1" applyBorder="1"/>
    <xf numFmtId="173" fontId="15" fillId="0" borderId="0" xfId="7" applyNumberFormat="1" applyFont="1" applyFill="1" applyBorder="1"/>
    <xf numFmtId="0" fontId="13" fillId="3" borderId="0" xfId="0" applyFont="1" applyFill="1" applyAlignment="1">
      <alignment horizontal="left"/>
    </xf>
    <xf numFmtId="173" fontId="13" fillId="3" borderId="0" xfId="7" applyNumberFormat="1" applyFont="1" applyFill="1" applyBorder="1"/>
    <xf numFmtId="173" fontId="13" fillId="0" borderId="0" xfId="7" applyNumberFormat="1" applyFont="1" applyFill="1" applyBorder="1"/>
    <xf numFmtId="0" fontId="13" fillId="3" borderId="0" xfId="0" applyFont="1" applyFill="1" applyAlignment="1">
      <alignment horizontal="left" vertical="center" indent="1"/>
    </xf>
    <xf numFmtId="0" fontId="13" fillId="3" borderId="0" xfId="0" quotePrefix="1" applyFont="1" applyFill="1"/>
    <xf numFmtId="173" fontId="13" fillId="0" borderId="0" xfId="0" applyNumberFormat="1" applyFont="1"/>
    <xf numFmtId="174" fontId="13" fillId="3" borderId="0" xfId="7" applyNumberFormat="1" applyFont="1" applyFill="1" applyBorder="1"/>
    <xf numFmtId="173" fontId="13" fillId="0" borderId="0" xfId="7" applyNumberFormat="1" applyFont="1"/>
    <xf numFmtId="0" fontId="13" fillId="3" borderId="0" xfId="0" applyFont="1" applyFill="1" applyAlignment="1">
      <alignment horizontal="left" wrapText="1" indent="1"/>
    </xf>
    <xf numFmtId="0" fontId="13" fillId="3" borderId="0" xfId="0" quotePrefix="1" applyFont="1" applyFill="1" applyAlignment="1">
      <alignment horizontal="left" vertical="center"/>
    </xf>
    <xf numFmtId="173" fontId="15" fillId="3" borderId="0" xfId="7" applyNumberFormat="1" applyFont="1" applyFill="1" applyBorder="1" applyAlignment="1">
      <alignment vertical="center"/>
    </xf>
    <xf numFmtId="0" fontId="15" fillId="3" borderId="0" xfId="0" applyFont="1" applyFill="1" applyAlignment="1">
      <alignment horizontal="left" vertical="center" wrapText="1" indent="1"/>
    </xf>
    <xf numFmtId="0" fontId="13" fillId="3" borderId="0" xfId="0" applyFont="1" applyFill="1" applyAlignment="1">
      <alignment horizontal="left" vertical="center" wrapText="1" indent="1"/>
    </xf>
    <xf numFmtId="173" fontId="13" fillId="3" borderId="0" xfId="7" applyNumberFormat="1" applyFont="1" applyFill="1" applyBorder="1" applyAlignment="1">
      <alignment vertical="center"/>
    </xf>
    <xf numFmtId="173" fontId="77" fillId="0" borderId="0" xfId="0" applyNumberFormat="1" applyFont="1"/>
    <xf numFmtId="173" fontId="15" fillId="3" borderId="16" xfId="7" applyNumberFormat="1" applyFont="1" applyFill="1" applyBorder="1"/>
    <xf numFmtId="165" fontId="13" fillId="0" borderId="0" xfId="1" applyFont="1"/>
    <xf numFmtId="170" fontId="13" fillId="3" borderId="0" xfId="0" applyNumberFormat="1" applyFont="1" applyFill="1"/>
    <xf numFmtId="3" fontId="13" fillId="0" borderId="0" xfId="0" applyNumberFormat="1" applyFont="1"/>
    <xf numFmtId="170" fontId="13" fillId="0" borderId="0" xfId="0" applyNumberFormat="1" applyFont="1"/>
    <xf numFmtId="0" fontId="13" fillId="0" borderId="0" xfId="0" applyFont="1" applyAlignment="1">
      <alignment horizontal="left"/>
    </xf>
    <xf numFmtId="0" fontId="13" fillId="0" borderId="0" xfId="0" applyFont="1" applyAlignment="1">
      <alignment horizontal="center"/>
    </xf>
    <xf numFmtId="0" fontId="20" fillId="2" borderId="0" xfId="0" applyFont="1" applyFill="1" applyAlignment="1">
      <alignment horizontal="center" vertical="center"/>
    </xf>
    <xf numFmtId="0" fontId="78" fillId="2" borderId="0" xfId="0" applyFont="1" applyFill="1" applyAlignment="1">
      <alignment horizontal="center" vertical="center"/>
    </xf>
    <xf numFmtId="172" fontId="20" fillId="2" borderId="0" xfId="0" applyNumberFormat="1" applyFont="1" applyFill="1" applyAlignment="1">
      <alignment horizontal="center" vertical="center" wrapText="1"/>
    </xf>
    <xf numFmtId="172" fontId="20" fillId="0" borderId="0" xfId="0" applyNumberFormat="1" applyFont="1" applyAlignment="1">
      <alignment horizontal="center" vertical="center" wrapText="1"/>
    </xf>
    <xf numFmtId="0" fontId="79" fillId="3" borderId="0" xfId="0" applyFont="1" applyFill="1" applyAlignment="1">
      <alignment horizontal="left" indent="1"/>
    </xf>
    <xf numFmtId="0" fontId="79" fillId="3" borderId="0" xfId="0" applyFont="1" applyFill="1"/>
    <xf numFmtId="170" fontId="79" fillId="3" borderId="0" xfId="7" applyNumberFormat="1" applyFont="1" applyFill="1" applyBorder="1"/>
    <xf numFmtId="175" fontId="79" fillId="3" borderId="0" xfId="7" applyNumberFormat="1" applyFont="1" applyFill="1" applyBorder="1"/>
    <xf numFmtId="165" fontId="79" fillId="3" borderId="0" xfId="1" applyFont="1" applyFill="1" applyBorder="1"/>
    <xf numFmtId="0" fontId="13" fillId="0" borderId="0" xfId="0" applyFont="1" applyAlignment="1">
      <alignment wrapText="1"/>
    </xf>
    <xf numFmtId="166" fontId="13" fillId="0" borderId="0" xfId="0" applyNumberFormat="1" applyFont="1"/>
    <xf numFmtId="0" fontId="15" fillId="0" borderId="0" xfId="9" quotePrefix="1" applyFont="1"/>
    <xf numFmtId="0" fontId="13" fillId="0" borderId="0" xfId="9" quotePrefix="1" applyFont="1"/>
    <xf numFmtId="0" fontId="15" fillId="0" borderId="0" xfId="0" applyFont="1" applyAlignment="1">
      <alignment horizontal="center"/>
    </xf>
    <xf numFmtId="0" fontId="13" fillId="0" borderId="0" xfId="9" quotePrefix="1" applyFont="1" applyAlignment="1">
      <alignment horizontal="center"/>
    </xf>
    <xf numFmtId="0" fontId="15" fillId="0" borderId="0" xfId="9" quotePrefix="1" applyFont="1" applyAlignment="1">
      <alignment horizontal="center"/>
    </xf>
    <xf numFmtId="0" fontId="15" fillId="0" borderId="0" xfId="0" applyFont="1" applyAlignment="1">
      <alignment horizontal="right"/>
    </xf>
    <xf numFmtId="165" fontId="72" fillId="9" borderId="0" xfId="1" applyFont="1" applyFill="1" applyAlignment="1"/>
    <xf numFmtId="0" fontId="15" fillId="0" borderId="0" xfId="0" applyFont="1" applyAlignment="1">
      <alignment horizontal="center" wrapText="1"/>
    </xf>
    <xf numFmtId="171" fontId="15" fillId="9" borderId="0" xfId="8" applyFont="1" applyFill="1" applyAlignment="1">
      <alignment horizontal="left"/>
    </xf>
    <xf numFmtId="165" fontId="15" fillId="9" borderId="0" xfId="1" applyFont="1" applyFill="1" applyAlignment="1">
      <alignment horizontal="left"/>
    </xf>
    <xf numFmtId="171" fontId="80" fillId="9" borderId="0" xfId="8" applyFont="1" applyFill="1" applyAlignment="1">
      <alignment horizontal="left"/>
    </xf>
    <xf numFmtId="0" fontId="80" fillId="0" borderId="0" xfId="0" applyFont="1" applyAlignment="1">
      <alignment vertical="center" wrapText="1"/>
    </xf>
    <xf numFmtId="0" fontId="74" fillId="0" borderId="0" xfId="0" applyFont="1" applyAlignment="1">
      <alignment horizontal="left" vertical="center" wrapText="1"/>
    </xf>
    <xf numFmtId="0" fontId="15" fillId="0" borderId="0" xfId="0" applyFont="1" applyAlignment="1">
      <alignment horizontal="left" vertical="center" wrapText="1"/>
    </xf>
    <xf numFmtId="165" fontId="15" fillId="0" borderId="0" xfId="1" applyFont="1" applyAlignment="1">
      <alignment horizontal="left" vertical="center" wrapText="1"/>
    </xf>
    <xf numFmtId="172" fontId="15" fillId="0" borderId="0" xfId="1" applyNumberFormat="1" applyFont="1" applyFill="1" applyBorder="1" applyAlignment="1">
      <alignment horizontal="center" vertical="center" wrapText="1"/>
    </xf>
    <xf numFmtId="0" fontId="80" fillId="0" borderId="0" xfId="0" applyFont="1" applyAlignment="1">
      <alignment horizontal="left" vertical="center" wrapText="1"/>
    </xf>
    <xf numFmtId="0" fontId="75" fillId="2" borderId="0" xfId="0" applyFont="1" applyFill="1"/>
    <xf numFmtId="172" fontId="76" fillId="2" borderId="0" xfId="1" applyNumberFormat="1" applyFont="1" applyFill="1" applyBorder="1" applyAlignment="1">
      <alignment horizontal="center" vertical="center" wrapText="1"/>
    </xf>
    <xf numFmtId="0" fontId="77" fillId="0" borderId="0" xfId="0" applyFont="1"/>
    <xf numFmtId="176" fontId="15" fillId="3" borderId="0" xfId="1" applyNumberFormat="1" applyFont="1" applyFill="1" applyBorder="1" applyAlignment="1">
      <alignment horizontal="center" vertical="center" wrapText="1"/>
    </xf>
    <xf numFmtId="176" fontId="15" fillId="3" borderId="0" xfId="0" applyNumberFormat="1" applyFont="1" applyFill="1" applyAlignment="1">
      <alignment horizontal="center" vertical="center" wrapText="1"/>
    </xf>
    <xf numFmtId="176" fontId="15" fillId="3" borderId="0" xfId="1" applyNumberFormat="1" applyFont="1" applyFill="1" applyBorder="1"/>
    <xf numFmtId="176" fontId="15" fillId="3" borderId="0" xfId="7" applyNumberFormat="1" applyFont="1" applyFill="1" applyBorder="1"/>
    <xf numFmtId="3" fontId="77" fillId="0" borderId="0" xfId="0" applyNumberFormat="1" applyFont="1"/>
    <xf numFmtId="0" fontId="81" fillId="3" borderId="0" xfId="0" applyFont="1" applyFill="1"/>
    <xf numFmtId="176" fontId="13" fillId="0" borderId="0" xfId="0" applyNumberFormat="1" applyFont="1"/>
    <xf numFmtId="49" fontId="13" fillId="3" borderId="0" xfId="0" applyNumberFormat="1" applyFont="1" applyFill="1"/>
    <xf numFmtId="176" fontId="13" fillId="3" borderId="0" xfId="1" applyNumberFormat="1" applyFont="1" applyFill="1" applyBorder="1"/>
    <xf numFmtId="176" fontId="13" fillId="3" borderId="0" xfId="7" applyNumberFormat="1" applyFont="1" applyFill="1" applyBorder="1"/>
    <xf numFmtId="0" fontId="12" fillId="3" borderId="0" xfId="0" applyFont="1" applyFill="1"/>
    <xf numFmtId="49" fontId="13" fillId="3" borderId="0" xfId="0" quotePrefix="1" applyNumberFormat="1" applyFont="1" applyFill="1"/>
    <xf numFmtId="173" fontId="13" fillId="0" borderId="0" xfId="7" applyNumberFormat="1" applyFont="1" applyBorder="1"/>
    <xf numFmtId="0" fontId="15" fillId="0" borderId="0" xfId="0" applyFont="1"/>
    <xf numFmtId="175" fontId="77" fillId="0" borderId="0" xfId="0" applyNumberFormat="1" applyFont="1"/>
    <xf numFmtId="176" fontId="77" fillId="0" borderId="0" xfId="0" applyNumberFormat="1" applyFont="1"/>
    <xf numFmtId="176" fontId="77" fillId="0" borderId="0" xfId="10" applyFont="1"/>
    <xf numFmtId="176" fontId="15" fillId="3" borderId="41" xfId="1" applyNumberFormat="1" applyFont="1" applyFill="1" applyBorder="1"/>
    <xf numFmtId="176" fontId="15" fillId="0" borderId="0" xfId="0" applyNumberFormat="1" applyFont="1"/>
    <xf numFmtId="0" fontId="82" fillId="0" borderId="0" xfId="0" applyFont="1"/>
    <xf numFmtId="165" fontId="13" fillId="0" borderId="0" xfId="1" applyFont="1" applyBorder="1"/>
    <xf numFmtId="0" fontId="77" fillId="0" borderId="0" xfId="0" applyFont="1" applyAlignment="1">
      <alignment wrapText="1"/>
    </xf>
    <xf numFmtId="0" fontId="24" fillId="0" borderId="0" xfId="3" applyFont="1" applyFill="1" applyBorder="1"/>
    <xf numFmtId="165" fontId="4" fillId="0" borderId="0" xfId="1" applyFont="1" applyBorder="1"/>
    <xf numFmtId="165" fontId="4" fillId="0" borderId="0" xfId="1" applyFont="1"/>
    <xf numFmtId="0" fontId="36" fillId="0" borderId="0" xfId="0" applyFont="1"/>
    <xf numFmtId="0" fontId="85" fillId="0" borderId="0" xfId="0" applyFont="1" applyAlignment="1">
      <alignment horizontal="left" vertical="center"/>
    </xf>
    <xf numFmtId="0" fontId="4" fillId="0" borderId="0" xfId="0" applyFont="1" applyAlignment="1">
      <alignment horizontal="left" wrapText="1"/>
    </xf>
    <xf numFmtId="165" fontId="4" fillId="0" borderId="0" xfId="1" applyFont="1" applyAlignment="1">
      <alignment horizontal="left" wrapText="1"/>
    </xf>
    <xf numFmtId="0" fontId="4" fillId="0" borderId="0" xfId="0" applyFont="1" applyAlignment="1">
      <alignment horizontal="left" vertical="center" wrapText="1"/>
    </xf>
    <xf numFmtId="0" fontId="36" fillId="0" borderId="0" xfId="0" applyFont="1" applyAlignment="1">
      <alignment vertical="center"/>
    </xf>
    <xf numFmtId="0" fontId="4" fillId="0" borderId="0" xfId="0" applyFont="1" applyAlignment="1">
      <alignment horizontal="left" vertical="top" wrapText="1"/>
    </xf>
    <xf numFmtId="0" fontId="86" fillId="0" borderId="0" xfId="0" applyFont="1" applyAlignment="1">
      <alignment horizontal="left" vertical="center" indent="1"/>
    </xf>
    <xf numFmtId="0" fontId="36" fillId="0" borderId="0" xfId="0" applyFont="1" applyAlignment="1">
      <alignment horizontal="left" vertical="center" wrapText="1"/>
    </xf>
    <xf numFmtId="0" fontId="4" fillId="0" borderId="0" xfId="0" applyFont="1" applyAlignment="1">
      <alignment horizontal="left" vertical="center" wrapText="1" indent="1"/>
    </xf>
    <xf numFmtId="0" fontId="36" fillId="0" borderId="0" xfId="0" applyFont="1" applyAlignment="1">
      <alignment horizontal="left" vertical="center"/>
    </xf>
    <xf numFmtId="0" fontId="88" fillId="0" borderId="0" xfId="0" applyFont="1"/>
    <xf numFmtId="0" fontId="4" fillId="0" borderId="0" xfId="0" applyFont="1" applyAlignment="1">
      <alignment horizontal="left"/>
    </xf>
    <xf numFmtId="165" fontId="4" fillId="0" borderId="0" xfId="1" applyFont="1" applyAlignment="1">
      <alignment horizontal="left"/>
    </xf>
    <xf numFmtId="0" fontId="10" fillId="0" borderId="0" xfId="9" applyFont="1"/>
    <xf numFmtId="0" fontId="89" fillId="0" borderId="0" xfId="9" applyFont="1"/>
    <xf numFmtId="172" fontId="10" fillId="0" borderId="0" xfId="9" applyNumberFormat="1" applyFont="1"/>
    <xf numFmtId="0" fontId="4" fillId="0" borderId="0" xfId="0" applyFont="1" applyAlignment="1">
      <alignment vertical="center" wrapText="1"/>
    </xf>
    <xf numFmtId="177" fontId="90" fillId="2" borderId="6" xfId="9" applyNumberFormat="1" applyFont="1" applyFill="1" applyBorder="1" applyAlignment="1">
      <alignment horizontal="center" wrapText="1"/>
    </xf>
    <xf numFmtId="172" fontId="90" fillId="2" borderId="6" xfId="9" applyNumberFormat="1" applyFont="1" applyFill="1" applyBorder="1" applyAlignment="1">
      <alignment horizontal="center" vertical="center" wrapText="1"/>
    </xf>
    <xf numFmtId="0" fontId="10" fillId="0" borderId="0" xfId="9" applyFont="1" applyAlignment="1">
      <alignment wrapText="1"/>
    </xf>
    <xf numFmtId="178" fontId="89" fillId="3" borderId="6" xfId="9" applyNumberFormat="1" applyFont="1" applyFill="1" applyBorder="1" applyAlignment="1">
      <alignment horizontal="center" vertical="center" wrapText="1"/>
    </xf>
    <xf numFmtId="178" fontId="10" fillId="3" borderId="6" xfId="1" applyNumberFormat="1" applyFont="1" applyFill="1" applyBorder="1" applyAlignment="1">
      <alignment horizontal="center" vertical="center"/>
    </xf>
    <xf numFmtId="172" fontId="10" fillId="0" borderId="0" xfId="9" applyNumberFormat="1" applyFont="1" applyAlignment="1">
      <alignment wrapText="1"/>
    </xf>
    <xf numFmtId="0" fontId="10" fillId="0" borderId="0" xfId="9" applyFont="1" applyAlignment="1">
      <alignment horizontal="left"/>
    </xf>
    <xf numFmtId="0" fontId="91" fillId="0" borderId="0" xfId="0" applyFont="1"/>
    <xf numFmtId="0" fontId="10" fillId="0" borderId="0" xfId="9" applyFont="1" applyAlignment="1">
      <alignment horizontal="center" vertical="center" wrapText="1"/>
    </xf>
    <xf numFmtId="172" fontId="10" fillId="0" borderId="0" xfId="9" applyNumberFormat="1" applyFont="1" applyAlignment="1">
      <alignment horizontal="center" vertical="center" wrapText="1"/>
    </xf>
    <xf numFmtId="0" fontId="36" fillId="3" borderId="6" xfId="0" applyFont="1" applyFill="1" applyBorder="1" applyAlignment="1">
      <alignment vertical="center"/>
    </xf>
    <xf numFmtId="172" fontId="10" fillId="3" borderId="6" xfId="9" applyNumberFormat="1" applyFont="1" applyFill="1" applyBorder="1"/>
    <xf numFmtId="0" fontId="36" fillId="0" borderId="6" xfId="0" applyFont="1" applyBorder="1" applyAlignment="1">
      <alignment vertical="center"/>
    </xf>
    <xf numFmtId="172" fontId="10" fillId="0" borderId="6" xfId="9" applyNumberFormat="1" applyFont="1" applyBorder="1"/>
    <xf numFmtId="3" fontId="10" fillId="0" borderId="0" xfId="9" applyNumberFormat="1" applyFont="1"/>
    <xf numFmtId="0" fontId="4" fillId="0" borderId="6" xfId="0" applyFont="1" applyBorder="1" applyAlignment="1">
      <alignment horizontal="left" vertical="center" indent="1"/>
    </xf>
    <xf numFmtId="0" fontId="4" fillId="0" borderId="6" xfId="0" applyFont="1" applyBorder="1" applyAlignment="1">
      <alignment horizontal="center" vertical="center"/>
    </xf>
    <xf numFmtId="179" fontId="4" fillId="0" borderId="6" xfId="0" applyNumberFormat="1" applyFont="1" applyBorder="1" applyAlignment="1">
      <alignment horizontal="right" vertical="center"/>
    </xf>
    <xf numFmtId="168" fontId="4" fillId="0" borderId="6" xfId="1" applyNumberFormat="1" applyFont="1" applyFill="1" applyBorder="1" applyAlignment="1">
      <alignment horizontal="right" vertical="center"/>
    </xf>
    <xf numFmtId="176" fontId="4" fillId="0" borderId="6" xfId="0" applyNumberFormat="1" applyFont="1" applyBorder="1" applyAlignment="1">
      <alignment horizontal="right" vertical="center"/>
    </xf>
    <xf numFmtId="179" fontId="36" fillId="0" borderId="6" xfId="0" applyNumberFormat="1" applyFont="1" applyBorder="1" applyAlignment="1">
      <alignment vertical="center"/>
    </xf>
    <xf numFmtId="168" fontId="36" fillId="0" borderId="6" xfId="1" applyNumberFormat="1" applyFont="1" applyFill="1" applyBorder="1" applyAlignment="1">
      <alignment vertical="center"/>
    </xf>
    <xf numFmtId="0" fontId="36" fillId="0" borderId="6" xfId="0" applyFont="1" applyBorder="1" applyAlignment="1">
      <alignment horizontal="left" vertical="center" indent="1"/>
    </xf>
    <xf numFmtId="179" fontId="4" fillId="0" borderId="6" xfId="0" applyNumberFormat="1" applyFont="1" applyBorder="1" applyAlignment="1">
      <alignment horizontal="center" vertical="center"/>
    </xf>
    <xf numFmtId="179" fontId="36" fillId="0" borderId="6" xfId="1" applyNumberFormat="1" applyFont="1" applyFill="1" applyBorder="1" applyAlignment="1">
      <alignment horizontal="right" vertical="center"/>
    </xf>
    <xf numFmtId="169" fontId="4" fillId="0" borderId="6" xfId="7" applyFont="1" applyFill="1" applyBorder="1" applyAlignment="1">
      <alignment horizontal="right" vertical="center"/>
    </xf>
    <xf numFmtId="165" fontId="36" fillId="0" borderId="6" xfId="1" applyFont="1" applyFill="1" applyBorder="1" applyAlignment="1">
      <alignment horizontal="right" vertical="center"/>
    </xf>
    <xf numFmtId="4" fontId="4" fillId="0" borderId="6" xfId="0" applyNumberFormat="1" applyFont="1" applyBorder="1" applyAlignment="1">
      <alignment horizontal="right" vertical="center"/>
    </xf>
    <xf numFmtId="179" fontId="36" fillId="0" borderId="0" xfId="0" applyNumberFormat="1" applyFont="1" applyAlignment="1">
      <alignment horizontal="left" vertical="center"/>
    </xf>
    <xf numFmtId="0" fontId="36" fillId="3" borderId="6" xfId="0" applyFont="1" applyFill="1" applyBorder="1" applyAlignment="1">
      <alignment horizontal="left" vertical="center" indent="1"/>
    </xf>
    <xf numFmtId="179" fontId="36" fillId="3" borderId="6" xfId="0" applyNumberFormat="1" applyFont="1" applyFill="1" applyBorder="1" applyAlignment="1">
      <alignment horizontal="left" vertical="center" indent="1"/>
    </xf>
    <xf numFmtId="0" fontId="36" fillId="0" borderId="6" xfId="0" applyFont="1" applyBorder="1" applyAlignment="1">
      <alignment horizontal="center" vertical="center"/>
    </xf>
    <xf numFmtId="0" fontId="4" fillId="0" borderId="6" xfId="0" applyFont="1" applyBorder="1" applyAlignment="1">
      <alignment horizontal="left" vertical="center" wrapText="1" indent="1"/>
    </xf>
    <xf numFmtId="176" fontId="36" fillId="0" borderId="6" xfId="0" applyNumberFormat="1" applyFont="1" applyBorder="1" applyAlignment="1">
      <alignment horizontal="right" vertical="center"/>
    </xf>
    <xf numFmtId="0" fontId="36" fillId="0" borderId="6" xfId="0" applyFont="1" applyBorder="1" applyAlignment="1">
      <alignment horizontal="right" vertical="center"/>
    </xf>
    <xf numFmtId="0" fontId="4" fillId="3" borderId="6" xfId="0" applyFont="1" applyFill="1" applyBorder="1" applyAlignment="1">
      <alignment horizontal="center" vertical="center"/>
    </xf>
    <xf numFmtId="179" fontId="36" fillId="3" borderId="6" xfId="0" applyNumberFormat="1" applyFont="1" applyFill="1" applyBorder="1" applyAlignment="1">
      <alignment horizontal="right" vertical="center"/>
    </xf>
    <xf numFmtId="179" fontId="4" fillId="3" borderId="6" xfId="0" applyNumberFormat="1" applyFont="1" applyFill="1" applyBorder="1" applyAlignment="1">
      <alignment horizontal="right" vertical="center"/>
    </xf>
    <xf numFmtId="176" fontId="36" fillId="3" borderId="6" xfId="0" applyNumberFormat="1" applyFont="1" applyFill="1" applyBorder="1" applyAlignment="1">
      <alignment horizontal="right" vertical="center"/>
    </xf>
    <xf numFmtId="176" fontId="4" fillId="3" borderId="6" xfId="0" applyNumberFormat="1" applyFont="1" applyFill="1" applyBorder="1" applyAlignment="1">
      <alignment horizontal="right" vertical="center"/>
    </xf>
    <xf numFmtId="179" fontId="10" fillId="0" borderId="0" xfId="9" applyNumberFormat="1" applyFont="1"/>
    <xf numFmtId="0" fontId="89" fillId="0" borderId="0" xfId="9" applyFont="1" applyAlignment="1">
      <alignment horizontal="center" vertical="center"/>
    </xf>
    <xf numFmtId="170" fontId="10" fillId="0" borderId="0" xfId="9" applyNumberFormat="1" applyFont="1"/>
    <xf numFmtId="0" fontId="4" fillId="0" borderId="6" xfId="0" applyFont="1" applyBorder="1" applyAlignment="1">
      <alignment vertical="center" wrapText="1"/>
    </xf>
    <xf numFmtId="168" fontId="4" fillId="0" borderId="6" xfId="1" applyNumberFormat="1" applyFont="1" applyBorder="1" applyAlignment="1">
      <alignment horizontal="right" vertical="center"/>
    </xf>
    <xf numFmtId="165" fontId="4" fillId="0" borderId="6" xfId="1" applyFont="1" applyBorder="1" applyAlignment="1">
      <alignment horizontal="right" vertical="center"/>
    </xf>
    <xf numFmtId="176" fontId="4" fillId="0" borderId="6" xfId="1" applyNumberFormat="1" applyFont="1" applyBorder="1" applyAlignment="1">
      <alignment horizontal="right" vertical="center"/>
    </xf>
    <xf numFmtId="176" fontId="10" fillId="0" borderId="0" xfId="9" applyNumberFormat="1" applyFont="1"/>
    <xf numFmtId="2" fontId="10" fillId="0" borderId="0" xfId="9" applyNumberFormat="1" applyFont="1"/>
    <xf numFmtId="3" fontId="10" fillId="0" borderId="0" xfId="9" applyNumberFormat="1" applyFont="1" applyAlignment="1">
      <alignment horizontal="center" vertical="center"/>
    </xf>
    <xf numFmtId="0" fontId="92" fillId="0" borderId="0" xfId="9" applyFont="1"/>
    <xf numFmtId="165" fontId="10" fillId="0" borderId="0" xfId="1" applyFont="1"/>
    <xf numFmtId="0" fontId="90" fillId="0" borderId="0" xfId="9" applyFont="1"/>
    <xf numFmtId="0" fontId="93" fillId="0" borderId="0" xfId="9" applyFont="1"/>
    <xf numFmtId="0" fontId="14" fillId="0" borderId="0" xfId="9" applyFont="1"/>
    <xf numFmtId="0" fontId="90" fillId="2" borderId="6" xfId="0" applyFont="1" applyFill="1" applyBorder="1" applyAlignment="1">
      <alignment horizontal="center" vertical="center"/>
    </xf>
    <xf numFmtId="172" fontId="14" fillId="0" borderId="0" xfId="9" applyNumberFormat="1" applyFont="1"/>
    <xf numFmtId="0" fontId="94" fillId="0" borderId="0" xfId="0" applyFont="1"/>
    <xf numFmtId="0" fontId="89" fillId="0" borderId="6" xfId="9" applyFont="1" applyBorder="1"/>
    <xf numFmtId="0" fontId="10" fillId="0" borderId="6" xfId="9" applyFont="1" applyBorder="1" applyAlignment="1">
      <alignment horizontal="center"/>
    </xf>
    <xf numFmtId="165" fontId="10" fillId="0" borderId="6" xfId="1" applyFont="1" applyFill="1" applyBorder="1" applyAlignment="1">
      <alignment horizontal="left" indent="1"/>
    </xf>
    <xf numFmtId="0" fontId="10" fillId="0" borderId="6" xfId="9" applyFont="1" applyBorder="1" applyAlignment="1">
      <alignment horizontal="left" indent="1"/>
    </xf>
    <xf numFmtId="0" fontId="95" fillId="0" borderId="0" xfId="0" applyFont="1"/>
    <xf numFmtId="0" fontId="89" fillId="0" borderId="6" xfId="9" applyFont="1" applyBorder="1" applyAlignment="1">
      <alignment horizontal="center"/>
    </xf>
    <xf numFmtId="165" fontId="89" fillId="0" borderId="6" xfId="1" applyFont="1" applyFill="1" applyBorder="1" applyAlignment="1">
      <alignment horizontal="left" indent="1"/>
    </xf>
    <xf numFmtId="0" fontId="17" fillId="0" borderId="0" xfId="9" applyFont="1"/>
    <xf numFmtId="172" fontId="17" fillId="0" borderId="0" xfId="9" applyNumberFormat="1" applyFont="1"/>
    <xf numFmtId="0" fontId="36" fillId="3" borderId="6" xfId="0" applyFont="1" applyFill="1" applyBorder="1"/>
    <xf numFmtId="0" fontId="36" fillId="3" borderId="6" xfId="0" applyFont="1" applyFill="1" applyBorder="1" applyAlignment="1">
      <alignment horizontal="center"/>
    </xf>
    <xf numFmtId="165" fontId="36" fillId="3" borderId="6" xfId="1" applyFont="1" applyFill="1" applyBorder="1" applyAlignment="1">
      <alignment horizontal="left" indent="1"/>
    </xf>
    <xf numFmtId="165" fontId="14" fillId="0" borderId="0" xfId="9" applyNumberFormat="1" applyFont="1"/>
    <xf numFmtId="175" fontId="88" fillId="0" borderId="0" xfId="9" applyNumberFormat="1" applyFont="1"/>
    <xf numFmtId="3" fontId="92" fillId="0" borderId="0" xfId="4" applyNumberFormat="1" applyFont="1"/>
    <xf numFmtId="172" fontId="10" fillId="0" borderId="0" xfId="4" applyNumberFormat="1" applyFont="1"/>
    <xf numFmtId="0" fontId="89" fillId="3" borderId="39" xfId="0" applyFont="1" applyFill="1" applyBorder="1" applyAlignment="1">
      <alignment vertical="center"/>
    </xf>
    <xf numFmtId="0" fontId="89" fillId="3" borderId="42" xfId="0" applyFont="1" applyFill="1" applyBorder="1" applyAlignment="1">
      <alignment vertical="center"/>
    </xf>
    <xf numFmtId="0" fontId="89" fillId="3" borderId="40" xfId="0" applyFont="1" applyFill="1" applyBorder="1" applyAlignment="1">
      <alignment vertical="center"/>
    </xf>
    <xf numFmtId="0" fontId="89" fillId="3" borderId="43" xfId="0" applyFont="1" applyFill="1" applyBorder="1" applyAlignment="1">
      <alignment vertical="center"/>
    </xf>
    <xf numFmtId="0" fontId="11" fillId="3" borderId="6" xfId="0" applyFont="1" applyFill="1" applyBorder="1" applyAlignment="1">
      <alignment vertical="center"/>
    </xf>
    <xf numFmtId="0" fontId="89" fillId="3" borderId="7" xfId="0" applyFont="1" applyFill="1" applyBorder="1" applyAlignment="1">
      <alignment vertical="center"/>
    </xf>
    <xf numFmtId="0" fontId="89" fillId="3" borderId="44" xfId="0" applyFont="1" applyFill="1" applyBorder="1" applyAlignment="1">
      <alignment vertical="center"/>
    </xf>
    <xf numFmtId="0" fontId="89" fillId="3" borderId="8" xfId="0" applyFont="1" applyFill="1" applyBorder="1" applyAlignment="1">
      <alignment vertical="center"/>
    </xf>
    <xf numFmtId="0" fontId="10" fillId="0" borderId="31" xfId="0" applyFont="1" applyBorder="1" applyAlignment="1">
      <alignment vertical="center"/>
    </xf>
    <xf numFmtId="0" fontId="4" fillId="0" borderId="31" xfId="0" applyFont="1" applyBorder="1" applyAlignment="1">
      <alignment horizontal="center" vertical="center"/>
    </xf>
    <xf numFmtId="165" fontId="10" fillId="0" borderId="31" xfId="1" applyFont="1" applyFill="1" applyBorder="1" applyAlignment="1">
      <alignment horizontal="right" vertical="center" indent="1"/>
    </xf>
    <xf numFmtId="168" fontId="10" fillId="0" borderId="31" xfId="1" applyNumberFormat="1" applyFont="1" applyFill="1" applyBorder="1" applyAlignment="1">
      <alignment horizontal="right" vertical="center"/>
    </xf>
    <xf numFmtId="165" fontId="10" fillId="0" borderId="30" xfId="1" applyFont="1" applyFill="1" applyBorder="1"/>
    <xf numFmtId="165" fontId="10" fillId="0" borderId="31" xfId="1" applyFont="1" applyFill="1" applyBorder="1"/>
    <xf numFmtId="165" fontId="10" fillId="0" borderId="45" xfId="1" applyFont="1" applyFill="1" applyBorder="1"/>
    <xf numFmtId="0" fontId="96" fillId="0" borderId="0" xfId="4" applyFont="1"/>
    <xf numFmtId="0" fontId="97" fillId="0" borderId="31" xfId="0" applyFont="1" applyBorder="1" applyAlignment="1">
      <alignment vertical="center"/>
    </xf>
    <xf numFmtId="165" fontId="4" fillId="0" borderId="31" xfId="1" applyFont="1" applyFill="1" applyBorder="1" applyAlignment="1">
      <alignment horizontal="right" vertical="center" indent="1"/>
    </xf>
    <xf numFmtId="3" fontId="10" fillId="0" borderId="0" xfId="4" applyNumberFormat="1" applyFont="1"/>
    <xf numFmtId="165" fontId="97" fillId="0" borderId="31" xfId="1" applyFont="1" applyFill="1" applyBorder="1" applyAlignment="1">
      <alignment horizontal="right" vertical="center" indent="1"/>
    </xf>
    <xf numFmtId="165" fontId="4" fillId="0" borderId="31" xfId="1" applyFont="1" applyFill="1" applyBorder="1" applyAlignment="1">
      <alignment horizontal="right" vertical="center"/>
    </xf>
    <xf numFmtId="168" fontId="4" fillId="0" borderId="31" xfId="1" applyNumberFormat="1" applyFont="1" applyFill="1" applyBorder="1" applyAlignment="1">
      <alignment horizontal="right" vertical="center"/>
    </xf>
    <xf numFmtId="165" fontId="10" fillId="0" borderId="31" xfId="1" applyFont="1" applyFill="1" applyBorder="1" applyAlignment="1">
      <alignment horizontal="center"/>
    </xf>
    <xf numFmtId="0" fontId="11" fillId="3" borderId="31" xfId="0" applyFont="1" applyFill="1" applyBorder="1" applyAlignment="1">
      <alignment vertical="center"/>
    </xf>
    <xf numFmtId="0" fontId="89" fillId="3" borderId="31" xfId="0" applyFont="1" applyFill="1" applyBorder="1" applyAlignment="1">
      <alignment vertical="center"/>
    </xf>
    <xf numFmtId="165" fontId="89" fillId="3" borderId="31" xfId="1" applyFont="1" applyFill="1" applyBorder="1" applyAlignment="1">
      <alignment vertical="center"/>
    </xf>
    <xf numFmtId="165" fontId="89" fillId="3" borderId="30" xfId="1" applyFont="1" applyFill="1" applyBorder="1" applyAlignment="1">
      <alignment vertical="center"/>
    </xf>
    <xf numFmtId="165" fontId="89" fillId="3" borderId="45" xfId="1" applyFont="1" applyFill="1" applyBorder="1" applyAlignment="1">
      <alignment vertical="center"/>
    </xf>
    <xf numFmtId="165" fontId="10" fillId="0" borderId="0" xfId="4" applyNumberFormat="1" applyFont="1"/>
    <xf numFmtId="165" fontId="10" fillId="0" borderId="42" xfId="1" applyFont="1" applyFill="1" applyBorder="1"/>
    <xf numFmtId="165" fontId="10" fillId="0" borderId="39" xfId="1" applyFont="1" applyFill="1" applyBorder="1"/>
    <xf numFmtId="165" fontId="10" fillId="0" borderId="43" xfId="1" applyFont="1" applyFill="1" applyBorder="1"/>
    <xf numFmtId="0" fontId="36" fillId="3" borderId="6" xfId="0" applyFont="1" applyFill="1" applyBorder="1" applyAlignment="1">
      <alignment horizontal="center" vertical="center"/>
    </xf>
    <xf numFmtId="0" fontId="36" fillId="3" borderId="6" xfId="0" applyFont="1" applyFill="1" applyBorder="1" applyAlignment="1">
      <alignment horizontal="right" vertical="center"/>
    </xf>
    <xf numFmtId="165" fontId="36" fillId="3" borderId="6" xfId="1" applyFont="1" applyFill="1" applyBorder="1" applyAlignment="1">
      <alignment horizontal="right" vertical="center" indent="1"/>
    </xf>
    <xf numFmtId="173" fontId="97" fillId="0" borderId="0" xfId="7" applyNumberFormat="1" applyFont="1" applyFill="1" applyAlignment="1">
      <alignment horizontal="right" vertical="center"/>
    </xf>
    <xf numFmtId="0" fontId="36" fillId="3" borderId="39" xfId="0" applyFont="1" applyFill="1" applyBorder="1" applyAlignment="1">
      <alignment vertical="center"/>
    </xf>
    <xf numFmtId="0" fontId="36" fillId="3" borderId="39" xfId="0" applyFont="1" applyFill="1" applyBorder="1" applyAlignment="1">
      <alignment horizontal="center" vertical="center"/>
    </xf>
    <xf numFmtId="0" fontId="36" fillId="3" borderId="39" xfId="0" applyFont="1" applyFill="1" applyBorder="1" applyAlignment="1">
      <alignment horizontal="right" vertical="center"/>
    </xf>
    <xf numFmtId="165" fontId="36" fillId="3" borderId="39" xfId="1" applyFont="1" applyFill="1" applyBorder="1" applyAlignment="1">
      <alignment horizontal="right" vertical="center" indent="1"/>
    </xf>
    <xf numFmtId="173" fontId="97" fillId="0" borderId="0" xfId="7" applyNumberFormat="1" applyFont="1" applyAlignment="1">
      <alignment horizontal="right" vertical="center"/>
    </xf>
    <xf numFmtId="172" fontId="97" fillId="0" borderId="0" xfId="0" applyNumberFormat="1" applyFont="1" applyAlignment="1">
      <alignment horizontal="right" vertical="center"/>
    </xf>
    <xf numFmtId="0" fontId="89" fillId="3" borderId="44" xfId="0" applyFont="1" applyFill="1" applyBorder="1" applyAlignment="1">
      <alignment horizontal="center" vertical="center"/>
    </xf>
    <xf numFmtId="0" fontId="89" fillId="3" borderId="44" xfId="0" applyFont="1" applyFill="1" applyBorder="1" applyAlignment="1">
      <alignment horizontal="center" vertical="center" wrapText="1"/>
    </xf>
    <xf numFmtId="0" fontId="10" fillId="3" borderId="8" xfId="4" applyFont="1" applyFill="1" applyBorder="1"/>
    <xf numFmtId="0" fontId="4" fillId="0" borderId="0" xfId="0" applyFont="1" applyAlignment="1">
      <alignment vertical="center"/>
    </xf>
    <xf numFmtId="172" fontId="4" fillId="0" borderId="0" xfId="0" applyNumberFormat="1" applyFont="1" applyAlignment="1">
      <alignment vertical="center"/>
    </xf>
    <xf numFmtId="3" fontId="4" fillId="0" borderId="0" xfId="0" applyNumberFormat="1" applyFont="1" applyAlignment="1">
      <alignment vertical="center"/>
    </xf>
    <xf numFmtId="0" fontId="10" fillId="0" borderId="0" xfId="4" applyFont="1" applyAlignment="1">
      <alignment vertical="center"/>
    </xf>
    <xf numFmtId="0" fontId="97" fillId="0" borderId="6" xfId="0" applyFont="1" applyBorder="1" applyAlignment="1">
      <alignment vertical="center"/>
    </xf>
    <xf numFmtId="0" fontId="4" fillId="0" borderId="6" xfId="0" applyFont="1" applyBorder="1" applyAlignment="1">
      <alignment horizontal="right" vertical="center"/>
    </xf>
    <xf numFmtId="165" fontId="4" fillId="0" borderId="7" xfId="1" applyFont="1" applyBorder="1" applyAlignment="1">
      <alignment horizontal="right" vertical="center"/>
    </xf>
    <xf numFmtId="165" fontId="97" fillId="0" borderId="6" xfId="1" applyFont="1" applyBorder="1" applyAlignment="1">
      <alignment horizontal="right" vertical="center"/>
    </xf>
    <xf numFmtId="165" fontId="10" fillId="0" borderId="6" xfId="1" applyFont="1" applyBorder="1" applyAlignment="1">
      <alignment vertical="center"/>
    </xf>
    <xf numFmtId="3" fontId="10" fillId="0" borderId="0" xfId="4" applyNumberFormat="1" applyFont="1" applyAlignment="1">
      <alignment vertical="center"/>
    </xf>
    <xf numFmtId="172" fontId="10" fillId="0" borderId="0" xfId="4" applyNumberFormat="1" applyFont="1" applyAlignment="1">
      <alignment vertical="center"/>
    </xf>
    <xf numFmtId="165" fontId="10" fillId="0" borderId="0" xfId="4" applyNumberFormat="1" applyFont="1" applyAlignment="1">
      <alignment vertical="center"/>
    </xf>
    <xf numFmtId="0" fontId="88" fillId="0" borderId="0" xfId="4" applyFont="1" applyAlignment="1">
      <alignment vertical="center"/>
    </xf>
    <xf numFmtId="165" fontId="36" fillId="3" borderId="7" xfId="1" applyFont="1" applyFill="1" applyBorder="1" applyAlignment="1">
      <alignment horizontal="right" vertical="center"/>
    </xf>
    <xf numFmtId="165" fontId="36" fillId="3" borderId="6" xfId="1" applyFont="1" applyFill="1" applyBorder="1" applyAlignment="1">
      <alignment horizontal="right" vertical="center"/>
    </xf>
    <xf numFmtId="165" fontId="36" fillId="3" borderId="7" xfId="1" applyFont="1" applyFill="1" applyBorder="1" applyAlignment="1">
      <alignment vertical="center"/>
    </xf>
    <xf numFmtId="0" fontId="90" fillId="2" borderId="6" xfId="0" applyFont="1" applyFill="1" applyBorder="1" applyAlignment="1">
      <alignment horizontal="center" vertical="center" wrapText="1"/>
    </xf>
    <xf numFmtId="0" fontId="11" fillId="0" borderId="6" xfId="0" applyFont="1" applyBorder="1" applyAlignment="1">
      <alignment vertical="center"/>
    </xf>
    <xf numFmtId="165" fontId="10" fillId="0" borderId="6" xfId="1" applyFont="1" applyFill="1" applyBorder="1" applyAlignment="1">
      <alignment horizontal="right" vertical="center"/>
    </xf>
    <xf numFmtId="165" fontId="18" fillId="0" borderId="0" xfId="4" applyNumberFormat="1" applyFont="1"/>
    <xf numFmtId="172" fontId="18" fillId="0" borderId="0" xfId="4" applyNumberFormat="1" applyFont="1"/>
    <xf numFmtId="0" fontId="98" fillId="0" borderId="0" xfId="4" applyFont="1"/>
    <xf numFmtId="0" fontId="10" fillId="0" borderId="6" xfId="0" applyFont="1" applyBorder="1" applyAlignment="1">
      <alignment vertical="center"/>
    </xf>
    <xf numFmtId="166" fontId="18" fillId="0" borderId="0" xfId="4" applyNumberFormat="1" applyFont="1"/>
    <xf numFmtId="0" fontId="89" fillId="0" borderId="6" xfId="0" applyFont="1" applyBorder="1" applyAlignment="1">
      <alignment vertical="center"/>
    </xf>
    <xf numFmtId="0" fontId="10" fillId="0" borderId="6" xfId="0" applyFont="1" applyBorder="1" applyAlignment="1">
      <alignment horizontal="right" vertical="center"/>
    </xf>
    <xf numFmtId="165" fontId="89" fillId="0" borderId="6" xfId="1" applyFont="1" applyFill="1" applyBorder="1" applyAlignment="1">
      <alignment horizontal="right" vertical="center"/>
    </xf>
    <xf numFmtId="0" fontId="89" fillId="0" borderId="6" xfId="0" applyFont="1" applyBorder="1" applyAlignment="1">
      <alignment horizontal="right" vertical="center"/>
    </xf>
    <xf numFmtId="0" fontId="10" fillId="0" borderId="6" xfId="0" applyFont="1" applyBorder="1" applyAlignment="1">
      <alignment horizontal="left" vertical="center"/>
    </xf>
    <xf numFmtId="165" fontId="10" fillId="0" borderId="6" xfId="1" applyFont="1" applyFill="1" applyBorder="1" applyAlignment="1">
      <alignment horizontal="center" vertical="center"/>
    </xf>
    <xf numFmtId="165" fontId="89" fillId="0" borderId="6" xfId="1" applyFont="1" applyFill="1" applyBorder="1" applyAlignment="1">
      <alignment vertical="center"/>
    </xf>
    <xf numFmtId="165" fontId="10" fillId="0" borderId="6" xfId="1" applyFont="1" applyFill="1" applyBorder="1" applyAlignment="1">
      <alignment vertical="center"/>
    </xf>
    <xf numFmtId="0" fontId="4" fillId="0" borderId="0" xfId="0" applyFont="1" applyAlignment="1">
      <alignment horizontal="left" vertical="center"/>
    </xf>
    <xf numFmtId="172" fontId="90" fillId="2" borderId="6" xfId="0" applyNumberFormat="1" applyFont="1" applyFill="1" applyBorder="1" applyAlignment="1">
      <alignment horizontal="center" vertical="center"/>
    </xf>
    <xf numFmtId="14" fontId="90" fillId="2" borderId="6" xfId="0" applyNumberFormat="1" applyFont="1" applyFill="1" applyBorder="1" applyAlignment="1">
      <alignment horizontal="center" vertical="center"/>
    </xf>
    <xf numFmtId="0" fontId="85" fillId="0" borderId="6" xfId="0" applyFont="1" applyBorder="1" applyAlignment="1">
      <alignment vertical="center" wrapText="1"/>
    </xf>
    <xf numFmtId="0" fontId="85" fillId="0" borderId="6" xfId="0" applyFont="1" applyBorder="1" applyAlignment="1">
      <alignment horizontal="center" vertical="center"/>
    </xf>
    <xf numFmtId="0" fontId="97" fillId="0" borderId="6" xfId="0" applyFont="1" applyBorder="1" applyAlignment="1">
      <alignment vertical="center" wrapText="1"/>
    </xf>
    <xf numFmtId="0" fontId="85" fillId="23" borderId="6" xfId="0" applyFont="1" applyFill="1" applyBorder="1" applyAlignment="1">
      <alignment horizontal="left" vertical="center" wrapText="1"/>
    </xf>
    <xf numFmtId="165" fontId="85" fillId="0" borderId="6" xfId="1" applyFont="1" applyBorder="1" applyAlignment="1">
      <alignment horizontal="right" vertical="center"/>
    </xf>
    <xf numFmtId="0" fontId="99" fillId="0" borderId="0" xfId="4" applyFont="1"/>
    <xf numFmtId="176" fontId="10" fillId="0" borderId="0" xfId="4" applyNumberFormat="1" applyFont="1"/>
    <xf numFmtId="176" fontId="97" fillId="0" borderId="6" xfId="1" applyNumberFormat="1" applyFont="1" applyBorder="1" applyAlignment="1">
      <alignment horizontal="right" vertical="center"/>
    </xf>
    <xf numFmtId="176" fontId="85" fillId="0" borderId="6" xfId="1" applyNumberFormat="1" applyFont="1" applyFill="1" applyBorder="1" applyAlignment="1">
      <alignment horizontal="right" vertical="center"/>
    </xf>
    <xf numFmtId="3" fontId="88" fillId="0" borderId="0" xfId="4" applyNumberFormat="1" applyFont="1"/>
    <xf numFmtId="0" fontId="86" fillId="0" borderId="0" xfId="0" applyFont="1" applyAlignment="1">
      <alignment horizontal="justify" vertical="center"/>
    </xf>
    <xf numFmtId="165" fontId="4" fillId="0" borderId="6" xfId="0" applyNumberFormat="1" applyFont="1" applyBorder="1" applyAlignment="1">
      <alignment horizontal="right" vertical="center"/>
    </xf>
    <xf numFmtId="165" fontId="36" fillId="0" borderId="6" xfId="0" applyNumberFormat="1" applyFont="1" applyBorder="1" applyAlignment="1">
      <alignment horizontal="right" vertical="center"/>
    </xf>
    <xf numFmtId="165" fontId="4" fillId="0" borderId="0" xfId="0" applyNumberFormat="1" applyFont="1"/>
    <xf numFmtId="165" fontId="10" fillId="0" borderId="0" xfId="9" applyNumberFormat="1" applyFont="1"/>
    <xf numFmtId="0" fontId="85" fillId="0" borderId="0" xfId="0" applyFont="1" applyAlignment="1">
      <alignment horizontal="left" vertical="center" wrapText="1"/>
    </xf>
    <xf numFmtId="176" fontId="85" fillId="0" borderId="0" xfId="10" applyFont="1" applyAlignment="1">
      <alignment vertical="center"/>
    </xf>
    <xf numFmtId="0" fontId="4" fillId="0" borderId="0" xfId="0" applyFont="1" applyAlignment="1">
      <alignment horizontal="justify" vertical="center"/>
    </xf>
    <xf numFmtId="0" fontId="31" fillId="0" borderId="0" xfId="0" applyFont="1" applyAlignment="1">
      <alignment horizontal="left" vertical="center" wrapText="1"/>
    </xf>
    <xf numFmtId="0" fontId="18" fillId="0" borderId="0" xfId="9" applyFont="1"/>
    <xf numFmtId="176" fontId="31" fillId="0" borderId="0" xfId="10" applyFont="1" applyAlignment="1">
      <alignment vertical="center"/>
    </xf>
    <xf numFmtId="0" fontId="86" fillId="0" borderId="0" xfId="0" applyFont="1"/>
    <xf numFmtId="0" fontId="97" fillId="0" borderId="0" xfId="0" applyFont="1" applyAlignment="1">
      <alignment horizontal="left" vertical="center"/>
    </xf>
    <xf numFmtId="0" fontId="97" fillId="0" borderId="0" xfId="0" applyFont="1" applyAlignment="1">
      <alignment horizontal="left" vertical="center" wrapText="1"/>
    </xf>
    <xf numFmtId="165" fontId="36" fillId="0" borderId="6" xfId="1" applyFont="1" applyBorder="1" applyAlignment="1">
      <alignment horizontal="right" vertical="center"/>
    </xf>
    <xf numFmtId="0" fontId="85" fillId="0" borderId="0" xfId="0" applyFont="1" applyAlignment="1">
      <alignment vertical="center" wrapText="1"/>
    </xf>
    <xf numFmtId="0" fontId="85" fillId="0" borderId="0" xfId="0" applyFont="1" applyAlignment="1">
      <alignment horizontal="right" vertical="center"/>
    </xf>
    <xf numFmtId="0" fontId="89" fillId="0" borderId="0" xfId="9" applyFont="1" applyAlignment="1">
      <alignment horizontal="center" vertical="center" wrapText="1"/>
    </xf>
    <xf numFmtId="172" fontId="90" fillId="2" borderId="6" xfId="0" applyNumberFormat="1" applyFont="1" applyFill="1" applyBorder="1" applyAlignment="1">
      <alignment horizontal="center" vertical="center" wrapText="1"/>
    </xf>
    <xf numFmtId="175" fontId="10" fillId="0" borderId="0" xfId="1" applyNumberFormat="1" applyFont="1" applyBorder="1"/>
    <xf numFmtId="0" fontId="4" fillId="0" borderId="6" xfId="0" applyFont="1" applyBorder="1" applyAlignment="1">
      <alignment vertical="center"/>
    </xf>
    <xf numFmtId="176" fontId="4" fillId="0" borderId="6" xfId="1" applyNumberFormat="1" applyFont="1" applyBorder="1" applyAlignment="1">
      <alignment horizontal="center" vertical="center"/>
    </xf>
    <xf numFmtId="175" fontId="10" fillId="0" borderId="0" xfId="1" applyNumberFormat="1" applyFont="1"/>
    <xf numFmtId="176" fontId="36" fillId="0" borderId="6" xfId="1" applyNumberFormat="1" applyFont="1" applyBorder="1" applyAlignment="1">
      <alignment horizontal="right" vertical="center"/>
    </xf>
    <xf numFmtId="175" fontId="89" fillId="0" borderId="0" xfId="1" applyNumberFormat="1" applyFont="1" applyBorder="1"/>
    <xf numFmtId="165" fontId="89" fillId="0" borderId="0" xfId="1" applyFont="1"/>
    <xf numFmtId="175" fontId="89" fillId="0" borderId="0" xfId="1" applyNumberFormat="1" applyFont="1"/>
    <xf numFmtId="176" fontId="89" fillId="0" borderId="6" xfId="1" applyNumberFormat="1" applyFont="1" applyBorder="1"/>
    <xf numFmtId="0" fontId="92" fillId="0" borderId="0" xfId="4" applyFont="1"/>
    <xf numFmtId="0" fontId="90" fillId="2" borderId="42" xfId="0" applyFont="1" applyFill="1" applyBorder="1" applyAlignment="1">
      <alignment horizontal="center" vertical="center" wrapText="1"/>
    </xf>
    <xf numFmtId="165" fontId="4" fillId="0" borderId="6" xfId="1" applyFont="1" applyFill="1" applyBorder="1" applyAlignment="1">
      <alignment horizontal="left" vertical="center" indent="1"/>
    </xf>
    <xf numFmtId="176" fontId="4" fillId="0" borderId="6" xfId="1" applyNumberFormat="1" applyFont="1" applyFill="1" applyBorder="1" applyAlignment="1">
      <alignment horizontal="right" vertical="center"/>
    </xf>
    <xf numFmtId="176" fontId="36" fillId="0" borderId="0" xfId="1" applyNumberFormat="1" applyFont="1" applyBorder="1" applyAlignment="1">
      <alignment horizontal="right" vertical="center"/>
    </xf>
    <xf numFmtId="165" fontId="36" fillId="0" borderId="0" xfId="0" applyNumberFormat="1" applyFont="1" applyAlignment="1">
      <alignment horizontal="right" vertical="center"/>
    </xf>
    <xf numFmtId="0" fontId="10" fillId="0" borderId="0" xfId="0" applyFont="1" applyAlignment="1">
      <alignment vertical="top"/>
    </xf>
    <xf numFmtId="181" fontId="89" fillId="0" borderId="0" xfId="11" applyNumberFormat="1" applyFont="1"/>
    <xf numFmtId="0" fontId="89" fillId="0" borderId="0" xfId="0" applyFont="1" applyAlignment="1">
      <alignment vertical="top"/>
    </xf>
    <xf numFmtId="181" fontId="4" fillId="0" borderId="0" xfId="0" applyNumberFormat="1" applyFont="1"/>
    <xf numFmtId="165" fontId="4" fillId="0" borderId="6" xfId="1" applyFont="1" applyFill="1" applyBorder="1" applyAlignment="1">
      <alignment horizontal="right" vertical="center"/>
    </xf>
    <xf numFmtId="173" fontId="10" fillId="0" borderId="0" xfId="7" applyNumberFormat="1" applyFont="1"/>
    <xf numFmtId="0" fontId="86" fillId="0" borderId="38" xfId="0" applyFont="1" applyBorder="1" applyAlignment="1">
      <alignment vertical="center"/>
    </xf>
    <xf numFmtId="165" fontId="4" fillId="0" borderId="38" xfId="1" applyFont="1" applyBorder="1"/>
    <xf numFmtId="165" fontId="4" fillId="0" borderId="38" xfId="1" applyFont="1" applyBorder="1" applyAlignment="1">
      <alignment horizontal="right" vertical="center"/>
    </xf>
    <xf numFmtId="0" fontId="4" fillId="0" borderId="39" xfId="0" applyFont="1" applyBorder="1" applyAlignment="1">
      <alignment horizontal="left" vertical="center" indent="4"/>
    </xf>
    <xf numFmtId="165" fontId="4" fillId="0" borderId="39" xfId="1" applyFont="1" applyBorder="1" applyAlignment="1">
      <alignment horizontal="right" vertical="center"/>
    </xf>
    <xf numFmtId="173" fontId="10" fillId="0" borderId="0" xfId="9" applyNumberFormat="1" applyFont="1"/>
    <xf numFmtId="0" fontId="4" fillId="0" borderId="0" xfId="0" applyFont="1" applyAlignment="1">
      <alignment horizontal="right" vertical="center"/>
    </xf>
    <xf numFmtId="14" fontId="10" fillId="0" borderId="0" xfId="9" applyNumberFormat="1" applyFont="1"/>
    <xf numFmtId="0" fontId="10" fillId="0" borderId="6" xfId="9" applyFont="1" applyBorder="1"/>
    <xf numFmtId="165" fontId="10" fillId="0" borderId="6" xfId="1" applyFont="1" applyBorder="1"/>
    <xf numFmtId="165" fontId="10" fillId="0" borderId="6" xfId="1" applyFont="1" applyBorder="1" applyAlignment="1">
      <alignment vertical="top"/>
    </xf>
    <xf numFmtId="165" fontId="89" fillId="0" borderId="6" xfId="1" applyFont="1" applyBorder="1"/>
    <xf numFmtId="165" fontId="89" fillId="0" borderId="6" xfId="1" applyFont="1" applyBorder="1" applyAlignment="1">
      <alignment vertical="top"/>
    </xf>
    <xf numFmtId="170" fontId="89" fillId="0" borderId="0" xfId="9" applyNumberFormat="1" applyFont="1"/>
    <xf numFmtId="165" fontId="4" fillId="0" borderId="6" xfId="1" applyFont="1" applyBorder="1" applyAlignment="1">
      <alignment horizontal="right" vertical="center" indent="1"/>
    </xf>
    <xf numFmtId="165" fontId="36" fillId="0" borderId="6" xfId="1" applyFont="1" applyBorder="1" applyAlignment="1">
      <alignment horizontal="right" vertical="center" indent="1"/>
    </xf>
    <xf numFmtId="0" fontId="4" fillId="0" borderId="6" xfId="0" applyFont="1" applyBorder="1" applyAlignment="1">
      <alignment horizontal="center" vertical="center" wrapText="1"/>
    </xf>
    <xf numFmtId="165" fontId="4" fillId="0" borderId="6" xfId="1" applyFont="1" applyBorder="1" applyAlignment="1">
      <alignment horizontal="center" vertical="center"/>
    </xf>
    <xf numFmtId="172" fontId="99" fillId="0" borderId="0" xfId="9" applyNumberFormat="1" applyFont="1"/>
    <xf numFmtId="14" fontId="4" fillId="0" borderId="6" xfId="0" applyNumberFormat="1" applyFont="1" applyBorder="1" applyAlignment="1">
      <alignment horizontal="center" vertical="center" wrapText="1"/>
    </xf>
    <xf numFmtId="165" fontId="36" fillId="0" borderId="6" xfId="1" applyFont="1" applyBorder="1" applyAlignment="1">
      <alignment horizontal="center" vertical="center"/>
    </xf>
    <xf numFmtId="0" fontId="100" fillId="0" borderId="0" xfId="0" applyFont="1" applyAlignment="1">
      <alignment horizontal="left" vertical="center"/>
    </xf>
    <xf numFmtId="172" fontId="18" fillId="0" borderId="0" xfId="9" applyNumberFormat="1" applyFont="1"/>
    <xf numFmtId="165" fontId="4" fillId="0" borderId="6" xfId="1" applyFont="1" applyBorder="1" applyAlignment="1">
      <alignment vertical="center"/>
    </xf>
    <xf numFmtId="165" fontId="36" fillId="0" borderId="6" xfId="1" applyFont="1" applyBorder="1" applyAlignment="1">
      <alignment vertical="center"/>
    </xf>
    <xf numFmtId="176" fontId="89" fillId="0" borderId="0" xfId="10" applyFont="1" applyAlignment="1">
      <alignment vertical="top"/>
    </xf>
    <xf numFmtId="176" fontId="4" fillId="0" borderId="6" xfId="7" applyNumberFormat="1" applyFont="1" applyBorder="1" applyAlignment="1">
      <alignment horizontal="right" vertical="center"/>
    </xf>
    <xf numFmtId="172" fontId="101" fillId="0" borderId="0" xfId="9" applyNumberFormat="1" applyFont="1" applyAlignment="1">
      <alignment vertical="center"/>
    </xf>
    <xf numFmtId="0" fontId="14" fillId="0" borderId="0" xfId="9" applyFont="1" applyAlignment="1">
      <alignment vertical="center"/>
    </xf>
    <xf numFmtId="172" fontId="14" fillId="0" borderId="0" xfId="9" applyNumberFormat="1" applyFont="1" applyAlignment="1">
      <alignment vertical="center"/>
    </xf>
    <xf numFmtId="176" fontId="10" fillId="0" borderId="6" xfId="7" applyNumberFormat="1" applyFont="1" applyBorder="1" applyAlignment="1">
      <alignment vertical="center"/>
    </xf>
    <xf numFmtId="0" fontId="101" fillId="0" borderId="0" xfId="9" applyFont="1" applyAlignment="1">
      <alignment vertical="center"/>
    </xf>
    <xf numFmtId="176" fontId="4" fillId="0" borderId="6" xfId="7" applyNumberFormat="1" applyFont="1" applyFill="1" applyBorder="1" applyAlignment="1">
      <alignment horizontal="right" vertical="center"/>
    </xf>
    <xf numFmtId="0" fontId="102" fillId="0" borderId="0" xfId="9" applyFont="1" applyAlignment="1">
      <alignment vertical="center"/>
    </xf>
    <xf numFmtId="165" fontId="102" fillId="0" borderId="0" xfId="9" applyNumberFormat="1" applyFont="1" applyAlignment="1">
      <alignment vertical="center"/>
    </xf>
    <xf numFmtId="0" fontId="36" fillId="0" borderId="6" xfId="0" applyFont="1" applyBorder="1" applyAlignment="1">
      <alignment vertical="center" wrapText="1"/>
    </xf>
    <xf numFmtId="0" fontId="4" fillId="0" borderId="6" xfId="0" applyFont="1" applyBorder="1" applyAlignment="1">
      <alignment vertical="top" wrapText="1"/>
    </xf>
    <xf numFmtId="165" fontId="14" fillId="0" borderId="0" xfId="1" applyFont="1"/>
    <xf numFmtId="0" fontId="97" fillId="0" borderId="0" xfId="0" applyFont="1" applyAlignment="1">
      <alignment horizontal="center" vertical="center"/>
    </xf>
    <xf numFmtId="0" fontId="97" fillId="0" borderId="0" xfId="0" applyFont="1" applyAlignment="1">
      <alignment horizontal="center" vertical="center" wrapText="1"/>
    </xf>
    <xf numFmtId="0" fontId="88" fillId="0" borderId="0" xfId="9" applyFont="1"/>
    <xf numFmtId="172" fontId="10" fillId="0" borderId="0" xfId="0" applyNumberFormat="1" applyFont="1"/>
    <xf numFmtId="0" fontId="85" fillId="3" borderId="7" xfId="0" applyFont="1" applyFill="1" applyBorder="1" applyAlignment="1">
      <alignment vertical="center" wrapText="1"/>
    </xf>
    <xf numFmtId="173" fontId="97" fillId="0" borderId="6" xfId="7" applyNumberFormat="1" applyFont="1" applyFill="1" applyBorder="1" applyAlignment="1">
      <alignment horizontal="right" vertical="center" wrapText="1"/>
    </xf>
    <xf numFmtId="0" fontId="97" fillId="0" borderId="7" xfId="0" applyFont="1" applyBorder="1" applyAlignment="1">
      <alignment horizontal="left" vertical="center" wrapText="1" indent="1"/>
    </xf>
    <xf numFmtId="0" fontId="97" fillId="0" borderId="7" xfId="0" applyFont="1" applyBorder="1" applyAlignment="1">
      <alignment horizontal="left" vertical="center" indent="1"/>
    </xf>
    <xf numFmtId="165" fontId="10" fillId="0" borderId="0" xfId="1" applyFont="1" applyBorder="1" applyAlignment="1"/>
    <xf numFmtId="165" fontId="10" fillId="0" borderId="0" xfId="0" applyNumberFormat="1" applyFont="1"/>
    <xf numFmtId="0" fontId="99" fillId="0" borderId="0" xfId="9" applyFont="1"/>
    <xf numFmtId="176" fontId="10" fillId="0" borderId="0" xfId="10" applyFont="1"/>
    <xf numFmtId="0" fontId="4" fillId="23" borderId="6" xfId="0" applyFont="1" applyFill="1" applyBorder="1" applyAlignment="1">
      <alignment vertical="center"/>
    </xf>
    <xf numFmtId="165" fontId="4" fillId="23" borderId="6" xfId="0" applyNumberFormat="1" applyFont="1" applyFill="1" applyBorder="1" applyAlignment="1">
      <alignment horizontal="right" vertical="center"/>
    </xf>
    <xf numFmtId="0" fontId="90" fillId="2" borderId="6" xfId="9" applyFont="1" applyFill="1" applyBorder="1" applyAlignment="1">
      <alignment horizontal="center" vertical="center" wrapText="1"/>
    </xf>
    <xf numFmtId="165" fontId="10" fillId="0" borderId="6" xfId="1" applyFont="1" applyFill="1" applyBorder="1"/>
    <xf numFmtId="165" fontId="89" fillId="0" borderId="6" xfId="1" applyFont="1" applyFill="1" applyBorder="1"/>
    <xf numFmtId="181" fontId="10" fillId="0" borderId="0" xfId="9" applyNumberFormat="1" applyFont="1"/>
    <xf numFmtId="0" fontId="103" fillId="0" borderId="0" xfId="9" applyFont="1"/>
    <xf numFmtId="165" fontId="104" fillId="0" borderId="0" xfId="1" applyFont="1" applyFill="1" applyBorder="1"/>
    <xf numFmtId="175" fontId="10" fillId="0" borderId="6" xfId="9" applyNumberFormat="1" applyFont="1" applyBorder="1"/>
    <xf numFmtId="0" fontId="105" fillId="0" borderId="0" xfId="9" applyFont="1"/>
    <xf numFmtId="165" fontId="89" fillId="0" borderId="0" xfId="1" applyFont="1" applyFill="1" applyBorder="1"/>
    <xf numFmtId="0" fontId="36" fillId="0" borderId="30" xfId="0" applyFont="1" applyBorder="1"/>
    <xf numFmtId="173" fontId="10" fillId="0" borderId="31" xfId="7" applyNumberFormat="1" applyFont="1" applyFill="1" applyBorder="1"/>
    <xf numFmtId="173" fontId="10" fillId="0" borderId="31" xfId="7" applyNumberFormat="1" applyFont="1" applyBorder="1"/>
    <xf numFmtId="0" fontId="4" fillId="0" borderId="30" xfId="0" applyFont="1" applyBorder="1"/>
    <xf numFmtId="0" fontId="36" fillId="0" borderId="7" xfId="0" applyFont="1" applyBorder="1"/>
    <xf numFmtId="0" fontId="36" fillId="0" borderId="46" xfId="0" applyFont="1" applyBorder="1"/>
    <xf numFmtId="165" fontId="10" fillId="0" borderId="38" xfId="1" applyFont="1" applyFill="1" applyBorder="1"/>
    <xf numFmtId="165" fontId="36" fillId="0" borderId="31" xfId="1" applyFont="1" applyFill="1" applyBorder="1"/>
    <xf numFmtId="165" fontId="4" fillId="0" borderId="31" xfId="1" applyFont="1" applyFill="1" applyBorder="1"/>
    <xf numFmtId="165" fontId="4" fillId="0" borderId="30" xfId="0" applyNumberFormat="1" applyFont="1" applyBorder="1"/>
    <xf numFmtId="0" fontId="106" fillId="0" borderId="0" xfId="0" applyFont="1"/>
    <xf numFmtId="0" fontId="85" fillId="0" borderId="6" xfId="0" applyFont="1" applyBorder="1" applyAlignment="1">
      <alignment vertical="center"/>
    </xf>
    <xf numFmtId="176" fontId="10" fillId="0" borderId="31" xfId="1" applyNumberFormat="1" applyFont="1" applyFill="1" applyBorder="1"/>
    <xf numFmtId="176" fontId="36" fillId="0" borderId="6" xfId="1" applyNumberFormat="1" applyFont="1" applyFill="1" applyBorder="1" applyAlignment="1">
      <alignment horizontal="right" vertical="center"/>
    </xf>
    <xf numFmtId="176" fontId="4" fillId="0" borderId="6" xfId="0" applyNumberFormat="1" applyFont="1" applyBorder="1" applyAlignment="1">
      <alignment vertical="center"/>
    </xf>
    <xf numFmtId="175" fontId="89" fillId="0" borderId="0" xfId="10" applyNumberFormat="1" applyFont="1"/>
    <xf numFmtId="0" fontId="4" fillId="0" borderId="6" xfId="0" applyFont="1" applyBorder="1"/>
    <xf numFmtId="176" fontId="10" fillId="0" borderId="6" xfId="10" applyFont="1" applyFill="1" applyBorder="1"/>
    <xf numFmtId="0" fontId="36" fillId="0" borderId="6" xfId="0" applyFont="1" applyBorder="1"/>
    <xf numFmtId="176" fontId="89" fillId="0" borderId="6" xfId="10" applyFont="1" applyFill="1" applyBorder="1"/>
    <xf numFmtId="175" fontId="89" fillId="0" borderId="44" xfId="10" applyNumberFormat="1" applyFont="1" applyFill="1" applyBorder="1"/>
    <xf numFmtId="165" fontId="89" fillId="0" borderId="8" xfId="1" applyFont="1" applyBorder="1"/>
    <xf numFmtId="175" fontId="89" fillId="0" borderId="0" xfId="9" applyNumberFormat="1" applyFont="1"/>
    <xf numFmtId="169" fontId="89" fillId="0" borderId="0" xfId="9" applyNumberFormat="1" applyFont="1"/>
    <xf numFmtId="0" fontId="10" fillId="0" borderId="30" xfId="9" applyFont="1" applyBorder="1"/>
    <xf numFmtId="173" fontId="10" fillId="0" borderId="0" xfId="7" applyNumberFormat="1" applyFont="1" applyFill="1" applyBorder="1"/>
    <xf numFmtId="0" fontId="97" fillId="0" borderId="0" xfId="0" applyFont="1" applyAlignment="1">
      <alignment vertical="center" wrapText="1"/>
    </xf>
    <xf numFmtId="0" fontId="89" fillId="0" borderId="0" xfId="9" applyFont="1" applyAlignment="1">
      <alignment vertical="top"/>
    </xf>
    <xf numFmtId="0" fontId="10" fillId="0" borderId="0" xfId="9" quotePrefix="1" applyFont="1" applyAlignment="1">
      <alignment horizontal="left"/>
    </xf>
    <xf numFmtId="172" fontId="10" fillId="0" borderId="0" xfId="9" quotePrefix="1" applyNumberFormat="1" applyFont="1" applyAlignment="1">
      <alignment horizontal="left"/>
    </xf>
    <xf numFmtId="176" fontId="107" fillId="24" borderId="6" xfId="1" applyNumberFormat="1" applyFont="1" applyFill="1" applyBorder="1" applyAlignment="1">
      <alignment horizontal="right" vertical="center"/>
    </xf>
    <xf numFmtId="165" fontId="65" fillId="14" borderId="6" xfId="1" applyFont="1" applyFill="1" applyBorder="1" applyAlignment="1">
      <alignment horizontal="right" vertical="center"/>
    </xf>
    <xf numFmtId="165" fontId="18" fillId="25" borderId="6" xfId="1" applyFont="1" applyFill="1" applyBorder="1" applyAlignment="1">
      <alignment horizontal="right" vertical="center"/>
    </xf>
    <xf numFmtId="0" fontId="108" fillId="0" borderId="0" xfId="0" applyFont="1" applyAlignment="1">
      <alignment horizontal="left" wrapText="1"/>
    </xf>
    <xf numFmtId="0" fontId="108" fillId="0" borderId="0" xfId="0" applyFont="1"/>
    <xf numFmtId="167" fontId="13" fillId="3" borderId="0" xfId="2" applyNumberFormat="1" applyFont="1" applyFill="1" applyBorder="1"/>
    <xf numFmtId="165" fontId="13" fillId="3" borderId="0" xfId="1" applyFont="1" applyFill="1" applyBorder="1"/>
    <xf numFmtId="0" fontId="109" fillId="0" borderId="0" xfId="9" quotePrefix="1" applyFont="1" applyAlignment="1">
      <alignment horizontal="center"/>
    </xf>
    <xf numFmtId="0" fontId="110" fillId="0" borderId="0" xfId="9" quotePrefix="1" applyFont="1" applyAlignment="1">
      <alignment horizontal="center"/>
    </xf>
    <xf numFmtId="0" fontId="111" fillId="0" borderId="0" xfId="0" applyFont="1" applyAlignment="1">
      <alignment horizontal="center"/>
    </xf>
    <xf numFmtId="0" fontId="3" fillId="2" borderId="0" xfId="0" applyFont="1" applyFill="1" applyAlignment="1">
      <alignment horizontal="center" vertical="center"/>
    </xf>
    <xf numFmtId="0" fontId="9" fillId="0" borderId="0" xfId="0" applyFont="1" applyAlignment="1">
      <alignment horizontal="center"/>
    </xf>
    <xf numFmtId="0" fontId="4" fillId="0" borderId="0" xfId="0" applyFont="1" applyAlignment="1">
      <alignment horizontal="center" vertical="center"/>
    </xf>
    <xf numFmtId="0" fontId="37" fillId="0" borderId="0" xfId="0" applyFont="1" applyAlignment="1">
      <alignment horizontal="left" vertical="center" wrapText="1"/>
    </xf>
    <xf numFmtId="0" fontId="21"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31" fillId="0" borderId="0" xfId="0" applyFont="1" applyAlignment="1">
      <alignment horizontal="left" vertical="center"/>
    </xf>
    <xf numFmtId="0" fontId="32" fillId="2" borderId="6" xfId="0" applyFont="1" applyFill="1" applyBorder="1" applyAlignment="1">
      <alignment horizontal="center" vertical="center"/>
    </xf>
    <xf numFmtId="0" fontId="33" fillId="3" borderId="6" xfId="0" applyFont="1" applyFill="1" applyBorder="1" applyAlignment="1">
      <alignment horizontal="left" vertical="center" indent="1"/>
    </xf>
    <xf numFmtId="0" fontId="34" fillId="3" borderId="6" xfId="0" applyFont="1" applyFill="1" applyBorder="1" applyAlignment="1">
      <alignment horizontal="left" vertical="center" indent="1"/>
    </xf>
    <xf numFmtId="0" fontId="33" fillId="3" borderId="6" xfId="0" applyFont="1" applyFill="1" applyBorder="1" applyAlignment="1">
      <alignment horizontal="justify" vertical="center"/>
    </xf>
    <xf numFmtId="0" fontId="35" fillId="2" borderId="6" xfId="0" applyFont="1" applyFill="1" applyBorder="1" applyAlignment="1">
      <alignment horizontal="center" vertical="center"/>
    </xf>
    <xf numFmtId="0" fontId="27" fillId="0" borderId="0" xfId="0" applyFont="1" applyAlignment="1">
      <alignment horizontal="left" vertical="center"/>
    </xf>
    <xf numFmtId="0" fontId="40" fillId="0" borderId="9" xfId="4" applyFont="1" applyBorder="1" applyAlignment="1">
      <alignment horizontal="center" vertical="center"/>
    </xf>
    <xf numFmtId="0" fontId="40" fillId="0" borderId="10" xfId="4" applyFont="1" applyBorder="1" applyAlignment="1">
      <alignment horizontal="center" vertical="center"/>
    </xf>
    <xf numFmtId="0" fontId="40" fillId="0" borderId="11" xfId="4" applyFont="1" applyBorder="1" applyAlignment="1">
      <alignment horizontal="center" vertical="center"/>
    </xf>
    <xf numFmtId="0" fontId="28" fillId="0" borderId="0" xfId="0" applyFont="1" applyAlignment="1">
      <alignment horizontal="left" vertical="center" wrapText="1"/>
    </xf>
    <xf numFmtId="0" fontId="28" fillId="0" borderId="5" xfId="0" applyFont="1" applyBorder="1" applyAlignment="1">
      <alignment horizontal="left" vertical="center" wrapText="1"/>
    </xf>
    <xf numFmtId="0" fontId="33" fillId="3" borderId="6" xfId="0" applyFont="1" applyFill="1" applyBorder="1" applyAlignment="1">
      <alignment horizontal="center" vertical="center"/>
    </xf>
    <xf numFmtId="0" fontId="39" fillId="2" borderId="6" xfId="0" applyFont="1" applyFill="1" applyBorder="1" applyAlignment="1">
      <alignment horizontal="center" vertical="center"/>
    </xf>
    <xf numFmtId="0" fontId="39" fillId="2" borderId="6" xfId="0" applyFont="1" applyFill="1" applyBorder="1" applyAlignment="1">
      <alignment horizontal="center" vertical="center" wrapText="1"/>
    </xf>
    <xf numFmtId="0" fontId="37" fillId="3" borderId="7" xfId="0" applyFont="1" applyFill="1" applyBorder="1" applyAlignment="1">
      <alignment horizontal="left" vertical="center" wrapText="1" indent="1"/>
    </xf>
    <xf numFmtId="0" fontId="37" fillId="3" borderId="8" xfId="0" applyFont="1" applyFill="1" applyBorder="1" applyAlignment="1">
      <alignment horizontal="left" vertical="center" wrapText="1" indent="1"/>
    </xf>
    <xf numFmtId="0" fontId="37" fillId="3" borderId="6" xfId="0" applyFont="1" applyFill="1" applyBorder="1" applyAlignment="1">
      <alignment horizontal="left" vertical="center" indent="1"/>
    </xf>
    <xf numFmtId="0" fontId="40" fillId="0" borderId="12" xfId="4" applyFont="1" applyBorder="1" applyAlignment="1">
      <alignment horizontal="center" vertical="center"/>
    </xf>
    <xf numFmtId="0" fontId="40" fillId="0" borderId="13" xfId="4" applyFont="1" applyBorder="1" applyAlignment="1">
      <alignment horizontal="center" vertical="center"/>
    </xf>
    <xf numFmtId="0" fontId="40" fillId="0" borderId="14" xfId="4" applyFont="1" applyBorder="1" applyAlignment="1">
      <alignment horizontal="center" vertical="center"/>
    </xf>
    <xf numFmtId="0" fontId="18" fillId="0" borderId="12" xfId="4" applyFont="1" applyBorder="1" applyAlignment="1">
      <alignment horizontal="center" vertical="center"/>
    </xf>
    <xf numFmtId="0" fontId="18" fillId="0" borderId="13" xfId="4" applyFont="1" applyBorder="1" applyAlignment="1">
      <alignment horizontal="center" vertical="center"/>
    </xf>
    <xf numFmtId="0" fontId="18" fillId="0" borderId="15" xfId="4" applyFont="1" applyBorder="1" applyAlignment="1">
      <alignment horizontal="left" vertical="center"/>
    </xf>
    <xf numFmtId="0" fontId="18" fillId="0" borderId="10" xfId="4" applyFont="1" applyBorder="1" applyAlignment="1">
      <alignment horizontal="left" vertical="center"/>
    </xf>
    <xf numFmtId="0" fontId="18" fillId="0" borderId="11" xfId="4" applyFont="1" applyBorder="1" applyAlignment="1">
      <alignment horizontal="left" vertical="center"/>
    </xf>
    <xf numFmtId="0" fontId="18" fillId="0" borderId="12" xfId="4" applyFont="1" applyBorder="1" applyAlignment="1">
      <alignment horizontal="center" vertical="center" wrapText="1"/>
    </xf>
    <xf numFmtId="0" fontId="18" fillId="0" borderId="13" xfId="4" applyFont="1" applyBorder="1" applyAlignment="1">
      <alignment horizontal="center" vertical="center" wrapText="1"/>
    </xf>
    <xf numFmtId="0" fontId="18" fillId="0" borderId="13" xfId="4" applyFont="1" applyBorder="1" applyAlignment="1">
      <alignment horizontal="left" vertical="top" wrapText="1"/>
    </xf>
    <xf numFmtId="0" fontId="18" fillId="0" borderId="14" xfId="4" applyFont="1" applyBorder="1" applyAlignment="1">
      <alignment horizontal="left" vertical="top" wrapText="1"/>
    </xf>
    <xf numFmtId="49" fontId="56" fillId="12" borderId="18" xfId="5" applyNumberFormat="1" applyFont="1" applyFill="1" applyBorder="1" applyAlignment="1">
      <alignment horizontal="center" vertical="center" wrapText="1"/>
    </xf>
    <xf numFmtId="49" fontId="56" fillId="12" borderId="26" xfId="5" applyNumberFormat="1" applyFont="1" applyFill="1" applyBorder="1" applyAlignment="1">
      <alignment horizontal="center" vertical="center" wrapText="1"/>
    </xf>
    <xf numFmtId="49" fontId="56" fillId="12" borderId="19" xfId="5" applyNumberFormat="1" applyFont="1" applyFill="1" applyBorder="1" applyAlignment="1">
      <alignment horizontal="center" vertical="center" wrapText="1"/>
    </xf>
    <xf numFmtId="49" fontId="56" fillId="12" borderId="27" xfId="5" applyNumberFormat="1" applyFont="1" applyFill="1" applyBorder="1" applyAlignment="1">
      <alignment horizontal="center" vertical="center" wrapText="1"/>
    </xf>
    <xf numFmtId="0" fontId="56" fillId="12" borderId="20" xfId="5" applyFont="1" applyFill="1" applyBorder="1" applyAlignment="1">
      <alignment horizontal="center"/>
    </xf>
    <xf numFmtId="0" fontId="56" fillId="12" borderId="21" xfId="5" applyFont="1" applyFill="1" applyBorder="1" applyAlignment="1">
      <alignment horizontal="center"/>
    </xf>
    <xf numFmtId="0" fontId="56" fillId="12" borderId="12" xfId="5" applyFont="1" applyFill="1" applyBorder="1" applyAlignment="1">
      <alignment horizontal="center"/>
    </xf>
    <xf numFmtId="0" fontId="56" fillId="12" borderId="14" xfId="5" applyFont="1" applyFill="1" applyBorder="1" applyAlignment="1">
      <alignment horizontal="center"/>
    </xf>
    <xf numFmtId="0" fontId="56" fillId="12" borderId="22" xfId="5" applyFont="1" applyFill="1" applyBorder="1" applyAlignment="1">
      <alignment horizontal="center"/>
    </xf>
    <xf numFmtId="0" fontId="56" fillId="12" borderId="23" xfId="5" applyFont="1" applyFill="1" applyBorder="1" applyAlignment="1">
      <alignment horizontal="center"/>
    </xf>
    <xf numFmtId="165" fontId="68" fillId="21" borderId="40" xfId="1" applyFont="1" applyFill="1" applyBorder="1" applyAlignment="1">
      <alignment horizontal="center" vertical="center"/>
    </xf>
    <xf numFmtId="0" fontId="13" fillId="0" borderId="0" xfId="0" applyFont="1" applyAlignment="1">
      <alignment horizontal="left"/>
    </xf>
    <xf numFmtId="0" fontId="39" fillId="2" borderId="38" xfId="5" applyFont="1" applyFill="1" applyBorder="1" applyAlignment="1">
      <alignment horizontal="center" vertical="center"/>
    </xf>
    <xf numFmtId="0" fontId="39" fillId="2" borderId="39" xfId="5" applyFont="1" applyFill="1" applyBorder="1" applyAlignment="1">
      <alignment horizontal="center" vertical="center"/>
    </xf>
    <xf numFmtId="49" fontId="39" fillId="2" borderId="6" xfId="5" applyNumberFormat="1" applyFont="1" applyFill="1" applyBorder="1" applyAlignment="1">
      <alignment horizontal="center" vertical="center" wrapText="1"/>
    </xf>
    <xf numFmtId="0" fontId="39" fillId="2" borderId="6" xfId="5" applyFont="1" applyFill="1" applyBorder="1" applyAlignment="1">
      <alignment horizontal="center" vertical="center"/>
    </xf>
    <xf numFmtId="0" fontId="84" fillId="0" borderId="0" xfId="0" applyFont="1" applyAlignment="1">
      <alignment horizontal="center"/>
    </xf>
    <xf numFmtId="0" fontId="4" fillId="0" borderId="0" xfId="0" applyFont="1" applyAlignment="1">
      <alignment horizontal="left" vertical="center" wrapText="1"/>
    </xf>
    <xf numFmtId="0" fontId="83" fillId="0" borderId="0" xfId="0" applyFont="1" applyAlignment="1">
      <alignment horizontal="center"/>
    </xf>
    <xf numFmtId="0" fontId="3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horizontal="left" wrapText="1"/>
    </xf>
    <xf numFmtId="0" fontId="36" fillId="0" borderId="0" xfId="0" applyFont="1" applyAlignment="1">
      <alignment horizontal="left" vertical="center" wrapText="1"/>
    </xf>
    <xf numFmtId="0" fontId="4" fillId="0" borderId="0" xfId="0" applyFont="1" applyAlignment="1">
      <alignment horizontal="left" vertical="top" wrapText="1" indent="1"/>
    </xf>
    <xf numFmtId="0" fontId="4" fillId="0" borderId="0" xfId="0" applyFont="1" applyAlignment="1">
      <alignment horizontal="left" vertical="center" wrapText="1" indent="1"/>
    </xf>
    <xf numFmtId="0" fontId="4" fillId="0" borderId="0" xfId="0" applyFont="1" applyAlignment="1">
      <alignment horizontal="left" vertical="center"/>
    </xf>
    <xf numFmtId="0" fontId="90" fillId="2" borderId="6" xfId="0" applyFont="1" applyFill="1" applyBorder="1" applyAlignment="1">
      <alignment horizontal="center" vertical="center" wrapText="1"/>
    </xf>
    <xf numFmtId="0" fontId="90" fillId="2" borderId="38" xfId="0" applyFont="1" applyFill="1" applyBorder="1" applyAlignment="1">
      <alignment horizontal="center" vertical="center" wrapText="1"/>
    </xf>
    <xf numFmtId="0" fontId="90" fillId="2" borderId="39" xfId="0" applyFont="1" applyFill="1" applyBorder="1" applyAlignment="1">
      <alignment horizontal="center" vertical="center" wrapText="1"/>
    </xf>
    <xf numFmtId="0" fontId="90" fillId="2" borderId="6" xfId="0" applyFont="1" applyFill="1" applyBorder="1" applyAlignment="1">
      <alignment horizontal="center" vertical="center"/>
    </xf>
    <xf numFmtId="0" fontId="85" fillId="0" borderId="6" xfId="0" applyFont="1" applyBorder="1" applyAlignment="1">
      <alignment vertical="center" wrapText="1"/>
    </xf>
    <xf numFmtId="0" fontId="89" fillId="0" borderId="6" xfId="0" applyFont="1" applyBorder="1" applyAlignment="1">
      <alignment vertical="center" wrapText="1"/>
    </xf>
    <xf numFmtId="0" fontId="10" fillId="0" borderId="0" xfId="9" applyFont="1" applyAlignment="1">
      <alignment horizontal="left" wrapText="1"/>
    </xf>
    <xf numFmtId="0" fontId="86" fillId="0" borderId="0" xfId="0" applyFont="1" applyAlignment="1">
      <alignment horizontal="left" vertical="center"/>
    </xf>
    <xf numFmtId="0" fontId="90" fillId="2" borderId="42" xfId="0" applyFont="1" applyFill="1" applyBorder="1" applyAlignment="1">
      <alignment horizontal="center" vertical="center" wrapText="1"/>
    </xf>
    <xf numFmtId="0" fontId="90" fillId="2" borderId="40" xfId="0" applyFont="1" applyFill="1" applyBorder="1" applyAlignment="1">
      <alignment horizontal="center" vertical="center" wrapText="1"/>
    </xf>
    <xf numFmtId="0" fontId="10" fillId="0" borderId="0" xfId="9" quotePrefix="1" applyFont="1" applyAlignment="1">
      <alignment horizontal="center"/>
    </xf>
    <xf numFmtId="0" fontId="97" fillId="0" borderId="0" xfId="0" applyFont="1" applyAlignment="1">
      <alignment horizontal="left" vertical="center" wrapText="1"/>
    </xf>
  </cellXfs>
  <cellStyles count="12">
    <cellStyle name="Comma 2" xfId="7" xr:uid="{E905B626-C20B-4DAB-A0D8-83139B052B7C}"/>
    <cellStyle name="Comma 2 2" xfId="11" xr:uid="{DFA55465-19EB-4C30-8B9D-5F6E303AAC0F}"/>
    <cellStyle name="Hipervínculo" xfId="3" builtinId="8"/>
    <cellStyle name="Millares [0]" xfId="1" builtinId="6"/>
    <cellStyle name="Millares [0] 2" xfId="10" xr:uid="{A80172E0-3515-4A8E-A9A9-F3CE85C57917}"/>
    <cellStyle name="Normal" xfId="0" builtinId="0"/>
    <cellStyle name="Normal 12" xfId="4" xr:uid="{E69BA85C-E80F-4652-AB30-8D7F0BFCBA2C}"/>
    <cellStyle name="Normal 2" xfId="9" xr:uid="{5D22AA53-7354-4968-8883-C3B81E2B0E6C}"/>
    <cellStyle name="Normal 3 2" xfId="6" xr:uid="{BB412E67-FE13-4132-B4DA-30C9AFBAD895}"/>
    <cellStyle name="Normal 4 2" xfId="5" xr:uid="{58D09F2F-4C1B-41E3-B122-78DB4FFE156A}"/>
    <cellStyle name="Normal_Estados Fiscal 1999" xfId="8" xr:uid="{5A1A3B77-D440-48CD-B086-795B93143155}"/>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5" Type="http://schemas.openxmlformats.org/officeDocument/2006/relationships/image" Target="../media/image8.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1063</xdr:rowOff>
    </xdr:from>
    <xdr:to>
      <xdr:col>3</xdr:col>
      <xdr:colOff>295644</xdr:colOff>
      <xdr:row>9</xdr:row>
      <xdr:rowOff>114300</xdr:rowOff>
    </xdr:to>
    <xdr:pic>
      <xdr:nvPicPr>
        <xdr:cNvPr id="2" name="Imagen 1">
          <a:extLst>
            <a:ext uri="{FF2B5EF4-FFF2-40B4-BE49-F238E27FC236}">
              <a16:creationId xmlns:a16="http://schemas.microsoft.com/office/drawing/2014/main" id="{06BC6BC3-DCD2-46EC-890C-CED7BE01D62C}"/>
            </a:ext>
          </a:extLst>
        </xdr:cNvPr>
        <xdr:cNvPicPr>
          <a:picLocks noChangeAspect="1"/>
        </xdr:cNvPicPr>
      </xdr:nvPicPr>
      <xdr:blipFill rotWithShape="1">
        <a:blip xmlns:r="http://schemas.openxmlformats.org/officeDocument/2006/relationships" r:embed="rId1"/>
        <a:srcRect r="2328"/>
        <a:stretch/>
      </xdr:blipFill>
      <xdr:spPr>
        <a:xfrm>
          <a:off x="311150" y="712263"/>
          <a:ext cx="1908544" cy="1059387"/>
        </a:xfrm>
        <a:prstGeom prst="rect">
          <a:avLst/>
        </a:prstGeom>
        <a:effectLst>
          <a:glow>
            <a:schemeClr val="accent1">
              <a:alpha val="40000"/>
            </a:schemeClr>
          </a:glow>
          <a:reflection stA="0" endPos="0" dist="50800" dir="5400000" sy="-100000" algn="bl" rotWithShape="0"/>
          <a:softEdge rad="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576341</xdr:colOff>
      <xdr:row>1</xdr:row>
      <xdr:rowOff>258959</xdr:rowOff>
    </xdr:from>
    <xdr:to>
      <xdr:col>4</xdr:col>
      <xdr:colOff>608753</xdr:colOff>
      <xdr:row>4</xdr:row>
      <xdr:rowOff>123560</xdr:rowOff>
    </xdr:to>
    <xdr:pic>
      <xdr:nvPicPr>
        <xdr:cNvPr id="2" name="Imagen 1">
          <a:extLst>
            <a:ext uri="{FF2B5EF4-FFF2-40B4-BE49-F238E27FC236}">
              <a16:creationId xmlns:a16="http://schemas.microsoft.com/office/drawing/2014/main" id="{38D6C6F4-E762-4F0A-842A-70642BD3485B}"/>
            </a:ext>
          </a:extLst>
        </xdr:cNvPr>
        <xdr:cNvPicPr>
          <a:picLocks noChangeAspect="1"/>
        </xdr:cNvPicPr>
      </xdr:nvPicPr>
      <xdr:blipFill>
        <a:blip xmlns:r="http://schemas.openxmlformats.org/officeDocument/2006/relationships" r:embed="rId1"/>
        <a:stretch>
          <a:fillRect/>
        </a:stretch>
      </xdr:blipFill>
      <xdr:spPr>
        <a:xfrm>
          <a:off x="3770391" y="417709"/>
          <a:ext cx="1150012" cy="582151"/>
        </a:xfrm>
        <a:prstGeom prst="rect">
          <a:avLst/>
        </a:prstGeom>
      </xdr:spPr>
    </xdr:pic>
    <xdr:clientData/>
  </xdr:twoCellAnchor>
  <xdr:twoCellAnchor editAs="oneCell">
    <xdr:from>
      <xdr:col>12</xdr:col>
      <xdr:colOff>1577341</xdr:colOff>
      <xdr:row>1</xdr:row>
      <xdr:rowOff>251462</xdr:rowOff>
    </xdr:from>
    <xdr:to>
      <xdr:col>14</xdr:col>
      <xdr:colOff>194733</xdr:colOff>
      <xdr:row>4</xdr:row>
      <xdr:rowOff>172239</xdr:rowOff>
    </xdr:to>
    <xdr:pic>
      <xdr:nvPicPr>
        <xdr:cNvPr id="3" name="Imagen 3">
          <a:extLst>
            <a:ext uri="{FF2B5EF4-FFF2-40B4-BE49-F238E27FC236}">
              <a16:creationId xmlns:a16="http://schemas.microsoft.com/office/drawing/2014/main" id="{517C63A1-419F-4138-A5CD-2A1252A3147C}"/>
            </a:ext>
          </a:extLst>
        </xdr:cNvPr>
        <xdr:cNvPicPr>
          <a:picLocks noChangeAspect="1"/>
        </xdr:cNvPicPr>
      </xdr:nvPicPr>
      <xdr:blipFill>
        <a:blip xmlns:r="http://schemas.openxmlformats.org/officeDocument/2006/relationships" r:embed="rId2"/>
        <a:stretch>
          <a:fillRect/>
        </a:stretch>
      </xdr:blipFill>
      <xdr:spPr>
        <a:xfrm>
          <a:off x="12404091" y="416562"/>
          <a:ext cx="1322492" cy="6319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61991</xdr:colOff>
      <xdr:row>2</xdr:row>
      <xdr:rowOff>11309</xdr:rowOff>
    </xdr:from>
    <xdr:to>
      <xdr:col>3</xdr:col>
      <xdr:colOff>504825</xdr:colOff>
      <xdr:row>5</xdr:row>
      <xdr:rowOff>1906</xdr:rowOff>
    </xdr:to>
    <xdr:pic>
      <xdr:nvPicPr>
        <xdr:cNvPr id="2" name="Imagen 1">
          <a:extLst>
            <a:ext uri="{FF2B5EF4-FFF2-40B4-BE49-F238E27FC236}">
              <a16:creationId xmlns:a16="http://schemas.microsoft.com/office/drawing/2014/main" id="{3E4C9AF2-5005-4881-ADC2-46D93EE6C78D}"/>
            </a:ext>
          </a:extLst>
        </xdr:cNvPr>
        <xdr:cNvPicPr>
          <a:picLocks noChangeAspect="1"/>
        </xdr:cNvPicPr>
      </xdr:nvPicPr>
      <xdr:blipFill>
        <a:blip xmlns:r="http://schemas.openxmlformats.org/officeDocument/2006/relationships" r:embed="rId1"/>
        <a:stretch>
          <a:fillRect/>
        </a:stretch>
      </xdr:blipFill>
      <xdr:spPr>
        <a:xfrm>
          <a:off x="4564141" y="430409"/>
          <a:ext cx="1217534" cy="682747"/>
        </a:xfrm>
        <a:prstGeom prst="rect">
          <a:avLst/>
        </a:prstGeom>
      </xdr:spPr>
    </xdr:pic>
    <xdr:clientData/>
  </xdr:twoCellAnchor>
  <xdr:twoCellAnchor editAs="oneCell">
    <xdr:from>
      <xdr:col>8</xdr:col>
      <xdr:colOff>398145</xdr:colOff>
      <xdr:row>1</xdr:row>
      <xdr:rowOff>194312</xdr:rowOff>
    </xdr:from>
    <xdr:to>
      <xdr:col>9</xdr:col>
      <xdr:colOff>1026625</xdr:colOff>
      <xdr:row>5</xdr:row>
      <xdr:rowOff>2267</xdr:rowOff>
    </xdr:to>
    <xdr:pic>
      <xdr:nvPicPr>
        <xdr:cNvPr id="3" name="Imagen 2">
          <a:extLst>
            <a:ext uri="{FF2B5EF4-FFF2-40B4-BE49-F238E27FC236}">
              <a16:creationId xmlns:a16="http://schemas.microsoft.com/office/drawing/2014/main" id="{D5F262C7-9976-4242-B8F5-997D8C1E4CE4}"/>
            </a:ext>
          </a:extLst>
        </xdr:cNvPr>
        <xdr:cNvPicPr>
          <a:picLocks noChangeAspect="1"/>
        </xdr:cNvPicPr>
      </xdr:nvPicPr>
      <xdr:blipFill>
        <a:blip xmlns:r="http://schemas.openxmlformats.org/officeDocument/2006/relationships" r:embed="rId2"/>
        <a:stretch>
          <a:fillRect/>
        </a:stretch>
      </xdr:blipFill>
      <xdr:spPr>
        <a:xfrm>
          <a:off x="13066395" y="359412"/>
          <a:ext cx="1403180" cy="754105"/>
        </a:xfrm>
        <a:prstGeom prst="rect">
          <a:avLst/>
        </a:prstGeom>
      </xdr:spPr>
    </xdr:pic>
    <xdr:clientData/>
  </xdr:twoCellAnchor>
  <xdr:twoCellAnchor>
    <xdr:from>
      <xdr:col>1</xdr:col>
      <xdr:colOff>0</xdr:colOff>
      <xdr:row>92</xdr:row>
      <xdr:rowOff>9071</xdr:rowOff>
    </xdr:from>
    <xdr:to>
      <xdr:col>1</xdr:col>
      <xdr:colOff>3344333</xdr:colOff>
      <xdr:row>96</xdr:row>
      <xdr:rowOff>15120</xdr:rowOff>
    </xdr:to>
    <xdr:sp macro="" textlink="">
      <xdr:nvSpPr>
        <xdr:cNvPr id="4" name="Rectangle 3">
          <a:extLst>
            <a:ext uri="{FF2B5EF4-FFF2-40B4-BE49-F238E27FC236}">
              <a16:creationId xmlns:a16="http://schemas.microsoft.com/office/drawing/2014/main" id="{08FE164B-88B4-4623-B182-E4886C510629}"/>
            </a:ext>
          </a:extLst>
        </xdr:cNvPr>
        <xdr:cNvSpPr/>
      </xdr:nvSpPr>
      <xdr:spPr>
        <a:xfrm>
          <a:off x="99786" y="18396857"/>
          <a:ext cx="3344333" cy="8043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Y" sz="1400">
              <a:solidFill>
                <a:sysClr val="windowText" lastClr="000000"/>
              </a:solidFill>
            </a:rPr>
            <a:t>Inicialado</a:t>
          </a:r>
          <a:r>
            <a:rPr lang="es-PY" sz="1400" baseline="0">
              <a:solidFill>
                <a:sysClr val="windowText" lastClr="000000"/>
              </a:solidFill>
            </a:rPr>
            <a:t> al sólo efecto de su identificación con nuestro dictamen de fecha 31/03/2022</a:t>
          </a:r>
        </a:p>
        <a:p>
          <a:pPr algn="ctr"/>
          <a:r>
            <a:rPr lang="es-PY" sz="1400" b="1" baseline="0">
              <a:solidFill>
                <a:sysClr val="windowText" lastClr="000000"/>
              </a:solidFill>
            </a:rPr>
            <a:t>Deloitte S.R.L.</a:t>
          </a:r>
          <a:endParaRPr lang="es-PY" sz="14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23891</xdr:colOff>
      <xdr:row>2</xdr:row>
      <xdr:rowOff>20834</xdr:rowOff>
    </xdr:from>
    <xdr:to>
      <xdr:col>3</xdr:col>
      <xdr:colOff>733425</xdr:colOff>
      <xdr:row>5</xdr:row>
      <xdr:rowOff>19880</xdr:rowOff>
    </xdr:to>
    <xdr:pic>
      <xdr:nvPicPr>
        <xdr:cNvPr id="2" name="Imagen 1">
          <a:extLst>
            <a:ext uri="{FF2B5EF4-FFF2-40B4-BE49-F238E27FC236}">
              <a16:creationId xmlns:a16="http://schemas.microsoft.com/office/drawing/2014/main" id="{7344A9FB-6FF9-454F-858D-C57362CE5EE6}"/>
            </a:ext>
          </a:extLst>
        </xdr:cNvPr>
        <xdr:cNvPicPr>
          <a:picLocks noChangeAspect="1"/>
        </xdr:cNvPicPr>
      </xdr:nvPicPr>
      <xdr:blipFill>
        <a:blip xmlns:r="http://schemas.openxmlformats.org/officeDocument/2006/relationships" r:embed="rId1"/>
        <a:stretch>
          <a:fillRect/>
        </a:stretch>
      </xdr:blipFill>
      <xdr:spPr>
        <a:xfrm>
          <a:off x="4653041" y="439934"/>
          <a:ext cx="1331834" cy="691196"/>
        </a:xfrm>
        <a:prstGeom prst="rect">
          <a:avLst/>
        </a:prstGeom>
      </xdr:spPr>
    </xdr:pic>
    <xdr:clientData/>
  </xdr:twoCellAnchor>
  <xdr:twoCellAnchor editAs="oneCell">
    <xdr:from>
      <xdr:col>11</xdr:col>
      <xdr:colOff>17146</xdr:colOff>
      <xdr:row>1</xdr:row>
      <xdr:rowOff>213363</xdr:rowOff>
    </xdr:from>
    <xdr:to>
      <xdr:col>12</xdr:col>
      <xdr:colOff>733425</xdr:colOff>
      <xdr:row>5</xdr:row>
      <xdr:rowOff>54725</xdr:rowOff>
    </xdr:to>
    <xdr:pic>
      <xdr:nvPicPr>
        <xdr:cNvPr id="3" name="Imagen 2">
          <a:extLst>
            <a:ext uri="{FF2B5EF4-FFF2-40B4-BE49-F238E27FC236}">
              <a16:creationId xmlns:a16="http://schemas.microsoft.com/office/drawing/2014/main" id="{CFC82C00-53CE-40BE-9297-A7259A945915}"/>
            </a:ext>
          </a:extLst>
        </xdr:cNvPr>
        <xdr:cNvPicPr>
          <a:picLocks noChangeAspect="1"/>
        </xdr:cNvPicPr>
      </xdr:nvPicPr>
      <xdr:blipFill>
        <a:blip xmlns:r="http://schemas.openxmlformats.org/officeDocument/2006/relationships" r:embed="rId2"/>
        <a:stretch>
          <a:fillRect/>
        </a:stretch>
      </xdr:blipFill>
      <xdr:spPr>
        <a:xfrm>
          <a:off x="13390246" y="378463"/>
          <a:ext cx="1516379" cy="787512"/>
        </a:xfrm>
        <a:prstGeom prst="rect">
          <a:avLst/>
        </a:prstGeom>
      </xdr:spPr>
    </xdr:pic>
    <xdr:clientData/>
  </xdr:twoCellAnchor>
  <xdr:twoCellAnchor>
    <xdr:from>
      <xdr:col>1</xdr:col>
      <xdr:colOff>0</xdr:colOff>
      <xdr:row>104</xdr:row>
      <xdr:rowOff>0</xdr:rowOff>
    </xdr:from>
    <xdr:to>
      <xdr:col>1</xdr:col>
      <xdr:colOff>3344333</xdr:colOff>
      <xdr:row>108</xdr:row>
      <xdr:rowOff>10584</xdr:rowOff>
    </xdr:to>
    <xdr:sp macro="" textlink="">
      <xdr:nvSpPr>
        <xdr:cNvPr id="4" name="Rectangle 3">
          <a:extLst>
            <a:ext uri="{FF2B5EF4-FFF2-40B4-BE49-F238E27FC236}">
              <a16:creationId xmlns:a16="http://schemas.microsoft.com/office/drawing/2014/main" id="{E028E109-B132-43C0-A087-F3FB1A6CC8CC}"/>
            </a:ext>
          </a:extLst>
        </xdr:cNvPr>
        <xdr:cNvSpPr/>
      </xdr:nvSpPr>
      <xdr:spPr>
        <a:xfrm>
          <a:off x="182563" y="19859625"/>
          <a:ext cx="3344333" cy="8043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Y" sz="1400">
              <a:solidFill>
                <a:sysClr val="windowText" lastClr="000000"/>
              </a:solidFill>
            </a:rPr>
            <a:t>Inicialado</a:t>
          </a:r>
          <a:r>
            <a:rPr lang="es-PY" sz="1400" baseline="0">
              <a:solidFill>
                <a:sysClr val="windowText" lastClr="000000"/>
              </a:solidFill>
            </a:rPr>
            <a:t> al sólo efecto de su identificación con nuestro dictamen de fecha 31/03/2022</a:t>
          </a:r>
        </a:p>
        <a:p>
          <a:pPr algn="ctr"/>
          <a:r>
            <a:rPr lang="es-PY" sz="1400" b="1" baseline="0">
              <a:solidFill>
                <a:sysClr val="windowText" lastClr="000000"/>
              </a:solidFill>
            </a:rPr>
            <a:t>Deloitte S.R.L.</a:t>
          </a:r>
          <a:endParaRPr lang="es-PY" sz="14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641958</xdr:colOff>
      <xdr:row>1</xdr:row>
      <xdr:rowOff>257902</xdr:rowOff>
    </xdr:from>
    <xdr:to>
      <xdr:col>3</xdr:col>
      <xdr:colOff>287868</xdr:colOff>
      <xdr:row>4</xdr:row>
      <xdr:rowOff>179501</xdr:rowOff>
    </xdr:to>
    <xdr:pic>
      <xdr:nvPicPr>
        <xdr:cNvPr id="2" name="Imagen 1">
          <a:extLst>
            <a:ext uri="{FF2B5EF4-FFF2-40B4-BE49-F238E27FC236}">
              <a16:creationId xmlns:a16="http://schemas.microsoft.com/office/drawing/2014/main" id="{270AFF20-B0D6-4DCB-9C10-242CB76608A1}"/>
            </a:ext>
          </a:extLst>
        </xdr:cNvPr>
        <xdr:cNvPicPr>
          <a:picLocks noChangeAspect="1"/>
        </xdr:cNvPicPr>
      </xdr:nvPicPr>
      <xdr:blipFill>
        <a:blip xmlns:r="http://schemas.openxmlformats.org/officeDocument/2006/relationships" r:embed="rId1"/>
        <a:stretch>
          <a:fillRect/>
        </a:stretch>
      </xdr:blipFill>
      <xdr:spPr>
        <a:xfrm>
          <a:off x="889608" y="416652"/>
          <a:ext cx="1246110" cy="639149"/>
        </a:xfrm>
        <a:prstGeom prst="rect">
          <a:avLst/>
        </a:prstGeom>
      </xdr:spPr>
    </xdr:pic>
    <xdr:clientData/>
  </xdr:twoCellAnchor>
  <xdr:twoCellAnchor editAs="oneCell">
    <xdr:from>
      <xdr:col>15</xdr:col>
      <xdr:colOff>1778213</xdr:colOff>
      <xdr:row>2</xdr:row>
      <xdr:rowOff>1696</xdr:rowOff>
    </xdr:from>
    <xdr:to>
      <xdr:col>17</xdr:col>
      <xdr:colOff>237066</xdr:colOff>
      <xdr:row>4</xdr:row>
      <xdr:rowOff>193888</xdr:rowOff>
    </xdr:to>
    <xdr:pic>
      <xdr:nvPicPr>
        <xdr:cNvPr id="3" name="Imagen 2">
          <a:extLst>
            <a:ext uri="{FF2B5EF4-FFF2-40B4-BE49-F238E27FC236}">
              <a16:creationId xmlns:a16="http://schemas.microsoft.com/office/drawing/2014/main" id="{EB8462C4-D3BA-4FF4-AB85-FD4DDA4FD40A}"/>
            </a:ext>
          </a:extLst>
        </xdr:cNvPr>
        <xdr:cNvPicPr>
          <a:picLocks noChangeAspect="1"/>
        </xdr:cNvPicPr>
      </xdr:nvPicPr>
      <xdr:blipFill>
        <a:blip xmlns:r="http://schemas.openxmlformats.org/officeDocument/2006/relationships" r:embed="rId2"/>
        <a:stretch>
          <a:fillRect/>
        </a:stretch>
      </xdr:blipFill>
      <xdr:spPr>
        <a:xfrm>
          <a:off x="13747963" y="420796"/>
          <a:ext cx="1322703" cy="6493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2784025</xdr:colOff>
      <xdr:row>2</xdr:row>
      <xdr:rowOff>46237</xdr:rowOff>
    </xdr:from>
    <xdr:to>
      <xdr:col>2</xdr:col>
      <xdr:colOff>423334</xdr:colOff>
      <xdr:row>4</xdr:row>
      <xdr:rowOff>194452</xdr:rowOff>
    </xdr:to>
    <xdr:pic>
      <xdr:nvPicPr>
        <xdr:cNvPr id="3" name="Imagen 2">
          <a:extLst>
            <a:ext uri="{FF2B5EF4-FFF2-40B4-BE49-F238E27FC236}">
              <a16:creationId xmlns:a16="http://schemas.microsoft.com/office/drawing/2014/main" id="{C7294FB3-3CF5-4A5F-A410-A7753DA53218}"/>
            </a:ext>
          </a:extLst>
        </xdr:cNvPr>
        <xdr:cNvPicPr>
          <a:picLocks noChangeAspect="1"/>
        </xdr:cNvPicPr>
      </xdr:nvPicPr>
      <xdr:blipFill>
        <a:blip xmlns:r="http://schemas.openxmlformats.org/officeDocument/2006/relationships" r:embed="rId1"/>
        <a:stretch>
          <a:fillRect/>
        </a:stretch>
      </xdr:blipFill>
      <xdr:spPr>
        <a:xfrm>
          <a:off x="3088825" y="465337"/>
          <a:ext cx="1296909" cy="605415"/>
        </a:xfrm>
        <a:prstGeom prst="rect">
          <a:avLst/>
        </a:prstGeom>
      </xdr:spPr>
    </xdr:pic>
    <xdr:clientData/>
  </xdr:twoCellAnchor>
  <xdr:twoCellAnchor editAs="oneCell">
    <xdr:from>
      <xdr:col>9</xdr:col>
      <xdr:colOff>1180465</xdr:colOff>
      <xdr:row>1</xdr:row>
      <xdr:rowOff>236646</xdr:rowOff>
    </xdr:from>
    <xdr:to>
      <xdr:col>11</xdr:col>
      <xdr:colOff>360892</xdr:colOff>
      <xdr:row>4</xdr:row>
      <xdr:rowOff>197924</xdr:rowOff>
    </xdr:to>
    <xdr:pic>
      <xdr:nvPicPr>
        <xdr:cNvPr id="4" name="Imagen 3">
          <a:extLst>
            <a:ext uri="{FF2B5EF4-FFF2-40B4-BE49-F238E27FC236}">
              <a16:creationId xmlns:a16="http://schemas.microsoft.com/office/drawing/2014/main" id="{183047C5-94E5-4DD0-BC54-DB0159272C12}"/>
            </a:ext>
          </a:extLst>
        </xdr:cNvPr>
        <xdr:cNvPicPr>
          <a:picLocks noChangeAspect="1"/>
        </xdr:cNvPicPr>
      </xdr:nvPicPr>
      <xdr:blipFill>
        <a:blip xmlns:r="http://schemas.openxmlformats.org/officeDocument/2006/relationships" r:embed="rId2"/>
        <a:stretch>
          <a:fillRect/>
        </a:stretch>
      </xdr:blipFill>
      <xdr:spPr>
        <a:xfrm>
          <a:off x="13537565" y="401746"/>
          <a:ext cx="1364827" cy="67247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6</xdr:row>
      <xdr:rowOff>0</xdr:rowOff>
    </xdr:from>
    <xdr:to>
      <xdr:col>3</xdr:col>
      <xdr:colOff>152400</xdr:colOff>
      <xdr:row>6</xdr:row>
      <xdr:rowOff>152400</xdr:rowOff>
    </xdr:to>
    <xdr:sp macro="" textlink="">
      <xdr:nvSpPr>
        <xdr:cNvPr id="2" name="Picture 1" hidden="1">
          <a:extLst>
            <a:ext uri="{63B3BB69-23CF-44E3-9099-C40C66FF867C}">
              <a14:compatExt xmlns:a14="http://schemas.microsoft.com/office/drawing/2010/main" spid="_x0000_s17409"/>
            </a:ext>
            <a:ext uri="{FF2B5EF4-FFF2-40B4-BE49-F238E27FC236}">
              <a16:creationId xmlns:a16="http://schemas.microsoft.com/office/drawing/2014/main" id="{0AEEA4A3-1EF6-4DCE-AFB1-8CB1D8DC3D3F}"/>
            </a:ext>
          </a:extLst>
        </xdr:cNvPr>
        <xdr:cNvSpPr/>
      </xdr:nvSpPr>
      <xdr:spPr bwMode="auto">
        <a:xfrm>
          <a:off x="5403850" y="1365250"/>
          <a:ext cx="152400"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2758625</xdr:colOff>
      <xdr:row>2</xdr:row>
      <xdr:rowOff>46237</xdr:rowOff>
    </xdr:from>
    <xdr:to>
      <xdr:col>2</xdr:col>
      <xdr:colOff>448733</xdr:colOff>
      <xdr:row>4</xdr:row>
      <xdr:rowOff>223110</xdr:rowOff>
    </xdr:to>
    <xdr:pic>
      <xdr:nvPicPr>
        <xdr:cNvPr id="3" name="Imagen 3">
          <a:extLst>
            <a:ext uri="{FF2B5EF4-FFF2-40B4-BE49-F238E27FC236}">
              <a16:creationId xmlns:a16="http://schemas.microsoft.com/office/drawing/2014/main" id="{3389993E-7196-4982-851B-460A24C1ED67}"/>
            </a:ext>
          </a:extLst>
        </xdr:cNvPr>
        <xdr:cNvPicPr>
          <a:picLocks noChangeAspect="1"/>
        </xdr:cNvPicPr>
      </xdr:nvPicPr>
      <xdr:blipFill>
        <a:blip xmlns:r="http://schemas.openxmlformats.org/officeDocument/2006/relationships" r:embed="rId1"/>
        <a:stretch>
          <a:fillRect/>
        </a:stretch>
      </xdr:blipFill>
      <xdr:spPr>
        <a:xfrm>
          <a:off x="3063425" y="465337"/>
          <a:ext cx="1366758" cy="634073"/>
        </a:xfrm>
        <a:prstGeom prst="rect">
          <a:avLst/>
        </a:prstGeom>
      </xdr:spPr>
    </xdr:pic>
    <xdr:clientData/>
  </xdr:twoCellAnchor>
  <xdr:twoCellAnchor editAs="oneCell">
    <xdr:from>
      <xdr:col>9</xdr:col>
      <xdr:colOff>748665</xdr:colOff>
      <xdr:row>2</xdr:row>
      <xdr:rowOff>24980</xdr:rowOff>
    </xdr:from>
    <xdr:to>
      <xdr:col>10</xdr:col>
      <xdr:colOff>829734</xdr:colOff>
      <xdr:row>5</xdr:row>
      <xdr:rowOff>69568</xdr:rowOff>
    </xdr:to>
    <xdr:pic>
      <xdr:nvPicPr>
        <xdr:cNvPr id="4" name="Imagen 4">
          <a:extLst>
            <a:ext uri="{FF2B5EF4-FFF2-40B4-BE49-F238E27FC236}">
              <a16:creationId xmlns:a16="http://schemas.microsoft.com/office/drawing/2014/main" id="{F5C13A9F-929C-4D72-B84F-531BD98A6254}"/>
            </a:ext>
          </a:extLst>
        </xdr:cNvPr>
        <xdr:cNvPicPr>
          <a:picLocks noChangeAspect="1"/>
        </xdr:cNvPicPr>
      </xdr:nvPicPr>
      <xdr:blipFill>
        <a:blip xmlns:r="http://schemas.openxmlformats.org/officeDocument/2006/relationships" r:embed="rId2"/>
        <a:stretch>
          <a:fillRect/>
        </a:stretch>
      </xdr:blipFill>
      <xdr:spPr>
        <a:xfrm>
          <a:off x="13353415" y="444080"/>
          <a:ext cx="1382819" cy="736738"/>
        </a:xfrm>
        <a:prstGeom prst="rect">
          <a:avLst/>
        </a:prstGeom>
      </xdr:spPr>
    </xdr:pic>
    <xdr:clientData/>
  </xdr:twoCellAnchor>
  <xdr:twoCellAnchor>
    <xdr:from>
      <xdr:col>1</xdr:col>
      <xdr:colOff>0</xdr:colOff>
      <xdr:row>46</xdr:row>
      <xdr:rowOff>0</xdr:rowOff>
    </xdr:from>
    <xdr:to>
      <xdr:col>1</xdr:col>
      <xdr:colOff>3344333</xdr:colOff>
      <xdr:row>50</xdr:row>
      <xdr:rowOff>98779</xdr:rowOff>
    </xdr:to>
    <xdr:sp macro="" textlink="">
      <xdr:nvSpPr>
        <xdr:cNvPr id="5" name="Rectangle 4">
          <a:extLst>
            <a:ext uri="{FF2B5EF4-FFF2-40B4-BE49-F238E27FC236}">
              <a16:creationId xmlns:a16="http://schemas.microsoft.com/office/drawing/2014/main" id="{D8BC0238-6060-4FDC-9B7C-4653E630896F}"/>
            </a:ext>
          </a:extLst>
        </xdr:cNvPr>
        <xdr:cNvSpPr/>
      </xdr:nvSpPr>
      <xdr:spPr>
        <a:xfrm>
          <a:off x="303389" y="9278056"/>
          <a:ext cx="3344333" cy="8043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Y" sz="1400">
              <a:solidFill>
                <a:sysClr val="windowText" lastClr="000000"/>
              </a:solidFill>
            </a:rPr>
            <a:t>Inicialado</a:t>
          </a:r>
          <a:r>
            <a:rPr lang="es-PY" sz="1400" baseline="0">
              <a:solidFill>
                <a:sysClr val="windowText" lastClr="000000"/>
              </a:solidFill>
            </a:rPr>
            <a:t> al sólo efecto de su identificación con nuestro dictamen de fecha 31/03/2022</a:t>
          </a:r>
        </a:p>
        <a:p>
          <a:pPr algn="ctr"/>
          <a:r>
            <a:rPr lang="es-PY" sz="1400" b="1" baseline="0">
              <a:solidFill>
                <a:sysClr val="windowText" lastClr="000000"/>
              </a:solidFill>
            </a:rPr>
            <a:t>Deloitte S.R.L.</a:t>
          </a:r>
          <a:endParaRPr lang="es-PY" sz="14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rrerepy02\Contabilidad\Regional%20Casa%20de%20Bolsa\INFORMES%20CNV-BVPASA\2020\04.%20Al%2031.12.2020\Regional%20CDB_Informe%20Consolidado%20CNV%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RG"/>
      <sheetName val="Consolidado"/>
      <sheetName val="Clasificación 12.2020"/>
      <sheetName val="Información general"/>
      <sheetName val="Balance General"/>
      <sheetName val="Estado de Resultados"/>
      <sheetName val="Notas Contables I"/>
      <sheetName val="Notas Contables II"/>
    </sheetNames>
    <sheetDataSet>
      <sheetData sheetId="0">
        <row r="1">
          <cell r="E1"/>
        </row>
        <row r="3">
          <cell r="B3" t="str">
            <v>Cuenta AFPISA</v>
          </cell>
          <cell r="C3" t="str">
            <v>Cuenta CBSA</v>
          </cell>
        </row>
        <row r="4">
          <cell r="B4" t="str">
            <v>1</v>
          </cell>
          <cell r="C4"/>
          <cell r="E4">
            <v>3626108537</v>
          </cell>
          <cell r="F4">
            <v>528061.46</v>
          </cell>
        </row>
        <row r="5">
          <cell r="B5" t="str">
            <v>101</v>
          </cell>
          <cell r="C5"/>
          <cell r="E5">
            <v>2969535485</v>
          </cell>
          <cell r="F5">
            <v>430869.53</v>
          </cell>
        </row>
        <row r="6">
          <cell r="B6" t="str">
            <v>10101</v>
          </cell>
          <cell r="C6"/>
          <cell r="E6">
            <v>274388386</v>
          </cell>
          <cell r="F6">
            <v>39812.820000000065</v>
          </cell>
        </row>
        <row r="7">
          <cell r="B7" t="str">
            <v>1010102</v>
          </cell>
          <cell r="C7"/>
          <cell r="E7">
            <v>274388386</v>
          </cell>
          <cell r="F7">
            <v>39812.819999999949</v>
          </cell>
        </row>
        <row r="8">
          <cell r="B8" t="str">
            <v>101010201</v>
          </cell>
          <cell r="C8" t="str">
            <v>111105</v>
          </cell>
          <cell r="E8">
            <v>274384113</v>
          </cell>
          <cell r="F8">
            <v>39812.199999999953</v>
          </cell>
        </row>
        <row r="9">
          <cell r="B9" t="str">
            <v>101010202</v>
          </cell>
          <cell r="C9" t="str">
            <v>111106</v>
          </cell>
          <cell r="E9">
            <v>4273</v>
          </cell>
          <cell r="F9">
            <v>0.61999999999989086</v>
          </cell>
        </row>
        <row r="10">
          <cell r="B10" t="str">
            <v>10102</v>
          </cell>
          <cell r="C10"/>
          <cell r="E10">
            <v>2595008462</v>
          </cell>
          <cell r="F10">
            <v>376526.93000000005</v>
          </cell>
        </row>
        <row r="11">
          <cell r="B11" t="str">
            <v>1010201</v>
          </cell>
          <cell r="C11"/>
          <cell r="E11">
            <v>2595008462</v>
          </cell>
          <cell r="F11">
            <v>376526.93000000005</v>
          </cell>
        </row>
        <row r="12">
          <cell r="B12" t="str">
            <v>101020101</v>
          </cell>
          <cell r="C12"/>
          <cell r="E12">
            <v>2431124243</v>
          </cell>
          <cell r="F12">
            <v>352747.88</v>
          </cell>
        </row>
        <row r="13">
          <cell r="B13" t="str">
            <v>10102010101</v>
          </cell>
          <cell r="C13" t="str">
            <v>112010211</v>
          </cell>
          <cell r="E13">
            <v>2370000000</v>
          </cell>
          <cell r="F13">
            <v>343878.95</v>
          </cell>
        </row>
        <row r="14">
          <cell r="B14" t="str">
            <v>10102010198</v>
          </cell>
          <cell r="C14" t="str">
            <v>11205</v>
          </cell>
          <cell r="E14">
            <v>305740131</v>
          </cell>
          <cell r="F14">
            <v>44361.86</v>
          </cell>
        </row>
        <row r="15">
          <cell r="B15" t="str">
            <v>10102010199</v>
          </cell>
          <cell r="C15" t="str">
            <v>21106</v>
          </cell>
          <cell r="E15">
            <v>-244615888</v>
          </cell>
          <cell r="F15">
            <v>-35492.93</v>
          </cell>
        </row>
        <row r="16">
          <cell r="B16" t="str">
            <v>101020102</v>
          </cell>
          <cell r="C16"/>
          <cell r="E16">
            <v>163884219</v>
          </cell>
          <cell r="F16">
            <v>23779.050000000017</v>
          </cell>
        </row>
        <row r="17">
          <cell r="B17" t="str">
            <v>10102010201</v>
          </cell>
          <cell r="C17" t="str">
            <v>112010304</v>
          </cell>
          <cell r="E17">
            <v>163000000</v>
          </cell>
          <cell r="F17">
            <v>23650.75</v>
          </cell>
        </row>
        <row r="18">
          <cell r="B18" t="str">
            <v>10102010298</v>
          </cell>
          <cell r="C18" t="str">
            <v>11205</v>
          </cell>
          <cell r="E18">
            <v>47747836</v>
          </cell>
          <cell r="F18">
            <v>6928.0499999999965</v>
          </cell>
        </row>
        <row r="19">
          <cell r="B19" t="str">
            <v>10102010299</v>
          </cell>
          <cell r="C19" t="str">
            <v>21106</v>
          </cell>
          <cell r="E19">
            <v>-46863617</v>
          </cell>
          <cell r="F19">
            <v>-6799.75</v>
          </cell>
        </row>
        <row r="20">
          <cell r="B20" t="str">
            <v>10103</v>
          </cell>
          <cell r="C20"/>
          <cell r="E20">
            <v>79462757</v>
          </cell>
          <cell r="F20">
            <v>11529.779999999999</v>
          </cell>
        </row>
        <row r="21">
          <cell r="B21" t="str">
            <v>1010302</v>
          </cell>
          <cell r="C21"/>
          <cell r="E21">
            <v>65716913</v>
          </cell>
          <cell r="F21">
            <v>9535.3000000000011</v>
          </cell>
        </row>
        <row r="22">
          <cell r="B22" t="str">
            <v>1010302001</v>
          </cell>
          <cell r="C22" t="str">
            <v>11301</v>
          </cell>
          <cell r="E22">
            <v>40262079</v>
          </cell>
          <cell r="F22">
            <v>5841.89</v>
          </cell>
        </row>
        <row r="23">
          <cell r="B23" t="str">
            <v>1010302002</v>
          </cell>
          <cell r="C23" t="str">
            <v>11302</v>
          </cell>
          <cell r="E23">
            <v>25454834</v>
          </cell>
          <cell r="F23">
            <v>3693.4099999999989</v>
          </cell>
        </row>
        <row r="24">
          <cell r="B24" t="str">
            <v>1010304</v>
          </cell>
          <cell r="C24"/>
          <cell r="E24">
            <v>13745844</v>
          </cell>
          <cell r="F24">
            <v>1994.4800000000002</v>
          </cell>
        </row>
        <row r="25">
          <cell r="B25" t="str">
            <v>1010304001</v>
          </cell>
          <cell r="C25" t="str">
            <v>114101</v>
          </cell>
          <cell r="E25">
            <v>13745844</v>
          </cell>
          <cell r="F25">
            <v>1994.4800000000002</v>
          </cell>
        </row>
        <row r="26">
          <cell r="B26" t="str">
            <v>10104</v>
          </cell>
          <cell r="C26"/>
          <cell r="E26">
            <v>20675880</v>
          </cell>
          <cell r="F26">
            <v>3000</v>
          </cell>
        </row>
        <row r="27">
          <cell r="B27" t="str">
            <v>1010401</v>
          </cell>
          <cell r="C27" t="str">
            <v>1010401</v>
          </cell>
          <cell r="E27">
            <v>20675880</v>
          </cell>
          <cell r="F27">
            <v>3000</v>
          </cell>
        </row>
        <row r="28">
          <cell r="B28" t="str">
            <v>102</v>
          </cell>
          <cell r="C28"/>
          <cell r="E28">
            <v>656573052</v>
          </cell>
          <cell r="F28">
            <v>97191.930000000051</v>
          </cell>
        </row>
        <row r="29">
          <cell r="B29" t="str">
            <v>10206</v>
          </cell>
          <cell r="C29"/>
          <cell r="E29">
            <v>399807052</v>
          </cell>
          <cell r="F29">
            <v>59191.93</v>
          </cell>
        </row>
        <row r="30">
          <cell r="B30" t="str">
            <v>1020601</v>
          </cell>
          <cell r="C30"/>
          <cell r="E30">
            <v>399807052</v>
          </cell>
          <cell r="F30">
            <v>59191.93</v>
          </cell>
        </row>
        <row r="31">
          <cell r="B31" t="str">
            <v>1020601001</v>
          </cell>
          <cell r="C31" t="str">
            <v>13701</v>
          </cell>
          <cell r="E31">
            <v>399807052</v>
          </cell>
          <cell r="F31">
            <v>59191.93</v>
          </cell>
        </row>
        <row r="32">
          <cell r="B32" t="str">
            <v>10207</v>
          </cell>
          <cell r="C32"/>
          <cell r="E32">
            <v>256766000</v>
          </cell>
          <cell r="F32">
            <v>38000</v>
          </cell>
        </row>
        <row r="33">
          <cell r="B33" t="str">
            <v>1020701</v>
          </cell>
          <cell r="C33"/>
          <cell r="E33">
            <v>256766000</v>
          </cell>
          <cell r="F33">
            <v>38000</v>
          </cell>
        </row>
        <row r="34">
          <cell r="B34" t="str">
            <v>1020701001</v>
          </cell>
          <cell r="C34" t="str">
            <v>13310102</v>
          </cell>
          <cell r="E34">
            <v>256766000</v>
          </cell>
          <cell r="F34">
            <v>38000</v>
          </cell>
        </row>
        <row r="35">
          <cell r="B35" t="str">
            <v>2</v>
          </cell>
          <cell r="C35"/>
          <cell r="E35">
            <v>22088186</v>
          </cell>
          <cell r="F35">
            <v>3181.9799999999964</v>
          </cell>
        </row>
        <row r="36">
          <cell r="B36" t="str">
            <v>201</v>
          </cell>
          <cell r="C36"/>
          <cell r="E36">
            <v>22088186</v>
          </cell>
          <cell r="F36">
            <v>3181.9799999999964</v>
          </cell>
        </row>
        <row r="37">
          <cell r="B37" t="str">
            <v>20104</v>
          </cell>
          <cell r="C37"/>
          <cell r="E37">
            <v>11958872</v>
          </cell>
          <cell r="F37">
            <v>1722.7700000000002</v>
          </cell>
        </row>
        <row r="38">
          <cell r="B38" t="str">
            <v>2010401</v>
          </cell>
          <cell r="C38" t="str">
            <v>21401</v>
          </cell>
          <cell r="E38">
            <v>11958872</v>
          </cell>
          <cell r="F38">
            <v>1722.7700000000002</v>
          </cell>
        </row>
        <row r="39">
          <cell r="B39" t="str">
            <v>20106</v>
          </cell>
          <cell r="C39"/>
          <cell r="E39">
            <v>10129314</v>
          </cell>
          <cell r="F39">
            <v>1459.21</v>
          </cell>
        </row>
        <row r="40">
          <cell r="B40" t="str">
            <v>2010601</v>
          </cell>
          <cell r="C40" t="str">
            <v>21103</v>
          </cell>
          <cell r="E40">
            <v>6330635</v>
          </cell>
          <cell r="F40">
            <v>911.98</v>
          </cell>
        </row>
        <row r="41">
          <cell r="B41" t="str">
            <v>2010602</v>
          </cell>
          <cell r="C41" t="str">
            <v>21104</v>
          </cell>
          <cell r="E41">
            <v>3798679</v>
          </cell>
          <cell r="F41">
            <v>547.23</v>
          </cell>
        </row>
        <row r="42">
          <cell r="B42"/>
          <cell r="C42"/>
          <cell r="E42"/>
          <cell r="F42"/>
        </row>
        <row r="43">
          <cell r="B43" t="str">
            <v>3</v>
          </cell>
          <cell r="C43"/>
          <cell r="E43">
            <v>3604020351</v>
          </cell>
          <cell r="F43">
            <v>524879.48</v>
          </cell>
        </row>
        <row r="44">
          <cell r="B44" t="str">
            <v>301</v>
          </cell>
          <cell r="C44"/>
          <cell r="E44">
            <v>3500000000</v>
          </cell>
          <cell r="F44">
            <v>543281.69999999995</v>
          </cell>
        </row>
        <row r="45">
          <cell r="B45" t="str">
            <v>30101</v>
          </cell>
          <cell r="C45"/>
          <cell r="E45">
            <v>3500000000</v>
          </cell>
          <cell r="F45">
            <v>543281.69999999995</v>
          </cell>
        </row>
        <row r="46">
          <cell r="B46" t="str">
            <v>3010101</v>
          </cell>
          <cell r="C46" t="str">
            <v>310101</v>
          </cell>
          <cell r="E46">
            <v>5000000000</v>
          </cell>
          <cell r="F46">
            <v>776116.72</v>
          </cell>
        </row>
        <row r="47">
          <cell r="B47" t="str">
            <v>3010102</v>
          </cell>
          <cell r="C47" t="str">
            <v>310101</v>
          </cell>
          <cell r="E47">
            <v>-1500000000</v>
          </cell>
          <cell r="F47">
            <v>-232835.02000000002</v>
          </cell>
          <cell r="G47" t="str">
            <v>venta de bonos</v>
          </cell>
        </row>
        <row r="48">
          <cell r="B48" t="str">
            <v>303</v>
          </cell>
          <cell r="C48"/>
          <cell r="E48">
            <v>104020351</v>
          </cell>
          <cell r="F48">
            <v>-18402.22</v>
          </cell>
        </row>
        <row r="49">
          <cell r="B49" t="str">
            <v>30302</v>
          </cell>
          <cell r="C49"/>
          <cell r="E49">
            <v>104020351</v>
          </cell>
          <cell r="F49">
            <v>-18402.22</v>
          </cell>
          <cell r="G49" t="str">
            <v xml:space="preserve">Dev bonos </v>
          </cell>
        </row>
        <row r="50">
          <cell r="B50" t="str">
            <v>4</v>
          </cell>
          <cell r="C50"/>
          <cell r="E50">
            <v>275505121</v>
          </cell>
          <cell r="F50">
            <v>53281.57</v>
          </cell>
          <cell r="G50" t="str">
            <v>DEV CDA</v>
          </cell>
        </row>
        <row r="51">
          <cell r="B51" t="str">
            <v>401</v>
          </cell>
          <cell r="C51"/>
          <cell r="E51">
            <v>167514071</v>
          </cell>
          <cell r="F51">
            <v>24019.93</v>
          </cell>
        </row>
        <row r="52">
          <cell r="B52" t="str">
            <v>40101</v>
          </cell>
          <cell r="C52"/>
          <cell r="E52">
            <v>167514071</v>
          </cell>
          <cell r="F52">
            <v>24019.93</v>
          </cell>
        </row>
        <row r="53">
          <cell r="B53" t="str">
            <v>4010101</v>
          </cell>
          <cell r="C53" t="str">
            <v>4010101</v>
          </cell>
          <cell r="E53">
            <v>167514071</v>
          </cell>
          <cell r="F53">
            <v>24019.93</v>
          </cell>
        </row>
        <row r="54">
          <cell r="B54" t="str">
            <v>402</v>
          </cell>
          <cell r="C54"/>
          <cell r="E54">
            <v>106812685</v>
          </cell>
          <cell r="F54">
            <v>15305.15</v>
          </cell>
        </row>
        <row r="55">
          <cell r="B55" t="str">
            <v>40202</v>
          </cell>
          <cell r="C55"/>
          <cell r="E55">
            <v>25000192</v>
          </cell>
          <cell r="F55">
            <v>3577.9</v>
          </cell>
        </row>
        <row r="56">
          <cell r="B56" t="str">
            <v>4020201</v>
          </cell>
          <cell r="C56" t="str">
            <v>410107</v>
          </cell>
          <cell r="E56">
            <v>25000192</v>
          </cell>
          <cell r="F56">
            <v>3577.9</v>
          </cell>
        </row>
        <row r="57">
          <cell r="B57" t="str">
            <v>40203</v>
          </cell>
          <cell r="C57"/>
          <cell r="E57">
            <v>81812493</v>
          </cell>
          <cell r="F57">
            <v>11727.25</v>
          </cell>
        </row>
        <row r="58">
          <cell r="B58" t="str">
            <v>4020301</v>
          </cell>
          <cell r="C58" t="str">
            <v>410109</v>
          </cell>
          <cell r="E58">
            <v>81812493</v>
          </cell>
          <cell r="F58">
            <v>11727.25</v>
          </cell>
        </row>
        <row r="59">
          <cell r="B59" t="str">
            <v>404</v>
          </cell>
          <cell r="C59"/>
          <cell r="E59">
            <v>1178365</v>
          </cell>
          <cell r="F59">
            <v>13956.49</v>
          </cell>
        </row>
        <row r="60">
          <cell r="B60" t="str">
            <v>40401</v>
          </cell>
          <cell r="C60"/>
          <cell r="E60">
            <v>1178365</v>
          </cell>
          <cell r="F60">
            <v>13956.49</v>
          </cell>
        </row>
        <row r="61">
          <cell r="B61" t="str">
            <v>4040104</v>
          </cell>
          <cell r="C61" t="str">
            <v>42103</v>
          </cell>
          <cell r="E61">
            <v>1178365</v>
          </cell>
          <cell r="F61">
            <v>13956.49</v>
          </cell>
        </row>
        <row r="62">
          <cell r="B62" t="str">
            <v>5</v>
          </cell>
          <cell r="C62"/>
          <cell r="E62">
            <v>171484770</v>
          </cell>
          <cell r="F62">
            <v>71683.789999999994</v>
          </cell>
        </row>
        <row r="63">
          <cell r="B63" t="str">
            <v>501</v>
          </cell>
          <cell r="C63"/>
          <cell r="E63">
            <v>123941415</v>
          </cell>
          <cell r="F63">
            <v>64821.51</v>
          </cell>
        </row>
        <row r="64">
          <cell r="B64" t="str">
            <v>50101</v>
          </cell>
          <cell r="C64"/>
          <cell r="E64">
            <v>117859472</v>
          </cell>
          <cell r="F64">
            <v>17262.71</v>
          </cell>
        </row>
        <row r="65">
          <cell r="B65" t="str">
            <v>5010102</v>
          </cell>
          <cell r="C65"/>
          <cell r="E65">
            <v>105587876</v>
          </cell>
          <cell r="F65">
            <v>15512.77</v>
          </cell>
        </row>
        <row r="66">
          <cell r="B66" t="str">
            <v>501010201</v>
          </cell>
          <cell r="C66" t="str">
            <v>510322</v>
          </cell>
          <cell r="E66">
            <v>1051707</v>
          </cell>
          <cell r="F66">
            <v>150</v>
          </cell>
        </row>
        <row r="67">
          <cell r="B67" t="str">
            <v>501010202</v>
          </cell>
          <cell r="C67" t="str">
            <v>510322</v>
          </cell>
          <cell r="E67">
            <v>19649497</v>
          </cell>
          <cell r="F67">
            <v>2800</v>
          </cell>
        </row>
        <row r="68">
          <cell r="B68" t="str">
            <v>501010204</v>
          </cell>
          <cell r="C68" t="str">
            <v>510322</v>
          </cell>
          <cell r="E68">
            <v>84886672</v>
          </cell>
          <cell r="F68">
            <v>12562.77</v>
          </cell>
        </row>
        <row r="69">
          <cell r="B69" t="str">
            <v>5010110</v>
          </cell>
          <cell r="C69"/>
          <cell r="E69">
            <v>12034778</v>
          </cell>
          <cell r="F69">
            <v>1716.07</v>
          </cell>
        </row>
        <row r="70">
          <cell r="B70" t="str">
            <v>5010110001</v>
          </cell>
          <cell r="C70" t="str">
            <v>520101</v>
          </cell>
          <cell r="E70">
            <v>11958872</v>
          </cell>
          <cell r="F70">
            <v>1705.21</v>
          </cell>
        </row>
        <row r="71">
          <cell r="B71" t="str">
            <v>5010110006</v>
          </cell>
          <cell r="C71" t="str">
            <v>510323</v>
          </cell>
          <cell r="E71">
            <v>75906</v>
          </cell>
          <cell r="F71">
            <v>10.86</v>
          </cell>
        </row>
        <row r="72">
          <cell r="B72" t="str">
            <v>5010112</v>
          </cell>
          <cell r="C72"/>
          <cell r="E72">
            <v>181818</v>
          </cell>
          <cell r="F72">
            <v>25.92</v>
          </cell>
        </row>
        <row r="73">
          <cell r="B73" t="str">
            <v>5010112001</v>
          </cell>
          <cell r="C73" t="str">
            <v>510311</v>
          </cell>
          <cell r="E73">
            <v>181818</v>
          </cell>
          <cell r="F73">
            <v>25.92</v>
          </cell>
        </row>
        <row r="74">
          <cell r="B74" t="str">
            <v>5010115</v>
          </cell>
          <cell r="C74"/>
          <cell r="E74">
            <v>55000</v>
          </cell>
          <cell r="F74">
            <v>7.95</v>
          </cell>
        </row>
        <row r="75">
          <cell r="B75" t="str">
            <v>5010115001</v>
          </cell>
          <cell r="C75" t="str">
            <v>520136</v>
          </cell>
          <cell r="E75">
            <v>55000</v>
          </cell>
          <cell r="F75">
            <v>7.95</v>
          </cell>
        </row>
        <row r="76">
          <cell r="B76" t="str">
            <v>50103</v>
          </cell>
          <cell r="C76"/>
          <cell r="E76">
            <v>6081943</v>
          </cell>
          <cell r="F76">
            <v>47558.8</v>
          </cell>
        </row>
        <row r="77">
          <cell r="B77" t="str">
            <v>5010301</v>
          </cell>
          <cell r="C77"/>
          <cell r="E77">
            <v>611759</v>
          </cell>
          <cell r="F77">
            <v>87.4</v>
          </cell>
        </row>
        <row r="78">
          <cell r="B78" t="str">
            <v>5010301003</v>
          </cell>
          <cell r="C78" t="str">
            <v>510403</v>
          </cell>
          <cell r="E78">
            <v>306125</v>
          </cell>
          <cell r="F78">
            <v>43.51</v>
          </cell>
        </row>
        <row r="79">
          <cell r="B79" t="str">
            <v>5010301005</v>
          </cell>
          <cell r="C79" t="str">
            <v>510106</v>
          </cell>
          <cell r="E79">
            <v>244508</v>
          </cell>
          <cell r="F79">
            <v>35.11</v>
          </cell>
        </row>
        <row r="80">
          <cell r="B80" t="str">
            <v>5010301008</v>
          </cell>
          <cell r="C80" t="str">
            <v>510103</v>
          </cell>
          <cell r="E80">
            <v>61126</v>
          </cell>
          <cell r="F80">
            <v>8.7799999999999994</v>
          </cell>
        </row>
        <row r="81">
          <cell r="B81" t="str">
            <v>5010302</v>
          </cell>
          <cell r="C81"/>
          <cell r="E81">
            <v>5470184</v>
          </cell>
          <cell r="F81">
            <v>47471.4</v>
          </cell>
        </row>
        <row r="82">
          <cell r="B82" t="str">
            <v>5010302001</v>
          </cell>
          <cell r="C82" t="str">
            <v>510405</v>
          </cell>
          <cell r="E82">
            <v>5470184</v>
          </cell>
          <cell r="F82">
            <v>47471.4</v>
          </cell>
        </row>
        <row r="83">
          <cell r="B83" t="str">
            <v>504</v>
          </cell>
          <cell r="C83"/>
          <cell r="E83">
            <v>47543355</v>
          </cell>
          <cell r="F83">
            <v>6862.28</v>
          </cell>
        </row>
        <row r="84">
          <cell r="B84" t="str">
            <v>50401</v>
          </cell>
          <cell r="C84" t="str">
            <v>510104</v>
          </cell>
          <cell r="E84">
            <v>27852605</v>
          </cell>
          <cell r="F84">
            <v>4031.95</v>
          </cell>
        </row>
        <row r="85">
          <cell r="B85" t="str">
            <v>50402</v>
          </cell>
          <cell r="C85" t="str">
            <v>510104</v>
          </cell>
          <cell r="E85">
            <v>19690750</v>
          </cell>
          <cell r="F85">
            <v>2830.33</v>
          </cell>
        </row>
        <row r="86">
          <cell r="E86"/>
        </row>
      </sheetData>
      <sheetData sheetId="1">
        <row r="1">
          <cell r="B1"/>
          <cell r="D1"/>
          <cell r="E1"/>
        </row>
        <row r="2">
          <cell r="B2"/>
          <cell r="D2"/>
          <cell r="E2"/>
        </row>
        <row r="3">
          <cell r="B3"/>
          <cell r="D3"/>
          <cell r="E3"/>
        </row>
        <row r="4">
          <cell r="B4" t="str">
            <v>Cuenta</v>
          </cell>
          <cell r="D4" t="str">
            <v>MONEDA GS</v>
          </cell>
          <cell r="E4" t="str">
            <v>MONEDA USD</v>
          </cell>
        </row>
        <row r="5">
          <cell r="B5" t="str">
            <v>1</v>
          </cell>
          <cell r="D5">
            <v>38348913691</v>
          </cell>
          <cell r="E5">
            <v>5609426.4359999895</v>
          </cell>
        </row>
        <row r="6">
          <cell r="B6" t="str">
            <v>11</v>
          </cell>
          <cell r="D6">
            <v>33123209735</v>
          </cell>
          <cell r="E6">
            <v>4806065.2960000038</v>
          </cell>
        </row>
        <row r="7">
          <cell r="B7" t="str">
            <v>111</v>
          </cell>
          <cell r="D7">
            <v>662968889</v>
          </cell>
          <cell r="E7">
            <v>96194.527999997139</v>
          </cell>
        </row>
        <row r="8">
          <cell r="B8" t="str">
            <v>111105</v>
          </cell>
          <cell r="D8">
            <v>395990417</v>
          </cell>
          <cell r="E8">
            <v>57456.859999999404</v>
          </cell>
        </row>
        <row r="9">
          <cell r="B9" t="str">
            <v>111106</v>
          </cell>
          <cell r="D9">
            <v>266978472</v>
          </cell>
          <cell r="E9">
            <v>38737.670000001788</v>
          </cell>
        </row>
        <row r="10">
          <cell r="B10" t="str">
            <v>112</v>
          </cell>
          <cell r="D10">
            <v>32047483478</v>
          </cell>
          <cell r="E10">
            <v>4649981.0680000037</v>
          </cell>
        </row>
        <row r="11">
          <cell r="B11" t="str">
            <v>11201</v>
          </cell>
          <cell r="D11">
            <v>6894804839</v>
          </cell>
          <cell r="E11">
            <v>1000412.7899999917</v>
          </cell>
        </row>
        <row r="12">
          <cell r="B12" t="str">
            <v>1120101</v>
          </cell>
          <cell r="D12">
            <v>75000000</v>
          </cell>
          <cell r="E12">
            <v>10882.25</v>
          </cell>
        </row>
        <row r="13">
          <cell r="B13" t="str">
            <v>112010101</v>
          </cell>
          <cell r="D13">
            <v>75000000</v>
          </cell>
          <cell r="E13">
            <v>10882.25</v>
          </cell>
        </row>
        <row r="14">
          <cell r="B14" t="str">
            <v>1120102</v>
          </cell>
          <cell r="D14">
            <v>4036804839</v>
          </cell>
          <cell r="E14">
            <v>585726.67999999213</v>
          </cell>
        </row>
        <row r="15">
          <cell r="B15" t="str">
            <v>112010208</v>
          </cell>
          <cell r="D15">
            <v>689196000</v>
          </cell>
          <cell r="E15">
            <v>100000</v>
          </cell>
        </row>
        <row r="16">
          <cell r="B16" t="str">
            <v>112010209</v>
          </cell>
          <cell r="D16">
            <v>529000000</v>
          </cell>
          <cell r="E16">
            <v>76756.100000000093</v>
          </cell>
        </row>
        <row r="17">
          <cell r="B17" t="str">
            <v>112010211</v>
          </cell>
          <cell r="D17">
            <v>420000000</v>
          </cell>
          <cell r="E17">
            <v>60940.579999998205</v>
          </cell>
        </row>
        <row r="18">
          <cell r="B18" t="str">
            <v>112010212</v>
          </cell>
          <cell r="D18">
            <v>2398608839</v>
          </cell>
          <cell r="E18">
            <v>348030</v>
          </cell>
        </row>
        <row r="19">
          <cell r="B19" t="str">
            <v>1120103</v>
          </cell>
          <cell r="D19">
            <v>2783000000</v>
          </cell>
          <cell r="E19">
            <v>403803.8599999994</v>
          </cell>
        </row>
        <row r="20">
          <cell r="B20" t="str">
            <v>112010304</v>
          </cell>
          <cell r="D20">
            <v>2776000000</v>
          </cell>
          <cell r="E20">
            <v>402788.18000000063</v>
          </cell>
        </row>
        <row r="21">
          <cell r="B21" t="str">
            <v>112010306</v>
          </cell>
          <cell r="D21">
            <v>7000000</v>
          </cell>
          <cell r="E21">
            <v>1015.6800000000512</v>
          </cell>
        </row>
        <row r="22">
          <cell r="B22" t="str">
            <v>11203</v>
          </cell>
          <cell r="D22">
            <v>171173699</v>
          </cell>
          <cell r="E22">
            <v>24836.720000000001</v>
          </cell>
        </row>
        <row r="23">
          <cell r="B23" t="str">
            <v>1120302</v>
          </cell>
          <cell r="D23">
            <v>171173699</v>
          </cell>
          <cell r="E23">
            <v>24836.720000000001</v>
          </cell>
        </row>
        <row r="24">
          <cell r="B24" t="str">
            <v>112030201</v>
          </cell>
          <cell r="D24">
            <v>170000000</v>
          </cell>
          <cell r="E24">
            <v>24666.420000000013</v>
          </cell>
        </row>
        <row r="25">
          <cell r="B25" t="str">
            <v>112030202</v>
          </cell>
          <cell r="D25">
            <v>72622603</v>
          </cell>
          <cell r="E25">
            <v>10537.29</v>
          </cell>
        </row>
        <row r="26">
          <cell r="B26" t="str">
            <v>112030203</v>
          </cell>
          <cell r="D26">
            <v>-71448904</v>
          </cell>
          <cell r="E26">
            <v>-10366.990000000002</v>
          </cell>
        </row>
        <row r="27">
          <cell r="B27" t="str">
            <v>11205</v>
          </cell>
          <cell r="D27">
            <v>2524396433</v>
          </cell>
          <cell r="E27">
            <v>366281.34999999963</v>
          </cell>
        </row>
        <row r="28">
          <cell r="B28" t="str">
            <v>11206</v>
          </cell>
          <cell r="D28">
            <v>437178457</v>
          </cell>
          <cell r="E28">
            <v>63433.108000000015</v>
          </cell>
        </row>
        <row r="29">
          <cell r="B29" t="str">
            <v>11207</v>
          </cell>
          <cell r="D29">
            <v>16682000000</v>
          </cell>
          <cell r="E29">
            <v>2420501.5700000003</v>
          </cell>
        </row>
        <row r="30">
          <cell r="B30" t="str">
            <v>11208</v>
          </cell>
          <cell r="D30">
            <v>5237889600</v>
          </cell>
          <cell r="E30">
            <v>760000</v>
          </cell>
        </row>
        <row r="31">
          <cell r="B31" t="str">
            <v>11213</v>
          </cell>
          <cell r="D31">
            <v>100040450</v>
          </cell>
          <cell r="E31">
            <v>14515.53</v>
          </cell>
        </row>
        <row r="32">
          <cell r="B32" t="str">
            <v>113</v>
          </cell>
          <cell r="D32">
            <v>270133851</v>
          </cell>
          <cell r="E32">
            <v>39195.5</v>
          </cell>
        </row>
        <row r="33">
          <cell r="B33" t="str">
            <v>11301</v>
          </cell>
          <cell r="D33">
            <v>110000</v>
          </cell>
          <cell r="E33">
            <v>15.960000000000035</v>
          </cell>
        </row>
        <row r="34">
          <cell r="B34" t="str">
            <v>11302</v>
          </cell>
          <cell r="D34">
            <v>3987206</v>
          </cell>
          <cell r="E34">
            <v>578.52999999999884</v>
          </cell>
        </row>
        <row r="35">
          <cell r="B35" t="str">
            <v>11306</v>
          </cell>
          <cell r="D35">
            <v>266036645</v>
          </cell>
          <cell r="E35">
            <v>38601.010000000009</v>
          </cell>
        </row>
        <row r="36">
          <cell r="B36" t="str">
            <v>114</v>
          </cell>
          <cell r="D36">
            <v>130082399</v>
          </cell>
          <cell r="E36">
            <v>18874.520000000004</v>
          </cell>
        </row>
        <row r="37">
          <cell r="B37" t="str">
            <v>114102</v>
          </cell>
          <cell r="D37">
            <v>15626149</v>
          </cell>
          <cell r="E37">
            <v>2267.31</v>
          </cell>
        </row>
        <row r="38">
          <cell r="B38" t="str">
            <v>114103</v>
          </cell>
          <cell r="D38">
            <v>17653690</v>
          </cell>
          <cell r="E38">
            <v>2561.4899999999998</v>
          </cell>
        </row>
        <row r="39">
          <cell r="B39" t="str">
            <v>114105</v>
          </cell>
          <cell r="D39">
            <v>96802560</v>
          </cell>
          <cell r="E39">
            <v>14045.72</v>
          </cell>
        </row>
        <row r="40">
          <cell r="B40" t="str">
            <v>115</v>
          </cell>
          <cell r="D40">
            <v>12541118</v>
          </cell>
          <cell r="E40">
            <v>1819.6800000000003</v>
          </cell>
        </row>
        <row r="41">
          <cell r="B41" t="str">
            <v>115101</v>
          </cell>
          <cell r="D41">
            <v>6170980</v>
          </cell>
          <cell r="E41">
            <v>895.3900000000001</v>
          </cell>
        </row>
        <row r="42">
          <cell r="B42" t="str">
            <v>11510103</v>
          </cell>
          <cell r="D42">
            <v>6170980</v>
          </cell>
          <cell r="E42">
            <v>895.3900000000001</v>
          </cell>
        </row>
        <row r="43">
          <cell r="B43" t="str">
            <v>115108</v>
          </cell>
          <cell r="D43">
            <v>6370138</v>
          </cell>
          <cell r="E43">
            <v>924.29</v>
          </cell>
        </row>
        <row r="44">
          <cell r="B44" t="str">
            <v>12</v>
          </cell>
          <cell r="D44">
            <v>5225703956</v>
          </cell>
          <cell r="E44">
            <v>803361.14</v>
          </cell>
        </row>
        <row r="45">
          <cell r="B45" t="str">
            <v>130</v>
          </cell>
          <cell r="D45">
            <v>4454990631</v>
          </cell>
          <cell r="E45">
            <v>681847.59</v>
          </cell>
        </row>
        <row r="46">
          <cell r="B46" t="str">
            <v>130102</v>
          </cell>
          <cell r="D46">
            <v>4454990631</v>
          </cell>
          <cell r="E46">
            <v>681847.59</v>
          </cell>
        </row>
        <row r="47">
          <cell r="B47" t="str">
            <v>13010202</v>
          </cell>
          <cell r="D47">
            <v>4351000000</v>
          </cell>
          <cell r="E47">
            <v>666758.91</v>
          </cell>
        </row>
        <row r="48">
          <cell r="B48" t="str">
            <v>1301020202</v>
          </cell>
          <cell r="D48">
            <v>851000000</v>
          </cell>
          <cell r="E48">
            <v>123477.20999999998</v>
          </cell>
        </row>
        <row r="49">
          <cell r="B49" t="str">
            <v>1301020203</v>
          </cell>
          <cell r="D49">
            <v>3500000000</v>
          </cell>
          <cell r="E49">
            <v>543281.69999999995</v>
          </cell>
        </row>
        <row r="50">
          <cell r="B50" t="str">
            <v>13010204</v>
          </cell>
          <cell r="D50">
            <v>103990631</v>
          </cell>
          <cell r="E50">
            <v>15088.68</v>
          </cell>
        </row>
        <row r="51">
          <cell r="B51" t="str">
            <v>1301020402</v>
          </cell>
          <cell r="D51">
            <v>103990631</v>
          </cell>
          <cell r="E51">
            <v>15088.68</v>
          </cell>
        </row>
        <row r="52">
          <cell r="B52" t="str">
            <v>132</v>
          </cell>
          <cell r="D52">
            <v>14707047</v>
          </cell>
          <cell r="E52">
            <v>2268.8900000000003</v>
          </cell>
        </row>
        <row r="53">
          <cell r="B53" t="str">
            <v>132127</v>
          </cell>
          <cell r="D53">
            <v>1307727</v>
          </cell>
          <cell r="E53">
            <v>195.77</v>
          </cell>
        </row>
        <row r="54">
          <cell r="B54" t="str">
            <v>13212701</v>
          </cell>
          <cell r="D54">
            <v>1307727</v>
          </cell>
          <cell r="E54">
            <v>195.77</v>
          </cell>
        </row>
        <row r="55">
          <cell r="B55" t="str">
            <v>132128</v>
          </cell>
          <cell r="D55">
            <v>13399320</v>
          </cell>
          <cell r="E55">
            <v>2073.12</v>
          </cell>
        </row>
        <row r="56">
          <cell r="B56" t="str">
            <v>13212801</v>
          </cell>
          <cell r="D56">
            <v>16238918</v>
          </cell>
          <cell r="E56">
            <v>2509.09</v>
          </cell>
        </row>
        <row r="57">
          <cell r="B57" t="str">
            <v>13212802</v>
          </cell>
          <cell r="D57">
            <v>-2839598</v>
          </cell>
          <cell r="E57">
            <v>-435.97</v>
          </cell>
        </row>
        <row r="58">
          <cell r="B58" t="str">
            <v>133</v>
          </cell>
          <cell r="D58">
            <v>734298735</v>
          </cell>
          <cell r="E58">
            <v>115656.66</v>
          </cell>
        </row>
        <row r="59">
          <cell r="B59" t="str">
            <v>133101</v>
          </cell>
          <cell r="D59">
            <v>190189175</v>
          </cell>
          <cell r="E59">
            <v>27917.77</v>
          </cell>
        </row>
        <row r="60">
          <cell r="B60" t="str">
            <v>13310102</v>
          </cell>
          <cell r="D60">
            <v>190189175</v>
          </cell>
          <cell r="E60">
            <v>27917.77</v>
          </cell>
        </row>
        <row r="61">
          <cell r="B61" t="str">
            <v>133102</v>
          </cell>
          <cell r="D61">
            <v>3450000</v>
          </cell>
          <cell r="E61">
            <v>531.65</v>
          </cell>
        </row>
        <row r="62">
          <cell r="B62" t="str">
            <v>133113</v>
          </cell>
          <cell r="D62">
            <v>647276934</v>
          </cell>
          <cell r="E62">
            <v>104750</v>
          </cell>
        </row>
        <row r="63">
          <cell r="B63" t="str">
            <v>133114</v>
          </cell>
          <cell r="D63">
            <v>14200454</v>
          </cell>
          <cell r="E63">
            <v>2250.09</v>
          </cell>
        </row>
        <row r="64">
          <cell r="B64" t="str">
            <v>133116</v>
          </cell>
          <cell r="D64">
            <v>8000000</v>
          </cell>
          <cell r="E64">
            <v>1288.27</v>
          </cell>
        </row>
        <row r="65">
          <cell r="B65" t="str">
            <v>133117</v>
          </cell>
          <cell r="D65">
            <v>-128817828</v>
          </cell>
          <cell r="E65">
            <v>-21081.119999999999</v>
          </cell>
        </row>
        <row r="66">
          <cell r="B66" t="str">
            <v>137</v>
          </cell>
          <cell r="D66">
            <v>21707543</v>
          </cell>
          <cell r="E66">
            <v>3588</v>
          </cell>
        </row>
        <row r="67">
          <cell r="B67" t="str">
            <v>13701</v>
          </cell>
          <cell r="D67">
            <v>57764419</v>
          </cell>
          <cell r="E67">
            <v>9621.58</v>
          </cell>
        </row>
        <row r="68">
          <cell r="B68" t="str">
            <v>13702</v>
          </cell>
          <cell r="D68">
            <v>-36056876</v>
          </cell>
          <cell r="E68">
            <v>-6033.58</v>
          </cell>
        </row>
        <row r="69">
          <cell r="B69" t="str">
            <v>2</v>
          </cell>
          <cell r="D69">
            <v>25552004565</v>
          </cell>
          <cell r="E69">
            <v>3680969.8794</v>
          </cell>
        </row>
        <row r="70">
          <cell r="B70" t="str">
            <v>21</v>
          </cell>
          <cell r="D70">
            <v>25552004565</v>
          </cell>
          <cell r="E70">
            <v>3680969.8794</v>
          </cell>
        </row>
        <row r="71">
          <cell r="B71" t="str">
            <v>211</v>
          </cell>
          <cell r="D71">
            <v>23420948261</v>
          </cell>
          <cell r="E71">
            <v>3373974.2394000068</v>
          </cell>
        </row>
        <row r="72">
          <cell r="B72" t="str">
            <v>21101</v>
          </cell>
          <cell r="D72">
            <v>20367047</v>
          </cell>
          <cell r="E72">
            <v>2934.0399999991059</v>
          </cell>
        </row>
        <row r="73">
          <cell r="B73" t="str">
            <v>2110101</v>
          </cell>
          <cell r="D73">
            <v>20367047</v>
          </cell>
          <cell r="E73">
            <v>2934.0400000000373</v>
          </cell>
        </row>
        <row r="74">
          <cell r="B74" t="str">
            <v>21103</v>
          </cell>
          <cell r="D74">
            <v>8705788</v>
          </cell>
          <cell r="E74">
            <v>1254.1399999999999</v>
          </cell>
        </row>
        <row r="75">
          <cell r="B75" t="str">
            <v>21104</v>
          </cell>
          <cell r="D75">
            <v>1068598</v>
          </cell>
          <cell r="E75">
            <v>153.94</v>
          </cell>
        </row>
        <row r="76">
          <cell r="B76" t="str">
            <v>21106</v>
          </cell>
          <cell r="D76">
            <v>2463067409</v>
          </cell>
          <cell r="E76">
            <v>354824.49000000017</v>
          </cell>
        </row>
        <row r="77">
          <cell r="B77" t="str">
            <v>21107</v>
          </cell>
          <cell r="D77">
            <v>8975342</v>
          </cell>
          <cell r="E77">
            <v>1292.9699999997392</v>
          </cell>
        </row>
        <row r="78">
          <cell r="B78" t="str">
            <v>21109</v>
          </cell>
          <cell r="D78">
            <v>422521020</v>
          </cell>
          <cell r="E78">
            <v>60867.519400000579</v>
          </cell>
        </row>
        <row r="79">
          <cell r="B79" t="str">
            <v>21110</v>
          </cell>
          <cell r="D79">
            <v>15184256164</v>
          </cell>
          <cell r="E79">
            <v>2187413.0999999996</v>
          </cell>
        </row>
        <row r="80">
          <cell r="B80" t="str">
            <v>21111</v>
          </cell>
          <cell r="D80">
            <v>5275654000</v>
          </cell>
          <cell r="E80">
            <v>760000</v>
          </cell>
        </row>
        <row r="81">
          <cell r="B81" t="str">
            <v>21112</v>
          </cell>
          <cell r="D81">
            <v>36332893</v>
          </cell>
          <cell r="E81">
            <v>5234.0399999999991</v>
          </cell>
        </row>
        <row r="82">
          <cell r="B82" t="str">
            <v>212</v>
          </cell>
          <cell r="D82">
            <v>75670731</v>
          </cell>
          <cell r="E82">
            <v>10900.969999999972</v>
          </cell>
        </row>
        <row r="83">
          <cell r="B83" t="str">
            <v>212101</v>
          </cell>
          <cell r="D83">
            <v>72104042</v>
          </cell>
          <cell r="E83">
            <v>10387.159999999916</v>
          </cell>
        </row>
        <row r="84">
          <cell r="B84" t="str">
            <v>212201</v>
          </cell>
          <cell r="D84">
            <v>3566689</v>
          </cell>
          <cell r="E84">
            <v>513.81000000002678</v>
          </cell>
        </row>
        <row r="85">
          <cell r="B85" t="str">
            <v>213</v>
          </cell>
          <cell r="D85">
            <v>1047146584</v>
          </cell>
          <cell r="E85">
            <v>150849.80999999959</v>
          </cell>
        </row>
        <row r="86">
          <cell r="B86" t="str">
            <v>21302</v>
          </cell>
          <cell r="D86">
            <v>1047146584</v>
          </cell>
          <cell r="E86">
            <v>150849.80999999994</v>
          </cell>
        </row>
        <row r="87">
          <cell r="B87" t="str">
            <v>214</v>
          </cell>
          <cell r="D87">
            <v>687822079</v>
          </cell>
          <cell r="E87">
            <v>99086.25</v>
          </cell>
        </row>
        <row r="88">
          <cell r="B88" t="str">
            <v>21401</v>
          </cell>
          <cell r="D88">
            <v>263473906</v>
          </cell>
          <cell r="E88">
            <v>37955.520000000004</v>
          </cell>
        </row>
        <row r="89">
          <cell r="B89" t="str">
            <v>21403</v>
          </cell>
          <cell r="D89">
            <v>91845114</v>
          </cell>
          <cell r="E89">
            <v>13231.02</v>
          </cell>
        </row>
        <row r="90">
          <cell r="B90" t="str">
            <v>21407</v>
          </cell>
          <cell r="D90">
            <v>43933429</v>
          </cell>
          <cell r="E90">
            <v>6328.9599999999991</v>
          </cell>
        </row>
        <row r="91">
          <cell r="B91" t="str">
            <v>21410</v>
          </cell>
          <cell r="D91">
            <v>3569630</v>
          </cell>
          <cell r="E91">
            <v>514.22999999999956</v>
          </cell>
        </row>
        <row r="92">
          <cell r="B92" t="str">
            <v>21411</v>
          </cell>
          <cell r="D92">
            <v>285000000</v>
          </cell>
          <cell r="E92">
            <v>41056.519999999997</v>
          </cell>
        </row>
        <row r="93">
          <cell r="B93" t="str">
            <v>215</v>
          </cell>
          <cell r="D93">
            <v>320416910</v>
          </cell>
          <cell r="E93">
            <v>46158.610000000015</v>
          </cell>
        </row>
        <row r="94">
          <cell r="B94" t="str">
            <v>21504</v>
          </cell>
          <cell r="D94">
            <v>240285334</v>
          </cell>
          <cell r="E94">
            <v>34615.020000000004</v>
          </cell>
        </row>
        <row r="95">
          <cell r="B95" t="str">
            <v>21512</v>
          </cell>
          <cell r="D95">
            <v>68871631</v>
          </cell>
          <cell r="E95">
            <v>9921.51</v>
          </cell>
        </row>
        <row r="96">
          <cell r="B96" t="str">
            <v>21513</v>
          </cell>
          <cell r="D96">
            <v>10449299</v>
          </cell>
          <cell r="E96">
            <v>1505.3</v>
          </cell>
        </row>
        <row r="97">
          <cell r="B97" t="str">
            <v>21514</v>
          </cell>
          <cell r="D97">
            <v>810646</v>
          </cell>
          <cell r="E97">
            <v>116.78</v>
          </cell>
        </row>
        <row r="98">
          <cell r="B98" t="str">
            <v>6</v>
          </cell>
          <cell r="D98">
            <v>-876575692771.00012</v>
          </cell>
          <cell r="E98">
            <v>-130558492.84</v>
          </cell>
        </row>
        <row r="99">
          <cell r="B99" t="str">
            <v>621</v>
          </cell>
          <cell r="D99">
            <v>-7546915598</v>
          </cell>
          <cell r="E99">
            <v>-1103403.72</v>
          </cell>
        </row>
        <row r="100">
          <cell r="B100" t="str">
            <v>622</v>
          </cell>
          <cell r="D100">
            <v>-12788763183</v>
          </cell>
          <cell r="E100">
            <v>-2029519.9</v>
          </cell>
        </row>
        <row r="101">
          <cell r="B101" t="str">
            <v>651</v>
          </cell>
          <cell r="D101">
            <v>-852007707990</v>
          </cell>
          <cell r="E101">
            <v>-126768407.51000001</v>
          </cell>
        </row>
        <row r="102">
          <cell r="B102" t="str">
            <v>661</v>
          </cell>
          <cell r="D102">
            <v>-4232306000</v>
          </cell>
          <cell r="E102">
            <v>-657161.71</v>
          </cell>
        </row>
        <row r="103">
          <cell r="B103" t="str">
            <v>7</v>
          </cell>
          <cell r="D103">
            <v>876575692771.00012</v>
          </cell>
          <cell r="E103">
            <v>130558492.84</v>
          </cell>
        </row>
        <row r="104">
          <cell r="B104" t="str">
            <v>721</v>
          </cell>
          <cell r="D104">
            <v>12788763183</v>
          </cell>
          <cell r="E104">
            <v>2029519.9</v>
          </cell>
        </row>
        <row r="105">
          <cell r="B105" t="str">
            <v>722</v>
          </cell>
          <cell r="D105">
            <v>7546915598</v>
          </cell>
          <cell r="E105">
            <v>1103403.72</v>
          </cell>
        </row>
        <row r="106">
          <cell r="B106" t="str">
            <v>751</v>
          </cell>
          <cell r="D106">
            <v>852007707990</v>
          </cell>
          <cell r="E106">
            <v>126768407.51000001</v>
          </cell>
        </row>
        <row r="107">
          <cell r="B107" t="str">
            <v>761</v>
          </cell>
          <cell r="D107">
            <v>4232306000</v>
          </cell>
          <cell r="E107">
            <v>657161.71</v>
          </cell>
        </row>
        <row r="108">
          <cell r="B108" t="str">
            <v>3</v>
          </cell>
          <cell r="D108">
            <v>12796909126</v>
          </cell>
          <cell r="E108">
            <v>1928456.5519999999</v>
          </cell>
        </row>
        <row r="109">
          <cell r="B109" t="str">
            <v>310</v>
          </cell>
          <cell r="D109">
            <v>10716000000</v>
          </cell>
          <cell r="E109">
            <v>1656025.18</v>
          </cell>
        </row>
        <row r="110">
          <cell r="B110" t="str">
            <v>310101</v>
          </cell>
          <cell r="D110">
            <v>10000000000</v>
          </cell>
          <cell r="E110">
            <v>1596450.0000000002</v>
          </cell>
        </row>
        <row r="111">
          <cell r="B111" t="str">
            <v>31010101</v>
          </cell>
          <cell r="D111">
            <v>15000000000</v>
          </cell>
          <cell r="E111">
            <v>2391027.31</v>
          </cell>
        </row>
        <row r="112">
          <cell r="B112" t="str">
            <v>31010102</v>
          </cell>
          <cell r="D112">
            <v>-5000000000</v>
          </cell>
          <cell r="E112">
            <v>-794577.31</v>
          </cell>
        </row>
        <row r="113">
          <cell r="B113" t="str">
            <v>310102</v>
          </cell>
          <cell r="D113">
            <v>716000000</v>
          </cell>
          <cell r="E113">
            <v>59575.18</v>
          </cell>
        </row>
        <row r="114">
          <cell r="B114" t="str">
            <v>31010201</v>
          </cell>
          <cell r="D114">
            <v>615000000</v>
          </cell>
          <cell r="E114">
            <v>45103.94</v>
          </cell>
        </row>
        <row r="115">
          <cell r="B115" t="str">
            <v>31010202</v>
          </cell>
          <cell r="D115">
            <v>101000000</v>
          </cell>
          <cell r="E115">
            <v>14471.24</v>
          </cell>
        </row>
        <row r="116">
          <cell r="B116" t="str">
            <v>315</v>
          </cell>
          <cell r="D116">
            <v>35338445</v>
          </cell>
          <cell r="E116">
            <v>2594.84</v>
          </cell>
        </row>
        <row r="117">
          <cell r="B117" t="str">
            <v>31501</v>
          </cell>
          <cell r="D117">
            <v>32519922</v>
          </cell>
          <cell r="E117">
            <v>2386.94</v>
          </cell>
        </row>
        <row r="118">
          <cell r="B118" t="str">
            <v>31503</v>
          </cell>
          <cell r="D118">
            <v>2818523</v>
          </cell>
          <cell r="E118">
            <v>207.9</v>
          </cell>
        </row>
        <row r="119">
          <cell r="B119" t="str">
            <v>315102</v>
          </cell>
          <cell r="D119">
            <v>2818523</v>
          </cell>
          <cell r="E119">
            <v>207.9</v>
          </cell>
        </row>
        <row r="120">
          <cell r="B120" t="str">
            <v>316</v>
          </cell>
          <cell r="D120">
            <v>2045570681</v>
          </cell>
          <cell r="E120">
            <v>269836.53200000001</v>
          </cell>
        </row>
        <row r="121">
          <cell r="B121" t="str">
            <v>31601</v>
          </cell>
          <cell r="D121">
            <v>-16109965</v>
          </cell>
          <cell r="E121">
            <v>-3133.2180000000008</v>
          </cell>
        </row>
        <row r="122">
          <cell r="B122" t="str">
            <v>31602</v>
          </cell>
          <cell r="D122">
            <v>2061680646</v>
          </cell>
          <cell r="E122">
            <v>272969.75</v>
          </cell>
        </row>
        <row r="123">
          <cell r="B123" t="str">
            <v>4</v>
          </cell>
          <cell r="D123">
            <v>10727527489</v>
          </cell>
          <cell r="E123">
            <v>1799327.24</v>
          </cell>
        </row>
        <row r="124">
          <cell r="B124" t="str">
            <v>41</v>
          </cell>
          <cell r="D124">
            <v>9321273805</v>
          </cell>
          <cell r="E124">
            <v>1372003.38</v>
          </cell>
        </row>
        <row r="125">
          <cell r="B125" t="str">
            <v>410101</v>
          </cell>
          <cell r="D125">
            <v>714002845</v>
          </cell>
          <cell r="E125">
            <v>106597.47</v>
          </cell>
        </row>
        <row r="126">
          <cell r="B126" t="str">
            <v>410102</v>
          </cell>
          <cell r="D126">
            <v>86114976</v>
          </cell>
          <cell r="E126">
            <v>12895.43</v>
          </cell>
        </row>
        <row r="127">
          <cell r="B127" t="str">
            <v>410103</v>
          </cell>
          <cell r="D127">
            <v>334936935</v>
          </cell>
          <cell r="E127">
            <v>49500</v>
          </cell>
        </row>
        <row r="128">
          <cell r="B128" t="str">
            <v>410104</v>
          </cell>
          <cell r="D128">
            <v>21544991</v>
          </cell>
          <cell r="E128">
            <v>3226.22</v>
          </cell>
        </row>
        <row r="129">
          <cell r="B129" t="str">
            <v>410105</v>
          </cell>
          <cell r="D129">
            <v>400000</v>
          </cell>
          <cell r="E129">
            <v>59.67</v>
          </cell>
        </row>
        <row r="130">
          <cell r="B130" t="str">
            <v>410106</v>
          </cell>
          <cell r="D130">
            <v>6807664</v>
          </cell>
          <cell r="E130">
            <v>1037.1099999999999</v>
          </cell>
        </row>
        <row r="131">
          <cell r="B131" t="str">
            <v>410107</v>
          </cell>
          <cell r="D131">
            <v>2165907172</v>
          </cell>
          <cell r="E131">
            <v>316761.02</v>
          </cell>
        </row>
        <row r="132">
          <cell r="B132" t="str">
            <v>410108</v>
          </cell>
          <cell r="D132">
            <v>415409228</v>
          </cell>
          <cell r="E132">
            <v>59843.45</v>
          </cell>
        </row>
        <row r="133">
          <cell r="B133" t="str">
            <v>410109</v>
          </cell>
          <cell r="D133">
            <v>209023783</v>
          </cell>
          <cell r="E133">
            <v>30704.76</v>
          </cell>
        </row>
        <row r="134">
          <cell r="B134" t="str">
            <v>410110</v>
          </cell>
          <cell r="D134">
            <v>477734810</v>
          </cell>
          <cell r="E134">
            <v>69466.210000000006</v>
          </cell>
        </row>
        <row r="135">
          <cell r="B135" t="str">
            <v>410111</v>
          </cell>
          <cell r="D135">
            <v>13561518</v>
          </cell>
          <cell r="E135">
            <v>1975.1</v>
          </cell>
        </row>
        <row r="136">
          <cell r="B136" t="str">
            <v>410112</v>
          </cell>
          <cell r="D136">
            <v>754199881</v>
          </cell>
          <cell r="E136">
            <v>114107.13</v>
          </cell>
        </row>
        <row r="137">
          <cell r="B137" t="str">
            <v>410115</v>
          </cell>
          <cell r="D137">
            <v>6021870</v>
          </cell>
          <cell r="E137">
            <v>881.76</v>
          </cell>
        </row>
        <row r="138">
          <cell r="B138" t="str">
            <v>410116</v>
          </cell>
          <cell r="D138">
            <v>3918687347</v>
          </cell>
          <cell r="E138">
            <v>576768.99</v>
          </cell>
        </row>
        <row r="139">
          <cell r="B139" t="str">
            <v>410118</v>
          </cell>
          <cell r="D139">
            <v>3516576</v>
          </cell>
          <cell r="E139">
            <v>535.42999999999995</v>
          </cell>
        </row>
        <row r="140">
          <cell r="B140" t="str">
            <v>410119</v>
          </cell>
          <cell r="D140">
            <v>192230510</v>
          </cell>
          <cell r="E140">
            <v>27473.33</v>
          </cell>
        </row>
        <row r="141">
          <cell r="B141" t="str">
            <v>410121</v>
          </cell>
          <cell r="D141">
            <v>1173699</v>
          </cell>
          <cell r="E141">
            <v>170.3</v>
          </cell>
        </row>
        <row r="142">
          <cell r="B142" t="str">
            <v>42</v>
          </cell>
          <cell r="D142">
            <v>1289289068</v>
          </cell>
          <cell r="E142">
            <v>410332.18</v>
          </cell>
        </row>
        <row r="143">
          <cell r="B143" t="str">
            <v>42103</v>
          </cell>
          <cell r="D143">
            <v>1288095434</v>
          </cell>
          <cell r="E143">
            <v>410155.61</v>
          </cell>
        </row>
        <row r="144">
          <cell r="B144" t="str">
            <v>42205</v>
          </cell>
          <cell r="D144">
            <v>1193634</v>
          </cell>
          <cell r="E144">
            <v>176.57</v>
          </cell>
        </row>
        <row r="145">
          <cell r="B145" t="str">
            <v>43</v>
          </cell>
          <cell r="D145">
            <v>116964616</v>
          </cell>
          <cell r="E145">
            <v>16991.68</v>
          </cell>
        </row>
        <row r="146">
          <cell r="B146" t="str">
            <v>4304</v>
          </cell>
          <cell r="D146">
            <v>103990631</v>
          </cell>
          <cell r="E146">
            <v>15083.21</v>
          </cell>
        </row>
        <row r="147">
          <cell r="B147" t="str">
            <v>4305</v>
          </cell>
          <cell r="D147">
            <v>12973985</v>
          </cell>
          <cell r="E147">
            <v>1908.47</v>
          </cell>
        </row>
        <row r="148">
          <cell r="B148" t="str">
            <v>5</v>
          </cell>
          <cell r="D148">
            <v>8665846843</v>
          </cell>
          <cell r="E148">
            <v>1526357.49</v>
          </cell>
        </row>
        <row r="149">
          <cell r="B149" t="str">
            <v>51</v>
          </cell>
          <cell r="D149">
            <v>8286854206</v>
          </cell>
          <cell r="E149">
            <v>1471488.53</v>
          </cell>
        </row>
        <row r="150">
          <cell r="B150" t="str">
            <v>5101</v>
          </cell>
          <cell r="D150">
            <v>1880067313</v>
          </cell>
          <cell r="E150">
            <v>273401.81999999995</v>
          </cell>
        </row>
        <row r="151">
          <cell r="B151" t="str">
            <v>510101</v>
          </cell>
          <cell r="D151">
            <v>56638828</v>
          </cell>
          <cell r="E151">
            <v>8580.3799999999992</v>
          </cell>
        </row>
        <row r="152">
          <cell r="B152" t="str">
            <v>510102</v>
          </cell>
          <cell r="D152">
            <v>223124937</v>
          </cell>
          <cell r="E152">
            <v>32647.14</v>
          </cell>
        </row>
        <row r="153">
          <cell r="B153" t="str">
            <v>510103</v>
          </cell>
          <cell r="D153">
            <v>47538328</v>
          </cell>
          <cell r="E153">
            <v>6993.33</v>
          </cell>
        </row>
        <row r="154">
          <cell r="B154" t="str">
            <v>510104</v>
          </cell>
          <cell r="D154">
            <v>1057133388</v>
          </cell>
          <cell r="E154">
            <v>153811.15</v>
          </cell>
        </row>
        <row r="155">
          <cell r="B155" t="str">
            <v>510105</v>
          </cell>
          <cell r="D155">
            <v>251012134</v>
          </cell>
          <cell r="E155">
            <v>36032.400000000001</v>
          </cell>
        </row>
        <row r="156">
          <cell r="B156" t="str">
            <v>510106</v>
          </cell>
          <cell r="D156">
            <v>2530200</v>
          </cell>
          <cell r="E156">
            <v>390.84</v>
          </cell>
        </row>
        <row r="157">
          <cell r="B157" t="str">
            <v>510110</v>
          </cell>
          <cell r="D157">
            <v>82039498</v>
          </cell>
          <cell r="E157">
            <v>12160.739999999991</v>
          </cell>
        </row>
        <row r="158">
          <cell r="B158" t="str">
            <v>510111</v>
          </cell>
          <cell r="D158">
            <v>160050000</v>
          </cell>
          <cell r="E158">
            <v>22785.84</v>
          </cell>
        </row>
        <row r="159">
          <cell r="B159" t="str">
            <v>5102</v>
          </cell>
          <cell r="D159">
            <v>366062959</v>
          </cell>
          <cell r="E159">
            <v>54272.21</v>
          </cell>
        </row>
        <row r="160">
          <cell r="B160" t="str">
            <v>510201</v>
          </cell>
          <cell r="D160">
            <v>2635894</v>
          </cell>
          <cell r="E160">
            <v>764.92000000000098</v>
          </cell>
        </row>
        <row r="161">
          <cell r="B161" t="str">
            <v>510203</v>
          </cell>
          <cell r="D161">
            <v>6170137</v>
          </cell>
          <cell r="E161">
            <v>893.12</v>
          </cell>
        </row>
        <row r="162">
          <cell r="B162" t="str">
            <v>510204</v>
          </cell>
          <cell r="D162">
            <v>182256928</v>
          </cell>
          <cell r="E162">
            <v>26848.41</v>
          </cell>
        </row>
        <row r="163">
          <cell r="B163" t="str">
            <v>510206</v>
          </cell>
          <cell r="D163">
            <v>175000000</v>
          </cell>
          <cell r="E163">
            <v>25765.759999999998</v>
          </cell>
        </row>
        <row r="164">
          <cell r="B164" t="str">
            <v>5103</v>
          </cell>
          <cell r="D164">
            <v>4593663841</v>
          </cell>
          <cell r="E164">
            <v>677151.12000000011</v>
          </cell>
        </row>
        <row r="165">
          <cell r="B165" t="str">
            <v>510301</v>
          </cell>
          <cell r="D165">
            <v>1886570513</v>
          </cell>
          <cell r="E165">
            <v>276809.21999999997</v>
          </cell>
        </row>
        <row r="166">
          <cell r="B166" t="str">
            <v>51030101</v>
          </cell>
          <cell r="D166">
            <v>1274843333</v>
          </cell>
          <cell r="E166">
            <v>187340.78</v>
          </cell>
        </row>
        <row r="167">
          <cell r="B167" t="str">
            <v>51030103</v>
          </cell>
          <cell r="D167">
            <v>193136116</v>
          </cell>
          <cell r="E167">
            <v>28415.57</v>
          </cell>
        </row>
        <row r="168">
          <cell r="B168" t="str">
            <v>51030104</v>
          </cell>
          <cell r="D168">
            <v>123197731</v>
          </cell>
          <cell r="E168">
            <v>18111.96</v>
          </cell>
        </row>
        <row r="169">
          <cell r="B169" t="str">
            <v>51030105</v>
          </cell>
          <cell r="D169">
            <v>10393333</v>
          </cell>
          <cell r="E169">
            <v>1588.38</v>
          </cell>
        </row>
        <row r="170">
          <cell r="B170" t="str">
            <v>51030107</v>
          </cell>
          <cell r="D170">
            <v>285000000</v>
          </cell>
          <cell r="E170">
            <v>41352.53</v>
          </cell>
        </row>
        <row r="171">
          <cell r="B171" t="str">
            <v>510302</v>
          </cell>
          <cell r="D171">
            <v>399212750</v>
          </cell>
          <cell r="E171">
            <v>58501.120000000003</v>
          </cell>
        </row>
        <row r="172">
          <cell r="B172" t="str">
            <v>510303</v>
          </cell>
          <cell r="D172">
            <v>243931510</v>
          </cell>
          <cell r="E172">
            <v>35861.879999999997</v>
          </cell>
        </row>
        <row r="173">
          <cell r="B173" t="str">
            <v>510304</v>
          </cell>
          <cell r="D173">
            <v>239294319</v>
          </cell>
          <cell r="E173">
            <v>34690.94</v>
          </cell>
        </row>
        <row r="174">
          <cell r="B174" t="str">
            <v>510305</v>
          </cell>
          <cell r="D174">
            <v>3329302</v>
          </cell>
          <cell r="E174">
            <v>515.13</v>
          </cell>
        </row>
        <row r="175">
          <cell r="B175" t="str">
            <v>510306</v>
          </cell>
          <cell r="D175">
            <v>6198182</v>
          </cell>
          <cell r="E175">
            <v>920.53000000000009</v>
          </cell>
        </row>
        <row r="176">
          <cell r="B176" t="str">
            <v>510307</v>
          </cell>
          <cell r="D176">
            <v>16217832</v>
          </cell>
          <cell r="E176">
            <v>2436.33</v>
          </cell>
        </row>
        <row r="177">
          <cell r="B177" t="str">
            <v>510308</v>
          </cell>
          <cell r="D177">
            <v>16388271</v>
          </cell>
          <cell r="E177">
            <v>2365.75</v>
          </cell>
        </row>
        <row r="178">
          <cell r="B178" t="str">
            <v>510309</v>
          </cell>
          <cell r="D178">
            <v>65692208</v>
          </cell>
          <cell r="E178">
            <v>9660.7000000000007</v>
          </cell>
        </row>
        <row r="179">
          <cell r="B179" t="str">
            <v>510310</v>
          </cell>
          <cell r="D179">
            <v>96729000</v>
          </cell>
          <cell r="E179">
            <v>14213.04</v>
          </cell>
        </row>
        <row r="180">
          <cell r="B180" t="str">
            <v>510311</v>
          </cell>
          <cell r="D180">
            <v>5334395</v>
          </cell>
          <cell r="E180">
            <v>805.78</v>
          </cell>
        </row>
        <row r="181">
          <cell r="B181" t="str">
            <v>510312</v>
          </cell>
          <cell r="D181">
            <v>250000000</v>
          </cell>
          <cell r="E181">
            <v>36516.21</v>
          </cell>
        </row>
        <row r="182">
          <cell r="B182" t="str">
            <v>510313</v>
          </cell>
          <cell r="D182">
            <v>95227250</v>
          </cell>
          <cell r="E182">
            <v>14050</v>
          </cell>
        </row>
        <row r="183">
          <cell r="B183" t="str">
            <v>510315</v>
          </cell>
          <cell r="D183">
            <v>32340909</v>
          </cell>
          <cell r="E183">
            <v>4759.63</v>
          </cell>
        </row>
        <row r="184">
          <cell r="B184" t="str">
            <v>510316</v>
          </cell>
          <cell r="D184">
            <v>83333332</v>
          </cell>
          <cell r="E184">
            <v>12734.28</v>
          </cell>
        </row>
        <row r="185">
          <cell r="B185" t="str">
            <v>510318</v>
          </cell>
          <cell r="D185">
            <v>9900000</v>
          </cell>
          <cell r="E185">
            <v>1507.15</v>
          </cell>
        </row>
        <row r="186">
          <cell r="B186" t="str">
            <v>510319</v>
          </cell>
          <cell r="D186">
            <v>400000</v>
          </cell>
          <cell r="E186">
            <v>61.28</v>
          </cell>
        </row>
        <row r="187">
          <cell r="B187" t="str">
            <v>510320</v>
          </cell>
          <cell r="D187">
            <v>49756906</v>
          </cell>
          <cell r="E187">
            <v>7206.61</v>
          </cell>
        </row>
        <row r="188">
          <cell r="B188" t="str">
            <v>510321</v>
          </cell>
          <cell r="D188">
            <v>238600070</v>
          </cell>
          <cell r="E188">
            <v>35519.06</v>
          </cell>
        </row>
        <row r="189">
          <cell r="B189" t="str">
            <v>510322</v>
          </cell>
          <cell r="D189">
            <v>359799982</v>
          </cell>
          <cell r="E189">
            <v>52858.13</v>
          </cell>
        </row>
        <row r="190">
          <cell r="B190" t="str">
            <v>510323</v>
          </cell>
          <cell r="D190">
            <v>8256339</v>
          </cell>
          <cell r="E190">
            <v>1266.04</v>
          </cell>
        </row>
        <row r="191">
          <cell r="B191" t="str">
            <v>510324</v>
          </cell>
          <cell r="D191">
            <v>2839598</v>
          </cell>
          <cell r="E191">
            <v>435.97</v>
          </cell>
        </row>
        <row r="192">
          <cell r="B192" t="str">
            <v>510325</v>
          </cell>
          <cell r="D192">
            <v>7235868</v>
          </cell>
          <cell r="E192">
            <v>1212</v>
          </cell>
        </row>
        <row r="193">
          <cell r="B193" t="str">
            <v>510327</v>
          </cell>
          <cell r="D193">
            <v>56758411</v>
          </cell>
          <cell r="E193">
            <v>8346.2199999999993</v>
          </cell>
        </row>
        <row r="194">
          <cell r="B194" t="str">
            <v>510328</v>
          </cell>
          <cell r="D194">
            <v>4355762</v>
          </cell>
          <cell r="E194">
            <v>665.05</v>
          </cell>
        </row>
        <row r="195">
          <cell r="B195" t="str">
            <v>510330</v>
          </cell>
          <cell r="D195">
            <v>950000</v>
          </cell>
          <cell r="E195">
            <v>141.02000000000001</v>
          </cell>
        </row>
        <row r="196">
          <cell r="B196" t="str">
            <v>510331</v>
          </cell>
          <cell r="D196">
            <v>2663980</v>
          </cell>
          <cell r="E196">
            <v>386.57</v>
          </cell>
        </row>
        <row r="197">
          <cell r="B197" t="str">
            <v>510335</v>
          </cell>
          <cell r="D197">
            <v>892657</v>
          </cell>
          <cell r="E197">
            <v>129.53</v>
          </cell>
        </row>
        <row r="198">
          <cell r="B198" t="str">
            <v>510337</v>
          </cell>
          <cell r="D198">
            <v>128817828</v>
          </cell>
          <cell r="E198">
            <v>21081.119999999999</v>
          </cell>
        </row>
        <row r="199">
          <cell r="B199" t="str">
            <v>510338</v>
          </cell>
          <cell r="D199">
            <v>20176917</v>
          </cell>
          <cell r="E199">
            <v>2889.2</v>
          </cell>
        </row>
        <row r="200">
          <cell r="B200" t="str">
            <v>510339</v>
          </cell>
          <cell r="D200">
            <v>184948448</v>
          </cell>
          <cell r="E200">
            <v>27211.59</v>
          </cell>
        </row>
        <row r="201">
          <cell r="B201" t="str">
            <v>510341</v>
          </cell>
          <cell r="D201">
            <v>3909140</v>
          </cell>
          <cell r="E201">
            <v>575.21</v>
          </cell>
        </row>
        <row r="202">
          <cell r="B202" t="str">
            <v>510342</v>
          </cell>
          <cell r="D202">
            <v>5736362</v>
          </cell>
          <cell r="E202">
            <v>818.83</v>
          </cell>
        </row>
        <row r="203">
          <cell r="B203" t="str">
            <v>510343</v>
          </cell>
          <cell r="D203">
            <v>67865800</v>
          </cell>
          <cell r="E203">
            <v>10000</v>
          </cell>
        </row>
        <row r="204">
          <cell r="B204" t="str">
            <v>5104</v>
          </cell>
          <cell r="D204">
            <v>1447060093</v>
          </cell>
          <cell r="E204">
            <v>466663.38</v>
          </cell>
        </row>
        <row r="205">
          <cell r="B205" t="str">
            <v>510402</v>
          </cell>
          <cell r="D205">
            <v>196772299</v>
          </cell>
          <cell r="E205">
            <v>28341.79</v>
          </cell>
        </row>
        <row r="206">
          <cell r="B206" t="str">
            <v>510403</v>
          </cell>
          <cell r="D206">
            <v>13255937</v>
          </cell>
          <cell r="E206">
            <v>1930.96</v>
          </cell>
        </row>
        <row r="207">
          <cell r="B207" t="str">
            <v>510405</v>
          </cell>
          <cell r="D207">
            <v>1237031857</v>
          </cell>
          <cell r="E207">
            <v>436390.63</v>
          </cell>
        </row>
        <row r="208">
          <cell r="B208" t="str">
            <v>52</v>
          </cell>
          <cell r="D208">
            <v>378992637</v>
          </cell>
          <cell r="E208">
            <v>54868.960000000006</v>
          </cell>
        </row>
        <row r="209">
          <cell r="B209" t="str">
            <v>5201</v>
          </cell>
          <cell r="D209">
            <v>378992637</v>
          </cell>
          <cell r="E209">
            <v>54868.960000000006</v>
          </cell>
        </row>
        <row r="210">
          <cell r="B210" t="str">
            <v>520101</v>
          </cell>
          <cell r="D210">
            <v>263473906</v>
          </cell>
          <cell r="E210">
            <v>37960.57</v>
          </cell>
        </row>
        <row r="211">
          <cell r="B211" t="str">
            <v>520102</v>
          </cell>
          <cell r="D211">
            <v>2367767</v>
          </cell>
          <cell r="E211">
            <v>336.96</v>
          </cell>
        </row>
        <row r="212">
          <cell r="B212" t="str">
            <v>520103</v>
          </cell>
          <cell r="D212">
            <v>91745164</v>
          </cell>
          <cell r="E212">
            <v>13469.98</v>
          </cell>
        </row>
        <row r="213">
          <cell r="B213" t="str">
            <v>520136</v>
          </cell>
          <cell r="D213">
            <v>21405800</v>
          </cell>
          <cell r="E213">
            <v>3101.45</v>
          </cell>
        </row>
        <row r="214">
          <cell r="D214"/>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regionalcasadebolsa.com.py/" TargetMode="External"/><Relationship Id="rId1" Type="http://schemas.openxmlformats.org/officeDocument/2006/relationships/hyperlink" Target="http://www.regionalcasadebolsa.com.py/"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6D68A-63FD-4A4C-AA51-B4A1D3BF7D7C}">
  <sheetPr>
    <tabColor rgb="FF0070C0"/>
  </sheetPr>
  <dimension ref="B5:Q36"/>
  <sheetViews>
    <sheetView showGridLines="0" topLeftCell="A56" zoomScale="80" zoomScaleNormal="80" workbookViewId="0">
      <selection activeCell="K70" sqref="K70"/>
    </sheetView>
  </sheetViews>
  <sheetFormatPr baseColWidth="10" defaultColWidth="11.5546875" defaultRowHeight="13.8" x14ac:dyDescent="0.25"/>
  <cols>
    <col min="1" max="1" width="4.44140625" style="2" customWidth="1"/>
    <col min="2" max="3" width="11.5546875" style="2"/>
    <col min="4" max="4" width="5.109375" style="2" customWidth="1"/>
    <col min="5" max="14" width="11.5546875" style="2"/>
    <col min="15" max="15" width="16.33203125" style="2" customWidth="1"/>
    <col min="16" max="16384" width="11.5546875" style="2"/>
  </cols>
  <sheetData>
    <row r="5" spans="2:17" ht="14.4" customHeight="1" x14ac:dyDescent="0.25">
      <c r="B5" s="1"/>
      <c r="D5" s="746" t="s">
        <v>0</v>
      </c>
      <c r="E5" s="746"/>
      <c r="F5" s="746"/>
      <c r="G5" s="746"/>
      <c r="H5" s="746"/>
      <c r="I5" s="746"/>
      <c r="J5" s="746"/>
      <c r="K5" s="746"/>
      <c r="L5" s="746"/>
      <c r="M5" s="746"/>
      <c r="N5" s="746"/>
      <c r="O5" s="746"/>
    </row>
    <row r="6" spans="2:17" ht="13.95" customHeight="1" x14ac:dyDescent="0.25">
      <c r="B6" s="1"/>
      <c r="C6" s="1"/>
      <c r="D6" s="746"/>
      <c r="E6" s="746"/>
      <c r="F6" s="746"/>
      <c r="G6" s="746"/>
      <c r="H6" s="746"/>
      <c r="I6" s="746"/>
      <c r="J6" s="746"/>
      <c r="K6" s="746"/>
      <c r="L6" s="746"/>
      <c r="M6" s="746"/>
      <c r="N6" s="746"/>
      <c r="O6" s="746"/>
      <c r="P6" s="3"/>
      <c r="Q6" s="3"/>
    </row>
    <row r="7" spans="2:17" ht="15.6" customHeight="1" x14ac:dyDescent="0.25">
      <c r="B7" s="1"/>
      <c r="C7" s="1"/>
      <c r="D7" s="746"/>
      <c r="E7" s="746"/>
      <c r="F7" s="746"/>
      <c r="G7" s="746"/>
      <c r="H7" s="746"/>
      <c r="I7" s="746"/>
      <c r="J7" s="746"/>
      <c r="K7" s="746"/>
      <c r="L7" s="746"/>
      <c r="M7" s="746"/>
      <c r="N7" s="746"/>
      <c r="O7" s="746"/>
      <c r="P7" s="3"/>
      <c r="Q7" s="3"/>
    </row>
    <row r="8" spans="2:17" ht="14.4" customHeight="1" x14ac:dyDescent="0.25">
      <c r="B8" s="1"/>
      <c r="C8" s="1"/>
      <c r="D8" s="746"/>
      <c r="E8" s="746"/>
      <c r="F8" s="746"/>
      <c r="G8" s="746"/>
      <c r="H8" s="746"/>
      <c r="I8" s="746"/>
      <c r="J8" s="746"/>
      <c r="K8" s="746"/>
      <c r="L8" s="746"/>
      <c r="M8" s="746"/>
      <c r="N8" s="746"/>
      <c r="O8" s="746"/>
      <c r="P8" s="3"/>
      <c r="Q8" s="3"/>
    </row>
    <row r="9" spans="2:17" ht="16.95" customHeight="1" x14ac:dyDescent="0.25">
      <c r="B9" s="1"/>
      <c r="C9" s="1"/>
      <c r="D9" s="746"/>
      <c r="E9" s="746"/>
      <c r="F9" s="746"/>
      <c r="G9" s="746"/>
      <c r="H9" s="746"/>
      <c r="I9" s="746"/>
      <c r="J9" s="746"/>
      <c r="K9" s="746"/>
      <c r="L9" s="746"/>
      <c r="M9" s="746"/>
      <c r="N9" s="746"/>
      <c r="O9" s="746"/>
      <c r="P9" s="3"/>
      <c r="Q9" s="3"/>
    </row>
    <row r="10" spans="2:17" ht="20.399999999999999" customHeight="1" x14ac:dyDescent="0.25">
      <c r="B10" s="1"/>
      <c r="C10" s="1"/>
      <c r="D10" s="746"/>
      <c r="E10" s="746"/>
      <c r="F10" s="746"/>
      <c r="G10" s="746"/>
      <c r="H10" s="746"/>
      <c r="I10" s="746"/>
      <c r="J10" s="746"/>
      <c r="K10" s="746"/>
      <c r="L10" s="746"/>
      <c r="M10" s="746"/>
      <c r="N10" s="746"/>
      <c r="O10" s="746"/>
      <c r="P10" s="3"/>
      <c r="Q10" s="3"/>
    </row>
    <row r="11" spans="2:17" s="4" customFormat="1" ht="15.6" x14ac:dyDescent="0.25">
      <c r="D11" s="5"/>
    </row>
    <row r="12" spans="2:17" s="4" customFormat="1" ht="15.6" customHeight="1" x14ac:dyDescent="0.35">
      <c r="C12" s="6"/>
      <c r="D12" s="6"/>
      <c r="E12" s="6"/>
      <c r="F12" s="6"/>
      <c r="G12" s="6"/>
      <c r="H12" s="6"/>
      <c r="I12" s="6"/>
      <c r="J12" s="6"/>
      <c r="K12" s="6"/>
      <c r="L12" s="6"/>
      <c r="M12" s="6"/>
      <c r="N12" s="6"/>
      <c r="O12" s="6"/>
      <c r="P12" s="6"/>
      <c r="Q12" s="6"/>
    </row>
    <row r="13" spans="2:17" s="4" customFormat="1" ht="18" customHeight="1" x14ac:dyDescent="0.45">
      <c r="B13" s="747" t="s">
        <v>1</v>
      </c>
      <c r="C13" s="747"/>
      <c r="D13" s="747"/>
      <c r="E13" s="747"/>
      <c r="F13" s="747"/>
      <c r="G13" s="747"/>
      <c r="H13" s="747"/>
      <c r="I13" s="747"/>
      <c r="J13" s="747"/>
      <c r="K13" s="747"/>
      <c r="L13" s="747"/>
      <c r="M13" s="747"/>
      <c r="N13" s="747"/>
      <c r="O13" s="747"/>
      <c r="P13" s="6"/>
      <c r="Q13" s="6"/>
    </row>
    <row r="14" spans="2:17" s="4" customFormat="1" x14ac:dyDescent="0.25"/>
    <row r="15" spans="2:17" s="4" customFormat="1" x14ac:dyDescent="0.25"/>
    <row r="16" spans="2:17" x14ac:dyDescent="0.25">
      <c r="B16" s="7"/>
      <c r="C16" s="7"/>
      <c r="D16" s="7"/>
      <c r="E16" s="7"/>
      <c r="F16" s="7"/>
      <c r="G16" s="7"/>
      <c r="H16" s="8"/>
      <c r="I16" s="7"/>
      <c r="J16" s="7"/>
      <c r="K16" s="7"/>
      <c r="L16" s="7"/>
      <c r="M16" s="8"/>
      <c r="N16" s="7"/>
      <c r="O16" s="7"/>
    </row>
    <row r="17" spans="2:15" x14ac:dyDescent="0.25">
      <c r="B17" s="7"/>
      <c r="C17" s="7"/>
      <c r="D17" s="7"/>
      <c r="E17" s="7"/>
      <c r="F17" s="7"/>
      <c r="G17" s="7"/>
      <c r="H17" s="8"/>
      <c r="I17" s="7"/>
      <c r="J17" s="7"/>
      <c r="K17" s="8"/>
      <c r="L17" s="8"/>
      <c r="M17" s="8"/>
      <c r="N17" s="7"/>
      <c r="O17" s="7"/>
    </row>
    <row r="18" spans="2:15" ht="15.6" x14ac:dyDescent="0.3">
      <c r="B18" s="7"/>
      <c r="C18" s="7"/>
      <c r="D18" s="7"/>
      <c r="E18" s="7"/>
      <c r="F18" s="7"/>
      <c r="G18" s="7"/>
      <c r="H18" s="8"/>
      <c r="I18" s="7"/>
      <c r="J18" s="7"/>
      <c r="K18" s="8"/>
      <c r="L18" s="8"/>
      <c r="M18" s="9" t="s">
        <v>2</v>
      </c>
      <c r="N18" s="7"/>
      <c r="O18" s="7"/>
    </row>
    <row r="19" spans="2:15" ht="15.6" x14ac:dyDescent="0.3">
      <c r="B19" s="7"/>
      <c r="C19" s="10"/>
      <c r="D19" s="10"/>
      <c r="E19" s="10"/>
      <c r="F19" s="10"/>
      <c r="G19" s="10"/>
      <c r="H19" s="8"/>
      <c r="I19" s="7"/>
      <c r="J19" s="7"/>
      <c r="K19" s="8"/>
      <c r="L19" s="7"/>
      <c r="M19" s="7"/>
      <c r="N19" s="7"/>
      <c r="O19" s="7"/>
    </row>
    <row r="20" spans="2:15" ht="16.8" x14ac:dyDescent="0.3">
      <c r="B20" s="7"/>
      <c r="C20" s="11"/>
      <c r="D20" s="11" t="s">
        <v>3</v>
      </c>
      <c r="E20" s="12"/>
      <c r="F20" s="10"/>
      <c r="G20" s="10"/>
      <c r="H20" s="13"/>
      <c r="I20" s="7"/>
      <c r="J20" s="7"/>
      <c r="K20" s="7"/>
      <c r="L20" s="13"/>
      <c r="M20" s="14" t="s">
        <v>4</v>
      </c>
      <c r="N20" s="7"/>
      <c r="O20" s="7"/>
    </row>
    <row r="21" spans="2:15" ht="16.8" x14ac:dyDescent="0.3">
      <c r="B21" s="7"/>
      <c r="C21" s="11"/>
      <c r="D21" s="11"/>
      <c r="E21" s="12"/>
      <c r="F21" s="10"/>
      <c r="G21" s="10"/>
      <c r="H21" s="15"/>
      <c r="I21" s="7"/>
      <c r="J21" s="7"/>
      <c r="K21" s="7"/>
      <c r="L21" s="15"/>
      <c r="M21" s="15"/>
      <c r="N21" s="7"/>
      <c r="O21" s="7"/>
    </row>
    <row r="22" spans="2:15" ht="16.8" x14ac:dyDescent="0.3">
      <c r="B22" s="7"/>
      <c r="C22" s="11"/>
      <c r="D22" s="11" t="s">
        <v>5</v>
      </c>
      <c r="E22" s="12"/>
      <c r="F22" s="10"/>
      <c r="G22" s="10"/>
      <c r="H22" s="13"/>
      <c r="I22" s="7"/>
      <c r="J22" s="7"/>
      <c r="K22" s="7"/>
      <c r="L22" s="13"/>
      <c r="M22" s="14" t="s">
        <v>6</v>
      </c>
      <c r="N22" s="7"/>
      <c r="O22" s="7"/>
    </row>
    <row r="23" spans="2:15" ht="16.8" x14ac:dyDescent="0.3">
      <c r="B23" s="7"/>
      <c r="C23" s="11"/>
      <c r="D23" s="11"/>
      <c r="E23" s="12"/>
      <c r="F23" s="10"/>
      <c r="G23" s="10"/>
      <c r="H23" s="15"/>
      <c r="I23" s="7"/>
      <c r="J23" s="7"/>
      <c r="K23" s="7"/>
      <c r="L23" s="15"/>
      <c r="M23" s="15"/>
      <c r="N23" s="7"/>
      <c r="O23" s="7"/>
    </row>
    <row r="24" spans="2:15" ht="16.8" x14ac:dyDescent="0.3">
      <c r="B24" s="7"/>
      <c r="C24" s="11"/>
      <c r="D24" s="11" t="s">
        <v>7</v>
      </c>
      <c r="E24" s="12"/>
      <c r="F24" s="10"/>
      <c r="G24" s="10"/>
      <c r="H24" s="13"/>
      <c r="I24" s="7"/>
      <c r="J24" s="7"/>
      <c r="K24" s="7"/>
      <c r="L24" s="13"/>
      <c r="M24" s="14" t="s">
        <v>8</v>
      </c>
      <c r="N24" s="7"/>
      <c r="O24" s="7"/>
    </row>
    <row r="25" spans="2:15" ht="16.8" x14ac:dyDescent="0.3">
      <c r="B25" s="7"/>
      <c r="C25" s="11"/>
      <c r="D25" s="11"/>
      <c r="E25" s="12"/>
      <c r="F25" s="10"/>
      <c r="G25" s="10"/>
      <c r="H25" s="15"/>
      <c r="I25" s="7"/>
      <c r="J25" s="7"/>
      <c r="K25" s="7"/>
      <c r="L25" s="15"/>
      <c r="M25" s="15"/>
      <c r="N25" s="7"/>
      <c r="O25" s="7"/>
    </row>
    <row r="26" spans="2:15" ht="16.8" x14ac:dyDescent="0.3">
      <c r="B26" s="7"/>
      <c r="C26" s="11"/>
      <c r="D26" s="11" t="s">
        <v>9</v>
      </c>
      <c r="E26" s="12"/>
      <c r="F26" s="10"/>
      <c r="G26" s="10"/>
      <c r="H26" s="13"/>
      <c r="I26" s="7"/>
      <c r="J26" s="7"/>
      <c r="K26" s="7"/>
      <c r="L26" s="14"/>
      <c r="M26" s="14" t="s">
        <v>10</v>
      </c>
      <c r="N26" s="7"/>
      <c r="O26" s="7"/>
    </row>
    <row r="27" spans="2:15" ht="16.8" x14ac:dyDescent="0.3">
      <c r="B27" s="7"/>
      <c r="C27" s="11"/>
      <c r="D27" s="11"/>
      <c r="E27" s="12"/>
      <c r="F27" s="10"/>
      <c r="G27" s="10"/>
      <c r="H27" s="15"/>
      <c r="I27" s="7"/>
      <c r="J27" s="7"/>
      <c r="K27" s="7"/>
      <c r="L27" s="15"/>
      <c r="M27" s="15"/>
      <c r="N27" s="7"/>
      <c r="O27" s="7"/>
    </row>
    <row r="28" spans="2:15" ht="16.8" x14ac:dyDescent="0.3">
      <c r="B28" s="7"/>
      <c r="C28" s="11"/>
      <c r="D28" s="11" t="s">
        <v>11</v>
      </c>
      <c r="E28" s="12"/>
      <c r="F28" s="10"/>
      <c r="G28" s="10"/>
      <c r="H28" s="13"/>
      <c r="I28" s="7"/>
      <c r="J28" s="7"/>
      <c r="K28" s="7"/>
      <c r="L28" s="14"/>
      <c r="M28" s="14" t="s">
        <v>12</v>
      </c>
      <c r="N28" s="7"/>
      <c r="O28" s="7"/>
    </row>
    <row r="29" spans="2:15" ht="16.8" x14ac:dyDescent="0.3">
      <c r="B29" s="7"/>
      <c r="C29" s="11"/>
      <c r="D29" s="11"/>
      <c r="E29" s="12"/>
      <c r="F29" s="10"/>
      <c r="G29" s="10"/>
      <c r="H29" s="15"/>
      <c r="I29" s="7"/>
      <c r="J29" s="7"/>
      <c r="K29" s="7"/>
      <c r="L29" s="15"/>
      <c r="M29" s="15"/>
      <c r="N29" s="7"/>
      <c r="O29" s="7"/>
    </row>
    <row r="30" spans="2:15" ht="16.8" x14ac:dyDescent="0.3">
      <c r="B30" s="7"/>
      <c r="C30" s="11"/>
      <c r="D30" s="11" t="s">
        <v>13</v>
      </c>
      <c r="E30" s="12"/>
      <c r="F30" s="10"/>
      <c r="G30" s="10"/>
      <c r="H30" s="13"/>
      <c r="I30" s="7"/>
      <c r="J30" s="7"/>
      <c r="K30" s="7"/>
      <c r="L30" s="14"/>
      <c r="M30" s="14" t="s">
        <v>14</v>
      </c>
      <c r="N30" s="7"/>
      <c r="O30" s="7"/>
    </row>
    <row r="31" spans="2:15" ht="16.8" x14ac:dyDescent="0.3">
      <c r="B31" s="7"/>
      <c r="C31" s="16"/>
      <c r="D31" s="16"/>
      <c r="E31" s="12"/>
      <c r="F31" s="10"/>
      <c r="G31" s="10"/>
      <c r="H31" s="15"/>
      <c r="I31" s="7"/>
      <c r="J31" s="7"/>
      <c r="K31" s="7"/>
      <c r="L31" s="17"/>
      <c r="M31" s="7"/>
      <c r="N31" s="7"/>
      <c r="O31" s="7"/>
    </row>
    <row r="32" spans="2:15" ht="16.8" x14ac:dyDescent="0.3">
      <c r="B32" s="7"/>
      <c r="C32" s="16"/>
      <c r="D32" s="16"/>
      <c r="E32" s="12"/>
      <c r="F32" s="10"/>
      <c r="G32" s="10"/>
      <c r="H32" s="13"/>
      <c r="I32" s="7"/>
      <c r="J32" s="7"/>
      <c r="K32" s="7"/>
      <c r="L32" s="17"/>
      <c r="M32" s="7"/>
      <c r="N32" s="7"/>
      <c r="O32" s="7"/>
    </row>
    <row r="33" spans="2:15" ht="16.8" x14ac:dyDescent="0.3">
      <c r="B33" s="7"/>
      <c r="C33" s="16"/>
      <c r="D33" s="16"/>
      <c r="E33" s="12"/>
      <c r="F33" s="10"/>
      <c r="G33" s="10"/>
      <c r="H33" s="15"/>
      <c r="I33" s="7"/>
      <c r="J33" s="7"/>
      <c r="K33" s="7"/>
      <c r="L33" s="18"/>
      <c r="M33" s="7"/>
      <c r="N33" s="7"/>
      <c r="O33" s="7"/>
    </row>
    <row r="34" spans="2:15" ht="16.8" x14ac:dyDescent="0.3">
      <c r="B34" s="7"/>
      <c r="C34" s="16"/>
      <c r="D34" s="16"/>
      <c r="E34" s="12"/>
      <c r="F34" s="10"/>
      <c r="G34" s="10"/>
      <c r="H34" s="13"/>
      <c r="I34" s="7"/>
      <c r="J34" s="7"/>
      <c r="K34" s="7"/>
      <c r="L34" s="18"/>
      <c r="M34" s="7"/>
      <c r="N34" s="7"/>
      <c r="O34" s="7"/>
    </row>
    <row r="35" spans="2:15" ht="15.6" x14ac:dyDescent="0.3">
      <c r="B35" s="7"/>
      <c r="C35" s="10"/>
      <c r="D35" s="10"/>
      <c r="E35" s="10"/>
      <c r="F35" s="10"/>
      <c r="G35" s="10"/>
      <c r="H35" s="15"/>
      <c r="I35" s="7"/>
      <c r="J35" s="7"/>
      <c r="K35" s="7"/>
      <c r="L35" s="7"/>
      <c r="M35" s="7"/>
      <c r="N35" s="7"/>
      <c r="O35" s="7"/>
    </row>
    <row r="36" spans="2:15" x14ac:dyDescent="0.25">
      <c r="B36" s="19"/>
      <c r="C36" s="19"/>
      <c r="D36" s="19"/>
      <c r="E36" s="19"/>
      <c r="F36" s="19"/>
      <c r="G36" s="19"/>
      <c r="H36" s="20"/>
      <c r="I36" s="19"/>
      <c r="J36" s="19"/>
      <c r="K36" s="19"/>
      <c r="L36" s="19"/>
      <c r="M36" s="19"/>
      <c r="N36" s="19"/>
      <c r="O36" s="19"/>
    </row>
  </sheetData>
  <mergeCells count="2">
    <mergeCell ref="D5:O10"/>
    <mergeCell ref="B13:O13"/>
  </mergeCells>
  <hyperlinks>
    <hyperlink ref="M20" location="'Información General'!A1" display="'Información General'!A1" xr:uid="{D9ED3DF2-0D73-4551-A29E-2F765B7F7BE4}"/>
    <hyperlink ref="M22" location="'Balance General'!A1" display="'Balance General'!A1" xr:uid="{1418A847-3EC7-4B69-8C18-9963263116DC}"/>
    <hyperlink ref="M24" location="'Estado de Resultados'!A1" display="'Estado de Resultados'!A1" xr:uid="{8079FEC1-A736-4B4D-9A7B-0B9085C31F2A}"/>
    <hyperlink ref="M26" location="'Nota 1 a Nota 4'!A1" display="'Nota 1 a Nota 4'!A1" xr:uid="{20BD6CE6-A065-4ED6-A233-E88A8CE52543}"/>
    <hyperlink ref="M28" location="'Nota 5'!A1" display="'Nota 5'!A1" xr:uid="{1AD7CD6A-E81A-4632-B8C4-D91B16C9C985}"/>
    <hyperlink ref="M30" location="'Nota 6 a Nota 12'!A1" display="'Nota 6 a Nota 12'!A1" xr:uid="{5453AF08-691C-4E08-A0CD-CECBB7FD5ED9}"/>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F277C-2E0B-4BF4-B185-AC2323563B4D}">
  <sheetPr>
    <tabColor rgb="FF0070C0"/>
    <pageSetUpPr autoPageBreaks="0"/>
  </sheetPr>
  <dimension ref="A1:V315"/>
  <sheetViews>
    <sheetView showGridLines="0" topLeftCell="A87" zoomScale="85" zoomScaleNormal="85" zoomScaleSheetLayoutView="80" workbookViewId="0">
      <selection activeCell="B97" sqref="B97"/>
    </sheetView>
  </sheetViews>
  <sheetFormatPr baseColWidth="10" defaultColWidth="11.44140625" defaultRowHeight="13.8" x14ac:dyDescent="0.25"/>
  <cols>
    <col min="1" max="1" width="3.5546875" style="2" customWidth="1"/>
    <col min="2" max="3" width="11.44140625" style="2"/>
    <col min="4" max="4" width="13.5546875" style="2" bestFit="1" customWidth="1"/>
    <col min="5" max="5" width="12.6640625" style="2" customWidth="1"/>
    <col min="6" max="6" width="16.6640625" style="2" customWidth="1"/>
    <col min="7" max="7" width="15.33203125" style="2" customWidth="1"/>
    <col min="8" max="8" width="12.44140625" style="2" customWidth="1"/>
    <col min="9" max="10" width="11.44140625" style="2"/>
    <col min="11" max="11" width="12.5546875" style="2" customWidth="1"/>
    <col min="12" max="12" width="4.44140625" style="2" customWidth="1"/>
    <col min="13" max="15" width="11.44140625" style="2"/>
    <col min="16" max="16" width="29.5546875" style="422" customWidth="1"/>
    <col min="17" max="16384" width="11.44140625" style="2"/>
  </cols>
  <sheetData>
    <row r="1" spans="1:22" s="25" customFormat="1" x14ac:dyDescent="0.3"/>
    <row r="2" spans="1:22" s="21" customFormat="1" ht="20.399999999999999" customHeight="1" x14ac:dyDescent="0.3">
      <c r="B2" s="22"/>
      <c r="C2" s="22"/>
      <c r="D2" s="22"/>
      <c r="E2" s="22"/>
      <c r="F2" s="22"/>
      <c r="G2" s="22"/>
      <c r="H2" s="22"/>
      <c r="I2" s="22"/>
      <c r="J2" s="22"/>
      <c r="K2" s="22"/>
      <c r="L2" s="22"/>
      <c r="M2" s="22"/>
      <c r="N2" s="22"/>
      <c r="O2" s="22"/>
      <c r="P2" s="22"/>
      <c r="Q2" s="22"/>
      <c r="R2" s="22"/>
      <c r="S2" s="22"/>
      <c r="T2" s="22"/>
      <c r="U2" s="22"/>
      <c r="V2" s="22"/>
    </row>
    <row r="3" spans="1:22" s="21" customFormat="1" ht="18" x14ac:dyDescent="0.3">
      <c r="B3" s="750"/>
      <c r="C3" s="750"/>
      <c r="D3" s="750"/>
      <c r="E3" s="750"/>
      <c r="F3" s="750"/>
      <c r="G3" s="750"/>
      <c r="H3" s="750"/>
      <c r="I3" s="750"/>
      <c r="J3" s="750"/>
      <c r="K3" s="750"/>
      <c r="L3" s="750"/>
      <c r="O3" s="23"/>
      <c r="P3" s="23"/>
    </row>
    <row r="4" spans="1:22" s="21" customFormat="1" ht="18" x14ac:dyDescent="0.3">
      <c r="B4" s="750"/>
      <c r="C4" s="750"/>
      <c r="D4" s="750"/>
      <c r="E4" s="750"/>
      <c r="F4" s="750"/>
      <c r="G4" s="750"/>
      <c r="H4" s="750"/>
      <c r="I4" s="750"/>
      <c r="J4" s="750"/>
      <c r="K4" s="750"/>
      <c r="L4" s="750"/>
      <c r="O4" s="23"/>
      <c r="P4" s="23"/>
    </row>
    <row r="5" spans="1:22" s="21" customFormat="1" ht="18.600000000000001" customHeight="1" x14ac:dyDescent="0.3">
      <c r="B5" s="750"/>
      <c r="C5" s="750"/>
      <c r="D5" s="750"/>
      <c r="E5" s="750"/>
      <c r="F5" s="750"/>
      <c r="G5" s="750"/>
      <c r="H5" s="750"/>
      <c r="I5" s="750"/>
      <c r="J5" s="750"/>
      <c r="K5" s="750"/>
      <c r="L5" s="750"/>
      <c r="O5" s="23"/>
      <c r="P5" s="23"/>
    </row>
    <row r="6" spans="1:22" s="21" customFormat="1" ht="20.399999999999999" customHeight="1" x14ac:dyDescent="0.3">
      <c r="B6" s="24"/>
      <c r="C6" s="24"/>
      <c r="D6" s="24"/>
      <c r="E6" s="24"/>
      <c r="F6" s="24"/>
      <c r="G6" s="24"/>
      <c r="H6" s="24"/>
      <c r="I6" s="24"/>
      <c r="J6" s="24"/>
      <c r="K6" s="24"/>
      <c r="L6" s="24"/>
      <c r="M6" s="24"/>
      <c r="N6" s="24"/>
      <c r="O6" s="24"/>
      <c r="P6" s="24"/>
      <c r="Q6" s="24"/>
      <c r="R6" s="24"/>
      <c r="S6" s="24"/>
      <c r="T6" s="24"/>
      <c r="U6" s="24"/>
      <c r="V6" s="24"/>
    </row>
    <row r="7" spans="1:22" s="25" customFormat="1" ht="14.4" x14ac:dyDescent="0.3">
      <c r="A7" s="2"/>
      <c r="M7" s="420" t="s">
        <v>15</v>
      </c>
    </row>
    <row r="8" spans="1:22" ht="18" x14ac:dyDescent="0.35">
      <c r="B8" s="801" t="s">
        <v>16</v>
      </c>
      <c r="C8" s="801"/>
      <c r="D8" s="801"/>
      <c r="E8" s="801"/>
      <c r="F8" s="801"/>
      <c r="G8" s="801"/>
      <c r="H8" s="801"/>
      <c r="I8" s="801"/>
      <c r="J8" s="801"/>
      <c r="K8" s="801"/>
      <c r="P8" s="421"/>
    </row>
    <row r="9" spans="1:22" x14ac:dyDescent="0.25">
      <c r="B9" s="802" t="s">
        <v>1537</v>
      </c>
      <c r="C9" s="802"/>
      <c r="D9" s="802"/>
      <c r="E9" s="802"/>
      <c r="F9" s="802"/>
      <c r="G9" s="802"/>
      <c r="H9" s="802"/>
      <c r="I9" s="802"/>
      <c r="J9" s="802"/>
      <c r="K9" s="802"/>
    </row>
    <row r="10" spans="1:22" x14ac:dyDescent="0.25">
      <c r="B10" s="799" t="s">
        <v>1426</v>
      </c>
      <c r="C10" s="799"/>
      <c r="D10" s="799"/>
      <c r="E10" s="799"/>
      <c r="F10" s="799"/>
      <c r="G10" s="799"/>
      <c r="H10" s="799"/>
      <c r="I10" s="799"/>
      <c r="J10" s="799"/>
      <c r="K10" s="799"/>
    </row>
    <row r="12" spans="1:22" x14ac:dyDescent="0.25">
      <c r="B12" s="423" t="s">
        <v>1538</v>
      </c>
    </row>
    <row r="14" spans="1:22" x14ac:dyDescent="0.25">
      <c r="B14" s="423" t="s">
        <v>1539</v>
      </c>
    </row>
    <row r="16" spans="1:22" ht="68.400000000000006" customHeight="1" x14ac:dyDescent="0.25">
      <c r="B16" s="800" t="s">
        <v>1540</v>
      </c>
      <c r="C16" s="800"/>
      <c r="D16" s="800"/>
      <c r="E16" s="800"/>
      <c r="F16" s="800"/>
      <c r="G16" s="800"/>
      <c r="H16" s="800"/>
      <c r="I16" s="800"/>
      <c r="J16" s="800"/>
      <c r="K16" s="800"/>
    </row>
    <row r="17" spans="2:16" ht="30" customHeight="1" x14ac:dyDescent="0.25">
      <c r="B17" s="804" t="s">
        <v>1541</v>
      </c>
      <c r="C17" s="804"/>
      <c r="D17" s="804"/>
      <c r="E17" s="804"/>
      <c r="F17" s="804"/>
      <c r="G17" s="804"/>
      <c r="H17" s="804"/>
      <c r="I17" s="804"/>
      <c r="J17" s="804"/>
      <c r="K17" s="804"/>
    </row>
    <row r="18" spans="2:16" ht="35.4" customHeight="1" x14ac:dyDescent="0.25">
      <c r="B18" s="804" t="s">
        <v>1542</v>
      </c>
      <c r="C18" s="804"/>
      <c r="D18" s="804"/>
      <c r="E18" s="804"/>
      <c r="F18" s="804"/>
      <c r="G18" s="804"/>
      <c r="H18" s="804"/>
      <c r="I18" s="804"/>
      <c r="J18" s="804"/>
      <c r="K18" s="804"/>
    </row>
    <row r="19" spans="2:16" ht="36.6" customHeight="1" x14ac:dyDescent="0.25">
      <c r="B19" s="804" t="s">
        <v>1543</v>
      </c>
      <c r="C19" s="804"/>
      <c r="D19" s="804"/>
      <c r="E19" s="804"/>
      <c r="F19" s="804"/>
      <c r="G19" s="804"/>
      <c r="H19" s="804"/>
      <c r="I19" s="804"/>
      <c r="J19" s="804"/>
      <c r="K19" s="804"/>
    </row>
    <row r="20" spans="2:16" ht="36" customHeight="1" x14ac:dyDescent="0.25">
      <c r="B20" s="804" t="s">
        <v>1544</v>
      </c>
      <c r="C20" s="804"/>
      <c r="D20" s="804"/>
      <c r="E20" s="804"/>
      <c r="F20" s="804"/>
      <c r="G20" s="804"/>
      <c r="H20" s="804"/>
      <c r="I20" s="804"/>
      <c r="J20" s="804"/>
      <c r="K20" s="804"/>
    </row>
    <row r="21" spans="2:16" ht="18.600000000000001" customHeight="1" x14ac:dyDescent="0.25"/>
    <row r="22" spans="2:16" x14ac:dyDescent="0.25">
      <c r="B22" s="424" t="s">
        <v>1545</v>
      </c>
    </row>
    <row r="23" spans="2:16" s="425" customFormat="1" ht="37.799999999999997" customHeight="1" x14ac:dyDescent="0.25">
      <c r="B23" s="800" t="s">
        <v>1546</v>
      </c>
      <c r="C23" s="800"/>
      <c r="D23" s="800"/>
      <c r="E23" s="800"/>
      <c r="F23" s="800"/>
      <c r="G23" s="800"/>
      <c r="H23" s="800"/>
      <c r="I23" s="800"/>
      <c r="J23" s="800"/>
      <c r="K23" s="800"/>
      <c r="P23" s="426"/>
    </row>
    <row r="24" spans="2:16" s="425" customFormat="1" ht="17.399999999999999" customHeight="1" x14ac:dyDescent="0.25">
      <c r="P24" s="426"/>
    </row>
    <row r="25" spans="2:16" x14ac:dyDescent="0.25">
      <c r="B25" s="423" t="s">
        <v>1547</v>
      </c>
    </row>
    <row r="27" spans="2:16" x14ac:dyDescent="0.25">
      <c r="B27" s="423" t="s">
        <v>1548</v>
      </c>
    </row>
    <row r="28" spans="2:16" ht="33.6" customHeight="1" x14ac:dyDescent="0.25">
      <c r="B28" s="804" t="s">
        <v>1549</v>
      </c>
      <c r="C28" s="804"/>
      <c r="D28" s="804"/>
      <c r="E28" s="804"/>
      <c r="F28" s="804"/>
      <c r="G28" s="804"/>
      <c r="H28" s="804"/>
      <c r="I28" s="804"/>
      <c r="J28" s="804"/>
      <c r="K28" s="804"/>
    </row>
    <row r="29" spans="2:16" ht="19.2" customHeight="1" x14ac:dyDescent="0.25">
      <c r="B29" s="2" t="s">
        <v>1550</v>
      </c>
    </row>
    <row r="31" spans="2:16" x14ac:dyDescent="0.25">
      <c r="B31" s="423" t="s">
        <v>1551</v>
      </c>
    </row>
    <row r="32" spans="2:16" ht="85.95" customHeight="1" x14ac:dyDescent="0.25">
      <c r="B32" s="803" t="s">
        <v>1552</v>
      </c>
      <c r="C32" s="803"/>
      <c r="D32" s="803"/>
      <c r="E32" s="803"/>
      <c r="F32" s="803"/>
      <c r="G32" s="803"/>
      <c r="H32" s="803"/>
      <c r="I32" s="803"/>
      <c r="J32" s="803"/>
      <c r="K32" s="803"/>
    </row>
    <row r="33" spans="2:11" ht="33.450000000000003" customHeight="1" x14ac:dyDescent="0.25">
      <c r="B33" s="800" t="s">
        <v>1553</v>
      </c>
      <c r="C33" s="800"/>
      <c r="D33" s="800"/>
      <c r="E33" s="800"/>
      <c r="F33" s="800"/>
      <c r="G33" s="800"/>
      <c r="H33" s="800"/>
      <c r="I33" s="800"/>
      <c r="J33" s="800"/>
      <c r="K33" s="800"/>
    </row>
    <row r="34" spans="2:11" x14ac:dyDescent="0.25">
      <c r="B34" s="427"/>
      <c r="C34" s="427"/>
      <c r="D34" s="427"/>
      <c r="E34" s="427"/>
      <c r="F34" s="427"/>
      <c r="G34" s="427"/>
      <c r="H34" s="427"/>
      <c r="I34" s="427"/>
      <c r="J34" s="427"/>
      <c r="K34" s="427"/>
    </row>
    <row r="35" spans="2:11" x14ac:dyDescent="0.25">
      <c r="B35" s="428" t="s">
        <v>1554</v>
      </c>
      <c r="C35" s="427"/>
      <c r="D35" s="427"/>
      <c r="E35" s="427"/>
      <c r="F35" s="427"/>
      <c r="G35" s="427"/>
      <c r="H35" s="427"/>
      <c r="I35" s="427"/>
      <c r="J35" s="427"/>
      <c r="K35" s="427"/>
    </row>
    <row r="36" spans="2:11" ht="39.6" customHeight="1" x14ac:dyDescent="0.25">
      <c r="B36" s="803" t="s">
        <v>1555</v>
      </c>
      <c r="C36" s="803"/>
      <c r="D36" s="803"/>
      <c r="E36" s="803"/>
      <c r="F36" s="803"/>
      <c r="G36" s="803"/>
      <c r="H36" s="803"/>
      <c r="I36" s="803"/>
      <c r="J36" s="803"/>
      <c r="K36" s="803"/>
    </row>
    <row r="37" spans="2:11" ht="31.8" customHeight="1" x14ac:dyDescent="0.25">
      <c r="B37" s="803" t="s">
        <v>1556</v>
      </c>
      <c r="C37" s="803"/>
      <c r="D37" s="803"/>
      <c r="E37" s="803"/>
      <c r="F37" s="803"/>
      <c r="G37" s="803"/>
      <c r="H37" s="803"/>
      <c r="I37" s="803"/>
      <c r="J37" s="803"/>
      <c r="K37" s="803"/>
    </row>
    <row r="38" spans="2:11" ht="12" customHeight="1" x14ac:dyDescent="0.25">
      <c r="B38" s="429"/>
      <c r="C38" s="429"/>
      <c r="D38" s="429"/>
      <c r="E38" s="429"/>
      <c r="F38" s="429"/>
      <c r="G38" s="429"/>
      <c r="H38" s="429"/>
      <c r="I38" s="429"/>
      <c r="J38" s="429"/>
      <c r="K38" s="429"/>
    </row>
    <row r="39" spans="2:11" ht="17.399999999999999" customHeight="1" x14ac:dyDescent="0.25">
      <c r="B39" s="428" t="s">
        <v>1557</v>
      </c>
      <c r="C39" s="427"/>
      <c r="D39" s="427"/>
      <c r="E39" s="427"/>
      <c r="F39" s="427"/>
      <c r="G39" s="427"/>
      <c r="H39" s="427"/>
      <c r="I39" s="427"/>
      <c r="J39" s="427"/>
      <c r="K39" s="427"/>
    </row>
    <row r="40" spans="2:11" ht="52.2" customHeight="1" x14ac:dyDescent="0.25">
      <c r="B40" s="803" t="s">
        <v>1558</v>
      </c>
      <c r="C40" s="803"/>
      <c r="D40" s="803"/>
      <c r="E40" s="803"/>
      <c r="F40" s="803"/>
      <c r="G40" s="803"/>
      <c r="H40" s="803"/>
      <c r="I40" s="803"/>
      <c r="J40" s="803"/>
      <c r="K40" s="803"/>
    </row>
    <row r="41" spans="2:11" x14ac:dyDescent="0.25">
      <c r="B41" s="427"/>
      <c r="C41" s="427"/>
      <c r="D41" s="427"/>
      <c r="E41" s="427"/>
      <c r="F41" s="427"/>
      <c r="G41" s="427"/>
      <c r="H41" s="427"/>
      <c r="I41" s="427"/>
      <c r="J41" s="427"/>
      <c r="K41" s="427"/>
    </row>
    <row r="42" spans="2:11" x14ac:dyDescent="0.25">
      <c r="B42" s="428" t="s">
        <v>1559</v>
      </c>
      <c r="C42" s="427"/>
      <c r="D42" s="427"/>
      <c r="E42" s="427"/>
      <c r="F42" s="427"/>
      <c r="G42" s="427"/>
      <c r="H42" s="427"/>
      <c r="I42" s="427"/>
      <c r="J42" s="427"/>
      <c r="K42" s="427"/>
    </row>
    <row r="43" spans="2:11" x14ac:dyDescent="0.25">
      <c r="B43" s="428"/>
      <c r="C43" s="427"/>
      <c r="D43" s="427"/>
      <c r="E43" s="427"/>
      <c r="F43" s="427"/>
      <c r="G43" s="427"/>
      <c r="H43" s="427"/>
      <c r="I43" s="427"/>
      <c r="J43" s="427"/>
      <c r="K43" s="427"/>
    </row>
    <row r="44" spans="2:11" x14ac:dyDescent="0.25">
      <c r="B44" s="428" t="s">
        <v>1560</v>
      </c>
      <c r="C44" s="427"/>
      <c r="D44" s="427"/>
      <c r="E44" s="427"/>
      <c r="F44" s="427"/>
      <c r="G44" s="427"/>
      <c r="H44" s="427"/>
      <c r="I44" s="427"/>
      <c r="J44" s="427"/>
      <c r="K44" s="427"/>
    </row>
    <row r="45" spans="2:11" x14ac:dyDescent="0.25">
      <c r="B45" s="800" t="s">
        <v>1561</v>
      </c>
      <c r="C45" s="800"/>
      <c r="D45" s="800"/>
      <c r="E45" s="800"/>
      <c r="F45" s="800"/>
      <c r="G45" s="800"/>
      <c r="H45" s="800"/>
      <c r="I45" s="800"/>
      <c r="J45" s="800"/>
      <c r="K45" s="800"/>
    </row>
    <row r="46" spans="2:11" x14ac:dyDescent="0.25">
      <c r="B46" s="427"/>
      <c r="C46" s="427"/>
      <c r="D46" s="427"/>
      <c r="E46" s="427"/>
      <c r="F46" s="427"/>
      <c r="G46" s="427"/>
      <c r="H46" s="427"/>
      <c r="I46" s="427"/>
      <c r="J46" s="427"/>
      <c r="K46" s="427"/>
    </row>
    <row r="47" spans="2:11" x14ac:dyDescent="0.25">
      <c r="B47" s="805" t="s">
        <v>1562</v>
      </c>
      <c r="C47" s="805"/>
      <c r="D47" s="805"/>
      <c r="E47" s="805"/>
      <c r="F47" s="805"/>
      <c r="G47" s="805"/>
      <c r="H47" s="805"/>
      <c r="I47" s="805"/>
      <c r="J47" s="805"/>
      <c r="K47" s="805"/>
    </row>
    <row r="48" spans="2:11" x14ac:dyDescent="0.25">
      <c r="B48" s="430" t="s">
        <v>1563</v>
      </c>
      <c r="C48" s="431"/>
      <c r="D48" s="431"/>
      <c r="E48" s="431"/>
      <c r="F48" s="431"/>
      <c r="G48" s="431"/>
      <c r="H48" s="431"/>
      <c r="I48" s="431"/>
      <c r="J48" s="431"/>
      <c r="K48" s="431"/>
    </row>
    <row r="49" spans="2:16" ht="51.6" customHeight="1" x14ac:dyDescent="0.25">
      <c r="B49" s="806" t="s">
        <v>1564</v>
      </c>
      <c r="C49" s="806"/>
      <c r="D49" s="806"/>
      <c r="E49" s="806"/>
      <c r="F49" s="806"/>
      <c r="G49" s="806"/>
      <c r="H49" s="806"/>
      <c r="I49" s="806"/>
      <c r="J49" s="806"/>
      <c r="K49" s="806"/>
    </row>
    <row r="50" spans="2:16" x14ac:dyDescent="0.25">
      <c r="B50" s="430" t="s">
        <v>1565</v>
      </c>
      <c r="C50" s="432"/>
      <c r="D50" s="432"/>
      <c r="E50" s="432"/>
      <c r="F50" s="432"/>
      <c r="G50" s="432"/>
      <c r="H50" s="432"/>
      <c r="I50" s="432"/>
      <c r="J50" s="432"/>
      <c r="K50" s="432"/>
    </row>
    <row r="51" spans="2:16" ht="33.450000000000003" customHeight="1" x14ac:dyDescent="0.25">
      <c r="B51" s="807" t="s">
        <v>1566</v>
      </c>
      <c r="C51" s="807"/>
      <c r="D51" s="807"/>
      <c r="E51" s="807"/>
      <c r="F51" s="807"/>
      <c r="G51" s="807"/>
      <c r="H51" s="807"/>
      <c r="I51" s="807"/>
      <c r="J51" s="807"/>
      <c r="K51" s="807"/>
    </row>
    <row r="52" spans="2:16" x14ac:dyDescent="0.25">
      <c r="B52" s="430" t="s">
        <v>1567</v>
      </c>
      <c r="C52" s="432"/>
      <c r="D52" s="432"/>
      <c r="E52" s="432"/>
      <c r="F52" s="432"/>
      <c r="G52" s="432"/>
      <c r="H52" s="432"/>
      <c r="I52" s="432"/>
      <c r="J52" s="432"/>
      <c r="K52" s="432"/>
    </row>
    <row r="53" spans="2:16" ht="33.450000000000003" customHeight="1" x14ac:dyDescent="0.25">
      <c r="B53" s="807" t="s">
        <v>1568</v>
      </c>
      <c r="C53" s="807"/>
      <c r="D53" s="807"/>
      <c r="E53" s="807"/>
      <c r="F53" s="807"/>
      <c r="G53" s="807"/>
      <c r="H53" s="807"/>
      <c r="I53" s="807"/>
      <c r="J53" s="807"/>
      <c r="K53" s="807"/>
    </row>
    <row r="54" spans="2:16" x14ac:dyDescent="0.25">
      <c r="B54" s="425"/>
      <c r="C54" s="425"/>
      <c r="D54" s="425"/>
      <c r="E54" s="425"/>
      <c r="F54" s="425"/>
      <c r="G54" s="425"/>
      <c r="H54" s="425"/>
      <c r="I54" s="425"/>
      <c r="J54" s="425"/>
      <c r="K54" s="425"/>
    </row>
    <row r="55" spans="2:16" ht="16.5" customHeight="1" x14ac:dyDescent="0.25">
      <c r="B55" s="433" t="s">
        <v>1569</v>
      </c>
      <c r="C55" s="427"/>
      <c r="D55" s="427"/>
      <c r="E55" s="427"/>
      <c r="F55" s="427"/>
      <c r="G55" s="427"/>
      <c r="H55" s="427"/>
      <c r="I55" s="427"/>
      <c r="J55" s="427"/>
      <c r="K55" s="427"/>
    </row>
    <row r="56" spans="2:16" ht="38.25" customHeight="1" x14ac:dyDescent="0.25">
      <c r="B56" s="800" t="s">
        <v>1570</v>
      </c>
      <c r="C56" s="800"/>
      <c r="D56" s="800"/>
      <c r="E56" s="800"/>
      <c r="F56" s="800"/>
      <c r="G56" s="800"/>
      <c r="H56" s="800"/>
      <c r="I56" s="800"/>
      <c r="J56" s="800"/>
      <c r="K56" s="800"/>
    </row>
    <row r="57" spans="2:16" ht="59.25" customHeight="1" x14ac:dyDescent="0.25">
      <c r="B57" s="800" t="s">
        <v>1571</v>
      </c>
      <c r="C57" s="800"/>
      <c r="D57" s="800"/>
      <c r="E57" s="800"/>
      <c r="F57" s="800"/>
      <c r="G57" s="800"/>
      <c r="H57" s="800"/>
      <c r="I57" s="800"/>
      <c r="J57" s="800"/>
      <c r="K57" s="800"/>
    </row>
    <row r="58" spans="2:16" ht="34.950000000000003" customHeight="1" x14ac:dyDescent="0.25">
      <c r="B58" s="800" t="s">
        <v>1572</v>
      </c>
      <c r="C58" s="800"/>
      <c r="D58" s="800"/>
      <c r="E58" s="800"/>
      <c r="F58" s="800"/>
      <c r="G58" s="800"/>
      <c r="H58" s="800"/>
      <c r="I58" s="800"/>
      <c r="J58" s="800"/>
      <c r="K58" s="800"/>
      <c r="M58" s="434"/>
      <c r="P58" s="2"/>
    </row>
    <row r="59" spans="2:16" ht="6" customHeight="1" x14ac:dyDescent="0.25">
      <c r="B59" s="800"/>
      <c r="C59" s="800"/>
      <c r="D59" s="800"/>
      <c r="E59" s="800"/>
      <c r="F59" s="800"/>
      <c r="G59" s="800"/>
      <c r="H59" s="800"/>
      <c r="I59" s="800"/>
      <c r="J59" s="800"/>
      <c r="K59" s="800"/>
      <c r="M59" s="434"/>
      <c r="P59" s="2"/>
    </row>
    <row r="60" spans="2:16" ht="35.4" customHeight="1" x14ac:dyDescent="0.25">
      <c r="B60" s="800" t="s">
        <v>1573</v>
      </c>
      <c r="C60" s="800"/>
      <c r="D60" s="800"/>
      <c r="E60" s="800"/>
      <c r="F60" s="800"/>
      <c r="G60" s="800"/>
      <c r="H60" s="800"/>
      <c r="I60" s="800"/>
      <c r="J60" s="800"/>
      <c r="K60" s="800"/>
      <c r="M60" s="434"/>
      <c r="P60" s="2"/>
    </row>
    <row r="61" spans="2:16" x14ac:dyDescent="0.25">
      <c r="B61" s="427"/>
      <c r="C61" s="427"/>
      <c r="D61" s="427"/>
      <c r="E61" s="427"/>
      <c r="F61" s="427"/>
      <c r="G61" s="427"/>
      <c r="H61" s="427"/>
      <c r="I61" s="427"/>
      <c r="J61" s="427"/>
      <c r="K61" s="427"/>
      <c r="M61" s="434"/>
      <c r="P61" s="2"/>
    </row>
    <row r="62" spans="2:16" ht="20.7" customHeight="1" x14ac:dyDescent="0.25">
      <c r="B62" s="805" t="s">
        <v>1574</v>
      </c>
      <c r="C62" s="805"/>
      <c r="D62" s="805"/>
      <c r="E62" s="805"/>
      <c r="F62" s="805"/>
      <c r="G62" s="805"/>
      <c r="H62" s="805"/>
      <c r="I62" s="805"/>
      <c r="J62" s="805"/>
      <c r="K62" s="805"/>
    </row>
    <row r="63" spans="2:16" ht="43.2" customHeight="1" x14ac:dyDescent="0.25">
      <c r="B63" s="800" t="s">
        <v>1575</v>
      </c>
      <c r="C63" s="800"/>
      <c r="D63" s="800"/>
      <c r="E63" s="800"/>
      <c r="F63" s="800"/>
      <c r="G63" s="800"/>
      <c r="H63" s="800"/>
      <c r="I63" s="800"/>
      <c r="J63" s="800"/>
      <c r="K63" s="800"/>
    </row>
    <row r="64" spans="2:16" ht="10.5" customHeight="1" x14ac:dyDescent="0.25">
      <c r="B64" s="427"/>
      <c r="C64" s="427"/>
      <c r="D64" s="427"/>
      <c r="E64" s="427"/>
      <c r="F64" s="427"/>
      <c r="G64" s="427"/>
      <c r="H64" s="427"/>
      <c r="I64" s="427"/>
      <c r="J64" s="427"/>
      <c r="K64" s="427"/>
    </row>
    <row r="65" spans="2:16" x14ac:dyDescent="0.25">
      <c r="B65" s="423" t="s">
        <v>1576</v>
      </c>
    </row>
    <row r="66" spans="2:16" s="435" customFormat="1" ht="30" customHeight="1" x14ac:dyDescent="0.25">
      <c r="B66" s="800" t="s">
        <v>1577</v>
      </c>
      <c r="C66" s="800"/>
      <c r="D66" s="800"/>
      <c r="E66" s="800"/>
      <c r="F66" s="800"/>
      <c r="G66" s="800"/>
      <c r="H66" s="800"/>
      <c r="I66" s="800"/>
      <c r="J66" s="800"/>
      <c r="K66" s="800"/>
      <c r="P66" s="436"/>
    </row>
    <row r="67" spans="2:16" x14ac:dyDescent="0.25">
      <c r="B67" s="2" t="s">
        <v>1117</v>
      </c>
    </row>
    <row r="68" spans="2:16" x14ac:dyDescent="0.25">
      <c r="B68" s="423" t="s">
        <v>1578</v>
      </c>
    </row>
    <row r="69" spans="2:16" ht="35.700000000000003" customHeight="1" x14ac:dyDescent="0.25">
      <c r="B69" s="800" t="s">
        <v>1579</v>
      </c>
      <c r="C69" s="800"/>
      <c r="D69" s="800"/>
      <c r="E69" s="800"/>
      <c r="F69" s="800"/>
      <c r="G69" s="800"/>
      <c r="H69" s="800"/>
      <c r="I69" s="800"/>
      <c r="J69" s="800"/>
      <c r="K69" s="800"/>
    </row>
    <row r="70" spans="2:16" ht="44.4" customHeight="1" x14ac:dyDescent="0.25">
      <c r="B70" s="800" t="s">
        <v>1580</v>
      </c>
      <c r="C70" s="800"/>
      <c r="D70" s="800"/>
      <c r="E70" s="800"/>
      <c r="F70" s="800"/>
      <c r="G70" s="800"/>
      <c r="H70" s="800"/>
      <c r="I70" s="800"/>
      <c r="J70" s="800"/>
      <c r="K70" s="800"/>
    </row>
    <row r="72" spans="2:16" x14ac:dyDescent="0.25">
      <c r="B72" s="423" t="s">
        <v>1581</v>
      </c>
    </row>
    <row r="73" spans="2:16" ht="30" customHeight="1" x14ac:dyDescent="0.25">
      <c r="B73" s="800" t="s">
        <v>1582</v>
      </c>
      <c r="C73" s="800"/>
      <c r="D73" s="800"/>
      <c r="E73" s="800"/>
      <c r="F73" s="800"/>
      <c r="G73" s="800"/>
      <c r="H73" s="800"/>
      <c r="I73" s="800"/>
      <c r="J73" s="800"/>
      <c r="K73" s="800"/>
    </row>
    <row r="74" spans="2:16" ht="28.5" customHeight="1" x14ac:dyDescent="0.25">
      <c r="B74" s="800" t="s">
        <v>1583</v>
      </c>
      <c r="C74" s="800"/>
      <c r="D74" s="800"/>
      <c r="E74" s="800"/>
      <c r="F74" s="800"/>
      <c r="G74" s="800"/>
      <c r="H74" s="800"/>
      <c r="I74" s="800"/>
      <c r="J74" s="800"/>
      <c r="K74" s="800"/>
    </row>
    <row r="75" spans="2:16" ht="13.5" customHeight="1" x14ac:dyDescent="0.25">
      <c r="B75" s="427"/>
      <c r="C75" s="427"/>
      <c r="D75" s="427"/>
      <c r="E75" s="427"/>
      <c r="F75" s="427"/>
      <c r="G75" s="427"/>
      <c r="H75" s="427"/>
      <c r="I75" s="427"/>
      <c r="J75" s="427"/>
      <c r="K75" s="427"/>
    </row>
    <row r="76" spans="2:16" x14ac:dyDescent="0.25">
      <c r="B76" s="423" t="s">
        <v>1584</v>
      </c>
    </row>
    <row r="77" spans="2:16" ht="34.5" customHeight="1" x14ac:dyDescent="0.25">
      <c r="B77" s="800" t="s">
        <v>1585</v>
      </c>
      <c r="C77" s="800"/>
      <c r="D77" s="800"/>
      <c r="E77" s="800"/>
      <c r="F77" s="800"/>
      <c r="G77" s="800"/>
      <c r="H77" s="800"/>
      <c r="I77" s="800"/>
      <c r="J77" s="800"/>
      <c r="K77" s="800"/>
    </row>
    <row r="78" spans="2:16" ht="37.950000000000003" customHeight="1" x14ac:dyDescent="0.25">
      <c r="B78" s="800" t="s">
        <v>1586</v>
      </c>
      <c r="C78" s="800"/>
      <c r="D78" s="800"/>
      <c r="E78" s="800"/>
      <c r="F78" s="800"/>
      <c r="G78" s="800"/>
      <c r="H78" s="800"/>
      <c r="I78" s="800"/>
      <c r="J78" s="800"/>
      <c r="K78" s="800"/>
    </row>
    <row r="79" spans="2:16" x14ac:dyDescent="0.25">
      <c r="B79" s="425"/>
      <c r="C79" s="425"/>
      <c r="D79" s="425"/>
      <c r="E79" s="425"/>
      <c r="F79" s="425"/>
      <c r="G79" s="425"/>
      <c r="H79" s="425"/>
      <c r="I79" s="425"/>
      <c r="J79" s="425"/>
      <c r="K79" s="425"/>
    </row>
    <row r="80" spans="2:16" x14ac:dyDescent="0.25">
      <c r="B80" s="423" t="s">
        <v>1587</v>
      </c>
      <c r="C80" s="425"/>
      <c r="D80" s="425"/>
      <c r="E80" s="425"/>
      <c r="F80" s="425"/>
      <c r="G80" s="425"/>
      <c r="H80" s="425"/>
      <c r="I80" s="425"/>
      <c r="J80" s="425"/>
      <c r="K80" s="425"/>
    </row>
    <row r="81" spans="2:16" ht="120" customHeight="1" x14ac:dyDescent="0.25">
      <c r="B81" s="800" t="s">
        <v>1588</v>
      </c>
      <c r="C81" s="800"/>
      <c r="D81" s="800"/>
      <c r="E81" s="800"/>
      <c r="F81" s="800"/>
      <c r="G81" s="800"/>
      <c r="H81" s="800"/>
      <c r="I81" s="800"/>
      <c r="J81" s="800"/>
      <c r="K81" s="800"/>
    </row>
    <row r="82" spans="2:16" ht="16.8" x14ac:dyDescent="0.3">
      <c r="B82" s="423" t="s">
        <v>1933</v>
      </c>
      <c r="C82" s="739"/>
      <c r="D82" s="739"/>
      <c r="E82" s="739"/>
      <c r="F82" s="739"/>
      <c r="G82" s="739"/>
      <c r="H82" s="739"/>
      <c r="I82" s="739"/>
      <c r="J82" s="739"/>
      <c r="K82" s="739"/>
      <c r="L82" s="740"/>
      <c r="M82" s="740"/>
    </row>
    <row r="83" spans="2:16" ht="39" customHeight="1" x14ac:dyDescent="0.25">
      <c r="B83" s="800" t="s">
        <v>1934</v>
      </c>
      <c r="C83" s="800"/>
      <c r="D83" s="800"/>
      <c r="E83" s="800"/>
      <c r="F83" s="800"/>
      <c r="G83" s="800"/>
      <c r="H83" s="800"/>
      <c r="I83" s="800"/>
      <c r="J83" s="800"/>
      <c r="K83" s="800"/>
      <c r="L83" s="800"/>
      <c r="M83" s="800"/>
    </row>
    <row r="86" spans="2:16" x14ac:dyDescent="0.25">
      <c r="B86" s="423" t="s">
        <v>1589</v>
      </c>
    </row>
    <row r="87" spans="2:16" ht="45.6" customHeight="1" x14ac:dyDescent="0.25">
      <c r="B87" s="800" t="s">
        <v>1590</v>
      </c>
      <c r="C87" s="800"/>
      <c r="D87" s="800"/>
      <c r="E87" s="800"/>
      <c r="F87" s="800"/>
      <c r="G87" s="800"/>
      <c r="H87" s="800"/>
      <c r="I87" s="800"/>
      <c r="J87" s="800"/>
      <c r="K87" s="800"/>
      <c r="M87" s="434"/>
      <c r="P87" s="2"/>
    </row>
    <row r="88" spans="2:16" ht="34.950000000000003" customHeight="1" x14ac:dyDescent="0.25"/>
    <row r="315" spans="3:3" x14ac:dyDescent="0.25">
      <c r="C315" s="2">
        <f>SUM(C313:C314)</f>
        <v>0</v>
      </c>
    </row>
  </sheetData>
  <mergeCells count="41">
    <mergeCell ref="B78:K78"/>
    <mergeCell ref="B81:K81"/>
    <mergeCell ref="B87:K87"/>
    <mergeCell ref="B66:K66"/>
    <mergeCell ref="B69:K69"/>
    <mergeCell ref="B70:K70"/>
    <mergeCell ref="B73:K73"/>
    <mergeCell ref="B74:K74"/>
    <mergeCell ref="B77:K77"/>
    <mergeCell ref="B32:K32"/>
    <mergeCell ref="B33:K33"/>
    <mergeCell ref="B36:K36"/>
    <mergeCell ref="B37:K37"/>
    <mergeCell ref="B63:K63"/>
    <mergeCell ref="B45:K45"/>
    <mergeCell ref="B47:K47"/>
    <mergeCell ref="B49:K49"/>
    <mergeCell ref="B51:K51"/>
    <mergeCell ref="B53:K53"/>
    <mergeCell ref="B56:K56"/>
    <mergeCell ref="B57:K57"/>
    <mergeCell ref="B58:K58"/>
    <mergeCell ref="B59:K59"/>
    <mergeCell ref="B60:K60"/>
    <mergeCell ref="B62:K62"/>
    <mergeCell ref="B10:K10"/>
    <mergeCell ref="B83:K83"/>
    <mergeCell ref="L83:M83"/>
    <mergeCell ref="B3:L3"/>
    <mergeCell ref="B4:L4"/>
    <mergeCell ref="B5:L5"/>
    <mergeCell ref="B8:K8"/>
    <mergeCell ref="B9:K9"/>
    <mergeCell ref="B40:K40"/>
    <mergeCell ref="B16:K16"/>
    <mergeCell ref="B17:K17"/>
    <mergeCell ref="B18:K18"/>
    <mergeCell ref="B19:K19"/>
    <mergeCell ref="B20:K20"/>
    <mergeCell ref="B23:K23"/>
    <mergeCell ref="B28:K28"/>
  </mergeCells>
  <hyperlinks>
    <hyperlink ref="M7" location="Índice!A1" display="Índice" xr:uid="{21966735-3D50-429D-98D3-827C0B64FDCD}"/>
  </hyperlinks>
  <pageMargins left="0.7" right="0.7" top="0.75" bottom="0.75" header="0.3" footer="0.3"/>
  <pageSetup scale="6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93B6-A796-4CCE-80F7-B5052E6DBDC0}">
  <sheetPr codeName="Sheet1">
    <tabColor rgb="FF0070C0"/>
    <pageSetUpPr fitToPage="1"/>
  </sheetPr>
  <dimension ref="A1:V1003"/>
  <sheetViews>
    <sheetView showGridLines="0" zoomScale="80" zoomScaleNormal="80" zoomScaleSheetLayoutView="100" workbookViewId="0">
      <pane ySplit="8" topLeftCell="A472" activePane="bottomLeft" state="frozen"/>
      <selection activeCell="D15" sqref="D15"/>
      <selection pane="bottomLeft" activeCell="D423" sqref="D423:D481"/>
    </sheetView>
  </sheetViews>
  <sheetFormatPr baseColWidth="10" defaultColWidth="9.33203125" defaultRowHeight="13.8" x14ac:dyDescent="0.25"/>
  <cols>
    <col min="1" max="1" width="4.33203125" style="437" customWidth="1"/>
    <col min="2" max="2" width="52.33203125" style="437" customWidth="1"/>
    <col min="3" max="3" width="20.33203125" style="437" customWidth="1"/>
    <col min="4" max="4" width="19.33203125" style="437" customWidth="1"/>
    <col min="5" max="5" width="15.44140625" style="437" customWidth="1"/>
    <col min="6" max="6" width="15.88671875" style="437" customWidth="1"/>
    <col min="7" max="7" width="15.6640625" style="437" customWidth="1"/>
    <col min="8" max="8" width="16.5546875" style="437" customWidth="1"/>
    <col min="9" max="9" width="16.88671875" style="439" bestFit="1" customWidth="1"/>
    <col min="10" max="10" width="18.6640625" style="437" customWidth="1"/>
    <col min="11" max="11" width="12.6640625" style="437" customWidth="1"/>
    <col min="12" max="12" width="14.5546875" style="437" bestFit="1" customWidth="1"/>
    <col min="13" max="13" width="14.5546875" style="437" customWidth="1"/>
    <col min="14" max="14" width="14.33203125" style="437" bestFit="1" customWidth="1"/>
    <col min="15" max="16384" width="9.33203125" style="437"/>
  </cols>
  <sheetData>
    <row r="1" spans="2:22" s="25" customFormat="1" x14ac:dyDescent="0.3"/>
    <row r="2" spans="2:22" s="21" customFormat="1" ht="20.399999999999999" customHeight="1" x14ac:dyDescent="0.3">
      <c r="B2" s="22"/>
      <c r="C2" s="22"/>
      <c r="D2" s="22"/>
      <c r="E2" s="22"/>
      <c r="F2" s="22"/>
      <c r="G2" s="22"/>
      <c r="H2" s="22"/>
      <c r="I2" s="22"/>
      <c r="J2" s="22"/>
      <c r="K2" s="22"/>
      <c r="L2" s="22"/>
      <c r="M2" s="22"/>
      <c r="N2" s="22"/>
      <c r="O2" s="22"/>
      <c r="P2" s="22"/>
      <c r="Q2" s="22"/>
      <c r="R2" s="22"/>
      <c r="S2" s="22"/>
      <c r="T2" s="22"/>
      <c r="U2" s="22"/>
      <c r="V2" s="22"/>
    </row>
    <row r="3" spans="2:22" s="21" customFormat="1" ht="18" x14ac:dyDescent="0.3">
      <c r="B3" s="750"/>
      <c r="C3" s="750"/>
      <c r="D3" s="750"/>
      <c r="E3" s="750"/>
      <c r="F3" s="750"/>
      <c r="G3" s="750"/>
      <c r="H3" s="750"/>
      <c r="I3" s="750"/>
      <c r="J3" s="750"/>
      <c r="K3" s="750"/>
      <c r="L3" s="750"/>
      <c r="O3" s="23"/>
      <c r="P3" s="23"/>
    </row>
    <row r="4" spans="2:22" s="21" customFormat="1" ht="18" x14ac:dyDescent="0.3">
      <c r="B4" s="750"/>
      <c r="C4" s="750"/>
      <c r="D4" s="750"/>
      <c r="E4" s="750"/>
      <c r="F4" s="750"/>
      <c r="G4" s="750"/>
      <c r="H4" s="750"/>
      <c r="I4" s="750"/>
      <c r="J4" s="750"/>
      <c r="K4" s="750"/>
      <c r="L4" s="750"/>
      <c r="O4" s="23"/>
      <c r="P4" s="23"/>
    </row>
    <row r="5" spans="2:22" s="21" customFormat="1" ht="18.600000000000001" customHeight="1" x14ac:dyDescent="0.3">
      <c r="B5" s="750"/>
      <c r="C5" s="750"/>
      <c r="D5" s="750"/>
      <c r="E5" s="750"/>
      <c r="F5" s="750"/>
      <c r="G5" s="750"/>
      <c r="H5" s="750"/>
      <c r="I5" s="750"/>
      <c r="J5" s="750"/>
      <c r="K5" s="750"/>
      <c r="L5" s="750"/>
      <c r="O5" s="23"/>
      <c r="P5" s="23"/>
    </row>
    <row r="6" spans="2:22" s="21" customFormat="1" ht="20.399999999999999" customHeight="1" x14ac:dyDescent="0.3">
      <c r="B6" s="24"/>
      <c r="C6" s="24"/>
      <c r="D6" s="24"/>
      <c r="E6" s="24"/>
      <c r="F6" s="24"/>
      <c r="G6" s="24"/>
      <c r="H6" s="24"/>
      <c r="I6" s="24"/>
      <c r="J6" s="24"/>
      <c r="K6" s="24"/>
      <c r="L6" s="24"/>
      <c r="M6" s="24"/>
      <c r="N6" s="24"/>
      <c r="O6" s="24"/>
      <c r="P6" s="24"/>
      <c r="Q6" s="24"/>
      <c r="R6" s="24"/>
      <c r="S6" s="24"/>
      <c r="T6" s="24"/>
      <c r="U6" s="24"/>
      <c r="V6" s="24"/>
    </row>
    <row r="7" spans="2:22" x14ac:dyDescent="0.25">
      <c r="I7" s="26" t="s">
        <v>15</v>
      </c>
    </row>
    <row r="8" spans="2:22" x14ac:dyDescent="0.25">
      <c r="B8" s="438" t="s">
        <v>1591</v>
      </c>
    </row>
    <row r="10" spans="2:22" x14ac:dyDescent="0.25">
      <c r="B10" s="438" t="s">
        <v>1592</v>
      </c>
    </row>
    <row r="11" spans="2:22" ht="33.75" customHeight="1" x14ac:dyDescent="0.25">
      <c r="B11" s="800" t="s">
        <v>1593</v>
      </c>
      <c r="C11" s="800"/>
      <c r="D11" s="800"/>
      <c r="E11" s="800"/>
      <c r="F11" s="800"/>
      <c r="G11" s="800"/>
      <c r="H11" s="800"/>
      <c r="I11" s="440"/>
    </row>
    <row r="12" spans="2:22" x14ac:dyDescent="0.25">
      <c r="B12" s="438"/>
    </row>
    <row r="13" spans="2:22" x14ac:dyDescent="0.25">
      <c r="B13" s="441"/>
      <c r="C13" s="442">
        <v>44561</v>
      </c>
      <c r="D13" s="442">
        <v>44196</v>
      </c>
    </row>
    <row r="14" spans="2:22" s="443" customFormat="1" x14ac:dyDescent="0.25">
      <c r="B14" s="444" t="s">
        <v>1594</v>
      </c>
      <c r="C14" s="445">
        <v>6870.81</v>
      </c>
      <c r="D14" s="445">
        <v>6891.96</v>
      </c>
      <c r="I14" s="446"/>
    </row>
    <row r="15" spans="2:22" ht="15" customHeight="1" x14ac:dyDescent="0.25">
      <c r="B15" s="444" t="s">
        <v>1595</v>
      </c>
      <c r="C15" s="445">
        <v>6887.4</v>
      </c>
      <c r="D15" s="445">
        <v>6941.65</v>
      </c>
    </row>
    <row r="16" spans="2:22" x14ac:dyDescent="0.25">
      <c r="D16" s="447"/>
      <c r="E16" s="447"/>
    </row>
    <row r="17" spans="2:12" x14ac:dyDescent="0.25">
      <c r="D17" s="447"/>
      <c r="E17" s="447"/>
    </row>
    <row r="18" spans="2:12" x14ac:dyDescent="0.25">
      <c r="B18" s="438" t="s">
        <v>1596</v>
      </c>
      <c r="C18" s="448"/>
    </row>
    <row r="19" spans="2:12" ht="16.2" customHeight="1" x14ac:dyDescent="0.25">
      <c r="B19" s="808" t="s">
        <v>1597</v>
      </c>
      <c r="C19" s="808"/>
      <c r="D19" s="808"/>
      <c r="E19" s="808"/>
      <c r="F19" s="808"/>
      <c r="G19" s="808"/>
      <c r="H19" s="808"/>
    </row>
    <row r="20" spans="2:12" ht="17.399999999999999" customHeight="1" x14ac:dyDescent="0.25">
      <c r="B20" s="433"/>
      <c r="C20" s="433"/>
      <c r="D20" s="433"/>
      <c r="E20" s="433"/>
      <c r="F20" s="433"/>
      <c r="G20" s="433"/>
      <c r="H20" s="433"/>
      <c r="I20" s="433"/>
      <c r="J20" s="433"/>
    </row>
    <row r="21" spans="2:12" s="449" customFormat="1" ht="36" customHeight="1" x14ac:dyDescent="0.3">
      <c r="B21" s="809" t="s">
        <v>1598</v>
      </c>
      <c r="C21" s="809" t="s">
        <v>1599</v>
      </c>
      <c r="D21" s="809" t="s">
        <v>1600</v>
      </c>
      <c r="E21" s="809" t="s">
        <v>1601</v>
      </c>
      <c r="F21" s="809" t="s">
        <v>1602</v>
      </c>
      <c r="G21" s="809" t="s">
        <v>1603</v>
      </c>
      <c r="H21" s="809" t="s">
        <v>1604</v>
      </c>
      <c r="I21" s="433"/>
      <c r="J21" s="450"/>
    </row>
    <row r="22" spans="2:12" ht="15.6" customHeight="1" x14ac:dyDescent="0.25">
      <c r="B22" s="809"/>
      <c r="C22" s="809"/>
      <c r="D22" s="809"/>
      <c r="E22" s="809"/>
      <c r="F22" s="809"/>
      <c r="G22" s="809"/>
      <c r="H22" s="809"/>
      <c r="I22" s="433"/>
      <c r="J22" s="439"/>
    </row>
    <row r="23" spans="2:12" ht="16.8" customHeight="1" x14ac:dyDescent="0.25">
      <c r="B23" s="451" t="s">
        <v>154</v>
      </c>
      <c r="C23" s="451"/>
      <c r="D23" s="451"/>
      <c r="E23" s="451"/>
      <c r="F23" s="451"/>
      <c r="G23" s="451"/>
      <c r="H23" s="452"/>
      <c r="I23" s="433"/>
    </row>
    <row r="24" spans="2:12" ht="16.8" customHeight="1" x14ac:dyDescent="0.25">
      <c r="B24" s="451" t="s">
        <v>155</v>
      </c>
      <c r="C24" s="451"/>
      <c r="D24" s="451"/>
      <c r="E24" s="451"/>
      <c r="F24" s="451"/>
      <c r="G24" s="451"/>
      <c r="H24" s="452"/>
      <c r="I24" s="433"/>
    </row>
    <row r="25" spans="2:12" ht="16.8" customHeight="1" x14ac:dyDescent="0.25">
      <c r="B25" s="453" t="s">
        <v>1427</v>
      </c>
      <c r="C25" s="453"/>
      <c r="D25" s="453"/>
      <c r="E25" s="453"/>
      <c r="F25" s="453"/>
      <c r="G25" s="453"/>
      <c r="H25" s="454"/>
      <c r="I25" s="433"/>
      <c r="J25" s="455"/>
      <c r="K25" s="455"/>
      <c r="L25" s="455"/>
    </row>
    <row r="26" spans="2:12" ht="16.8" customHeight="1" x14ac:dyDescent="0.25">
      <c r="B26" s="456" t="s">
        <v>157</v>
      </c>
      <c r="C26" s="457" t="s">
        <v>663</v>
      </c>
      <c r="D26" s="458">
        <f>+'RCDB 2021'!D31+'AFPISA 2021'!D10</f>
        <v>157483.19700001596</v>
      </c>
      <c r="E26" s="459">
        <f>+$C$14</f>
        <v>6870.81</v>
      </c>
      <c r="F26" s="460">
        <f>++D26*E26</f>
        <v>1082037124.7796798</v>
      </c>
      <c r="G26" s="459">
        <f>+$D$14</f>
        <v>6891.96</v>
      </c>
      <c r="H26" s="460">
        <v>266982745.14841235</v>
      </c>
      <c r="I26" s="433"/>
    </row>
    <row r="27" spans="2:12" ht="16.8" customHeight="1" x14ac:dyDescent="0.25">
      <c r="B27" s="453" t="s">
        <v>1436</v>
      </c>
      <c r="C27" s="453"/>
      <c r="D27" s="461"/>
      <c r="E27" s="462"/>
      <c r="F27" s="453"/>
      <c r="G27" s="462"/>
      <c r="H27" s="454"/>
      <c r="I27" s="433"/>
      <c r="J27" s="455"/>
      <c r="K27" s="455"/>
    </row>
    <row r="28" spans="2:12" ht="16.8" customHeight="1" x14ac:dyDescent="0.25">
      <c r="B28" s="456" t="s">
        <v>201</v>
      </c>
      <c r="C28" s="457" t="s">
        <v>663</v>
      </c>
      <c r="D28" s="458">
        <f>+'RCDB 2021'!D57</f>
        <v>10000</v>
      </c>
      <c r="E28" s="459">
        <f t="shared" ref="E28:E40" si="0">+$C$14</f>
        <v>6870.81</v>
      </c>
      <c r="F28" s="460">
        <f>++D28*E28</f>
        <v>68708100</v>
      </c>
      <c r="G28" s="459">
        <f t="shared" ref="G28:G40" si="1">+$D$14</f>
        <v>6891.96</v>
      </c>
      <c r="H28" s="460">
        <v>689196000</v>
      </c>
      <c r="I28" s="433"/>
      <c r="J28" s="455"/>
      <c r="K28" s="455"/>
    </row>
    <row r="29" spans="2:12" ht="16.8" customHeight="1" x14ac:dyDescent="0.25">
      <c r="B29" s="456" t="s">
        <v>1605</v>
      </c>
      <c r="C29" s="457" t="s">
        <v>663</v>
      </c>
      <c r="D29" s="458">
        <f>+'RCDB 2021'!D60+'AFPISA 2021'!D15</f>
        <v>175000</v>
      </c>
      <c r="E29" s="459">
        <f t="shared" si="0"/>
        <v>6870.81</v>
      </c>
      <c r="F29" s="460">
        <f>++D29*E29</f>
        <v>1202391750</v>
      </c>
      <c r="G29" s="459">
        <f t="shared" si="1"/>
        <v>6891.96</v>
      </c>
      <c r="H29" s="460">
        <v>2398608838.8000002</v>
      </c>
      <c r="I29" s="433"/>
      <c r="J29" s="455"/>
      <c r="K29" s="455"/>
    </row>
    <row r="30" spans="2:12" ht="16.8" customHeight="1" x14ac:dyDescent="0.25">
      <c r="B30" s="456" t="s">
        <v>1606</v>
      </c>
      <c r="C30" s="457" t="s">
        <v>663</v>
      </c>
      <c r="D30" s="458">
        <f>+'RCDB 2021'!D70+'RCDB 2021'!D72+'RCDB 2021'!D74+'RCDB 2021'!D76+'AFPISA 2021'!D16</f>
        <v>647303.11999999988</v>
      </c>
      <c r="E30" s="459">
        <f t="shared" si="0"/>
        <v>6870.81</v>
      </c>
      <c r="F30" s="460">
        <f>++D30*E30</f>
        <v>4447496749.9271994</v>
      </c>
      <c r="G30" s="459">
        <f t="shared" si="1"/>
        <v>6891.96</v>
      </c>
      <c r="H30" s="460">
        <v>437178457.01168013</v>
      </c>
      <c r="I30" s="433"/>
      <c r="J30" s="455"/>
      <c r="K30" s="455"/>
    </row>
    <row r="31" spans="2:12" ht="16.8" customHeight="1" x14ac:dyDescent="0.25">
      <c r="B31" s="456" t="s">
        <v>1473</v>
      </c>
      <c r="C31" s="457" t="s">
        <v>663</v>
      </c>
      <c r="D31" s="458">
        <f>+'RCDB 2021'!D80+'RCDB 2021'!D82+'RCDB 2021'!D84+'RCDB 2021'!D86+'AFPISA 2021'!D17</f>
        <v>-376840.60000000021</v>
      </c>
      <c r="E31" s="459">
        <f t="shared" si="0"/>
        <v>6870.81</v>
      </c>
      <c r="F31" s="460">
        <f>++D31*E31</f>
        <v>-2589200162.8860016</v>
      </c>
      <c r="G31" s="459">
        <f t="shared" si="1"/>
        <v>6891.96</v>
      </c>
      <c r="H31" s="460">
        <v>-422521020</v>
      </c>
      <c r="I31" s="433"/>
      <c r="J31" s="439"/>
    </row>
    <row r="32" spans="2:12" ht="16.8" customHeight="1" x14ac:dyDescent="0.25">
      <c r="B32" s="456" t="s">
        <v>1607</v>
      </c>
      <c r="C32" s="457" t="s">
        <v>663</v>
      </c>
      <c r="D32" s="458">
        <f>+'RCDB 2021'!D92+'RCDB 2021'!D94</f>
        <v>3189336</v>
      </c>
      <c r="E32" s="459">
        <f t="shared" si="0"/>
        <v>6870.81</v>
      </c>
      <c r="F32" s="460">
        <f t="shared" ref="F32:F33" si="2">++D32*E32</f>
        <v>21913321682.16</v>
      </c>
      <c r="G32" s="459">
        <f t="shared" si="1"/>
        <v>6891.96</v>
      </c>
      <c r="H32" s="460">
        <v>5237889600</v>
      </c>
      <c r="I32" s="433"/>
    </row>
    <row r="33" spans="2:11" ht="16.8" customHeight="1" x14ac:dyDescent="0.25">
      <c r="B33" s="456" t="s">
        <v>1608</v>
      </c>
      <c r="C33" s="457" t="s">
        <v>663</v>
      </c>
      <c r="D33" s="458">
        <f>+'RCDB 2021'!D97+'RCDB 2021'!D99+'RCDB 2021'!D101</f>
        <v>9230.4500000000025</v>
      </c>
      <c r="E33" s="459">
        <f t="shared" si="0"/>
        <v>6870.81</v>
      </c>
      <c r="F33" s="460">
        <f t="shared" si="2"/>
        <v>63420668.16450002</v>
      </c>
      <c r="G33" s="459">
        <f t="shared" si="1"/>
        <v>6891.96</v>
      </c>
      <c r="H33" s="460">
        <v>0</v>
      </c>
      <c r="I33" s="433"/>
      <c r="J33" s="455"/>
      <c r="K33" s="455"/>
    </row>
    <row r="34" spans="2:11" ht="16.8" customHeight="1" x14ac:dyDescent="0.25">
      <c r="B34" s="453" t="s">
        <v>1609</v>
      </c>
      <c r="C34" s="453"/>
      <c r="D34" s="461"/>
      <c r="E34" s="462"/>
      <c r="F34" s="453"/>
      <c r="G34" s="462"/>
      <c r="H34" s="454"/>
      <c r="I34" s="433"/>
      <c r="J34" s="455"/>
      <c r="K34" s="455"/>
    </row>
    <row r="35" spans="2:11" ht="16.8" customHeight="1" x14ac:dyDescent="0.25">
      <c r="B35" s="456" t="s">
        <v>246</v>
      </c>
      <c r="C35" s="457" t="s">
        <v>663</v>
      </c>
      <c r="D35" s="458">
        <f>+'RCDB 2021'!D106</f>
        <v>1733.5299999999986</v>
      </c>
      <c r="E35" s="459">
        <f>+$C$14</f>
        <v>6870.81</v>
      </c>
      <c r="F35" s="460">
        <f>++D35*E35</f>
        <v>11910755.259299992</v>
      </c>
      <c r="G35" s="459">
        <f t="shared" si="1"/>
        <v>6891.96</v>
      </c>
      <c r="H35" s="460">
        <v>3987205.6187999919</v>
      </c>
      <c r="I35" s="433"/>
      <c r="J35" s="455"/>
      <c r="K35" s="455"/>
    </row>
    <row r="36" spans="2:11" ht="16.8" customHeight="1" x14ac:dyDescent="0.25">
      <c r="B36" s="456" t="s">
        <v>1610</v>
      </c>
      <c r="C36" s="457" t="s">
        <v>663</v>
      </c>
      <c r="D36" s="458">
        <f>+'RCDB 2021'!D109</f>
        <v>436.29999999981374</v>
      </c>
      <c r="E36" s="459">
        <f>+$C$14</f>
        <v>6870.81</v>
      </c>
      <c r="F36" s="460">
        <f>++D36*E36</f>
        <v>2997734.4029987203</v>
      </c>
      <c r="G36" s="459">
        <f t="shared" si="1"/>
        <v>6891.96</v>
      </c>
      <c r="H36" s="460">
        <v>0</v>
      </c>
      <c r="I36" s="433"/>
      <c r="J36" s="455"/>
      <c r="K36" s="455"/>
    </row>
    <row r="37" spans="2:11" ht="16.8" customHeight="1" x14ac:dyDescent="0.25">
      <c r="B37" s="456" t="s">
        <v>1249</v>
      </c>
      <c r="C37" s="457" t="s">
        <v>663</v>
      </c>
      <c r="D37" s="458">
        <f>+'RCDB 2021'!D115</f>
        <v>210782.44999999998</v>
      </c>
      <c r="E37" s="459">
        <f>+$C$14</f>
        <v>6870.81</v>
      </c>
      <c r="F37" s="460">
        <f>++D37*E37</f>
        <v>1448246165.2844999</v>
      </c>
      <c r="G37" s="459">
        <f t="shared" si="1"/>
        <v>6891.96</v>
      </c>
      <c r="H37" s="460">
        <v>0</v>
      </c>
      <c r="I37" s="433"/>
    </row>
    <row r="38" spans="2:11" ht="16.8" customHeight="1" x14ac:dyDescent="0.25">
      <c r="B38" s="456" t="s">
        <v>1611</v>
      </c>
      <c r="C38" s="457" t="s">
        <v>663</v>
      </c>
      <c r="D38" s="458">
        <f>+'AFPISA 2021'!D29</f>
        <v>34669.589999999967</v>
      </c>
      <c r="E38" s="459">
        <f>+$C$14</f>
        <v>6870.81</v>
      </c>
      <c r="F38" s="460">
        <f>++D38*E38</f>
        <v>238208165.66789979</v>
      </c>
      <c r="G38" s="459">
        <f t="shared" si="1"/>
        <v>6891.96</v>
      </c>
      <c r="H38" s="460">
        <v>0</v>
      </c>
      <c r="I38" s="433"/>
    </row>
    <row r="39" spans="2:11" ht="16.8" customHeight="1" x14ac:dyDescent="0.25">
      <c r="B39" s="453" t="s">
        <v>1460</v>
      </c>
      <c r="C39" s="457"/>
      <c r="D39" s="458"/>
      <c r="E39" s="459"/>
      <c r="F39" s="460"/>
      <c r="G39" s="459"/>
      <c r="H39" s="460"/>
      <c r="I39" s="433"/>
    </row>
    <row r="40" spans="2:11" ht="16.8" customHeight="1" x14ac:dyDescent="0.25">
      <c r="B40" s="456" t="s">
        <v>566</v>
      </c>
      <c r="C40" s="457" t="s">
        <v>663</v>
      </c>
      <c r="D40" s="458">
        <f>+'AFPISA 2021'!D33</f>
        <v>4400</v>
      </c>
      <c r="E40" s="459">
        <f t="shared" si="0"/>
        <v>6870.81</v>
      </c>
      <c r="F40" s="460">
        <f>++D40*E40</f>
        <v>30231564</v>
      </c>
      <c r="G40" s="459">
        <f t="shared" si="1"/>
        <v>6891.96</v>
      </c>
      <c r="H40" s="460">
        <v>20675880</v>
      </c>
      <c r="I40" s="433"/>
    </row>
    <row r="41" spans="2:11" ht="16.8" customHeight="1" x14ac:dyDescent="0.25">
      <c r="B41" s="463" t="s">
        <v>782</v>
      </c>
      <c r="C41" s="464"/>
      <c r="D41" s="465">
        <f>SUM(D26:D40)</f>
        <v>4063534.0370000154</v>
      </c>
      <c r="E41" s="466"/>
      <c r="F41" s="467">
        <f>SUM(F26:F40)</f>
        <v>27919770296.760078</v>
      </c>
      <c r="G41" s="468"/>
      <c r="H41" s="467">
        <f>SUM(H26:H40)</f>
        <v>8631997706.5788918</v>
      </c>
      <c r="I41" s="469"/>
      <c r="J41" s="455"/>
      <c r="K41" s="455"/>
    </row>
    <row r="42" spans="2:11" ht="16.8" customHeight="1" x14ac:dyDescent="0.25">
      <c r="B42" s="451" t="s">
        <v>306</v>
      </c>
      <c r="C42" s="470"/>
      <c r="D42" s="471"/>
      <c r="E42" s="470"/>
      <c r="F42" s="470"/>
      <c r="G42" s="470"/>
      <c r="H42" s="452"/>
      <c r="I42" s="433"/>
      <c r="J42" s="455"/>
      <c r="K42" s="455"/>
    </row>
    <row r="43" spans="2:11" ht="16.8" customHeight="1" x14ac:dyDescent="0.25">
      <c r="B43" s="451" t="s">
        <v>307</v>
      </c>
      <c r="C43" s="470"/>
      <c r="D43" s="471"/>
      <c r="E43" s="470"/>
      <c r="F43" s="470"/>
      <c r="G43" s="470"/>
      <c r="H43" s="452"/>
      <c r="I43" s="433"/>
      <c r="J43" s="455"/>
      <c r="K43" s="455"/>
    </row>
    <row r="44" spans="2:11" ht="16.8" customHeight="1" x14ac:dyDescent="0.25">
      <c r="B44" s="453" t="s">
        <v>1612</v>
      </c>
      <c r="C44" s="472"/>
      <c r="D44" s="461"/>
      <c r="E44" s="453"/>
      <c r="F44" s="453"/>
      <c r="G44" s="453"/>
      <c r="H44" s="454"/>
      <c r="I44" s="433"/>
      <c r="J44" s="455"/>
      <c r="K44" s="455"/>
    </row>
    <row r="45" spans="2:11" ht="16.8" customHeight="1" x14ac:dyDescent="0.25">
      <c r="B45" s="473" t="s">
        <v>1276</v>
      </c>
      <c r="C45" s="457" t="s">
        <v>663</v>
      </c>
      <c r="D45" s="458">
        <f>-+'RCDB 2021'!D173</f>
        <v>-155.82000000029802</v>
      </c>
      <c r="E45" s="459">
        <f>+$C$15</f>
        <v>6887.4</v>
      </c>
      <c r="F45" s="460">
        <f>+D45*E45</f>
        <v>-1073194.6680020525</v>
      </c>
      <c r="G45" s="459">
        <f>+$D$15</f>
        <v>6941.65</v>
      </c>
      <c r="H45" s="460">
        <v>-4867276.7305000005</v>
      </c>
      <c r="I45" s="433"/>
      <c r="J45" s="455"/>
      <c r="K45" s="455"/>
    </row>
    <row r="46" spans="2:11" ht="16.8" customHeight="1" x14ac:dyDescent="0.25">
      <c r="B46" s="473" t="s">
        <v>1613</v>
      </c>
      <c r="C46" s="457" t="s">
        <v>663</v>
      </c>
      <c r="D46" s="458">
        <f>-'RCDB 2021'!D175</f>
        <v>-654.46000000007905</v>
      </c>
      <c r="E46" s="459">
        <f t="shared" ref="E46:E52" si="3">+$C$15</f>
        <v>6887.4</v>
      </c>
      <c r="F46" s="460">
        <f>+D46*E46</f>
        <v>-4507527.8040005444</v>
      </c>
      <c r="G46" s="459">
        <f>+$D$15</f>
        <v>6941.65</v>
      </c>
      <c r="H46" s="460">
        <v>0</v>
      </c>
      <c r="I46" s="433"/>
      <c r="J46" s="439"/>
    </row>
    <row r="47" spans="2:11" ht="16.8" customHeight="1" x14ac:dyDescent="0.25">
      <c r="B47" s="473" t="s">
        <v>1614</v>
      </c>
      <c r="C47" s="457" t="s">
        <v>663</v>
      </c>
      <c r="D47" s="458">
        <f>-'RCDB 2021'!D182-'RCDB 2021'!D183-'AFPISA 2021'!D47</f>
        <v>-33599.540000000037</v>
      </c>
      <c r="E47" s="459">
        <f t="shared" si="3"/>
        <v>6887.4</v>
      </c>
      <c r="F47" s="460">
        <f>+D47*E47</f>
        <v>-231413471.79600024</v>
      </c>
      <c r="G47" s="459">
        <f>+$D$15</f>
        <v>6941.65</v>
      </c>
      <c r="H47" s="460">
        <v>-3566689.1865001856</v>
      </c>
      <c r="I47" s="433"/>
    </row>
    <row r="48" spans="2:11" ht="16.8" customHeight="1" x14ac:dyDescent="0.25">
      <c r="B48" s="453" t="s">
        <v>1615</v>
      </c>
      <c r="C48" s="472"/>
      <c r="D48" s="461"/>
      <c r="E48" s="461"/>
      <c r="F48" s="474"/>
      <c r="G48" s="475"/>
      <c r="H48" s="454"/>
      <c r="I48" s="433"/>
    </row>
    <row r="49" spans="2:11" ht="16.8" customHeight="1" x14ac:dyDescent="0.25">
      <c r="B49" s="456" t="s">
        <v>1616</v>
      </c>
      <c r="C49" s="457" t="s">
        <v>663</v>
      </c>
      <c r="D49" s="458">
        <f>-'RCDB 2021'!D187</f>
        <v>-268323.31999999983</v>
      </c>
      <c r="E49" s="459">
        <f t="shared" si="3"/>
        <v>6887.4</v>
      </c>
      <c r="F49" s="460">
        <f>+D49*E49</f>
        <v>-1848050034.1679988</v>
      </c>
      <c r="G49" s="459">
        <f>+$D$15</f>
        <v>6941.65</v>
      </c>
      <c r="H49" s="460">
        <v>-1047146583.5864996</v>
      </c>
      <c r="I49" s="433"/>
      <c r="J49" s="455"/>
      <c r="K49" s="455"/>
    </row>
    <row r="50" spans="2:11" ht="16.8" customHeight="1" x14ac:dyDescent="0.25">
      <c r="B50" s="453" t="s">
        <v>1617</v>
      </c>
      <c r="C50" s="472"/>
      <c r="D50" s="461"/>
      <c r="E50" s="461"/>
      <c r="F50" s="474"/>
      <c r="G50" s="475"/>
      <c r="H50" s="454"/>
      <c r="I50" s="433"/>
      <c r="J50" s="455"/>
      <c r="K50" s="455"/>
    </row>
    <row r="51" spans="2:11" ht="16.8" customHeight="1" x14ac:dyDescent="0.25">
      <c r="B51" s="473" t="s">
        <v>1618</v>
      </c>
      <c r="C51" s="457" t="s">
        <v>663</v>
      </c>
      <c r="D51" s="458">
        <f>-'RCDB 2021'!D214-'RCDB 2021'!D219</f>
        <v>-487.76000000000005</v>
      </c>
      <c r="E51" s="459">
        <f t="shared" si="3"/>
        <v>6887.4</v>
      </c>
      <c r="F51" s="460">
        <f>+D51*E51</f>
        <v>-3359398.2239999999</v>
      </c>
      <c r="G51" s="459">
        <f t="shared" ref="G51:G52" si="4">+$D$15</f>
        <v>6941.65</v>
      </c>
      <c r="H51" s="460">
        <v>-810646.88699999999</v>
      </c>
      <c r="I51" s="433"/>
      <c r="J51" s="455"/>
      <c r="K51" s="455"/>
    </row>
    <row r="52" spans="2:11" ht="16.8" customHeight="1" x14ac:dyDescent="0.25">
      <c r="B52" s="473" t="s">
        <v>1296</v>
      </c>
      <c r="C52" s="457" t="s">
        <v>663</v>
      </c>
      <c r="D52" s="458">
        <f>-'RCDB 2021'!D199-'RCDB 2021'!D195-'RCDB 2021'!D191</f>
        <v>-3335053.5534999985</v>
      </c>
      <c r="E52" s="459">
        <f t="shared" si="3"/>
        <v>6887.4</v>
      </c>
      <c r="F52" s="460">
        <f>+D52*E52</f>
        <v>-22969847844.375889</v>
      </c>
      <c r="G52" s="459">
        <f t="shared" si="4"/>
        <v>6941.65</v>
      </c>
      <c r="H52" s="460">
        <v>-5275654001</v>
      </c>
      <c r="I52" s="433"/>
      <c r="J52" s="455"/>
      <c r="K52" s="455"/>
    </row>
    <row r="53" spans="2:11" ht="16.8" customHeight="1" x14ac:dyDescent="0.25">
      <c r="B53" s="470" t="s">
        <v>1485</v>
      </c>
      <c r="C53" s="476"/>
      <c r="D53" s="477">
        <f>SUM(D45:D52)</f>
        <v>-3638274.4534999989</v>
      </c>
      <c r="E53" s="478"/>
      <c r="F53" s="479">
        <f>SUM(F45:F52)</f>
        <v>-25058251471.035889</v>
      </c>
      <c r="G53" s="480"/>
      <c r="H53" s="479">
        <f>SUM(H45:H52)</f>
        <v>-6332045197.3905001</v>
      </c>
      <c r="I53" s="433"/>
      <c r="J53" s="455"/>
      <c r="K53" s="455"/>
    </row>
    <row r="54" spans="2:11" x14ac:dyDescent="0.25">
      <c r="D54" s="481"/>
      <c r="I54" s="433"/>
    </row>
    <row r="55" spans="2:11" x14ac:dyDescent="0.25">
      <c r="D55" s="481"/>
      <c r="F55" s="481"/>
    </row>
    <row r="56" spans="2:11" x14ac:dyDescent="0.25">
      <c r="B56" s="438" t="s">
        <v>1619</v>
      </c>
      <c r="H56" s="439"/>
    </row>
    <row r="57" spans="2:11" x14ac:dyDescent="0.25">
      <c r="H57" s="439"/>
    </row>
    <row r="58" spans="2:11" s="482" customFormat="1" ht="20.399999999999999" customHeight="1" x14ac:dyDescent="0.25">
      <c r="B58" s="810" t="s">
        <v>1620</v>
      </c>
      <c r="C58" s="810" t="s">
        <v>1621</v>
      </c>
      <c r="D58" s="810" t="s">
        <v>1622</v>
      </c>
      <c r="E58" s="810" t="s">
        <v>1623</v>
      </c>
      <c r="F58" s="810" t="s">
        <v>1624</v>
      </c>
      <c r="H58" s="439"/>
      <c r="I58" s="439"/>
    </row>
    <row r="59" spans="2:11" ht="18.600000000000001" customHeight="1" x14ac:dyDescent="0.25">
      <c r="B59" s="811"/>
      <c r="C59" s="811"/>
      <c r="D59" s="811"/>
      <c r="E59" s="811"/>
      <c r="F59" s="811"/>
      <c r="G59" s="483"/>
      <c r="H59" s="439"/>
      <c r="J59" s="483"/>
      <c r="K59" s="483"/>
    </row>
    <row r="60" spans="2:11" ht="31.2" customHeight="1" x14ac:dyDescent="0.25">
      <c r="B60" s="484" t="s">
        <v>1625</v>
      </c>
      <c r="C60" s="485">
        <f>+$C$14</f>
        <v>6870.81</v>
      </c>
      <c r="D60" s="486">
        <f>-Clasificaciones!G684</f>
        <v>2455783775</v>
      </c>
      <c r="E60" s="485">
        <f>+$D$14</f>
        <v>6891.96</v>
      </c>
      <c r="F60" s="486">
        <v>1067204309</v>
      </c>
      <c r="H60" s="439"/>
      <c r="J60" s="483"/>
    </row>
    <row r="61" spans="2:11" ht="31.2" customHeight="1" x14ac:dyDescent="0.25">
      <c r="B61" s="484" t="s">
        <v>1626</v>
      </c>
      <c r="C61" s="485">
        <f>+$C$15</f>
        <v>6887.4</v>
      </c>
      <c r="D61" s="486">
        <f>-Clasificaciones!G685</f>
        <v>1212172601</v>
      </c>
      <c r="E61" s="485">
        <f>+$D$15</f>
        <v>6941.65</v>
      </c>
      <c r="F61" s="486">
        <v>222069490</v>
      </c>
      <c r="H61" s="439"/>
      <c r="J61" s="483"/>
    </row>
    <row r="62" spans="2:11" ht="31.2" customHeight="1" x14ac:dyDescent="0.25">
      <c r="B62" s="484" t="s">
        <v>1627</v>
      </c>
      <c r="C62" s="485">
        <f>+$C$14</f>
        <v>6870.81</v>
      </c>
      <c r="D62" s="487">
        <f>-Clasificaciones!G865</f>
        <v>-2480714502</v>
      </c>
      <c r="E62" s="485">
        <f>+$D$14</f>
        <v>6891.96</v>
      </c>
      <c r="F62" s="487">
        <v>-531085482</v>
      </c>
      <c r="G62" s="483"/>
      <c r="H62" s="439"/>
    </row>
    <row r="63" spans="2:11" ht="31.2" customHeight="1" x14ac:dyDescent="0.25">
      <c r="B63" s="484" t="s">
        <v>1628</v>
      </c>
      <c r="C63" s="485">
        <f>+$C$15</f>
        <v>6887.4</v>
      </c>
      <c r="D63" s="487">
        <f>-Clasificaciones!G866</f>
        <v>-1208653992</v>
      </c>
      <c r="E63" s="485">
        <f>+$D$15</f>
        <v>6941.65</v>
      </c>
      <c r="F63" s="487">
        <v>-711416559</v>
      </c>
      <c r="G63" s="483"/>
      <c r="H63" s="439"/>
    </row>
    <row r="64" spans="2:11" ht="31.2" customHeight="1" x14ac:dyDescent="0.25">
      <c r="B64" s="451" t="s">
        <v>1629</v>
      </c>
      <c r="C64" s="479"/>
      <c r="D64" s="479">
        <f>+SUM(D60:D63)</f>
        <v>-21412118</v>
      </c>
      <c r="E64" s="479"/>
      <c r="F64" s="479">
        <f>+SUM(F60:F63)</f>
        <v>46771758</v>
      </c>
      <c r="H64" s="488"/>
      <c r="I64" s="489"/>
      <c r="K64" s="488"/>
    </row>
    <row r="65" spans="1:9" x14ac:dyDescent="0.25">
      <c r="D65" s="490"/>
    </row>
    <row r="66" spans="1:9" x14ac:dyDescent="0.25">
      <c r="D66" s="490"/>
    </row>
    <row r="67" spans="1:9" x14ac:dyDescent="0.25">
      <c r="B67" s="438" t="s">
        <v>1630</v>
      </c>
      <c r="C67" s="491"/>
      <c r="H67" s="492"/>
      <c r="I67" s="492"/>
    </row>
    <row r="68" spans="1:9" x14ac:dyDescent="0.25">
      <c r="B68" s="437" t="s">
        <v>1631</v>
      </c>
      <c r="I68" s="492"/>
    </row>
    <row r="69" spans="1:9" x14ac:dyDescent="0.25">
      <c r="B69" s="493"/>
      <c r="C69" s="494"/>
      <c r="D69" s="494"/>
    </row>
    <row r="70" spans="1:9" s="495" customFormat="1" ht="28.95" customHeight="1" x14ac:dyDescent="0.3">
      <c r="B70" s="496" t="s">
        <v>149</v>
      </c>
      <c r="C70" s="496" t="s">
        <v>1632</v>
      </c>
      <c r="D70" s="442">
        <v>44561</v>
      </c>
      <c r="E70" s="442">
        <v>44196</v>
      </c>
      <c r="I70" s="497"/>
    </row>
    <row r="71" spans="1:9" s="495" customFormat="1" ht="16.8" x14ac:dyDescent="0.3">
      <c r="A71" s="498"/>
      <c r="B71" s="499" t="s">
        <v>105</v>
      </c>
      <c r="C71" s="500" t="s">
        <v>1117</v>
      </c>
      <c r="D71" s="501"/>
      <c r="E71" s="501"/>
      <c r="I71" s="497"/>
    </row>
    <row r="72" spans="1:9" s="495" customFormat="1" ht="16.8" x14ac:dyDescent="0.3">
      <c r="A72" s="498"/>
      <c r="B72" s="502" t="s">
        <v>1633</v>
      </c>
      <c r="C72" s="500" t="s">
        <v>1634</v>
      </c>
      <c r="D72" s="501">
        <v>1872447497</v>
      </c>
      <c r="E72" s="501">
        <v>302810046</v>
      </c>
      <c r="I72" s="497"/>
    </row>
    <row r="73" spans="1:9" s="495" customFormat="1" ht="16.8" x14ac:dyDescent="0.3">
      <c r="A73" s="498"/>
      <c r="B73" s="502" t="s">
        <v>1635</v>
      </c>
      <c r="C73" s="500" t="s">
        <v>1636</v>
      </c>
      <c r="D73" s="501">
        <v>121221490</v>
      </c>
      <c r="E73" s="501">
        <v>20227028</v>
      </c>
      <c r="I73" s="497"/>
    </row>
    <row r="74" spans="1:9" s="495" customFormat="1" ht="16.8" x14ac:dyDescent="0.3">
      <c r="A74" s="498"/>
      <c r="B74" s="502" t="s">
        <v>1637</v>
      </c>
      <c r="C74" s="500" t="s">
        <v>1634</v>
      </c>
      <c r="D74" s="501">
        <v>0</v>
      </c>
      <c r="E74" s="501">
        <v>0</v>
      </c>
      <c r="I74" s="497"/>
    </row>
    <row r="75" spans="1:9" s="495" customFormat="1" ht="16.8" x14ac:dyDescent="0.3">
      <c r="A75" s="498"/>
      <c r="B75" s="502" t="s">
        <v>1638</v>
      </c>
      <c r="C75" s="500" t="s">
        <v>1636</v>
      </c>
      <c r="D75" s="501">
        <v>103750</v>
      </c>
      <c r="E75" s="501">
        <v>45627</v>
      </c>
      <c r="I75" s="497"/>
    </row>
    <row r="76" spans="1:9" s="495" customFormat="1" ht="16.8" x14ac:dyDescent="0.3">
      <c r="A76" s="498"/>
      <c r="B76" s="502" t="s">
        <v>1639</v>
      </c>
      <c r="C76" s="500" t="s">
        <v>1634</v>
      </c>
      <c r="D76" s="501">
        <f>+'AFPISA 2021'!C9</f>
        <v>716173061</v>
      </c>
      <c r="E76" s="501">
        <v>274384113</v>
      </c>
      <c r="I76" s="497"/>
    </row>
    <row r="77" spans="1:9" s="495" customFormat="1" ht="16.8" x14ac:dyDescent="0.3">
      <c r="A77" s="498"/>
      <c r="B77" s="502" t="s">
        <v>1640</v>
      </c>
      <c r="C77" s="500" t="s">
        <v>1634</v>
      </c>
      <c r="D77" s="501">
        <f>+'AFPISA 2021'!C10</f>
        <v>760987004</v>
      </c>
      <c r="E77" s="501">
        <v>4273</v>
      </c>
      <c r="I77" s="497"/>
    </row>
    <row r="78" spans="1:9" s="506" customFormat="1" ht="16.8" x14ac:dyDescent="0.3">
      <c r="A78" s="503"/>
      <c r="B78" s="499" t="s">
        <v>1641</v>
      </c>
      <c r="C78" s="504"/>
      <c r="D78" s="505"/>
      <c r="E78" s="505"/>
      <c r="I78" s="507"/>
    </row>
    <row r="79" spans="1:9" s="506" customFormat="1" ht="16.8" x14ac:dyDescent="0.3">
      <c r="A79" s="503"/>
      <c r="B79" s="502" t="s">
        <v>1642</v>
      </c>
      <c r="C79" s="500" t="s">
        <v>1634</v>
      </c>
      <c r="D79" s="501">
        <v>6027989</v>
      </c>
      <c r="E79" s="501">
        <v>6000000</v>
      </c>
      <c r="I79" s="507"/>
    </row>
    <row r="80" spans="1:9" s="506" customFormat="1" ht="16.8" x14ac:dyDescent="0.3">
      <c r="A80" s="503"/>
      <c r="B80" s="502" t="s">
        <v>1643</v>
      </c>
      <c r="C80" s="500" t="s">
        <v>1634</v>
      </c>
      <c r="D80" s="501">
        <v>6000000</v>
      </c>
      <c r="E80" s="501">
        <v>6000000</v>
      </c>
      <c r="I80" s="507"/>
    </row>
    <row r="81" spans="1:9" s="506" customFormat="1" ht="16.8" x14ac:dyDescent="0.3">
      <c r="A81" s="503"/>
      <c r="B81" s="502" t="s">
        <v>1644</v>
      </c>
      <c r="C81" s="500" t="s">
        <v>1634</v>
      </c>
      <c r="D81" s="501">
        <v>47566618</v>
      </c>
      <c r="E81" s="501">
        <v>41351760</v>
      </c>
      <c r="I81" s="507"/>
    </row>
    <row r="82" spans="1:9" s="506" customFormat="1" ht="16.8" x14ac:dyDescent="0.3">
      <c r="A82" s="503"/>
      <c r="B82" s="502" t="s">
        <v>1645</v>
      </c>
      <c r="C82" s="500" t="s">
        <v>1634</v>
      </c>
      <c r="D82" s="501">
        <v>51387132</v>
      </c>
      <c r="E82" s="501">
        <v>41351760</v>
      </c>
      <c r="I82" s="507"/>
    </row>
    <row r="83" spans="1:9" s="495" customFormat="1" ht="16.8" x14ac:dyDescent="0.3">
      <c r="A83" s="498"/>
      <c r="B83" s="499" t="s">
        <v>1646</v>
      </c>
      <c r="C83" s="500"/>
      <c r="D83" s="501"/>
      <c r="E83" s="501"/>
      <c r="I83" s="497"/>
    </row>
    <row r="84" spans="1:9" s="495" customFormat="1" ht="16.8" x14ac:dyDescent="0.3">
      <c r="A84" s="498"/>
      <c r="B84" s="502" t="s">
        <v>1647</v>
      </c>
      <c r="C84" s="500" t="s">
        <v>1634</v>
      </c>
      <c r="D84" s="501">
        <v>5560000</v>
      </c>
      <c r="E84" s="501">
        <v>5100000</v>
      </c>
      <c r="I84" s="497"/>
    </row>
    <row r="85" spans="1:9" s="495" customFormat="1" ht="16.8" x14ac:dyDescent="0.3">
      <c r="A85" s="498"/>
      <c r="B85" s="502" t="s">
        <v>1648</v>
      </c>
      <c r="C85" s="500" t="s">
        <v>1634</v>
      </c>
      <c r="D85" s="501">
        <v>300374</v>
      </c>
      <c r="E85" s="501">
        <v>300000</v>
      </c>
      <c r="I85" s="497"/>
    </row>
    <row r="86" spans="1:9" s="495" customFormat="1" ht="16.8" x14ac:dyDescent="0.3">
      <c r="A86" s="498"/>
      <c r="B86" s="502" t="s">
        <v>1649</v>
      </c>
      <c r="C86" s="500" t="s">
        <v>1634</v>
      </c>
      <c r="D86" s="501">
        <v>22914151</v>
      </c>
      <c r="E86" s="501">
        <v>20675880</v>
      </c>
      <c r="I86" s="497"/>
    </row>
    <row r="87" spans="1:9" s="495" customFormat="1" ht="16.8" x14ac:dyDescent="0.3">
      <c r="A87" s="498"/>
      <c r="B87" s="499" t="s">
        <v>1650</v>
      </c>
      <c r="C87" s="500"/>
      <c r="D87" s="501"/>
      <c r="E87" s="501"/>
      <c r="I87" s="497"/>
    </row>
    <row r="88" spans="1:9" s="495" customFormat="1" ht="16.8" x14ac:dyDescent="0.3">
      <c r="A88" s="498"/>
      <c r="B88" s="502" t="s">
        <v>1651</v>
      </c>
      <c r="C88" s="500" t="s">
        <v>1634</v>
      </c>
      <c r="D88" s="501">
        <v>3468465</v>
      </c>
      <c r="E88" s="501">
        <v>39964336</v>
      </c>
      <c r="I88" s="497"/>
    </row>
    <row r="89" spans="1:9" s="495" customFormat="1" ht="16.8" x14ac:dyDescent="0.3">
      <c r="A89" s="498"/>
      <c r="B89" s="502" t="s">
        <v>1652</v>
      </c>
      <c r="C89" s="500" t="s">
        <v>1634</v>
      </c>
      <c r="D89" s="501">
        <v>16401929</v>
      </c>
      <c r="E89" s="501">
        <v>59334538</v>
      </c>
      <c r="I89" s="497"/>
    </row>
    <row r="90" spans="1:9" s="495" customFormat="1" ht="16.8" x14ac:dyDescent="0.3">
      <c r="A90" s="498"/>
      <c r="B90" s="499" t="s">
        <v>1653</v>
      </c>
      <c r="C90" s="500"/>
      <c r="D90" s="501"/>
      <c r="E90" s="501"/>
      <c r="I90" s="497"/>
    </row>
    <row r="91" spans="1:9" s="495" customFormat="1" ht="16.8" x14ac:dyDescent="0.3">
      <c r="A91" s="498"/>
      <c r="B91" s="502" t="s">
        <v>1654</v>
      </c>
      <c r="C91" s="500" t="s">
        <v>1634</v>
      </c>
      <c r="D91" s="501">
        <v>36676</v>
      </c>
      <c r="E91" s="501">
        <v>448</v>
      </c>
      <c r="I91" s="497"/>
    </row>
    <row r="92" spans="1:9" s="495" customFormat="1" ht="16.8" x14ac:dyDescent="0.3">
      <c r="A92" s="498"/>
      <c r="B92" s="502" t="s">
        <v>1655</v>
      </c>
      <c r="C92" s="500" t="s">
        <v>1634</v>
      </c>
      <c r="D92" s="501">
        <v>34835</v>
      </c>
      <c r="E92" s="501">
        <v>758</v>
      </c>
      <c r="I92" s="497"/>
    </row>
    <row r="93" spans="1:9" s="495" customFormat="1" ht="16.8" x14ac:dyDescent="0.3">
      <c r="A93" s="498"/>
      <c r="B93" s="499" t="s">
        <v>1656</v>
      </c>
      <c r="C93" s="500"/>
      <c r="D93" s="501"/>
      <c r="E93" s="501"/>
      <c r="I93" s="497"/>
    </row>
    <row r="94" spans="1:9" s="495" customFormat="1" ht="16.8" x14ac:dyDescent="0.3">
      <c r="A94" s="498"/>
      <c r="B94" s="502" t="s">
        <v>1657</v>
      </c>
      <c r="C94" s="500" t="s">
        <v>1634</v>
      </c>
      <c r="D94" s="501">
        <v>110</v>
      </c>
      <c r="E94" s="501">
        <v>0</v>
      </c>
      <c r="I94" s="497"/>
    </row>
    <row r="95" spans="1:9" s="495" customFormat="1" ht="16.8" x14ac:dyDescent="0.3">
      <c r="A95" s="498"/>
      <c r="B95" s="502" t="s">
        <v>1658</v>
      </c>
      <c r="C95" s="500" t="s">
        <v>1634</v>
      </c>
      <c r="D95" s="501">
        <v>10492</v>
      </c>
      <c r="E95" s="501">
        <v>0</v>
      </c>
      <c r="I95" s="497"/>
    </row>
    <row r="96" spans="1:9" s="495" customFormat="1" ht="16.8" x14ac:dyDescent="0.3">
      <c r="A96" s="498"/>
      <c r="B96" s="499" t="s">
        <v>1659</v>
      </c>
      <c r="C96" s="500"/>
      <c r="D96" s="501"/>
      <c r="E96" s="501"/>
      <c r="I96" s="497"/>
    </row>
    <row r="97" spans="1:9" s="495" customFormat="1" ht="16.8" x14ac:dyDescent="0.3">
      <c r="A97" s="498"/>
      <c r="B97" s="502" t="s">
        <v>1660</v>
      </c>
      <c r="C97" s="500" t="s">
        <v>1634</v>
      </c>
      <c r="D97" s="501">
        <v>18159282</v>
      </c>
      <c r="E97" s="501">
        <v>12324356</v>
      </c>
      <c r="I97" s="497"/>
    </row>
    <row r="98" spans="1:9" s="495" customFormat="1" ht="16.8" x14ac:dyDescent="0.3">
      <c r="A98" s="498"/>
      <c r="B98" s="499" t="s">
        <v>1661</v>
      </c>
      <c r="C98" s="500"/>
      <c r="D98" s="501"/>
      <c r="E98" s="501"/>
      <c r="I98" s="497"/>
    </row>
    <row r="99" spans="1:9" s="495" customFormat="1" ht="16.8" x14ac:dyDescent="0.3">
      <c r="A99" s="498"/>
      <c r="B99" s="502" t="s">
        <v>1662</v>
      </c>
      <c r="C99" s="500" t="s">
        <v>1663</v>
      </c>
      <c r="D99" s="501">
        <v>468059075</v>
      </c>
      <c r="E99" s="501">
        <v>0</v>
      </c>
      <c r="I99" s="497"/>
    </row>
    <row r="100" spans="1:9" s="495" customFormat="1" ht="16.8" x14ac:dyDescent="0.3">
      <c r="A100" s="498"/>
      <c r="B100" s="502" t="s">
        <v>1664</v>
      </c>
      <c r="C100" s="500" t="s">
        <v>1634</v>
      </c>
      <c r="D100" s="501">
        <v>263032</v>
      </c>
      <c r="E100" s="501">
        <v>263014</v>
      </c>
      <c r="I100" s="497"/>
    </row>
    <row r="101" spans="1:9" s="495" customFormat="1" ht="16.8" x14ac:dyDescent="0.3">
      <c r="A101" s="498"/>
      <c r="B101" s="502" t="s">
        <v>1665</v>
      </c>
      <c r="C101" s="500" t="s">
        <v>1663</v>
      </c>
      <c r="D101" s="501">
        <v>26311969</v>
      </c>
      <c r="E101" s="501">
        <v>0</v>
      </c>
      <c r="I101" s="497"/>
    </row>
    <row r="102" spans="1:9" s="495" customFormat="1" ht="16.8" x14ac:dyDescent="0.3">
      <c r="A102" s="498"/>
      <c r="B102" s="502" t="s">
        <v>1666</v>
      </c>
      <c r="C102" s="500" t="s">
        <v>1634</v>
      </c>
      <c r="D102" s="501">
        <v>28300935</v>
      </c>
      <c r="E102" s="501">
        <v>104212293</v>
      </c>
      <c r="I102" s="497"/>
    </row>
    <row r="103" spans="1:9" s="495" customFormat="1" ht="16.8" x14ac:dyDescent="0.3">
      <c r="A103" s="498"/>
      <c r="B103" s="499" t="s">
        <v>1667</v>
      </c>
      <c r="C103" s="500"/>
      <c r="D103" s="501"/>
      <c r="E103" s="501"/>
      <c r="I103" s="497"/>
    </row>
    <row r="104" spans="1:9" s="495" customFormat="1" ht="16.8" x14ac:dyDescent="0.3">
      <c r="A104" s="498"/>
      <c r="B104" s="502" t="s">
        <v>1668</v>
      </c>
      <c r="C104" s="500" t="s">
        <v>1634</v>
      </c>
      <c r="D104" s="501">
        <v>3982</v>
      </c>
      <c r="E104" s="501">
        <v>1189</v>
      </c>
      <c r="I104" s="497"/>
    </row>
    <row r="105" spans="1:9" s="495" customFormat="1" ht="16.8" x14ac:dyDescent="0.3">
      <c r="A105" s="498"/>
      <c r="B105" s="502" t="s">
        <v>1669</v>
      </c>
      <c r="C105" s="500" t="s">
        <v>1634</v>
      </c>
      <c r="D105" s="501">
        <v>39661888</v>
      </c>
      <c r="E105" s="501">
        <v>5858</v>
      </c>
      <c r="I105" s="497"/>
    </row>
    <row r="106" spans="1:9" s="495" customFormat="1" ht="16.8" x14ac:dyDescent="0.3">
      <c r="A106" s="498"/>
      <c r="B106" s="499" t="s">
        <v>1670</v>
      </c>
      <c r="C106" s="500"/>
      <c r="D106" s="501"/>
      <c r="E106" s="501"/>
      <c r="I106" s="497"/>
    </row>
    <row r="107" spans="1:9" s="495" customFormat="1" ht="16.8" x14ac:dyDescent="0.3">
      <c r="A107" s="498"/>
      <c r="B107" s="502" t="s">
        <v>1671</v>
      </c>
      <c r="C107" s="500" t="s">
        <v>1634</v>
      </c>
      <c r="D107" s="501">
        <v>6759960</v>
      </c>
      <c r="E107" s="501">
        <v>3000000</v>
      </c>
      <c r="I107" s="497"/>
    </row>
    <row r="108" spans="1:9" s="495" customFormat="1" ht="16.8" x14ac:dyDescent="0.3">
      <c r="A108" s="498"/>
      <c r="B108" s="502" t="s">
        <v>1672</v>
      </c>
      <c r="C108" s="500" t="s">
        <v>1634</v>
      </c>
      <c r="D108" s="501">
        <v>20109555</v>
      </c>
      <c r="E108" s="501">
        <v>0</v>
      </c>
      <c r="I108" s="497"/>
    </row>
    <row r="109" spans="1:9" s="495" customFormat="1" ht="16.8" x14ac:dyDescent="0.3">
      <c r="A109" s="498"/>
      <c r="B109" s="499" t="s">
        <v>1673</v>
      </c>
      <c r="C109" s="500"/>
      <c r="D109" s="501"/>
      <c r="E109" s="501"/>
      <c r="I109" s="497"/>
    </row>
    <row r="110" spans="1:9" s="495" customFormat="1" ht="16.8" x14ac:dyDescent="0.3">
      <c r="A110" s="498"/>
      <c r="B110" s="502" t="s">
        <v>1674</v>
      </c>
      <c r="C110" s="500" t="s">
        <v>1634</v>
      </c>
      <c r="D110" s="501">
        <v>47834073</v>
      </c>
      <c r="E110" s="501">
        <v>0</v>
      </c>
      <c r="I110" s="497"/>
    </row>
    <row r="111" spans="1:9" s="495" customFormat="1" ht="16.8" x14ac:dyDescent="0.3">
      <c r="A111" s="498"/>
      <c r="B111" s="502" t="s">
        <v>1675</v>
      </c>
      <c r="C111" s="500" t="s">
        <v>1634</v>
      </c>
      <c r="D111" s="501">
        <v>61362792</v>
      </c>
      <c r="E111" s="501">
        <v>0</v>
      </c>
      <c r="I111" s="497"/>
    </row>
    <row r="112" spans="1:9" s="495" customFormat="1" ht="16.8" x14ac:dyDescent="0.3">
      <c r="A112" s="498"/>
      <c r="B112" s="499" t="s">
        <v>1676</v>
      </c>
      <c r="C112" s="500"/>
      <c r="D112" s="501"/>
      <c r="E112" s="501"/>
      <c r="I112" s="497"/>
    </row>
    <row r="113" spans="1:9" s="495" customFormat="1" ht="16.8" x14ac:dyDescent="0.3">
      <c r="A113" s="498"/>
      <c r="B113" s="502" t="s">
        <v>1677</v>
      </c>
      <c r="C113" s="500" t="s">
        <v>1634</v>
      </c>
      <c r="D113" s="501">
        <v>3800000</v>
      </c>
      <c r="E113" s="501">
        <v>0</v>
      </c>
      <c r="I113" s="497"/>
    </row>
    <row r="114" spans="1:9" s="495" customFormat="1" ht="16.8" x14ac:dyDescent="0.3">
      <c r="A114" s="498"/>
      <c r="B114" s="499" t="s">
        <v>1678</v>
      </c>
      <c r="C114" s="500"/>
      <c r="D114" s="501"/>
      <c r="E114" s="501"/>
      <c r="I114" s="497"/>
    </row>
    <row r="115" spans="1:9" s="495" customFormat="1" ht="16.8" x14ac:dyDescent="0.3">
      <c r="A115" s="498"/>
      <c r="B115" s="502" t="s">
        <v>1679</v>
      </c>
      <c r="C115" s="500" t="s">
        <v>1634</v>
      </c>
      <c r="D115" s="501">
        <v>1000706</v>
      </c>
      <c r="E115" s="501">
        <v>0</v>
      </c>
      <c r="I115" s="497"/>
    </row>
    <row r="116" spans="1:9" s="495" customFormat="1" ht="16.8" x14ac:dyDescent="0.3">
      <c r="A116" s="498"/>
      <c r="B116" s="502" t="s">
        <v>1680</v>
      </c>
      <c r="C116" s="500" t="s">
        <v>1634</v>
      </c>
      <c r="D116" s="501">
        <v>6871291</v>
      </c>
      <c r="E116" s="501">
        <v>0</v>
      </c>
      <c r="I116" s="497"/>
    </row>
    <row r="117" spans="1:9" s="495" customFormat="1" ht="16.8" x14ac:dyDescent="0.3">
      <c r="A117" s="498"/>
      <c r="B117" s="499" t="s">
        <v>1681</v>
      </c>
      <c r="C117" s="500"/>
      <c r="D117" s="501"/>
      <c r="E117" s="501"/>
      <c r="I117" s="497"/>
    </row>
    <row r="118" spans="1:9" s="495" customFormat="1" ht="16.8" x14ac:dyDescent="0.3">
      <c r="A118" s="498"/>
      <c r="B118" s="502" t="s">
        <v>1682</v>
      </c>
      <c r="C118" s="500" t="s">
        <v>1634</v>
      </c>
      <c r="D118" s="501">
        <v>12780</v>
      </c>
      <c r="E118" s="501">
        <v>0</v>
      </c>
      <c r="I118" s="497"/>
    </row>
    <row r="119" spans="1:9" s="495" customFormat="1" ht="16.8" x14ac:dyDescent="0.3">
      <c r="A119" s="498"/>
      <c r="B119" s="499" t="s">
        <v>1683</v>
      </c>
      <c r="C119" s="500"/>
      <c r="D119" s="501"/>
      <c r="E119" s="501"/>
      <c r="I119" s="497"/>
    </row>
    <row r="120" spans="1:9" s="495" customFormat="1" ht="16.8" x14ac:dyDescent="0.3">
      <c r="A120" s="498"/>
      <c r="B120" s="502" t="s">
        <v>1684</v>
      </c>
      <c r="C120" s="500" t="s">
        <v>1634</v>
      </c>
      <c r="D120" s="501">
        <v>7781169</v>
      </c>
      <c r="E120" s="501">
        <v>0</v>
      </c>
      <c r="I120" s="497"/>
    </row>
    <row r="121" spans="1:9" s="495" customFormat="1" ht="16.8" x14ac:dyDescent="0.3">
      <c r="B121" s="508" t="s">
        <v>1685</v>
      </c>
      <c r="C121" s="509" t="s">
        <v>1685</v>
      </c>
      <c r="D121" s="510">
        <f>SUM(D71:D120)</f>
        <v>4366934062</v>
      </c>
      <c r="E121" s="510">
        <f>SUM(E71:E120)-2</f>
        <v>937357275</v>
      </c>
      <c r="F121" s="511">
        <f>+D121-'Balance General'!D15</f>
        <v>0</v>
      </c>
      <c r="G121" s="511">
        <f>+E121-'Balance General'!F15</f>
        <v>0</v>
      </c>
      <c r="I121" s="497"/>
    </row>
    <row r="122" spans="1:9" x14ac:dyDescent="0.25">
      <c r="C122" s="512"/>
      <c r="D122" s="512"/>
    </row>
    <row r="123" spans="1:9" x14ac:dyDescent="0.25">
      <c r="D123" s="488"/>
    </row>
    <row r="124" spans="1:9" x14ac:dyDescent="0.25">
      <c r="D124" s="488"/>
    </row>
    <row r="125" spans="1:9" s="52" customFormat="1" x14ac:dyDescent="0.25">
      <c r="B125" s="438" t="s">
        <v>1686</v>
      </c>
      <c r="C125" s="513"/>
      <c r="I125" s="514"/>
    </row>
    <row r="126" spans="1:9" s="52" customFormat="1" x14ac:dyDescent="0.25">
      <c r="B126" s="438"/>
      <c r="I126" s="514"/>
    </row>
    <row r="127" spans="1:9" s="52" customFormat="1" x14ac:dyDescent="0.25">
      <c r="B127" s="438" t="s">
        <v>1687</v>
      </c>
      <c r="I127" s="514"/>
    </row>
    <row r="128" spans="1:9" s="52" customFormat="1" x14ac:dyDescent="0.25">
      <c r="B128" s="437" t="s">
        <v>1688</v>
      </c>
      <c r="I128" s="514"/>
    </row>
    <row r="129" spans="2:13" s="52" customFormat="1" x14ac:dyDescent="0.25">
      <c r="B129" s="438"/>
      <c r="I129" s="514"/>
    </row>
    <row r="130" spans="2:13" s="52" customFormat="1" ht="18" customHeight="1" x14ac:dyDescent="0.25">
      <c r="B130" s="812" t="s">
        <v>1689</v>
      </c>
      <c r="C130" s="812"/>
      <c r="D130" s="812"/>
      <c r="E130" s="812"/>
      <c r="F130" s="812"/>
      <c r="G130" s="812"/>
      <c r="H130" s="812" t="s">
        <v>1690</v>
      </c>
      <c r="I130" s="812"/>
      <c r="J130" s="812"/>
    </row>
    <row r="131" spans="2:13" s="52" customFormat="1" ht="15" customHeight="1" x14ac:dyDescent="0.25">
      <c r="B131" s="812" t="s">
        <v>1691</v>
      </c>
      <c r="C131" s="812" t="s">
        <v>1692</v>
      </c>
      <c r="D131" s="809" t="s">
        <v>1693</v>
      </c>
      <c r="E131" s="812" t="s">
        <v>1694</v>
      </c>
      <c r="F131" s="812"/>
      <c r="G131" s="809" t="s">
        <v>1695</v>
      </c>
      <c r="H131" s="812" t="s">
        <v>1083</v>
      </c>
      <c r="I131" s="812" t="s">
        <v>1696</v>
      </c>
      <c r="J131" s="809" t="s">
        <v>1697</v>
      </c>
    </row>
    <row r="132" spans="2:13" s="52" customFormat="1" x14ac:dyDescent="0.25">
      <c r="B132" s="812"/>
      <c r="C132" s="812"/>
      <c r="D132" s="809"/>
      <c r="E132" s="496" t="s">
        <v>662</v>
      </c>
      <c r="F132" s="496" t="s">
        <v>663</v>
      </c>
      <c r="G132" s="812"/>
      <c r="H132" s="812"/>
      <c r="I132" s="812"/>
      <c r="J132" s="809"/>
    </row>
    <row r="133" spans="2:13" s="52" customFormat="1" ht="15" customHeight="1" x14ac:dyDescent="0.25">
      <c r="B133" s="515" t="s">
        <v>192</v>
      </c>
      <c r="C133" s="516"/>
      <c r="D133" s="517"/>
      <c r="E133" s="517"/>
      <c r="F133" s="517"/>
      <c r="G133" s="517"/>
      <c r="H133" s="517"/>
      <c r="I133" s="517"/>
      <c r="J133" s="518"/>
    </row>
    <row r="134" spans="2:13" s="52" customFormat="1" ht="15" customHeight="1" x14ac:dyDescent="0.25">
      <c r="B134" s="519" t="s">
        <v>1698</v>
      </c>
      <c r="C134" s="520"/>
      <c r="D134" s="521"/>
      <c r="E134" s="521"/>
      <c r="F134" s="521"/>
      <c r="G134" s="521"/>
      <c r="H134" s="521"/>
      <c r="I134" s="521"/>
      <c r="J134" s="522"/>
    </row>
    <row r="135" spans="2:13" s="52" customFormat="1" x14ac:dyDescent="0.25">
      <c r="B135" s="523" t="s">
        <v>1699</v>
      </c>
      <c r="C135" s="524" t="s">
        <v>203</v>
      </c>
      <c r="D135" s="525">
        <v>1</v>
      </c>
      <c r="E135" s="525">
        <v>100000000</v>
      </c>
      <c r="F135" s="526">
        <v>0</v>
      </c>
      <c r="G135" s="525">
        <v>100536301.369863</v>
      </c>
      <c r="H135" s="527">
        <v>31546000000</v>
      </c>
      <c r="I135" s="528">
        <v>27607642635.799999</v>
      </c>
      <c r="J135" s="529">
        <v>150553423660.39999</v>
      </c>
      <c r="M135" s="530"/>
    </row>
    <row r="136" spans="2:13" s="52" customFormat="1" x14ac:dyDescent="0.25">
      <c r="B136" s="523" t="s">
        <v>1699</v>
      </c>
      <c r="C136" s="524" t="s">
        <v>203</v>
      </c>
      <c r="D136" s="525">
        <v>1</v>
      </c>
      <c r="E136" s="525">
        <v>100000000</v>
      </c>
      <c r="F136" s="526">
        <v>0</v>
      </c>
      <c r="G136" s="525">
        <v>100536301.369863</v>
      </c>
      <c r="H136" s="527">
        <v>31546000000</v>
      </c>
      <c r="I136" s="528">
        <v>27607642635.799999</v>
      </c>
      <c r="J136" s="529">
        <v>150553423660.39999</v>
      </c>
      <c r="M136" s="530"/>
    </row>
    <row r="137" spans="2:13" s="52" customFormat="1" x14ac:dyDescent="0.25">
      <c r="B137" s="523" t="s">
        <v>1699</v>
      </c>
      <c r="C137" s="524" t="s">
        <v>203</v>
      </c>
      <c r="D137" s="525">
        <v>1</v>
      </c>
      <c r="E137" s="525">
        <v>100000000</v>
      </c>
      <c r="F137" s="526">
        <v>0</v>
      </c>
      <c r="G137" s="525">
        <v>100366027.39726028</v>
      </c>
      <c r="H137" s="527">
        <v>31546000000</v>
      </c>
      <c r="I137" s="528">
        <v>27607642635.799999</v>
      </c>
      <c r="J137" s="529">
        <v>150553423660.39999</v>
      </c>
      <c r="M137" s="530"/>
    </row>
    <row r="138" spans="2:13" s="52" customFormat="1" x14ac:dyDescent="0.25">
      <c r="B138" s="523" t="s">
        <v>1699</v>
      </c>
      <c r="C138" s="524" t="s">
        <v>203</v>
      </c>
      <c r="D138" s="525">
        <v>1</v>
      </c>
      <c r="E138" s="525">
        <v>100000000</v>
      </c>
      <c r="F138" s="526">
        <v>0</v>
      </c>
      <c r="G138" s="525">
        <v>100366027.39726028</v>
      </c>
      <c r="H138" s="527">
        <v>31546000000</v>
      </c>
      <c r="I138" s="528">
        <v>27607642635.799999</v>
      </c>
      <c r="J138" s="529">
        <v>150553423660.39999</v>
      </c>
      <c r="M138" s="530"/>
    </row>
    <row r="139" spans="2:13" s="52" customFormat="1" x14ac:dyDescent="0.25">
      <c r="B139" s="523" t="s">
        <v>1699</v>
      </c>
      <c r="C139" s="524" t="s">
        <v>203</v>
      </c>
      <c r="D139" s="525">
        <v>1</v>
      </c>
      <c r="E139" s="525">
        <v>50000000</v>
      </c>
      <c r="F139" s="526">
        <v>0</v>
      </c>
      <c r="G139" s="525">
        <v>50183013.698630139</v>
      </c>
      <c r="H139" s="527">
        <v>31546000000</v>
      </c>
      <c r="I139" s="528">
        <v>27607642635.799999</v>
      </c>
      <c r="J139" s="529">
        <v>150553423660.39999</v>
      </c>
      <c r="M139" s="530"/>
    </row>
    <row r="140" spans="2:13" s="52" customFormat="1" x14ac:dyDescent="0.25">
      <c r="B140" s="523" t="s">
        <v>1699</v>
      </c>
      <c r="C140" s="524" t="s">
        <v>203</v>
      </c>
      <c r="D140" s="525">
        <v>1</v>
      </c>
      <c r="E140" s="525">
        <v>50000000</v>
      </c>
      <c r="F140" s="526">
        <v>0</v>
      </c>
      <c r="G140" s="525">
        <v>50183013.698630139</v>
      </c>
      <c r="H140" s="527">
        <v>31546000000</v>
      </c>
      <c r="I140" s="528">
        <v>27607642635.799999</v>
      </c>
      <c r="J140" s="529">
        <v>150553423660.39999</v>
      </c>
      <c r="M140" s="530"/>
    </row>
    <row r="141" spans="2:13" s="52" customFormat="1" x14ac:dyDescent="0.25">
      <c r="B141" s="523" t="s">
        <v>1699</v>
      </c>
      <c r="C141" s="524" t="s">
        <v>203</v>
      </c>
      <c r="D141" s="525">
        <v>1</v>
      </c>
      <c r="E141" s="525">
        <v>50000000</v>
      </c>
      <c r="F141" s="526">
        <v>0</v>
      </c>
      <c r="G141" s="525">
        <v>50183013.698630139</v>
      </c>
      <c r="H141" s="527">
        <v>31546000000</v>
      </c>
      <c r="I141" s="528">
        <v>27607642635.799999</v>
      </c>
      <c r="J141" s="529">
        <v>150553423660.39999</v>
      </c>
      <c r="M141" s="530"/>
    </row>
    <row r="142" spans="2:13" s="52" customFormat="1" x14ac:dyDescent="0.25">
      <c r="B142" s="523" t="s">
        <v>1699</v>
      </c>
      <c r="C142" s="524" t="s">
        <v>203</v>
      </c>
      <c r="D142" s="525">
        <v>1</v>
      </c>
      <c r="E142" s="525">
        <v>50000000</v>
      </c>
      <c r="F142" s="526">
        <v>0</v>
      </c>
      <c r="G142" s="525">
        <v>50183013.698630139</v>
      </c>
      <c r="H142" s="529">
        <v>31546000000</v>
      </c>
      <c r="I142" s="527">
        <v>27607642635.799999</v>
      </c>
      <c r="J142" s="528">
        <v>150553423660.39999</v>
      </c>
      <c r="M142" s="530"/>
    </row>
    <row r="143" spans="2:13" s="52" customFormat="1" x14ac:dyDescent="0.25">
      <c r="B143" s="531" t="s">
        <v>1699</v>
      </c>
      <c r="C143" s="524" t="s">
        <v>203</v>
      </c>
      <c r="D143" s="525">
        <v>1</v>
      </c>
      <c r="E143" s="532">
        <v>50000000</v>
      </c>
      <c r="F143" s="526">
        <v>0</v>
      </c>
      <c r="G143" s="532">
        <v>50183013.698630139</v>
      </c>
      <c r="H143" s="527">
        <v>31546000000</v>
      </c>
      <c r="I143" s="528">
        <v>27607642635.799999</v>
      </c>
      <c r="J143" s="529">
        <v>150553423660.39999</v>
      </c>
      <c r="M143" s="530"/>
    </row>
    <row r="144" spans="2:13" s="52" customFormat="1" x14ac:dyDescent="0.25">
      <c r="B144" s="531" t="s">
        <v>1699</v>
      </c>
      <c r="C144" s="524" t="s">
        <v>203</v>
      </c>
      <c r="D144" s="525">
        <v>1</v>
      </c>
      <c r="E144" s="532">
        <v>50000000</v>
      </c>
      <c r="F144" s="526">
        <v>0</v>
      </c>
      <c r="G144" s="532">
        <v>50183013.698630139</v>
      </c>
      <c r="H144" s="527">
        <v>31546000000</v>
      </c>
      <c r="I144" s="528">
        <v>27607642635.799999</v>
      </c>
      <c r="J144" s="529">
        <v>150553423660.39999</v>
      </c>
      <c r="M144" s="530"/>
    </row>
    <row r="145" spans="2:13" s="52" customFormat="1" x14ac:dyDescent="0.25">
      <c r="B145" s="531" t="s">
        <v>1699</v>
      </c>
      <c r="C145" s="524" t="s">
        <v>203</v>
      </c>
      <c r="D145" s="525">
        <v>1</v>
      </c>
      <c r="E145" s="532">
        <v>50000000</v>
      </c>
      <c r="F145" s="526">
        <v>0</v>
      </c>
      <c r="G145" s="532">
        <v>50183013.698630139</v>
      </c>
      <c r="H145" s="527">
        <v>31546000000</v>
      </c>
      <c r="I145" s="528">
        <v>27607642635.799999</v>
      </c>
      <c r="J145" s="529">
        <v>150553423660.39999</v>
      </c>
      <c r="M145" s="530"/>
    </row>
    <row r="146" spans="2:13" s="52" customFormat="1" x14ac:dyDescent="0.25">
      <c r="B146" s="531" t="s">
        <v>1699</v>
      </c>
      <c r="C146" s="524" t="s">
        <v>203</v>
      </c>
      <c r="D146" s="525">
        <v>1</v>
      </c>
      <c r="E146" s="532">
        <v>50000000</v>
      </c>
      <c r="F146" s="526">
        <v>0</v>
      </c>
      <c r="G146" s="532">
        <v>50183013.698630139</v>
      </c>
      <c r="H146" s="527">
        <v>31546000000</v>
      </c>
      <c r="I146" s="528">
        <v>27607642635.799999</v>
      </c>
      <c r="J146" s="529">
        <v>150553423660.39999</v>
      </c>
      <c r="M146" s="530"/>
    </row>
    <row r="147" spans="2:13" s="52" customFormat="1" x14ac:dyDescent="0.25">
      <c r="B147" s="531" t="s">
        <v>1699</v>
      </c>
      <c r="C147" s="524" t="s">
        <v>203</v>
      </c>
      <c r="D147" s="525">
        <v>1</v>
      </c>
      <c r="E147" s="532">
        <v>50000000</v>
      </c>
      <c r="F147" s="526">
        <v>0</v>
      </c>
      <c r="G147" s="532">
        <v>50183013.698630139</v>
      </c>
      <c r="H147" s="527">
        <v>31546000000</v>
      </c>
      <c r="I147" s="528">
        <v>27607642635.799999</v>
      </c>
      <c r="J147" s="529">
        <v>150553423660.39999</v>
      </c>
      <c r="L147" s="533"/>
      <c r="M147" s="530"/>
    </row>
    <row r="148" spans="2:13" s="52" customFormat="1" x14ac:dyDescent="0.25">
      <c r="B148" s="531" t="s">
        <v>1699</v>
      </c>
      <c r="C148" s="524" t="s">
        <v>203</v>
      </c>
      <c r="D148" s="525">
        <v>1</v>
      </c>
      <c r="E148" s="532">
        <v>50000000</v>
      </c>
      <c r="F148" s="526">
        <v>0</v>
      </c>
      <c r="G148" s="532">
        <v>50183013.698630139</v>
      </c>
      <c r="H148" s="527">
        <v>31546000000</v>
      </c>
      <c r="I148" s="528">
        <v>27607642635.799999</v>
      </c>
      <c r="J148" s="529">
        <v>150553423660.39999</v>
      </c>
      <c r="L148" s="533"/>
      <c r="M148" s="530"/>
    </row>
    <row r="149" spans="2:13" s="52" customFormat="1" x14ac:dyDescent="0.25">
      <c r="B149" s="523" t="s">
        <v>1699</v>
      </c>
      <c r="C149" s="524" t="s">
        <v>203</v>
      </c>
      <c r="D149" s="525">
        <v>1</v>
      </c>
      <c r="E149" s="525">
        <v>50000000</v>
      </c>
      <c r="F149" s="526">
        <v>0</v>
      </c>
      <c r="G149" s="525">
        <v>50183013.698630139</v>
      </c>
      <c r="H149" s="527">
        <v>31546000000</v>
      </c>
      <c r="I149" s="528">
        <v>27607642635.799999</v>
      </c>
      <c r="J149" s="529">
        <v>150553423660.39999</v>
      </c>
      <c r="M149" s="530"/>
    </row>
    <row r="150" spans="2:13" s="52" customFormat="1" x14ac:dyDescent="0.25">
      <c r="B150" s="523" t="s">
        <v>1699</v>
      </c>
      <c r="C150" s="524" t="s">
        <v>203</v>
      </c>
      <c r="D150" s="525">
        <v>1</v>
      </c>
      <c r="E150" s="525">
        <v>50000000</v>
      </c>
      <c r="F150" s="526">
        <v>0</v>
      </c>
      <c r="G150" s="525">
        <v>50183013.698630139</v>
      </c>
      <c r="H150" s="527">
        <v>31546000000</v>
      </c>
      <c r="I150" s="528">
        <v>27607642635.799999</v>
      </c>
      <c r="J150" s="529">
        <v>150553423660.39999</v>
      </c>
      <c r="M150" s="530"/>
    </row>
    <row r="151" spans="2:13" s="52" customFormat="1" x14ac:dyDescent="0.25">
      <c r="B151" s="523" t="s">
        <v>1699</v>
      </c>
      <c r="C151" s="524" t="s">
        <v>203</v>
      </c>
      <c r="D151" s="525">
        <v>1</v>
      </c>
      <c r="E151" s="525">
        <v>50000000</v>
      </c>
      <c r="F151" s="526">
        <v>0</v>
      </c>
      <c r="G151" s="525">
        <v>50183013.698630139</v>
      </c>
      <c r="H151" s="527">
        <v>31546000000</v>
      </c>
      <c r="I151" s="528">
        <v>27607642635.799999</v>
      </c>
      <c r="J151" s="529">
        <v>150553423660.39999</v>
      </c>
      <c r="M151" s="530"/>
    </row>
    <row r="152" spans="2:13" s="52" customFormat="1" x14ac:dyDescent="0.25">
      <c r="B152" s="523" t="s">
        <v>1699</v>
      </c>
      <c r="C152" s="524" t="s">
        <v>203</v>
      </c>
      <c r="D152" s="525">
        <v>1</v>
      </c>
      <c r="E152" s="525">
        <v>50000000</v>
      </c>
      <c r="F152" s="526">
        <v>0</v>
      </c>
      <c r="G152" s="525">
        <v>50183013.698630139</v>
      </c>
      <c r="H152" s="527">
        <v>31546000000</v>
      </c>
      <c r="I152" s="528">
        <v>27607642635.799999</v>
      </c>
      <c r="J152" s="529">
        <v>150553423660.39999</v>
      </c>
      <c r="M152" s="530"/>
    </row>
    <row r="153" spans="2:13" s="52" customFormat="1" x14ac:dyDescent="0.25">
      <c r="B153" s="523" t="s">
        <v>1700</v>
      </c>
      <c r="C153" s="524" t="s">
        <v>203</v>
      </c>
      <c r="D153" s="525">
        <v>1</v>
      </c>
      <c r="E153" s="525">
        <v>50000000</v>
      </c>
      <c r="F153" s="526">
        <v>0</v>
      </c>
      <c r="G153" s="525">
        <v>50496575.342465758</v>
      </c>
      <c r="H153" s="527">
        <v>59930000000</v>
      </c>
      <c r="I153" s="528">
        <v>1508380911</v>
      </c>
      <c r="J153" s="529">
        <v>69329926871</v>
      </c>
      <c r="M153" s="530"/>
    </row>
    <row r="154" spans="2:13" s="52" customFormat="1" x14ac:dyDescent="0.25">
      <c r="B154" s="531" t="s">
        <v>1700</v>
      </c>
      <c r="C154" s="524" t="s">
        <v>203</v>
      </c>
      <c r="D154" s="525">
        <v>1</v>
      </c>
      <c r="E154" s="532">
        <v>50000000</v>
      </c>
      <c r="F154" s="526">
        <v>0</v>
      </c>
      <c r="G154" s="532">
        <v>50496575.342465758</v>
      </c>
      <c r="H154" s="527">
        <v>59930000000</v>
      </c>
      <c r="I154" s="528">
        <v>1508380911</v>
      </c>
      <c r="J154" s="529">
        <v>69329926871</v>
      </c>
      <c r="M154" s="530"/>
    </row>
    <row r="155" spans="2:13" s="52" customFormat="1" x14ac:dyDescent="0.25">
      <c r="B155" s="531" t="s">
        <v>1700</v>
      </c>
      <c r="C155" s="524" t="s">
        <v>203</v>
      </c>
      <c r="D155" s="525">
        <v>1</v>
      </c>
      <c r="E155" s="532">
        <v>50000000</v>
      </c>
      <c r="F155" s="526">
        <v>0</v>
      </c>
      <c r="G155" s="532">
        <v>50496575.342465758</v>
      </c>
      <c r="H155" s="527">
        <v>59930000000</v>
      </c>
      <c r="I155" s="528">
        <v>1508380911</v>
      </c>
      <c r="J155" s="529">
        <v>69329926871</v>
      </c>
      <c r="M155" s="530"/>
    </row>
    <row r="156" spans="2:13" s="52" customFormat="1" x14ac:dyDescent="0.25">
      <c r="B156" s="531" t="s">
        <v>1701</v>
      </c>
      <c r="C156" s="524" t="s">
        <v>203</v>
      </c>
      <c r="D156" s="525">
        <v>1</v>
      </c>
      <c r="E156" s="532">
        <v>103017205</v>
      </c>
      <c r="F156" s="526">
        <v>0</v>
      </c>
      <c r="G156" s="532">
        <v>108069987.22606164</v>
      </c>
      <c r="H156" s="527">
        <v>1081242860000.0001</v>
      </c>
      <c r="I156" s="528">
        <v>4278038995</v>
      </c>
      <c r="J156" s="529">
        <v>1563540791181.0002</v>
      </c>
      <c r="M156" s="530"/>
    </row>
    <row r="157" spans="2:13" s="52" customFormat="1" x14ac:dyDescent="0.25">
      <c r="B157" s="531" t="s">
        <v>1701</v>
      </c>
      <c r="C157" s="524" t="s">
        <v>203</v>
      </c>
      <c r="D157" s="525">
        <v>1</v>
      </c>
      <c r="E157" s="532">
        <v>61000000</v>
      </c>
      <c r="F157" s="526">
        <v>0</v>
      </c>
      <c r="G157" s="532">
        <v>62412191.780821927</v>
      </c>
      <c r="H157" s="527">
        <v>1081242860000.0001</v>
      </c>
      <c r="I157" s="528">
        <v>4278038995</v>
      </c>
      <c r="J157" s="529">
        <v>1563540791181.0002</v>
      </c>
      <c r="M157" s="530"/>
    </row>
    <row r="158" spans="2:13" s="52" customFormat="1" x14ac:dyDescent="0.25">
      <c r="B158" s="531" t="s">
        <v>1701</v>
      </c>
      <c r="C158" s="524" t="s">
        <v>203</v>
      </c>
      <c r="D158" s="525">
        <v>1</v>
      </c>
      <c r="E158" s="532">
        <v>250000000</v>
      </c>
      <c r="F158" s="526">
        <v>0</v>
      </c>
      <c r="G158" s="532">
        <v>255921232.87671235</v>
      </c>
      <c r="H158" s="527">
        <v>1081242860000.0001</v>
      </c>
      <c r="I158" s="528">
        <v>4278038995</v>
      </c>
      <c r="J158" s="529">
        <v>1563540791181.0002</v>
      </c>
      <c r="L158" s="533"/>
      <c r="M158" s="530"/>
    </row>
    <row r="159" spans="2:13" s="52" customFormat="1" x14ac:dyDescent="0.25">
      <c r="B159" s="531" t="s">
        <v>1701</v>
      </c>
      <c r="C159" s="524" t="s">
        <v>203</v>
      </c>
      <c r="D159" s="525">
        <v>1</v>
      </c>
      <c r="E159" s="532">
        <v>250000000</v>
      </c>
      <c r="F159" s="526">
        <v>0</v>
      </c>
      <c r="G159" s="532">
        <v>256054794.52054796</v>
      </c>
      <c r="H159" s="527">
        <v>1081242860000.0001</v>
      </c>
      <c r="I159" s="528">
        <v>4278038995</v>
      </c>
      <c r="J159" s="529">
        <v>1563540791181.0002</v>
      </c>
      <c r="L159" s="533"/>
      <c r="M159" s="530"/>
    </row>
    <row r="160" spans="2:13" s="52" customFormat="1" x14ac:dyDescent="0.25">
      <c r="B160" s="531" t="s">
        <v>1701</v>
      </c>
      <c r="C160" s="524" t="s">
        <v>203</v>
      </c>
      <c r="D160" s="525">
        <v>1</v>
      </c>
      <c r="E160" s="532">
        <v>250000000</v>
      </c>
      <c r="F160" s="526">
        <v>0</v>
      </c>
      <c r="G160" s="532">
        <v>255921232.87671235</v>
      </c>
      <c r="H160" s="527">
        <v>1081242860000.0001</v>
      </c>
      <c r="I160" s="528">
        <v>4278038995</v>
      </c>
      <c r="J160" s="529">
        <v>1563540791181.0002</v>
      </c>
      <c r="M160" s="530"/>
    </row>
    <row r="161" spans="2:13" s="52" customFormat="1" x14ac:dyDescent="0.25">
      <c r="B161" s="531" t="s">
        <v>1701</v>
      </c>
      <c r="C161" s="524" t="s">
        <v>203</v>
      </c>
      <c r="D161" s="525">
        <v>1</v>
      </c>
      <c r="E161" s="532">
        <v>250000000</v>
      </c>
      <c r="F161" s="526">
        <v>0</v>
      </c>
      <c r="G161" s="532">
        <v>256184931.50684935</v>
      </c>
      <c r="H161" s="527">
        <v>1081242860000.0001</v>
      </c>
      <c r="I161" s="528">
        <v>4278038995</v>
      </c>
      <c r="J161" s="529">
        <v>1563540791181.0002</v>
      </c>
      <c r="M161" s="530"/>
    </row>
    <row r="162" spans="2:13" s="52" customFormat="1" x14ac:dyDescent="0.25">
      <c r="B162" s="531" t="s">
        <v>1701</v>
      </c>
      <c r="C162" s="524" t="s">
        <v>203</v>
      </c>
      <c r="D162" s="525">
        <v>1</v>
      </c>
      <c r="E162" s="532">
        <v>250000000</v>
      </c>
      <c r="F162" s="526">
        <v>0</v>
      </c>
      <c r="G162" s="532">
        <v>256184931.50684935</v>
      </c>
      <c r="H162" s="527">
        <v>1081242860000.0001</v>
      </c>
      <c r="I162" s="528">
        <v>4278038995</v>
      </c>
      <c r="J162" s="529">
        <v>1563540791181.0002</v>
      </c>
      <c r="M162" s="530"/>
    </row>
    <row r="163" spans="2:13" s="52" customFormat="1" x14ac:dyDescent="0.25">
      <c r="B163" s="531" t="s">
        <v>1701</v>
      </c>
      <c r="C163" s="524" t="s">
        <v>203</v>
      </c>
      <c r="D163" s="525">
        <v>1</v>
      </c>
      <c r="E163" s="532">
        <v>250000000</v>
      </c>
      <c r="F163" s="526">
        <v>0</v>
      </c>
      <c r="G163" s="532">
        <v>256184931.50684935</v>
      </c>
      <c r="H163" s="527">
        <v>1081242860000.0001</v>
      </c>
      <c r="I163" s="528">
        <v>4278038995</v>
      </c>
      <c r="J163" s="529">
        <v>1563540791181.0002</v>
      </c>
      <c r="M163" s="530"/>
    </row>
    <row r="164" spans="2:13" s="52" customFormat="1" x14ac:dyDescent="0.25">
      <c r="B164" s="531" t="s">
        <v>1701</v>
      </c>
      <c r="C164" s="524" t="s">
        <v>203</v>
      </c>
      <c r="D164" s="525">
        <v>1</v>
      </c>
      <c r="E164" s="532">
        <v>250000000</v>
      </c>
      <c r="F164" s="526">
        <v>0</v>
      </c>
      <c r="G164" s="532">
        <v>256184931.50684935</v>
      </c>
      <c r="H164" s="527">
        <v>1081242860000.0001</v>
      </c>
      <c r="I164" s="528">
        <v>4278038995</v>
      </c>
      <c r="J164" s="529">
        <v>1563540791181.0002</v>
      </c>
      <c r="M164" s="530"/>
    </row>
    <row r="165" spans="2:13" s="52" customFormat="1" x14ac:dyDescent="0.25">
      <c r="B165" s="531" t="s">
        <v>1701</v>
      </c>
      <c r="C165" s="524" t="s">
        <v>203</v>
      </c>
      <c r="D165" s="525">
        <v>1</v>
      </c>
      <c r="E165" s="532">
        <v>250000000</v>
      </c>
      <c r="F165" s="526">
        <v>0</v>
      </c>
      <c r="G165" s="532">
        <v>256184931.50684935</v>
      </c>
      <c r="H165" s="527">
        <v>1081242860000.0001</v>
      </c>
      <c r="I165" s="528">
        <v>4278038995</v>
      </c>
      <c r="J165" s="529">
        <v>1563540791181.0002</v>
      </c>
      <c r="L165" s="533"/>
      <c r="M165" s="530"/>
    </row>
    <row r="166" spans="2:13" s="52" customFormat="1" x14ac:dyDescent="0.25">
      <c r="B166" s="531" t="s">
        <v>1701</v>
      </c>
      <c r="C166" s="524" t="s">
        <v>203</v>
      </c>
      <c r="D166" s="525">
        <v>1</v>
      </c>
      <c r="E166" s="532">
        <v>250000000</v>
      </c>
      <c r="F166" s="526">
        <v>0</v>
      </c>
      <c r="G166" s="532">
        <v>256184931.50684935</v>
      </c>
      <c r="H166" s="527">
        <v>1081242860000.0001</v>
      </c>
      <c r="I166" s="528">
        <v>4278038995</v>
      </c>
      <c r="J166" s="529">
        <v>1563540791181.0002</v>
      </c>
      <c r="L166" s="533"/>
      <c r="M166" s="530"/>
    </row>
    <row r="167" spans="2:13" s="52" customFormat="1" x14ac:dyDescent="0.25">
      <c r="B167" s="531" t="s">
        <v>1701</v>
      </c>
      <c r="C167" s="524" t="s">
        <v>203</v>
      </c>
      <c r="D167" s="525">
        <v>1</v>
      </c>
      <c r="E167" s="532">
        <v>250000000</v>
      </c>
      <c r="F167" s="526">
        <v>0</v>
      </c>
      <c r="G167" s="532">
        <v>256232876.71232879</v>
      </c>
      <c r="H167" s="527">
        <v>1081242860000.0001</v>
      </c>
      <c r="I167" s="528">
        <v>4278038995</v>
      </c>
      <c r="J167" s="529">
        <v>1563540791181.0002</v>
      </c>
      <c r="L167" s="533"/>
      <c r="M167" s="530"/>
    </row>
    <row r="168" spans="2:13" s="52" customFormat="1" x14ac:dyDescent="0.25">
      <c r="B168" s="531" t="s">
        <v>1701</v>
      </c>
      <c r="C168" s="524" t="s">
        <v>203</v>
      </c>
      <c r="D168" s="525">
        <v>1</v>
      </c>
      <c r="E168" s="532">
        <v>250000000</v>
      </c>
      <c r="F168" s="526">
        <v>0</v>
      </c>
      <c r="G168" s="532">
        <v>256232876.71232879</v>
      </c>
      <c r="H168" s="527">
        <v>1081242860000.0001</v>
      </c>
      <c r="I168" s="528">
        <v>4278038995</v>
      </c>
      <c r="J168" s="529">
        <v>1563540791181.0002</v>
      </c>
      <c r="L168" s="533"/>
      <c r="M168" s="530"/>
    </row>
    <row r="169" spans="2:13" s="52" customFormat="1" x14ac:dyDescent="0.25">
      <c r="B169" s="531" t="s">
        <v>1701</v>
      </c>
      <c r="C169" s="524" t="s">
        <v>203</v>
      </c>
      <c r="D169" s="525">
        <v>1</v>
      </c>
      <c r="E169" s="532">
        <v>250000000</v>
      </c>
      <c r="F169" s="526">
        <v>0</v>
      </c>
      <c r="G169" s="532">
        <v>256232876.71232879</v>
      </c>
      <c r="H169" s="527">
        <v>1081242860000.0001</v>
      </c>
      <c r="I169" s="528">
        <v>4278038995</v>
      </c>
      <c r="J169" s="529">
        <v>1563540791181.0002</v>
      </c>
      <c r="M169" s="530"/>
    </row>
    <row r="170" spans="2:13" s="52" customFormat="1" x14ac:dyDescent="0.25">
      <c r="B170" s="531" t="s">
        <v>1701</v>
      </c>
      <c r="C170" s="524" t="s">
        <v>203</v>
      </c>
      <c r="D170" s="525">
        <v>1</v>
      </c>
      <c r="E170" s="532">
        <v>100000000</v>
      </c>
      <c r="F170" s="526">
        <v>0</v>
      </c>
      <c r="G170" s="532">
        <v>102546575.34246576</v>
      </c>
      <c r="H170" s="527">
        <v>1081242860000.0001</v>
      </c>
      <c r="I170" s="528">
        <v>4278038995</v>
      </c>
      <c r="J170" s="529">
        <v>1563540791181.0002</v>
      </c>
      <c r="M170" s="530"/>
    </row>
    <row r="171" spans="2:13" s="52" customFormat="1" x14ac:dyDescent="0.25">
      <c r="B171" s="531" t="s">
        <v>1701</v>
      </c>
      <c r="C171" s="524" t="s">
        <v>203</v>
      </c>
      <c r="D171" s="525">
        <v>1</v>
      </c>
      <c r="E171" s="532">
        <v>100000000</v>
      </c>
      <c r="F171" s="526">
        <v>0</v>
      </c>
      <c r="G171" s="532">
        <v>102546575.34246576</v>
      </c>
      <c r="H171" s="527">
        <v>1081242860000.0001</v>
      </c>
      <c r="I171" s="528">
        <v>4278038995</v>
      </c>
      <c r="J171" s="529">
        <v>1563540791181.0002</v>
      </c>
      <c r="M171" s="530"/>
    </row>
    <row r="172" spans="2:13" s="52" customFormat="1" x14ac:dyDescent="0.25">
      <c r="B172" s="531" t="s">
        <v>1701</v>
      </c>
      <c r="C172" s="524" t="s">
        <v>203</v>
      </c>
      <c r="D172" s="525">
        <v>1</v>
      </c>
      <c r="E172" s="532">
        <v>100000000</v>
      </c>
      <c r="F172" s="526">
        <v>0</v>
      </c>
      <c r="G172" s="532">
        <v>102546575.34246576</v>
      </c>
      <c r="H172" s="527">
        <v>1081242860000.0001</v>
      </c>
      <c r="I172" s="528">
        <v>4278038995</v>
      </c>
      <c r="J172" s="529">
        <v>1563540791181.0002</v>
      </c>
      <c r="M172" s="530"/>
    </row>
    <row r="173" spans="2:13" s="52" customFormat="1" x14ac:dyDescent="0.25">
      <c r="B173" s="531" t="s">
        <v>1701</v>
      </c>
      <c r="C173" s="524" t="s">
        <v>203</v>
      </c>
      <c r="D173" s="525">
        <v>1</v>
      </c>
      <c r="E173" s="532">
        <v>100000000</v>
      </c>
      <c r="F173" s="526">
        <v>0</v>
      </c>
      <c r="G173" s="532">
        <v>102546575.34246576</v>
      </c>
      <c r="H173" s="527">
        <v>1081242860000.0001</v>
      </c>
      <c r="I173" s="528">
        <v>4278038995</v>
      </c>
      <c r="J173" s="529">
        <v>1563540791181.0002</v>
      </c>
      <c r="M173" s="530"/>
    </row>
    <row r="174" spans="2:13" s="52" customFormat="1" x14ac:dyDescent="0.25">
      <c r="B174" s="531" t="s">
        <v>1701</v>
      </c>
      <c r="C174" s="524" t="s">
        <v>203</v>
      </c>
      <c r="D174" s="525">
        <v>1</v>
      </c>
      <c r="E174" s="532">
        <v>5000000</v>
      </c>
      <c r="F174" s="526">
        <v>0</v>
      </c>
      <c r="G174" s="532">
        <v>5123767.1232876703</v>
      </c>
      <c r="H174" s="527">
        <v>1081242860000.0001</v>
      </c>
      <c r="I174" s="528">
        <v>4278038995</v>
      </c>
      <c r="J174" s="529">
        <v>1563540791181.0002</v>
      </c>
      <c r="M174" s="530"/>
    </row>
    <row r="175" spans="2:13" s="52" customFormat="1" x14ac:dyDescent="0.25">
      <c r="B175" s="531" t="s">
        <v>1701</v>
      </c>
      <c r="C175" s="524" t="s">
        <v>203</v>
      </c>
      <c r="D175" s="525">
        <v>1</v>
      </c>
      <c r="E175" s="532">
        <v>25000000</v>
      </c>
      <c r="F175" s="526">
        <v>0</v>
      </c>
      <c r="G175" s="532">
        <v>25609931.506849315</v>
      </c>
      <c r="H175" s="527">
        <v>1081242860000.0001</v>
      </c>
      <c r="I175" s="528">
        <v>4278038995</v>
      </c>
      <c r="J175" s="529">
        <v>1563540791181.0002</v>
      </c>
      <c r="M175" s="530"/>
    </row>
    <row r="176" spans="2:13" s="52" customFormat="1" x14ac:dyDescent="0.25">
      <c r="B176" s="531" t="s">
        <v>1701</v>
      </c>
      <c r="C176" s="524" t="s">
        <v>203</v>
      </c>
      <c r="D176" s="525">
        <v>1</v>
      </c>
      <c r="E176" s="532">
        <v>50000000</v>
      </c>
      <c r="F176" s="526">
        <v>0</v>
      </c>
      <c r="G176" s="532">
        <v>51193150.684931509</v>
      </c>
      <c r="H176" s="527">
        <v>1081242860000.0001</v>
      </c>
      <c r="I176" s="528">
        <v>4278038995</v>
      </c>
      <c r="J176" s="529">
        <v>1563540791181.0002</v>
      </c>
      <c r="M176" s="530"/>
    </row>
    <row r="177" spans="2:13" s="52" customFormat="1" x14ac:dyDescent="0.25">
      <c r="B177" s="531" t="s">
        <v>1701</v>
      </c>
      <c r="C177" s="524" t="s">
        <v>203</v>
      </c>
      <c r="D177" s="525">
        <v>1</v>
      </c>
      <c r="E177" s="532">
        <v>80000000</v>
      </c>
      <c r="F177" s="526">
        <v>0</v>
      </c>
      <c r="G177" s="532">
        <v>82023013.698630139</v>
      </c>
      <c r="H177" s="527">
        <v>1081242860000.0001</v>
      </c>
      <c r="I177" s="528">
        <v>4278038995</v>
      </c>
      <c r="J177" s="529">
        <v>1563540791181.0002</v>
      </c>
      <c r="M177" s="530"/>
    </row>
    <row r="178" spans="2:13" s="52" customFormat="1" x14ac:dyDescent="0.25">
      <c r="B178" s="531" t="s">
        <v>1701</v>
      </c>
      <c r="C178" s="524" t="s">
        <v>203</v>
      </c>
      <c r="D178" s="525">
        <v>1</v>
      </c>
      <c r="E178" s="532">
        <v>81700000</v>
      </c>
      <c r="F178" s="526">
        <v>0</v>
      </c>
      <c r="G178" s="532">
        <v>83780552.05479452</v>
      </c>
      <c r="H178" s="527">
        <v>1081242860000.0001</v>
      </c>
      <c r="I178" s="528">
        <v>4278038995</v>
      </c>
      <c r="J178" s="529">
        <v>1563540791181.0002</v>
      </c>
      <c r="M178" s="530"/>
    </row>
    <row r="179" spans="2:13" s="52" customFormat="1" x14ac:dyDescent="0.25">
      <c r="B179" s="531" t="s">
        <v>1701</v>
      </c>
      <c r="C179" s="524" t="s">
        <v>203</v>
      </c>
      <c r="D179" s="525">
        <v>1</v>
      </c>
      <c r="E179" s="532">
        <v>100000000</v>
      </c>
      <c r="F179" s="526">
        <v>0</v>
      </c>
      <c r="G179" s="532">
        <v>102546575.34246576</v>
      </c>
      <c r="H179" s="527">
        <v>1081242860000.0001</v>
      </c>
      <c r="I179" s="528">
        <v>4278038995</v>
      </c>
      <c r="J179" s="529">
        <v>1563540791181.0002</v>
      </c>
      <c r="M179" s="530"/>
    </row>
    <row r="180" spans="2:13" s="52" customFormat="1" x14ac:dyDescent="0.25">
      <c r="B180" s="531" t="s">
        <v>1701</v>
      </c>
      <c r="C180" s="524" t="s">
        <v>203</v>
      </c>
      <c r="D180" s="525">
        <v>1</v>
      </c>
      <c r="E180" s="532">
        <v>100000000</v>
      </c>
      <c r="F180" s="526">
        <v>0</v>
      </c>
      <c r="G180" s="532">
        <v>102439726.02739726</v>
      </c>
      <c r="H180" s="527">
        <v>1081242860000.0001</v>
      </c>
      <c r="I180" s="528">
        <v>4278038995</v>
      </c>
      <c r="J180" s="529">
        <v>1563540791181.0002</v>
      </c>
      <c r="M180" s="530"/>
    </row>
    <row r="181" spans="2:13" s="52" customFormat="1" x14ac:dyDescent="0.25">
      <c r="B181" s="531" t="s">
        <v>1701</v>
      </c>
      <c r="C181" s="524" t="s">
        <v>203</v>
      </c>
      <c r="D181" s="525">
        <v>1</v>
      </c>
      <c r="E181" s="532">
        <v>103700000</v>
      </c>
      <c r="F181" s="526">
        <v>0</v>
      </c>
      <c r="G181" s="532">
        <v>106156127.39726028</v>
      </c>
      <c r="H181" s="527">
        <v>1081242860000.0001</v>
      </c>
      <c r="I181" s="528">
        <v>4278038995</v>
      </c>
      <c r="J181" s="529">
        <v>1563540791181.0002</v>
      </c>
      <c r="M181" s="530"/>
    </row>
    <row r="182" spans="2:13" s="52" customFormat="1" x14ac:dyDescent="0.25">
      <c r="B182" s="531" t="s">
        <v>1701</v>
      </c>
      <c r="C182" s="524" t="s">
        <v>203</v>
      </c>
      <c r="D182" s="525">
        <v>1</v>
      </c>
      <c r="E182" s="532">
        <v>115000000</v>
      </c>
      <c r="F182" s="526">
        <v>0</v>
      </c>
      <c r="G182" s="532">
        <v>117764726.02739725</v>
      </c>
      <c r="H182" s="527">
        <v>1081242860000.0001</v>
      </c>
      <c r="I182" s="528">
        <v>4278038995</v>
      </c>
      <c r="J182" s="529">
        <v>1563540791181.0002</v>
      </c>
      <c r="M182" s="530"/>
    </row>
    <row r="183" spans="2:13" s="52" customFormat="1" x14ac:dyDescent="0.25">
      <c r="B183" s="531" t="s">
        <v>1701</v>
      </c>
      <c r="C183" s="524" t="s">
        <v>203</v>
      </c>
      <c r="D183" s="525">
        <v>1</v>
      </c>
      <c r="E183" s="532">
        <v>115000000</v>
      </c>
      <c r="F183" s="526">
        <v>0</v>
      </c>
      <c r="G183" s="532">
        <v>117764726.02739725</v>
      </c>
      <c r="H183" s="527">
        <v>1081242860000.0001</v>
      </c>
      <c r="I183" s="528">
        <v>4278038995</v>
      </c>
      <c r="J183" s="529">
        <v>1563540791181.0002</v>
      </c>
      <c r="M183" s="530"/>
    </row>
    <row r="184" spans="2:13" s="52" customFormat="1" x14ac:dyDescent="0.25">
      <c r="B184" s="531" t="s">
        <v>1701</v>
      </c>
      <c r="C184" s="524" t="s">
        <v>203</v>
      </c>
      <c r="D184" s="525">
        <v>1</v>
      </c>
      <c r="E184" s="532">
        <v>132600000</v>
      </c>
      <c r="F184" s="526">
        <v>0</v>
      </c>
      <c r="G184" s="532">
        <v>135315575.34246576</v>
      </c>
      <c r="H184" s="527">
        <v>1081242860000.0001</v>
      </c>
      <c r="I184" s="528">
        <v>4278038995</v>
      </c>
      <c r="J184" s="529">
        <v>1563540791181.0002</v>
      </c>
      <c r="M184" s="530"/>
    </row>
    <row r="185" spans="2:13" s="52" customFormat="1" x14ac:dyDescent="0.25">
      <c r="B185" s="531" t="s">
        <v>1701</v>
      </c>
      <c r="C185" s="524" t="s">
        <v>203</v>
      </c>
      <c r="D185" s="525">
        <v>1</v>
      </c>
      <c r="E185" s="532">
        <v>140000000</v>
      </c>
      <c r="F185" s="526">
        <v>0</v>
      </c>
      <c r="G185" s="532">
        <v>143340821.9178082</v>
      </c>
      <c r="H185" s="527">
        <v>1081242860000.0001</v>
      </c>
      <c r="I185" s="528">
        <v>4278038995</v>
      </c>
      <c r="J185" s="529">
        <v>1563540791181.0002</v>
      </c>
      <c r="M185" s="530"/>
    </row>
    <row r="186" spans="2:13" s="52" customFormat="1" x14ac:dyDescent="0.25">
      <c r="B186" s="531" t="s">
        <v>1701</v>
      </c>
      <c r="C186" s="524" t="s">
        <v>203</v>
      </c>
      <c r="D186" s="525">
        <v>1</v>
      </c>
      <c r="E186" s="532">
        <v>160000000</v>
      </c>
      <c r="F186" s="526">
        <v>0</v>
      </c>
      <c r="G186" s="532">
        <v>163818082.19178081</v>
      </c>
      <c r="H186" s="527">
        <v>1081242860000.0001</v>
      </c>
      <c r="I186" s="528">
        <v>4278038995</v>
      </c>
      <c r="J186" s="529">
        <v>1563540791181.0002</v>
      </c>
      <c r="M186" s="530"/>
    </row>
    <row r="187" spans="2:13" s="52" customFormat="1" x14ac:dyDescent="0.25">
      <c r="B187" s="531" t="s">
        <v>1701</v>
      </c>
      <c r="C187" s="524" t="s">
        <v>203</v>
      </c>
      <c r="D187" s="525">
        <v>1</v>
      </c>
      <c r="E187" s="532">
        <v>200000000</v>
      </c>
      <c r="F187" s="526">
        <v>0</v>
      </c>
      <c r="G187" s="532">
        <v>204736986.30136988</v>
      </c>
      <c r="H187" s="527">
        <v>1081242860000.0001</v>
      </c>
      <c r="I187" s="528">
        <v>4278038995</v>
      </c>
      <c r="J187" s="529">
        <v>1563540791181.0002</v>
      </c>
      <c r="M187" s="530"/>
    </row>
    <row r="188" spans="2:13" s="52" customFormat="1" x14ac:dyDescent="0.25">
      <c r="B188" s="531" t="s">
        <v>1701</v>
      </c>
      <c r="C188" s="524" t="s">
        <v>203</v>
      </c>
      <c r="D188" s="525">
        <v>1</v>
      </c>
      <c r="E188" s="532">
        <v>200000000</v>
      </c>
      <c r="F188" s="526">
        <v>0</v>
      </c>
      <c r="G188" s="532">
        <v>204736986.30136988</v>
      </c>
      <c r="H188" s="527">
        <v>1081242860000.0001</v>
      </c>
      <c r="I188" s="528">
        <v>4278038995</v>
      </c>
      <c r="J188" s="529">
        <v>1563540791181.0002</v>
      </c>
      <c r="M188" s="530"/>
    </row>
    <row r="189" spans="2:13" s="52" customFormat="1" x14ac:dyDescent="0.25">
      <c r="B189" s="531" t="s">
        <v>1701</v>
      </c>
      <c r="C189" s="524" t="s">
        <v>203</v>
      </c>
      <c r="D189" s="525">
        <v>1</v>
      </c>
      <c r="E189" s="532">
        <v>200000000</v>
      </c>
      <c r="F189" s="526">
        <v>0</v>
      </c>
      <c r="G189" s="532">
        <v>204772602.73972604</v>
      </c>
      <c r="H189" s="527">
        <v>1081242860000.0001</v>
      </c>
      <c r="I189" s="528">
        <v>4278038995</v>
      </c>
      <c r="J189" s="529">
        <v>1563540791181.0002</v>
      </c>
      <c r="M189" s="530"/>
    </row>
    <row r="190" spans="2:13" s="52" customFormat="1" x14ac:dyDescent="0.25">
      <c r="B190" s="531" t="s">
        <v>1701</v>
      </c>
      <c r="C190" s="524" t="s">
        <v>203</v>
      </c>
      <c r="D190" s="525">
        <v>1</v>
      </c>
      <c r="E190" s="532">
        <v>200000000</v>
      </c>
      <c r="F190" s="526">
        <v>0</v>
      </c>
      <c r="G190" s="532">
        <v>204772602.73972604</v>
      </c>
      <c r="H190" s="527">
        <v>1081242860000.0001</v>
      </c>
      <c r="I190" s="528">
        <v>4278038995</v>
      </c>
      <c r="J190" s="529">
        <v>1563540791181.0002</v>
      </c>
      <c r="M190" s="530"/>
    </row>
    <row r="191" spans="2:13" s="52" customFormat="1" x14ac:dyDescent="0.25">
      <c r="B191" s="531" t="s">
        <v>1701</v>
      </c>
      <c r="C191" s="524" t="s">
        <v>203</v>
      </c>
      <c r="D191" s="525">
        <v>1</v>
      </c>
      <c r="E191" s="532">
        <v>230000000</v>
      </c>
      <c r="F191" s="526">
        <v>0</v>
      </c>
      <c r="G191" s="532">
        <v>235857123.28767121</v>
      </c>
      <c r="H191" s="527">
        <v>1081242860000.0001</v>
      </c>
      <c r="I191" s="528">
        <v>4278038995</v>
      </c>
      <c r="J191" s="529">
        <v>1563540791181.0002</v>
      </c>
      <c r="M191" s="530"/>
    </row>
    <row r="192" spans="2:13" s="52" customFormat="1" x14ac:dyDescent="0.25">
      <c r="B192" s="523" t="s">
        <v>1701</v>
      </c>
      <c r="C192" s="524" t="s">
        <v>203</v>
      </c>
      <c r="D192" s="525">
        <v>1</v>
      </c>
      <c r="E192" s="532">
        <v>230000000</v>
      </c>
      <c r="F192" s="526">
        <v>0</v>
      </c>
      <c r="G192" s="532">
        <v>235488493.15068489</v>
      </c>
      <c r="H192" s="527">
        <v>1081242860000.0001</v>
      </c>
      <c r="I192" s="528">
        <v>4278038995</v>
      </c>
      <c r="J192" s="529">
        <v>1563540791181.0002</v>
      </c>
      <c r="M192" s="530"/>
    </row>
    <row r="193" spans="2:13" s="52" customFormat="1" x14ac:dyDescent="0.25">
      <c r="B193" s="523" t="s">
        <v>1701</v>
      </c>
      <c r="C193" s="524" t="s">
        <v>203</v>
      </c>
      <c r="D193" s="525">
        <v>1</v>
      </c>
      <c r="E193" s="532">
        <v>250000000</v>
      </c>
      <c r="F193" s="526">
        <v>0</v>
      </c>
      <c r="G193" s="532">
        <v>256232876.71232879</v>
      </c>
      <c r="H193" s="527">
        <v>1081242860000.0001</v>
      </c>
      <c r="I193" s="528">
        <v>4278038995</v>
      </c>
      <c r="J193" s="529">
        <v>1563540791181.0002</v>
      </c>
      <c r="M193" s="530"/>
    </row>
    <row r="194" spans="2:13" s="52" customFormat="1" x14ac:dyDescent="0.25">
      <c r="B194" s="523" t="s">
        <v>1701</v>
      </c>
      <c r="C194" s="524" t="s">
        <v>203</v>
      </c>
      <c r="D194" s="525">
        <v>1</v>
      </c>
      <c r="E194" s="532">
        <v>300000000</v>
      </c>
      <c r="F194" s="526">
        <v>0</v>
      </c>
      <c r="G194" s="532">
        <v>307158904.10958904</v>
      </c>
      <c r="H194" s="527">
        <v>1081242860000.0001</v>
      </c>
      <c r="I194" s="528">
        <v>4278038995</v>
      </c>
      <c r="J194" s="529">
        <v>1563540791181.0002</v>
      </c>
      <c r="M194" s="530"/>
    </row>
    <row r="195" spans="2:13" s="52" customFormat="1" x14ac:dyDescent="0.25">
      <c r="B195" s="531" t="s">
        <v>1701</v>
      </c>
      <c r="C195" s="524" t="s">
        <v>203</v>
      </c>
      <c r="D195" s="525">
        <v>1</v>
      </c>
      <c r="E195" s="532">
        <v>125000000</v>
      </c>
      <c r="F195" s="526">
        <v>0</v>
      </c>
      <c r="G195" s="534">
        <v>125273972.84931506</v>
      </c>
      <c r="H195" s="527">
        <v>1081242860000.0001</v>
      </c>
      <c r="I195" s="528">
        <v>4278038995</v>
      </c>
      <c r="J195" s="529">
        <v>1563540791181.0002</v>
      </c>
      <c r="M195" s="530"/>
    </row>
    <row r="196" spans="2:13" s="52" customFormat="1" x14ac:dyDescent="0.25">
      <c r="B196" s="531" t="s">
        <v>1701</v>
      </c>
      <c r="C196" s="524" t="s">
        <v>203</v>
      </c>
      <c r="D196" s="525">
        <v>1</v>
      </c>
      <c r="E196" s="532">
        <v>100000000</v>
      </c>
      <c r="F196" s="526">
        <v>0</v>
      </c>
      <c r="G196" s="534">
        <v>101121917.80821918</v>
      </c>
      <c r="H196" s="527">
        <v>1081242860000.0001</v>
      </c>
      <c r="I196" s="528">
        <v>4278038995</v>
      </c>
      <c r="J196" s="529">
        <v>1563540791181.0002</v>
      </c>
      <c r="M196" s="530"/>
    </row>
    <row r="197" spans="2:13" s="52" customFormat="1" x14ac:dyDescent="0.25">
      <c r="B197" s="531" t="s">
        <v>1701</v>
      </c>
      <c r="C197" s="524" t="s">
        <v>203</v>
      </c>
      <c r="D197" s="525">
        <v>1</v>
      </c>
      <c r="E197" s="535">
        <v>149999999.99999997</v>
      </c>
      <c r="F197" s="526">
        <v>0</v>
      </c>
      <c r="G197" s="532">
        <v>150774657.39726025</v>
      </c>
      <c r="H197" s="527">
        <v>1081242860000.0001</v>
      </c>
      <c r="I197" s="528">
        <v>4278038995</v>
      </c>
      <c r="J197" s="529">
        <v>1563540791181.0002</v>
      </c>
      <c r="M197" s="530"/>
    </row>
    <row r="198" spans="2:13" s="52" customFormat="1" x14ac:dyDescent="0.25">
      <c r="B198" s="531" t="s">
        <v>1701</v>
      </c>
      <c r="C198" s="524" t="s">
        <v>203</v>
      </c>
      <c r="D198" s="525">
        <v>1</v>
      </c>
      <c r="E198" s="532">
        <v>200000000</v>
      </c>
      <c r="F198" s="526">
        <v>0</v>
      </c>
      <c r="G198" s="532">
        <v>202823013.69863012</v>
      </c>
      <c r="H198" s="527">
        <v>1081242860000.0001</v>
      </c>
      <c r="I198" s="528">
        <v>4278038995</v>
      </c>
      <c r="J198" s="529">
        <v>1563540791181.0002</v>
      </c>
      <c r="M198" s="530"/>
    </row>
    <row r="199" spans="2:13" s="52" customFormat="1" x14ac:dyDescent="0.25">
      <c r="B199" s="531" t="s">
        <v>1701</v>
      </c>
      <c r="C199" s="524" t="s">
        <v>203</v>
      </c>
      <c r="D199" s="525">
        <v>1</v>
      </c>
      <c r="E199" s="532">
        <v>850000000</v>
      </c>
      <c r="F199" s="536">
        <v>0</v>
      </c>
      <c r="G199" s="532">
        <v>865835616.43835616</v>
      </c>
      <c r="H199" s="528">
        <v>1081242860000.0001</v>
      </c>
      <c r="I199" s="528">
        <v>4278038995</v>
      </c>
      <c r="J199" s="528">
        <v>1563540791181.0002</v>
      </c>
      <c r="M199" s="530"/>
    </row>
    <row r="200" spans="2:13" s="52" customFormat="1" x14ac:dyDescent="0.25">
      <c r="B200" s="531" t="s">
        <v>1702</v>
      </c>
      <c r="C200" s="524" t="s">
        <v>203</v>
      </c>
      <c r="D200" s="525">
        <v>1</v>
      </c>
      <c r="E200" s="532">
        <v>0</v>
      </c>
      <c r="F200" s="536">
        <v>150000</v>
      </c>
      <c r="G200" s="532">
        <v>1041238313.2602742</v>
      </c>
      <c r="H200" s="528">
        <v>251111200000</v>
      </c>
      <c r="I200" s="528">
        <v>25108285617</v>
      </c>
      <c r="J200" s="528">
        <v>271406900898</v>
      </c>
      <c r="M200" s="530"/>
    </row>
    <row r="201" spans="2:13" s="52" customFormat="1" x14ac:dyDescent="0.25">
      <c r="B201" s="531" t="s">
        <v>1703</v>
      </c>
      <c r="C201" s="524" t="s">
        <v>207</v>
      </c>
      <c r="D201" s="525">
        <v>5</v>
      </c>
      <c r="E201" s="532">
        <v>1000000</v>
      </c>
      <c r="F201" s="536">
        <v>0</v>
      </c>
      <c r="G201" s="532">
        <v>5027123.2876712326</v>
      </c>
      <c r="H201" s="528">
        <v>146400000000</v>
      </c>
      <c r="I201" s="528">
        <v>139620000001</v>
      </c>
      <c r="J201" s="528">
        <v>776978000000</v>
      </c>
      <c r="M201" s="530"/>
    </row>
    <row r="202" spans="2:13" s="52" customFormat="1" x14ac:dyDescent="0.25">
      <c r="B202" s="531" t="s">
        <v>1703</v>
      </c>
      <c r="C202" s="524" t="s">
        <v>207</v>
      </c>
      <c r="D202" s="525">
        <v>196</v>
      </c>
      <c r="E202" s="532">
        <v>1000000</v>
      </c>
      <c r="F202" s="536">
        <v>0</v>
      </c>
      <c r="G202" s="532">
        <v>200422619.1780822</v>
      </c>
      <c r="H202" s="528">
        <v>146400000000</v>
      </c>
      <c r="I202" s="528">
        <v>139620000001</v>
      </c>
      <c r="J202" s="528">
        <v>776978000000</v>
      </c>
      <c r="M202" s="530"/>
    </row>
    <row r="203" spans="2:13" s="52" customFormat="1" x14ac:dyDescent="0.25">
      <c r="B203" s="531" t="s">
        <v>1703</v>
      </c>
      <c r="C203" s="524" t="s">
        <v>207</v>
      </c>
      <c r="D203" s="525">
        <v>146</v>
      </c>
      <c r="E203" s="532">
        <v>1000000</v>
      </c>
      <c r="F203" s="536">
        <v>0</v>
      </c>
      <c r="G203" s="532">
        <v>149712000</v>
      </c>
      <c r="H203" s="528">
        <v>146400000000</v>
      </c>
      <c r="I203" s="528">
        <v>139620000001</v>
      </c>
      <c r="J203" s="528">
        <v>776978000000</v>
      </c>
      <c r="M203" s="530"/>
    </row>
    <row r="204" spans="2:13" s="52" customFormat="1" x14ac:dyDescent="0.25">
      <c r="B204" s="531" t="s">
        <v>1704</v>
      </c>
      <c r="C204" s="524" t="s">
        <v>207</v>
      </c>
      <c r="D204" s="525">
        <v>210</v>
      </c>
      <c r="E204" s="532">
        <v>1000000</v>
      </c>
      <c r="F204" s="536">
        <v>0</v>
      </c>
      <c r="G204" s="532">
        <v>210362465.7534247</v>
      </c>
      <c r="H204" s="528">
        <v>40000000000</v>
      </c>
      <c r="I204" s="528">
        <v>-1043105149</v>
      </c>
      <c r="J204" s="528">
        <v>45664993495</v>
      </c>
      <c r="M204" s="530"/>
    </row>
    <row r="205" spans="2:13" s="52" customFormat="1" x14ac:dyDescent="0.25">
      <c r="B205" s="531" t="s">
        <v>1705</v>
      </c>
      <c r="C205" s="524" t="s">
        <v>207</v>
      </c>
      <c r="D205" s="525">
        <v>205</v>
      </c>
      <c r="E205" s="532">
        <v>1000000</v>
      </c>
      <c r="F205" s="536">
        <v>0</v>
      </c>
      <c r="G205" s="532">
        <v>205051952.05491793</v>
      </c>
      <c r="H205" s="528">
        <v>327245000000</v>
      </c>
      <c r="I205" s="528">
        <v>-673000000</v>
      </c>
      <c r="J205" s="528">
        <v>510420000000</v>
      </c>
      <c r="M205" s="530"/>
    </row>
    <row r="206" spans="2:13" s="52" customFormat="1" x14ac:dyDescent="0.25">
      <c r="B206" s="531" t="s">
        <v>1706</v>
      </c>
      <c r="C206" s="524" t="s">
        <v>207</v>
      </c>
      <c r="D206" s="525">
        <v>9</v>
      </c>
      <c r="E206" s="532">
        <v>1000000</v>
      </c>
      <c r="F206" s="536">
        <v>0</v>
      </c>
      <c r="G206" s="532">
        <v>9073356.1643835623</v>
      </c>
      <c r="H206" s="528">
        <v>330000000000</v>
      </c>
      <c r="I206" s="528">
        <v>-25655349841</v>
      </c>
      <c r="J206" s="528">
        <v>299171384628</v>
      </c>
      <c r="M206" s="530"/>
    </row>
    <row r="207" spans="2:13" s="52" customFormat="1" x14ac:dyDescent="0.25">
      <c r="B207" s="531" t="s">
        <v>1707</v>
      </c>
      <c r="C207" s="524" t="s">
        <v>207</v>
      </c>
      <c r="D207" s="525">
        <v>1000</v>
      </c>
      <c r="E207" s="532">
        <v>1000000</v>
      </c>
      <c r="F207" s="536">
        <v>0</v>
      </c>
      <c r="G207" s="532">
        <v>1000838356.1643834</v>
      </c>
      <c r="H207" s="528">
        <v>43500000000</v>
      </c>
      <c r="I207" s="528">
        <v>18595129363</v>
      </c>
      <c r="J207" s="528">
        <v>190239413671</v>
      </c>
      <c r="M207" s="530"/>
    </row>
    <row r="208" spans="2:13" s="52" customFormat="1" x14ac:dyDescent="0.25">
      <c r="B208" s="531" t="s">
        <v>1704</v>
      </c>
      <c r="C208" s="524" t="s">
        <v>207</v>
      </c>
      <c r="D208" s="525">
        <v>852</v>
      </c>
      <c r="E208" s="532">
        <v>1000000</v>
      </c>
      <c r="F208" s="536">
        <v>0</v>
      </c>
      <c r="G208" s="532">
        <v>852640750.68493152</v>
      </c>
      <c r="H208" s="528">
        <v>40000000000</v>
      </c>
      <c r="I208" s="528">
        <v>-1043105149</v>
      </c>
      <c r="J208" s="528">
        <v>45664993495</v>
      </c>
      <c r="M208" s="530"/>
    </row>
    <row r="209" spans="2:13" s="52" customFormat="1" x14ac:dyDescent="0.25">
      <c r="B209" s="531" t="s">
        <v>1708</v>
      </c>
      <c r="C209" s="524" t="s">
        <v>199</v>
      </c>
      <c r="D209" s="525">
        <v>100</v>
      </c>
      <c r="E209" s="532">
        <v>1000000</v>
      </c>
      <c r="F209" s="536">
        <v>0</v>
      </c>
      <c r="G209" s="532">
        <v>100233972.60273974</v>
      </c>
      <c r="H209" s="528">
        <v>1133000000000</v>
      </c>
      <c r="I209" s="528">
        <v>708065487926</v>
      </c>
      <c r="J209" s="528">
        <v>3651857366298.0005</v>
      </c>
      <c r="M209" s="530"/>
    </row>
    <row r="210" spans="2:13" s="52" customFormat="1" x14ac:dyDescent="0.25">
      <c r="B210" s="531" t="s">
        <v>1709</v>
      </c>
      <c r="C210" s="524" t="s">
        <v>196</v>
      </c>
      <c r="D210" s="525">
        <v>75</v>
      </c>
      <c r="E210" s="532">
        <v>1000000</v>
      </c>
      <c r="F210" s="536">
        <v>0</v>
      </c>
      <c r="G210" s="532">
        <v>76330110.228679761</v>
      </c>
      <c r="H210" s="537" t="s">
        <v>1710</v>
      </c>
      <c r="I210" s="537" t="s">
        <v>1710</v>
      </c>
      <c r="J210" s="537" t="s">
        <v>1710</v>
      </c>
      <c r="M210" s="530"/>
    </row>
    <row r="211" spans="2:13" s="52" customFormat="1" x14ac:dyDescent="0.25">
      <c r="B211" s="531" t="s">
        <v>1711</v>
      </c>
      <c r="C211" s="524" t="s">
        <v>201</v>
      </c>
      <c r="D211" s="525">
        <v>10</v>
      </c>
      <c r="E211" s="532">
        <v>0</v>
      </c>
      <c r="F211" s="536">
        <v>1000</v>
      </c>
      <c r="G211" s="532">
        <v>69795193.910958916</v>
      </c>
      <c r="H211" s="528">
        <v>375294800000</v>
      </c>
      <c r="I211" s="528">
        <v>40193741341</v>
      </c>
      <c r="J211" s="528">
        <v>444573655078</v>
      </c>
      <c r="M211" s="530"/>
    </row>
    <row r="212" spans="2:13" s="52" customFormat="1" x14ac:dyDescent="0.25">
      <c r="B212" s="531" t="s">
        <v>1712</v>
      </c>
      <c r="C212" s="524" t="s">
        <v>203</v>
      </c>
      <c r="D212" s="525">
        <v>1</v>
      </c>
      <c r="E212" s="532">
        <v>50000000</v>
      </c>
      <c r="F212" s="536">
        <v>0</v>
      </c>
      <c r="G212" s="532">
        <v>50657534.246575378</v>
      </c>
      <c r="H212" s="528">
        <v>107040260000</v>
      </c>
      <c r="I212" s="528">
        <v>18093353212</v>
      </c>
      <c r="J212" s="528">
        <v>147787301807</v>
      </c>
      <c r="M212" s="530"/>
    </row>
    <row r="213" spans="2:13" s="52" customFormat="1" x14ac:dyDescent="0.25">
      <c r="B213" s="531" t="s">
        <v>1712</v>
      </c>
      <c r="C213" s="524" t="s">
        <v>203</v>
      </c>
      <c r="D213" s="525">
        <v>1</v>
      </c>
      <c r="E213" s="532">
        <v>50000000</v>
      </c>
      <c r="F213" s="536">
        <v>0</v>
      </c>
      <c r="G213" s="532">
        <v>50657534.246575378</v>
      </c>
      <c r="H213" s="528">
        <v>107040260000</v>
      </c>
      <c r="I213" s="528">
        <v>18093353212</v>
      </c>
      <c r="J213" s="528">
        <v>147787301807</v>
      </c>
      <c r="M213" s="530"/>
    </row>
    <row r="214" spans="2:13" s="52" customFormat="1" x14ac:dyDescent="0.25">
      <c r="B214" s="531" t="s">
        <v>1712</v>
      </c>
      <c r="C214" s="524" t="s">
        <v>203</v>
      </c>
      <c r="D214" s="525">
        <v>1</v>
      </c>
      <c r="E214" s="532">
        <v>50000000</v>
      </c>
      <c r="F214" s="536">
        <v>0</v>
      </c>
      <c r="G214" s="532">
        <v>50657534.246575378</v>
      </c>
      <c r="H214" s="528">
        <v>107040260000</v>
      </c>
      <c r="I214" s="528">
        <v>18093353212</v>
      </c>
      <c r="J214" s="528">
        <v>147787301807</v>
      </c>
      <c r="M214" s="530"/>
    </row>
    <row r="215" spans="2:13" s="52" customFormat="1" x14ac:dyDescent="0.25">
      <c r="B215" s="531" t="s">
        <v>1712</v>
      </c>
      <c r="C215" s="524" t="s">
        <v>203</v>
      </c>
      <c r="D215" s="525">
        <v>1</v>
      </c>
      <c r="E215" s="532">
        <v>50000000</v>
      </c>
      <c r="F215" s="536">
        <v>0</v>
      </c>
      <c r="G215" s="532">
        <v>50657534.246575378</v>
      </c>
      <c r="H215" s="528">
        <v>107040260000</v>
      </c>
      <c r="I215" s="528">
        <v>18093353212</v>
      </c>
      <c r="J215" s="528">
        <v>147787301807</v>
      </c>
      <c r="M215" s="530"/>
    </row>
    <row r="216" spans="2:13" s="52" customFormat="1" x14ac:dyDescent="0.25">
      <c r="B216" s="531" t="s">
        <v>1712</v>
      </c>
      <c r="C216" s="524" t="s">
        <v>203</v>
      </c>
      <c r="D216" s="525">
        <v>1</v>
      </c>
      <c r="E216" s="532">
        <v>50000000</v>
      </c>
      <c r="F216" s="536">
        <v>0</v>
      </c>
      <c r="G216" s="532">
        <v>50657534.246575378</v>
      </c>
      <c r="H216" s="528">
        <v>107040260000</v>
      </c>
      <c r="I216" s="528">
        <v>18093353212</v>
      </c>
      <c r="J216" s="528">
        <v>147787301807</v>
      </c>
      <c r="M216" s="530"/>
    </row>
    <row r="217" spans="2:13" s="52" customFormat="1" x14ac:dyDescent="0.25">
      <c r="B217" s="531" t="s">
        <v>1712</v>
      </c>
      <c r="C217" s="524" t="s">
        <v>203</v>
      </c>
      <c r="D217" s="525">
        <v>1</v>
      </c>
      <c r="E217" s="532">
        <v>50000000</v>
      </c>
      <c r="F217" s="536">
        <v>0</v>
      </c>
      <c r="G217" s="532">
        <v>50657534.246575378</v>
      </c>
      <c r="H217" s="528">
        <v>107040260000</v>
      </c>
      <c r="I217" s="528">
        <v>18093353212</v>
      </c>
      <c r="J217" s="528">
        <v>147787301807</v>
      </c>
      <c r="M217" s="530"/>
    </row>
    <row r="218" spans="2:13" s="52" customFormat="1" x14ac:dyDescent="0.25">
      <c r="B218" s="531" t="s">
        <v>1713</v>
      </c>
      <c r="C218" s="524" t="s">
        <v>203</v>
      </c>
      <c r="D218" s="525">
        <v>1</v>
      </c>
      <c r="E218" s="532">
        <v>150000000</v>
      </c>
      <c r="F218" s="536">
        <v>0</v>
      </c>
      <c r="G218" s="532">
        <v>151003562.09589037</v>
      </c>
      <c r="H218" s="528">
        <v>692261040711</v>
      </c>
      <c r="I218" s="528">
        <v>223838662635</v>
      </c>
      <c r="J218" s="528">
        <v>1191669883868</v>
      </c>
      <c r="M218" s="530"/>
    </row>
    <row r="219" spans="2:13" s="52" customFormat="1" x14ac:dyDescent="0.25">
      <c r="B219" s="531" t="s">
        <v>1713</v>
      </c>
      <c r="C219" s="524" t="s">
        <v>203</v>
      </c>
      <c r="D219" s="525">
        <v>1</v>
      </c>
      <c r="E219" s="532">
        <v>150000000</v>
      </c>
      <c r="F219" s="536">
        <v>0</v>
      </c>
      <c r="G219" s="532">
        <v>151003562.09589037</v>
      </c>
      <c r="H219" s="528">
        <v>692261040711</v>
      </c>
      <c r="I219" s="528">
        <v>223838662635</v>
      </c>
      <c r="J219" s="528">
        <v>1191669883868</v>
      </c>
      <c r="M219" s="530"/>
    </row>
    <row r="220" spans="2:13" s="52" customFormat="1" x14ac:dyDescent="0.25">
      <c r="B220" s="531" t="s">
        <v>1713</v>
      </c>
      <c r="C220" s="524" t="s">
        <v>203</v>
      </c>
      <c r="D220" s="525">
        <v>1</v>
      </c>
      <c r="E220" s="532">
        <v>150000000</v>
      </c>
      <c r="F220" s="536">
        <v>0</v>
      </c>
      <c r="G220" s="532">
        <v>151003562.09589037</v>
      </c>
      <c r="H220" s="528">
        <v>692261040711</v>
      </c>
      <c r="I220" s="528">
        <v>223838662635</v>
      </c>
      <c r="J220" s="528">
        <v>1191669883868</v>
      </c>
      <c r="M220" s="530"/>
    </row>
    <row r="221" spans="2:13" s="52" customFormat="1" x14ac:dyDescent="0.25">
      <c r="B221" s="531" t="s">
        <v>1713</v>
      </c>
      <c r="C221" s="524" t="s">
        <v>203</v>
      </c>
      <c r="D221" s="525">
        <v>1</v>
      </c>
      <c r="E221" s="532">
        <v>150000000</v>
      </c>
      <c r="F221" s="536">
        <v>0</v>
      </c>
      <c r="G221" s="532">
        <v>151003562.09589037</v>
      </c>
      <c r="H221" s="528">
        <v>692261040711</v>
      </c>
      <c r="I221" s="528">
        <v>223838662635</v>
      </c>
      <c r="J221" s="528">
        <v>1191669883868</v>
      </c>
      <c r="M221" s="530"/>
    </row>
    <row r="222" spans="2:13" s="52" customFormat="1" x14ac:dyDescent="0.25">
      <c r="B222" s="531" t="s">
        <v>1713</v>
      </c>
      <c r="C222" s="524" t="s">
        <v>203</v>
      </c>
      <c r="D222" s="525">
        <v>1</v>
      </c>
      <c r="E222" s="532">
        <v>150000000</v>
      </c>
      <c r="F222" s="536">
        <v>0</v>
      </c>
      <c r="G222" s="532">
        <v>151003562.09589037</v>
      </c>
      <c r="H222" s="528">
        <v>692261040711</v>
      </c>
      <c r="I222" s="528">
        <v>223838662635</v>
      </c>
      <c r="J222" s="528">
        <v>1191669883868</v>
      </c>
      <c r="M222" s="530"/>
    </row>
    <row r="223" spans="2:13" s="52" customFormat="1" x14ac:dyDescent="0.25">
      <c r="B223" s="531" t="s">
        <v>1713</v>
      </c>
      <c r="C223" s="524" t="s">
        <v>203</v>
      </c>
      <c r="D223" s="525">
        <v>1</v>
      </c>
      <c r="E223" s="532">
        <v>150000000</v>
      </c>
      <c r="F223" s="536">
        <v>0</v>
      </c>
      <c r="G223" s="532">
        <v>151003562.09589037</v>
      </c>
      <c r="H223" s="528">
        <v>692261040711</v>
      </c>
      <c r="I223" s="528">
        <v>223838662635</v>
      </c>
      <c r="J223" s="528">
        <v>1191669883868</v>
      </c>
      <c r="M223" s="530"/>
    </row>
    <row r="224" spans="2:13" s="52" customFormat="1" x14ac:dyDescent="0.25">
      <c r="B224" s="531" t="s">
        <v>1713</v>
      </c>
      <c r="C224" s="524" t="s">
        <v>203</v>
      </c>
      <c r="D224" s="525">
        <v>1</v>
      </c>
      <c r="E224" s="532">
        <v>150000000</v>
      </c>
      <c r="F224" s="536">
        <v>0</v>
      </c>
      <c r="G224" s="532">
        <v>151003562.09589037</v>
      </c>
      <c r="H224" s="528">
        <v>692261040711</v>
      </c>
      <c r="I224" s="528">
        <v>223838662635</v>
      </c>
      <c r="J224" s="528">
        <v>1191669883868</v>
      </c>
      <c r="M224" s="530"/>
    </row>
    <row r="225" spans="2:13" s="52" customFormat="1" x14ac:dyDescent="0.25">
      <c r="B225" s="531" t="s">
        <v>1713</v>
      </c>
      <c r="C225" s="524" t="s">
        <v>203</v>
      </c>
      <c r="D225" s="525">
        <v>1</v>
      </c>
      <c r="E225" s="532">
        <v>150000000</v>
      </c>
      <c r="F225" s="536">
        <v>0</v>
      </c>
      <c r="G225" s="532">
        <v>151003562.09589037</v>
      </c>
      <c r="H225" s="528">
        <v>692261040711</v>
      </c>
      <c r="I225" s="528">
        <v>223838662635</v>
      </c>
      <c r="J225" s="528">
        <v>1191669883868</v>
      </c>
      <c r="M225" s="530"/>
    </row>
    <row r="226" spans="2:13" s="52" customFormat="1" x14ac:dyDescent="0.25">
      <c r="B226" s="531" t="s">
        <v>1713</v>
      </c>
      <c r="C226" s="524" t="s">
        <v>203</v>
      </c>
      <c r="D226" s="525">
        <v>1</v>
      </c>
      <c r="E226" s="532">
        <v>150000000</v>
      </c>
      <c r="F226" s="536">
        <v>0</v>
      </c>
      <c r="G226" s="532">
        <v>151003562.09589037</v>
      </c>
      <c r="H226" s="528">
        <v>692261040711</v>
      </c>
      <c r="I226" s="528">
        <v>223838662635</v>
      </c>
      <c r="J226" s="528">
        <v>1191669883868</v>
      </c>
      <c r="M226" s="530"/>
    </row>
    <row r="227" spans="2:13" s="52" customFormat="1" x14ac:dyDescent="0.25">
      <c r="B227" s="531" t="s">
        <v>1713</v>
      </c>
      <c r="C227" s="524" t="s">
        <v>203</v>
      </c>
      <c r="D227" s="525">
        <v>1</v>
      </c>
      <c r="E227" s="532">
        <v>150000000</v>
      </c>
      <c r="F227" s="536">
        <v>0</v>
      </c>
      <c r="G227" s="532">
        <v>151003562.09589037</v>
      </c>
      <c r="H227" s="528">
        <v>692261040711</v>
      </c>
      <c r="I227" s="528">
        <v>223838662635</v>
      </c>
      <c r="J227" s="528">
        <v>1191669883868</v>
      </c>
      <c r="M227" s="530"/>
    </row>
    <row r="228" spans="2:13" s="52" customFormat="1" x14ac:dyDescent="0.25">
      <c r="B228" s="531" t="s">
        <v>1714</v>
      </c>
      <c r="C228" s="524" t="s">
        <v>203</v>
      </c>
      <c r="D228" s="525">
        <v>1</v>
      </c>
      <c r="E228" s="532">
        <v>500000000</v>
      </c>
      <c r="F228" s="536">
        <v>0</v>
      </c>
      <c r="G228" s="532">
        <v>503002739.05479479</v>
      </c>
      <c r="H228" s="528">
        <v>1687535078916</v>
      </c>
      <c r="I228" s="528">
        <v>263244735265.00003</v>
      </c>
      <c r="J228" s="528">
        <v>2564606123501</v>
      </c>
      <c r="M228" s="530"/>
    </row>
    <row r="229" spans="2:13" s="52" customFormat="1" x14ac:dyDescent="0.25">
      <c r="B229" s="531" t="s">
        <v>1714</v>
      </c>
      <c r="C229" s="524" t="s">
        <v>203</v>
      </c>
      <c r="D229" s="525">
        <v>1</v>
      </c>
      <c r="E229" s="532">
        <v>500000000</v>
      </c>
      <c r="F229" s="536">
        <v>0</v>
      </c>
      <c r="G229" s="532">
        <v>503002739.82191777</v>
      </c>
      <c r="H229" s="528">
        <v>1687535078916</v>
      </c>
      <c r="I229" s="528">
        <v>263244735265.00003</v>
      </c>
      <c r="J229" s="528">
        <v>2564606123501</v>
      </c>
      <c r="M229" s="530"/>
    </row>
    <row r="230" spans="2:13" s="52" customFormat="1" x14ac:dyDescent="0.25">
      <c r="B230" s="531" t="s">
        <v>1714</v>
      </c>
      <c r="C230" s="524" t="s">
        <v>203</v>
      </c>
      <c r="D230" s="525">
        <v>1</v>
      </c>
      <c r="E230" s="532">
        <v>500000000</v>
      </c>
      <c r="F230" s="536">
        <v>0</v>
      </c>
      <c r="G230" s="532">
        <v>503002739.82191777</v>
      </c>
      <c r="H230" s="528">
        <v>1687535078916</v>
      </c>
      <c r="I230" s="528">
        <v>263244735265.00003</v>
      </c>
      <c r="J230" s="528">
        <v>2564606123501</v>
      </c>
      <c r="M230" s="530"/>
    </row>
    <row r="231" spans="2:13" s="52" customFormat="1" x14ac:dyDescent="0.25">
      <c r="B231" s="531" t="s">
        <v>1714</v>
      </c>
      <c r="C231" s="524" t="s">
        <v>203</v>
      </c>
      <c r="D231" s="525">
        <v>1</v>
      </c>
      <c r="E231" s="532">
        <v>500000000</v>
      </c>
      <c r="F231" s="536">
        <v>0</v>
      </c>
      <c r="G231" s="532">
        <v>503002739.82191777</v>
      </c>
      <c r="H231" s="528">
        <v>1687535078916</v>
      </c>
      <c r="I231" s="528">
        <v>263244735265.00003</v>
      </c>
      <c r="J231" s="528">
        <v>2564606123501</v>
      </c>
      <c r="M231" s="530"/>
    </row>
    <row r="232" spans="2:13" s="52" customFormat="1" x14ac:dyDescent="0.25">
      <c r="B232" s="531" t="s">
        <v>1714</v>
      </c>
      <c r="C232" s="524" t="s">
        <v>203</v>
      </c>
      <c r="D232" s="525">
        <v>1</v>
      </c>
      <c r="E232" s="532">
        <v>1000000000</v>
      </c>
      <c r="F232" s="536">
        <v>0</v>
      </c>
      <c r="G232" s="532">
        <v>1016739726.0273973</v>
      </c>
      <c r="H232" s="528">
        <v>1687535078916</v>
      </c>
      <c r="I232" s="528">
        <v>263244735265.00003</v>
      </c>
      <c r="J232" s="528">
        <v>2564606123501</v>
      </c>
      <c r="M232" s="530"/>
    </row>
    <row r="233" spans="2:13" s="52" customFormat="1" x14ac:dyDescent="0.25">
      <c r="B233" s="531" t="s">
        <v>1715</v>
      </c>
      <c r="C233" s="524" t="s">
        <v>203</v>
      </c>
      <c r="D233" s="525">
        <v>1</v>
      </c>
      <c r="E233" s="532">
        <v>0</v>
      </c>
      <c r="F233" s="536">
        <v>25000</v>
      </c>
      <c r="G233" s="532">
        <v>173055024</v>
      </c>
      <c r="H233" s="528">
        <v>375294800000</v>
      </c>
      <c r="I233" s="528">
        <v>40193741341</v>
      </c>
      <c r="J233" s="528">
        <v>444573655078</v>
      </c>
      <c r="M233" s="530"/>
    </row>
    <row r="234" spans="2:13" s="52" customFormat="1" x14ac:dyDescent="0.25">
      <c r="B234" s="531" t="s">
        <v>1703</v>
      </c>
      <c r="C234" s="524" t="s">
        <v>207</v>
      </c>
      <c r="D234" s="525">
        <v>163</v>
      </c>
      <c r="E234" s="532">
        <v>1000000</v>
      </c>
      <c r="F234" s="536">
        <v>0</v>
      </c>
      <c r="G234" s="532">
        <v>163884219.17808199</v>
      </c>
      <c r="H234" s="528">
        <v>146400000000</v>
      </c>
      <c r="I234" s="528">
        <v>139620000001</v>
      </c>
      <c r="J234" s="528">
        <v>776978000000</v>
      </c>
      <c r="M234" s="530"/>
    </row>
    <row r="235" spans="2:13" s="52" customFormat="1" ht="15" customHeight="1" x14ac:dyDescent="0.25">
      <c r="B235" s="538" t="s">
        <v>1716</v>
      </c>
      <c r="C235" s="539"/>
      <c r="D235" s="540"/>
      <c r="E235" s="539"/>
      <c r="F235" s="539"/>
      <c r="G235" s="539"/>
      <c r="H235" s="541"/>
      <c r="I235" s="540"/>
      <c r="J235" s="542"/>
      <c r="M235" s="530"/>
    </row>
    <row r="236" spans="2:13" s="52" customFormat="1" ht="15" customHeight="1" x14ac:dyDescent="0.25">
      <c r="B236" s="523" t="s">
        <v>1717</v>
      </c>
      <c r="C236" s="524" t="s">
        <v>199</v>
      </c>
      <c r="D236" s="525">
        <v>15000</v>
      </c>
      <c r="E236" s="525">
        <v>0</v>
      </c>
      <c r="F236" s="526">
        <v>0</v>
      </c>
      <c r="G236" s="525">
        <v>35095890.410958767</v>
      </c>
      <c r="H236" s="527">
        <v>1133000000000</v>
      </c>
      <c r="I236" s="528">
        <v>708065487926</v>
      </c>
      <c r="J236" s="529">
        <v>3651857366298.0005</v>
      </c>
      <c r="M236" s="530"/>
    </row>
    <row r="237" spans="2:13" s="52" customFormat="1" ht="15" customHeight="1" x14ac:dyDescent="0.25">
      <c r="B237" s="523" t="s">
        <v>1705</v>
      </c>
      <c r="C237" s="524" t="s">
        <v>207</v>
      </c>
      <c r="D237" s="525">
        <v>7750</v>
      </c>
      <c r="E237" s="525">
        <v>0</v>
      </c>
      <c r="F237" s="526">
        <v>0</v>
      </c>
      <c r="G237" s="525">
        <v>115931506.84931421</v>
      </c>
      <c r="H237" s="527">
        <v>327245000000</v>
      </c>
      <c r="I237" s="528">
        <v>-673000000</v>
      </c>
      <c r="J237" s="529">
        <v>510420000000</v>
      </c>
      <c r="M237" s="530"/>
    </row>
    <row r="238" spans="2:13" s="52" customFormat="1" ht="15" customHeight="1" x14ac:dyDescent="0.25">
      <c r="B238" s="523" t="s">
        <v>1705</v>
      </c>
      <c r="C238" s="524" t="s">
        <v>207</v>
      </c>
      <c r="D238" s="525">
        <v>6250</v>
      </c>
      <c r="E238" s="525">
        <v>0</v>
      </c>
      <c r="F238" s="526">
        <v>0</v>
      </c>
      <c r="G238" s="525">
        <v>104400684.93150711</v>
      </c>
      <c r="H238" s="527">
        <v>327245000000</v>
      </c>
      <c r="I238" s="528">
        <v>-673000000</v>
      </c>
      <c r="J238" s="529">
        <v>510420000000</v>
      </c>
      <c r="K238" s="543"/>
      <c r="M238" s="530"/>
    </row>
    <row r="239" spans="2:13" s="52" customFormat="1" ht="15" customHeight="1" x14ac:dyDescent="0.25">
      <c r="B239" s="523" t="s">
        <v>1718</v>
      </c>
      <c r="C239" s="524" t="s">
        <v>207</v>
      </c>
      <c r="D239" s="525">
        <v>2771</v>
      </c>
      <c r="E239" s="525">
        <v>0</v>
      </c>
      <c r="F239" s="526">
        <v>0</v>
      </c>
      <c r="G239" s="525">
        <v>44943342.465756416</v>
      </c>
      <c r="H239" s="527">
        <v>330000000000</v>
      </c>
      <c r="I239" s="528">
        <v>-25655349841</v>
      </c>
      <c r="J239" s="529">
        <v>299171384628</v>
      </c>
      <c r="K239" s="543"/>
      <c r="M239" s="530"/>
    </row>
    <row r="240" spans="2:13" s="52" customFormat="1" ht="15" customHeight="1" x14ac:dyDescent="0.25">
      <c r="B240" s="523" t="s">
        <v>1703</v>
      </c>
      <c r="C240" s="524" t="s">
        <v>207</v>
      </c>
      <c r="D240" s="525">
        <v>7000</v>
      </c>
      <c r="E240" s="525">
        <v>0</v>
      </c>
      <c r="F240" s="526">
        <v>0</v>
      </c>
      <c r="G240" s="525">
        <v>157950684.93151188</v>
      </c>
      <c r="H240" s="527">
        <v>146400000000</v>
      </c>
      <c r="I240" s="528">
        <v>139620000001</v>
      </c>
      <c r="J240" s="529">
        <v>776978000000</v>
      </c>
      <c r="K240" s="543"/>
      <c r="M240" s="530"/>
    </row>
    <row r="241" spans="2:13" s="52" customFormat="1" ht="15" customHeight="1" x14ac:dyDescent="0.25">
      <c r="B241" s="523" t="s">
        <v>1704</v>
      </c>
      <c r="C241" s="524" t="s">
        <v>207</v>
      </c>
      <c r="D241" s="525">
        <v>1500</v>
      </c>
      <c r="E241" s="525">
        <v>0</v>
      </c>
      <c r="F241" s="526">
        <v>0</v>
      </c>
      <c r="G241" s="525">
        <v>1128082.1917808056</v>
      </c>
      <c r="H241" s="527">
        <v>40000000000</v>
      </c>
      <c r="I241" s="528">
        <v>-1043105149</v>
      </c>
      <c r="J241" s="529">
        <v>45664993495</v>
      </c>
      <c r="M241" s="530"/>
    </row>
    <row r="242" spans="2:13" s="52" customFormat="1" ht="15" customHeight="1" x14ac:dyDescent="0.25">
      <c r="B242" s="523" t="s">
        <v>1719</v>
      </c>
      <c r="C242" s="524" t="s">
        <v>203</v>
      </c>
      <c r="D242" s="525">
        <v>1</v>
      </c>
      <c r="E242" s="525">
        <v>0</v>
      </c>
      <c r="F242" s="526">
        <v>0</v>
      </c>
      <c r="G242" s="532">
        <v>10404109.589041129</v>
      </c>
      <c r="H242" s="527">
        <v>104120000000</v>
      </c>
      <c r="I242" s="528">
        <v>26245303308</v>
      </c>
      <c r="J242" s="529">
        <v>178027556022.99997</v>
      </c>
      <c r="M242" s="530"/>
    </row>
    <row r="243" spans="2:13" s="52" customFormat="1" ht="15" customHeight="1" x14ac:dyDescent="0.25">
      <c r="B243" s="523" t="s">
        <v>1719</v>
      </c>
      <c r="C243" s="524" t="s">
        <v>203</v>
      </c>
      <c r="D243" s="525">
        <v>1</v>
      </c>
      <c r="E243" s="525">
        <v>0</v>
      </c>
      <c r="F243" s="526">
        <v>0</v>
      </c>
      <c r="G243" s="532">
        <v>10404109.589041129</v>
      </c>
      <c r="H243" s="527">
        <v>104120000000</v>
      </c>
      <c r="I243" s="528">
        <v>26245303308</v>
      </c>
      <c r="J243" s="529">
        <v>178027556022.99997</v>
      </c>
      <c r="M243" s="530"/>
    </row>
    <row r="244" spans="2:13" s="52" customFormat="1" ht="15" customHeight="1" x14ac:dyDescent="0.25">
      <c r="B244" s="523" t="s">
        <v>1719</v>
      </c>
      <c r="C244" s="524" t="s">
        <v>203</v>
      </c>
      <c r="D244" s="525">
        <v>1</v>
      </c>
      <c r="E244" s="525">
        <v>0</v>
      </c>
      <c r="F244" s="526">
        <v>0</v>
      </c>
      <c r="G244" s="532">
        <v>10404109.589041129</v>
      </c>
      <c r="H244" s="527">
        <v>104120000000</v>
      </c>
      <c r="I244" s="528">
        <v>26245303308</v>
      </c>
      <c r="J244" s="529">
        <v>178027556022.99997</v>
      </c>
      <c r="K244" s="543"/>
      <c r="M244" s="530"/>
    </row>
    <row r="245" spans="2:13" s="52" customFormat="1" ht="15" customHeight="1" x14ac:dyDescent="0.25">
      <c r="B245" s="523" t="s">
        <v>1719</v>
      </c>
      <c r="C245" s="524" t="s">
        <v>203</v>
      </c>
      <c r="D245" s="525">
        <v>1</v>
      </c>
      <c r="E245" s="525">
        <v>0</v>
      </c>
      <c r="F245" s="526">
        <v>0</v>
      </c>
      <c r="G245" s="532">
        <v>10404109.589041129</v>
      </c>
      <c r="H245" s="527">
        <v>104120000000</v>
      </c>
      <c r="I245" s="528">
        <v>26245303308</v>
      </c>
      <c r="J245" s="529">
        <v>178027556022.99997</v>
      </c>
      <c r="K245" s="543"/>
      <c r="M245" s="530"/>
    </row>
    <row r="246" spans="2:13" s="52" customFormat="1" ht="15" customHeight="1" x14ac:dyDescent="0.25">
      <c r="B246" s="523" t="s">
        <v>1719</v>
      </c>
      <c r="C246" s="524" t="s">
        <v>203</v>
      </c>
      <c r="D246" s="525">
        <v>1</v>
      </c>
      <c r="E246" s="525">
        <v>0</v>
      </c>
      <c r="F246" s="526">
        <v>0</v>
      </c>
      <c r="G246" s="532">
        <v>10404109.589041129</v>
      </c>
      <c r="H246" s="527">
        <v>104120000000</v>
      </c>
      <c r="I246" s="528">
        <v>26245303308</v>
      </c>
      <c r="J246" s="529">
        <v>178027556022.99997</v>
      </c>
      <c r="K246" s="543"/>
      <c r="M246" s="530"/>
    </row>
    <row r="247" spans="2:13" s="52" customFormat="1" ht="15" customHeight="1" x14ac:dyDescent="0.25">
      <c r="B247" s="531" t="s">
        <v>1719</v>
      </c>
      <c r="C247" s="524" t="s">
        <v>203</v>
      </c>
      <c r="D247" s="525">
        <v>1</v>
      </c>
      <c r="E247" s="525">
        <v>0</v>
      </c>
      <c r="F247" s="526">
        <v>0</v>
      </c>
      <c r="G247" s="532">
        <v>10404109.589041129</v>
      </c>
      <c r="H247" s="527">
        <v>104120000000</v>
      </c>
      <c r="I247" s="528">
        <v>26245303308</v>
      </c>
      <c r="J247" s="529">
        <v>178027556022.99997</v>
      </c>
      <c r="M247" s="530"/>
    </row>
    <row r="248" spans="2:13" s="52" customFormat="1" ht="15" customHeight="1" x14ac:dyDescent="0.25">
      <c r="B248" s="531" t="s">
        <v>1719</v>
      </c>
      <c r="C248" s="524" t="s">
        <v>203</v>
      </c>
      <c r="D248" s="525">
        <v>1</v>
      </c>
      <c r="E248" s="525">
        <v>0</v>
      </c>
      <c r="F248" s="526">
        <v>0</v>
      </c>
      <c r="G248" s="532">
        <v>10404109.589041129</v>
      </c>
      <c r="H248" s="527">
        <v>104120000000</v>
      </c>
      <c r="I248" s="528">
        <v>26245303308</v>
      </c>
      <c r="J248" s="529">
        <v>178027556022.99997</v>
      </c>
      <c r="M248" s="530"/>
    </row>
    <row r="249" spans="2:13" s="52" customFormat="1" ht="15" customHeight="1" x14ac:dyDescent="0.25">
      <c r="B249" s="523" t="s">
        <v>1719</v>
      </c>
      <c r="C249" s="524" t="s">
        <v>203</v>
      </c>
      <c r="D249" s="525">
        <v>1</v>
      </c>
      <c r="E249" s="525">
        <v>0</v>
      </c>
      <c r="F249" s="526">
        <v>0</v>
      </c>
      <c r="G249" s="532">
        <v>10404109.589041129</v>
      </c>
      <c r="H249" s="527">
        <v>104120000000</v>
      </c>
      <c r="I249" s="528">
        <v>26245303308</v>
      </c>
      <c r="J249" s="529">
        <v>178027556022.99997</v>
      </c>
      <c r="K249" s="543"/>
      <c r="M249" s="530"/>
    </row>
    <row r="250" spans="2:13" s="52" customFormat="1" ht="15" customHeight="1" x14ac:dyDescent="0.25">
      <c r="B250" s="523" t="s">
        <v>1719</v>
      </c>
      <c r="C250" s="524" t="s">
        <v>203</v>
      </c>
      <c r="D250" s="525">
        <v>1</v>
      </c>
      <c r="E250" s="525">
        <v>0</v>
      </c>
      <c r="F250" s="526">
        <v>0</v>
      </c>
      <c r="G250" s="532">
        <v>10404109.589041129</v>
      </c>
      <c r="H250" s="527">
        <v>104120000000</v>
      </c>
      <c r="I250" s="528">
        <v>26245303308</v>
      </c>
      <c r="J250" s="529">
        <v>178027556022.99997</v>
      </c>
      <c r="K250" s="543"/>
      <c r="M250" s="530"/>
    </row>
    <row r="251" spans="2:13" s="52" customFormat="1" ht="15" customHeight="1" x14ac:dyDescent="0.25">
      <c r="B251" s="531" t="s">
        <v>1719</v>
      </c>
      <c r="C251" s="524" t="s">
        <v>203</v>
      </c>
      <c r="D251" s="525">
        <v>1</v>
      </c>
      <c r="E251" s="525">
        <v>0</v>
      </c>
      <c r="F251" s="526">
        <v>0</v>
      </c>
      <c r="G251" s="534">
        <v>10404109.589041129</v>
      </c>
      <c r="H251" s="527">
        <v>104120000000</v>
      </c>
      <c r="I251" s="528">
        <v>26245303308</v>
      </c>
      <c r="J251" s="529">
        <v>178027556022.99997</v>
      </c>
      <c r="K251" s="543"/>
      <c r="M251" s="530"/>
    </row>
    <row r="252" spans="2:13" s="52" customFormat="1" ht="15" customHeight="1" x14ac:dyDescent="0.25">
      <c r="B252" s="531" t="s">
        <v>1719</v>
      </c>
      <c r="C252" s="524" t="s">
        <v>203</v>
      </c>
      <c r="D252" s="525">
        <v>1</v>
      </c>
      <c r="E252" s="525">
        <v>0</v>
      </c>
      <c r="F252" s="526">
        <v>0</v>
      </c>
      <c r="G252" s="534">
        <v>10404109.589041129</v>
      </c>
      <c r="H252" s="527">
        <v>104120000000</v>
      </c>
      <c r="I252" s="528">
        <v>26245303308</v>
      </c>
      <c r="J252" s="529">
        <v>178027556022.99997</v>
      </c>
      <c r="M252" s="530"/>
    </row>
    <row r="253" spans="2:13" s="52" customFormat="1" ht="15" customHeight="1" x14ac:dyDescent="0.25">
      <c r="B253" s="523" t="s">
        <v>1719</v>
      </c>
      <c r="C253" s="524" t="s">
        <v>203</v>
      </c>
      <c r="D253" s="525">
        <v>1</v>
      </c>
      <c r="E253" s="525">
        <v>0</v>
      </c>
      <c r="F253" s="526">
        <v>0</v>
      </c>
      <c r="G253" s="532">
        <v>10404109.589041129</v>
      </c>
      <c r="H253" s="527">
        <v>104120000000</v>
      </c>
      <c r="I253" s="528">
        <v>26245303308</v>
      </c>
      <c r="J253" s="529">
        <v>178027556022.99997</v>
      </c>
      <c r="M253" s="530"/>
    </row>
    <row r="254" spans="2:13" s="52" customFormat="1" ht="15" customHeight="1" x14ac:dyDescent="0.25">
      <c r="B254" s="523" t="s">
        <v>1719</v>
      </c>
      <c r="C254" s="524" t="s">
        <v>203</v>
      </c>
      <c r="D254" s="525">
        <v>1</v>
      </c>
      <c r="E254" s="525">
        <v>0</v>
      </c>
      <c r="F254" s="526">
        <v>0</v>
      </c>
      <c r="G254" s="532">
        <v>10404109.589041129</v>
      </c>
      <c r="H254" s="527">
        <v>104120000000</v>
      </c>
      <c r="I254" s="528">
        <v>26245303308</v>
      </c>
      <c r="J254" s="529">
        <v>178027556022.99997</v>
      </c>
      <c r="K254" s="543"/>
      <c r="M254" s="530"/>
    </row>
    <row r="255" spans="2:13" s="52" customFormat="1" ht="15" customHeight="1" x14ac:dyDescent="0.25">
      <c r="B255" s="531" t="s">
        <v>1719</v>
      </c>
      <c r="C255" s="524" t="s">
        <v>203</v>
      </c>
      <c r="D255" s="525">
        <v>1</v>
      </c>
      <c r="E255" s="525">
        <v>0</v>
      </c>
      <c r="F255" s="526">
        <v>0</v>
      </c>
      <c r="G255" s="534">
        <v>10404109.589041129</v>
      </c>
      <c r="H255" s="527">
        <v>104120000000</v>
      </c>
      <c r="I255" s="528">
        <v>26245303308</v>
      </c>
      <c r="J255" s="529">
        <v>178027556022.99997</v>
      </c>
      <c r="K255" s="543"/>
      <c r="M255" s="530"/>
    </row>
    <row r="256" spans="2:13" s="52" customFormat="1" ht="15" customHeight="1" x14ac:dyDescent="0.25">
      <c r="B256" s="531" t="s">
        <v>1719</v>
      </c>
      <c r="C256" s="524" t="s">
        <v>203</v>
      </c>
      <c r="D256" s="525">
        <v>1</v>
      </c>
      <c r="E256" s="525">
        <v>0</v>
      </c>
      <c r="F256" s="526">
        <v>0</v>
      </c>
      <c r="G256" s="534">
        <v>10404109.589041129</v>
      </c>
      <c r="H256" s="527">
        <v>104120000000</v>
      </c>
      <c r="I256" s="528">
        <v>26245303308</v>
      </c>
      <c r="J256" s="529">
        <v>178027556022.99997</v>
      </c>
      <c r="K256" s="543"/>
      <c r="M256" s="530"/>
    </row>
    <row r="257" spans="2:13" s="52" customFormat="1" ht="15" customHeight="1" x14ac:dyDescent="0.25">
      <c r="B257" s="531" t="s">
        <v>1719</v>
      </c>
      <c r="C257" s="524" t="s">
        <v>203</v>
      </c>
      <c r="D257" s="525">
        <v>1</v>
      </c>
      <c r="E257" s="525">
        <v>0</v>
      </c>
      <c r="F257" s="526">
        <v>0</v>
      </c>
      <c r="G257" s="532">
        <v>10404109.589041129</v>
      </c>
      <c r="H257" s="527">
        <v>104120000000</v>
      </c>
      <c r="I257" s="528">
        <v>26245303308</v>
      </c>
      <c r="J257" s="529">
        <v>178027556022.99997</v>
      </c>
      <c r="M257" s="530"/>
    </row>
    <row r="258" spans="2:13" s="52" customFormat="1" ht="15" customHeight="1" x14ac:dyDescent="0.25">
      <c r="B258" s="531" t="s">
        <v>1720</v>
      </c>
      <c r="C258" s="524" t="s">
        <v>203</v>
      </c>
      <c r="D258" s="525">
        <v>1</v>
      </c>
      <c r="E258" s="525">
        <v>0</v>
      </c>
      <c r="F258" s="526">
        <v>0</v>
      </c>
      <c r="G258" s="532">
        <v>13337982.191780828</v>
      </c>
      <c r="H258" s="527">
        <v>1687535078916</v>
      </c>
      <c r="I258" s="528">
        <v>263244735265.00003</v>
      </c>
      <c r="J258" s="529">
        <v>2564606123501</v>
      </c>
      <c r="M258" s="530"/>
    </row>
    <row r="259" spans="2:13" s="52" customFormat="1" ht="15" customHeight="1" x14ac:dyDescent="0.25">
      <c r="B259" s="531" t="s">
        <v>1720</v>
      </c>
      <c r="C259" s="524" t="s">
        <v>203</v>
      </c>
      <c r="D259" s="525">
        <v>1</v>
      </c>
      <c r="E259" s="525">
        <v>0</v>
      </c>
      <c r="F259" s="526">
        <v>0</v>
      </c>
      <c r="G259" s="532">
        <v>13337982.191780828</v>
      </c>
      <c r="H259" s="527">
        <v>1687535078916</v>
      </c>
      <c r="I259" s="528">
        <v>263244735265.00003</v>
      </c>
      <c r="J259" s="529">
        <v>2564606123501</v>
      </c>
      <c r="K259" s="543"/>
      <c r="M259" s="530"/>
    </row>
    <row r="260" spans="2:13" s="52" customFormat="1" ht="15" customHeight="1" x14ac:dyDescent="0.25">
      <c r="B260" s="531" t="s">
        <v>1720</v>
      </c>
      <c r="C260" s="524" t="s">
        <v>203</v>
      </c>
      <c r="D260" s="525">
        <v>1</v>
      </c>
      <c r="E260" s="525">
        <v>0</v>
      </c>
      <c r="F260" s="526">
        <v>0</v>
      </c>
      <c r="G260" s="532">
        <v>13337982.191780828</v>
      </c>
      <c r="H260" s="527">
        <v>1687535078916</v>
      </c>
      <c r="I260" s="528">
        <v>263244735265.00003</v>
      </c>
      <c r="J260" s="529">
        <v>2564606123501</v>
      </c>
      <c r="K260" s="543"/>
      <c r="M260" s="530"/>
    </row>
    <row r="261" spans="2:13" s="52" customFormat="1" ht="15" customHeight="1" x14ac:dyDescent="0.25">
      <c r="B261" s="531" t="s">
        <v>1720</v>
      </c>
      <c r="C261" s="524" t="s">
        <v>203</v>
      </c>
      <c r="D261" s="525">
        <v>1</v>
      </c>
      <c r="E261" s="525">
        <v>0</v>
      </c>
      <c r="F261" s="526">
        <v>0</v>
      </c>
      <c r="G261" s="532">
        <v>13337982.191780828</v>
      </c>
      <c r="H261" s="527">
        <v>1687535078916</v>
      </c>
      <c r="I261" s="528">
        <v>263244735265.00003</v>
      </c>
      <c r="J261" s="529">
        <v>2564606123501</v>
      </c>
      <c r="K261" s="543"/>
      <c r="M261" s="530"/>
    </row>
    <row r="262" spans="2:13" s="52" customFormat="1" ht="15" customHeight="1" x14ac:dyDescent="0.25">
      <c r="B262" s="531" t="s">
        <v>1720</v>
      </c>
      <c r="C262" s="524" t="s">
        <v>203</v>
      </c>
      <c r="D262" s="525">
        <v>1</v>
      </c>
      <c r="E262" s="525">
        <v>0</v>
      </c>
      <c r="F262" s="526">
        <v>0</v>
      </c>
      <c r="G262" s="532">
        <v>13337982.191780828</v>
      </c>
      <c r="H262" s="527">
        <v>1687535078916</v>
      </c>
      <c r="I262" s="528">
        <v>263244735265.00003</v>
      </c>
      <c r="J262" s="529">
        <v>2564606123501</v>
      </c>
      <c r="M262" s="530"/>
    </row>
    <row r="263" spans="2:13" s="52" customFormat="1" ht="15" customHeight="1" x14ac:dyDescent="0.25">
      <c r="B263" s="531" t="s">
        <v>1720</v>
      </c>
      <c r="C263" s="524" t="s">
        <v>203</v>
      </c>
      <c r="D263" s="525">
        <v>1</v>
      </c>
      <c r="E263" s="525">
        <v>0</v>
      </c>
      <c r="F263" s="526">
        <v>0</v>
      </c>
      <c r="G263" s="532">
        <v>13337982.191780828</v>
      </c>
      <c r="H263" s="527">
        <v>1687535078916</v>
      </c>
      <c r="I263" s="528">
        <v>263244735265.00003</v>
      </c>
      <c r="J263" s="529">
        <v>2564606123501</v>
      </c>
      <c r="M263" s="530"/>
    </row>
    <row r="264" spans="2:13" s="52" customFormat="1" ht="15" customHeight="1" x14ac:dyDescent="0.25">
      <c r="B264" s="531" t="s">
        <v>1720</v>
      </c>
      <c r="C264" s="524" t="s">
        <v>203</v>
      </c>
      <c r="D264" s="525">
        <v>1</v>
      </c>
      <c r="E264" s="525">
        <v>0</v>
      </c>
      <c r="F264" s="526">
        <v>0</v>
      </c>
      <c r="G264" s="532">
        <v>13337982.191780828</v>
      </c>
      <c r="H264" s="527">
        <v>1687535078916</v>
      </c>
      <c r="I264" s="528">
        <v>263244735265.00003</v>
      </c>
      <c r="J264" s="529">
        <v>2564606123501</v>
      </c>
      <c r="K264" s="543"/>
      <c r="M264" s="530"/>
    </row>
    <row r="265" spans="2:13" s="52" customFormat="1" ht="15" customHeight="1" x14ac:dyDescent="0.25">
      <c r="B265" s="531" t="s">
        <v>1720</v>
      </c>
      <c r="C265" s="524" t="s">
        <v>203</v>
      </c>
      <c r="D265" s="525">
        <v>1</v>
      </c>
      <c r="E265" s="525">
        <v>0</v>
      </c>
      <c r="F265" s="526">
        <v>0</v>
      </c>
      <c r="G265" s="532">
        <v>13337982.191780828</v>
      </c>
      <c r="H265" s="527">
        <v>1687535078916</v>
      </c>
      <c r="I265" s="528">
        <v>263244735265.00003</v>
      </c>
      <c r="J265" s="529">
        <v>2564606123501</v>
      </c>
      <c r="K265" s="543"/>
      <c r="M265" s="530"/>
    </row>
    <row r="266" spans="2:13" s="52" customFormat="1" ht="15" customHeight="1" x14ac:dyDescent="0.25">
      <c r="B266" s="531" t="s">
        <v>1720</v>
      </c>
      <c r="C266" s="524" t="s">
        <v>203</v>
      </c>
      <c r="D266" s="525">
        <v>1</v>
      </c>
      <c r="E266" s="525">
        <v>0</v>
      </c>
      <c r="F266" s="526">
        <v>0</v>
      </c>
      <c r="G266" s="532">
        <v>13337982.191780828</v>
      </c>
      <c r="H266" s="527">
        <v>1687535078916</v>
      </c>
      <c r="I266" s="528">
        <v>263244735265.00003</v>
      </c>
      <c r="J266" s="529">
        <v>2564606123501</v>
      </c>
      <c r="K266" s="543"/>
      <c r="M266" s="530"/>
    </row>
    <row r="267" spans="2:13" s="52" customFormat="1" ht="15" customHeight="1" x14ac:dyDescent="0.25">
      <c r="B267" s="531" t="s">
        <v>1720</v>
      </c>
      <c r="C267" s="524" t="s">
        <v>203</v>
      </c>
      <c r="D267" s="525">
        <v>1</v>
      </c>
      <c r="E267" s="525">
        <v>0</v>
      </c>
      <c r="F267" s="526">
        <v>0</v>
      </c>
      <c r="G267" s="532">
        <v>13337982.191780828</v>
      </c>
      <c r="H267" s="527">
        <v>1687535078916</v>
      </c>
      <c r="I267" s="528">
        <v>263244735265.00003</v>
      </c>
      <c r="J267" s="529">
        <v>2564606123501</v>
      </c>
      <c r="M267" s="530"/>
    </row>
    <row r="268" spans="2:13" s="52" customFormat="1" ht="15" customHeight="1" x14ac:dyDescent="0.25">
      <c r="B268" s="531" t="s">
        <v>1721</v>
      </c>
      <c r="C268" s="524" t="s">
        <v>201</v>
      </c>
      <c r="D268" s="525">
        <v>252</v>
      </c>
      <c r="E268" s="525">
        <v>0</v>
      </c>
      <c r="F268" s="526">
        <v>0</v>
      </c>
      <c r="G268" s="532">
        <v>10673285.671232935</v>
      </c>
      <c r="H268" s="527">
        <v>442130000000</v>
      </c>
      <c r="I268" s="528">
        <v>117750168620</v>
      </c>
      <c r="J268" s="529">
        <v>870592801864</v>
      </c>
      <c r="M268" s="530"/>
    </row>
    <row r="269" spans="2:13" s="52" customFormat="1" ht="15" customHeight="1" x14ac:dyDescent="0.25">
      <c r="B269" s="531" t="s">
        <v>1712</v>
      </c>
      <c r="C269" s="524" t="s">
        <v>203</v>
      </c>
      <c r="D269" s="525">
        <v>1</v>
      </c>
      <c r="E269" s="525">
        <v>0</v>
      </c>
      <c r="F269" s="526">
        <v>0</v>
      </c>
      <c r="G269" s="532">
        <v>5567225.3368027424</v>
      </c>
      <c r="H269" s="527">
        <v>107040260000</v>
      </c>
      <c r="I269" s="528">
        <v>18093353212</v>
      </c>
      <c r="J269" s="529">
        <v>147787301807</v>
      </c>
      <c r="M269" s="530"/>
    </row>
    <row r="270" spans="2:13" s="52" customFormat="1" ht="15" customHeight="1" x14ac:dyDescent="0.25">
      <c r="B270" s="531" t="s">
        <v>1722</v>
      </c>
      <c r="C270" s="524" t="s">
        <v>203</v>
      </c>
      <c r="D270" s="525">
        <v>1</v>
      </c>
      <c r="E270" s="525">
        <v>0</v>
      </c>
      <c r="F270" s="526">
        <v>0</v>
      </c>
      <c r="G270" s="532">
        <v>4899147.3030904122</v>
      </c>
      <c r="H270" s="527">
        <v>107040260000</v>
      </c>
      <c r="I270" s="528">
        <v>18093353212</v>
      </c>
      <c r="J270" s="529">
        <v>147787301807</v>
      </c>
      <c r="M270" s="530"/>
    </row>
    <row r="271" spans="2:13" s="52" customFormat="1" ht="15" customHeight="1" x14ac:dyDescent="0.25">
      <c r="B271" s="531" t="s">
        <v>1723</v>
      </c>
      <c r="C271" s="524" t="s">
        <v>203</v>
      </c>
      <c r="D271" s="525">
        <v>1</v>
      </c>
      <c r="E271" s="525">
        <v>0</v>
      </c>
      <c r="F271" s="526">
        <v>0</v>
      </c>
      <c r="G271" s="532">
        <v>817532.26931506838</v>
      </c>
      <c r="H271" s="527">
        <v>106665953371</v>
      </c>
      <c r="I271" s="528">
        <v>14576417821</v>
      </c>
      <c r="J271" s="529">
        <v>156941549046</v>
      </c>
      <c r="M271" s="530"/>
    </row>
    <row r="272" spans="2:13" s="52" customFormat="1" ht="15" customHeight="1" x14ac:dyDescent="0.25">
      <c r="B272" s="531" t="s">
        <v>1723</v>
      </c>
      <c r="C272" s="524" t="s">
        <v>203</v>
      </c>
      <c r="D272" s="525">
        <v>1</v>
      </c>
      <c r="E272" s="525">
        <v>0</v>
      </c>
      <c r="F272" s="526">
        <v>0</v>
      </c>
      <c r="G272" s="532">
        <v>817532.26931506838</v>
      </c>
      <c r="H272" s="527">
        <v>106665953371</v>
      </c>
      <c r="I272" s="528">
        <v>14576417821</v>
      </c>
      <c r="J272" s="529">
        <v>156941549046</v>
      </c>
      <c r="M272" s="530"/>
    </row>
    <row r="273" spans="2:13" s="52" customFormat="1" ht="15" customHeight="1" x14ac:dyDescent="0.25">
      <c r="B273" s="531" t="s">
        <v>1723</v>
      </c>
      <c r="C273" s="524" t="s">
        <v>203</v>
      </c>
      <c r="D273" s="525">
        <v>1</v>
      </c>
      <c r="E273" s="525">
        <v>0</v>
      </c>
      <c r="F273" s="526">
        <v>0</v>
      </c>
      <c r="G273" s="532">
        <v>817532.26931506838</v>
      </c>
      <c r="H273" s="527">
        <v>106665953371</v>
      </c>
      <c r="I273" s="528">
        <v>14576417821</v>
      </c>
      <c r="J273" s="529">
        <v>156941549046</v>
      </c>
      <c r="M273" s="530"/>
    </row>
    <row r="274" spans="2:13" s="52" customFormat="1" ht="15" customHeight="1" x14ac:dyDescent="0.25">
      <c r="B274" s="531" t="s">
        <v>1723</v>
      </c>
      <c r="C274" s="524" t="s">
        <v>203</v>
      </c>
      <c r="D274" s="525">
        <v>1</v>
      </c>
      <c r="E274" s="525">
        <v>0</v>
      </c>
      <c r="F274" s="526">
        <v>0</v>
      </c>
      <c r="G274" s="532">
        <v>817532.26931506838</v>
      </c>
      <c r="H274" s="527">
        <v>106665953371</v>
      </c>
      <c r="I274" s="528">
        <v>14576417821</v>
      </c>
      <c r="J274" s="529">
        <v>156941549046</v>
      </c>
      <c r="M274" s="530"/>
    </row>
    <row r="275" spans="2:13" s="52" customFormat="1" ht="15" customHeight="1" x14ac:dyDescent="0.25">
      <c r="B275" s="531" t="s">
        <v>1723</v>
      </c>
      <c r="C275" s="524" t="s">
        <v>203</v>
      </c>
      <c r="D275" s="525">
        <v>1</v>
      </c>
      <c r="E275" s="525">
        <v>0</v>
      </c>
      <c r="F275" s="526">
        <v>0</v>
      </c>
      <c r="G275" s="532">
        <v>817532.26931506838</v>
      </c>
      <c r="H275" s="527">
        <v>106665953371</v>
      </c>
      <c r="I275" s="528">
        <v>14576417821</v>
      </c>
      <c r="J275" s="529">
        <v>156941549046</v>
      </c>
      <c r="M275" s="530"/>
    </row>
    <row r="276" spans="2:13" s="52" customFormat="1" ht="15" customHeight="1" x14ac:dyDescent="0.25">
      <c r="B276" s="531" t="s">
        <v>1723</v>
      </c>
      <c r="C276" s="524" t="s">
        <v>203</v>
      </c>
      <c r="D276" s="525">
        <v>1</v>
      </c>
      <c r="E276" s="525">
        <v>0</v>
      </c>
      <c r="F276" s="526">
        <v>0</v>
      </c>
      <c r="G276" s="532">
        <v>817532.26931506838</v>
      </c>
      <c r="H276" s="527">
        <v>106665953371</v>
      </c>
      <c r="I276" s="528">
        <v>14576417821</v>
      </c>
      <c r="J276" s="529">
        <v>156941549046</v>
      </c>
      <c r="M276" s="530"/>
    </row>
    <row r="277" spans="2:13" s="52" customFormat="1" ht="15" customHeight="1" x14ac:dyDescent="0.25">
      <c r="B277" s="531" t="s">
        <v>1723</v>
      </c>
      <c r="C277" s="524" t="s">
        <v>203</v>
      </c>
      <c r="D277" s="525">
        <v>1</v>
      </c>
      <c r="E277" s="525">
        <v>0</v>
      </c>
      <c r="F277" s="526">
        <v>0</v>
      </c>
      <c r="G277" s="532">
        <v>817532.26931506838</v>
      </c>
      <c r="H277" s="527">
        <v>106665953371</v>
      </c>
      <c r="I277" s="528">
        <v>14576417821</v>
      </c>
      <c r="J277" s="529">
        <v>156941549046</v>
      </c>
      <c r="M277" s="530"/>
    </row>
    <row r="278" spans="2:13" s="52" customFormat="1" ht="15" customHeight="1" x14ac:dyDescent="0.25">
      <c r="B278" s="531" t="s">
        <v>1723</v>
      </c>
      <c r="C278" s="524" t="s">
        <v>203</v>
      </c>
      <c r="D278" s="525">
        <v>1</v>
      </c>
      <c r="E278" s="525">
        <v>0</v>
      </c>
      <c r="F278" s="526">
        <v>0</v>
      </c>
      <c r="G278" s="532">
        <v>817532.26931506838</v>
      </c>
      <c r="H278" s="527">
        <v>106665953371</v>
      </c>
      <c r="I278" s="528">
        <v>14576417821</v>
      </c>
      <c r="J278" s="529">
        <v>156941549046</v>
      </c>
      <c r="M278" s="530"/>
    </row>
    <row r="279" spans="2:13" s="52" customFormat="1" ht="15" customHeight="1" x14ac:dyDescent="0.25">
      <c r="B279" s="531" t="s">
        <v>1723</v>
      </c>
      <c r="C279" s="524" t="s">
        <v>203</v>
      </c>
      <c r="D279" s="525">
        <v>1</v>
      </c>
      <c r="E279" s="525">
        <v>0</v>
      </c>
      <c r="F279" s="526">
        <v>0</v>
      </c>
      <c r="G279" s="532">
        <v>817532.26931506838</v>
      </c>
      <c r="H279" s="527">
        <v>106665953371</v>
      </c>
      <c r="I279" s="528">
        <v>14576417821</v>
      </c>
      <c r="J279" s="529">
        <v>156941549046</v>
      </c>
      <c r="M279" s="530"/>
    </row>
    <row r="280" spans="2:13" s="52" customFormat="1" ht="15" customHeight="1" x14ac:dyDescent="0.25">
      <c r="B280" s="531" t="s">
        <v>1723</v>
      </c>
      <c r="C280" s="524" t="s">
        <v>203</v>
      </c>
      <c r="D280" s="525">
        <v>1</v>
      </c>
      <c r="E280" s="525">
        <v>0</v>
      </c>
      <c r="F280" s="526">
        <v>0</v>
      </c>
      <c r="G280" s="532">
        <v>817532.26931506838</v>
      </c>
      <c r="H280" s="527">
        <v>106665953371</v>
      </c>
      <c r="I280" s="528">
        <v>14576417821</v>
      </c>
      <c r="J280" s="529">
        <v>156941549046</v>
      </c>
      <c r="M280" s="530"/>
    </row>
    <row r="281" spans="2:13" s="52" customFormat="1" ht="15" customHeight="1" x14ac:dyDescent="0.25">
      <c r="B281" s="531" t="s">
        <v>1723</v>
      </c>
      <c r="C281" s="524" t="s">
        <v>203</v>
      </c>
      <c r="D281" s="525">
        <v>1</v>
      </c>
      <c r="E281" s="525">
        <v>0</v>
      </c>
      <c r="F281" s="526">
        <v>0</v>
      </c>
      <c r="G281" s="532">
        <v>1226298.4039726034</v>
      </c>
      <c r="H281" s="527">
        <v>106665953371</v>
      </c>
      <c r="I281" s="528">
        <v>14576417821</v>
      </c>
      <c r="J281" s="529">
        <v>156941549046</v>
      </c>
      <c r="M281" s="530"/>
    </row>
    <row r="282" spans="2:13" s="52" customFormat="1" ht="15" customHeight="1" x14ac:dyDescent="0.25">
      <c r="B282" s="531" t="s">
        <v>1723</v>
      </c>
      <c r="C282" s="524" t="s">
        <v>203</v>
      </c>
      <c r="D282" s="525">
        <v>1</v>
      </c>
      <c r="E282" s="525">
        <v>0</v>
      </c>
      <c r="F282" s="526">
        <v>0</v>
      </c>
      <c r="G282" s="532">
        <v>1226298.4039726034</v>
      </c>
      <c r="H282" s="527">
        <v>106665953371</v>
      </c>
      <c r="I282" s="528">
        <v>14576417821</v>
      </c>
      <c r="J282" s="529">
        <v>156941549046</v>
      </c>
      <c r="M282" s="530"/>
    </row>
    <row r="283" spans="2:13" s="52" customFormat="1" ht="15" customHeight="1" x14ac:dyDescent="0.25">
      <c r="B283" s="531" t="s">
        <v>1723</v>
      </c>
      <c r="C283" s="524" t="s">
        <v>203</v>
      </c>
      <c r="D283" s="525">
        <v>1</v>
      </c>
      <c r="E283" s="525">
        <v>0</v>
      </c>
      <c r="F283" s="526">
        <v>0</v>
      </c>
      <c r="G283" s="532">
        <v>1226298.4039726034</v>
      </c>
      <c r="H283" s="527">
        <v>106665953371</v>
      </c>
      <c r="I283" s="528">
        <v>14576417821</v>
      </c>
      <c r="J283" s="529">
        <v>156941549046</v>
      </c>
      <c r="M283" s="530"/>
    </row>
    <row r="284" spans="2:13" s="52" customFormat="1" ht="15" customHeight="1" x14ac:dyDescent="0.25">
      <c r="B284" s="531" t="s">
        <v>1723</v>
      </c>
      <c r="C284" s="524" t="s">
        <v>203</v>
      </c>
      <c r="D284" s="525">
        <v>1</v>
      </c>
      <c r="E284" s="525">
        <v>0</v>
      </c>
      <c r="F284" s="526">
        <v>0</v>
      </c>
      <c r="G284" s="532">
        <v>1226298.4039726034</v>
      </c>
      <c r="H284" s="527">
        <v>106665953371</v>
      </c>
      <c r="I284" s="528">
        <v>14576417821</v>
      </c>
      <c r="J284" s="529">
        <v>156941549046</v>
      </c>
      <c r="M284" s="530"/>
    </row>
    <row r="285" spans="2:13" s="52" customFormat="1" ht="15" customHeight="1" x14ac:dyDescent="0.25">
      <c r="B285" s="531" t="s">
        <v>1723</v>
      </c>
      <c r="C285" s="524" t="s">
        <v>203</v>
      </c>
      <c r="D285" s="525">
        <v>1</v>
      </c>
      <c r="E285" s="525">
        <v>0</v>
      </c>
      <c r="F285" s="526">
        <v>0</v>
      </c>
      <c r="G285" s="532">
        <v>1226298.4039726034</v>
      </c>
      <c r="H285" s="527">
        <v>106665953371</v>
      </c>
      <c r="I285" s="528">
        <v>14576417821</v>
      </c>
      <c r="J285" s="529">
        <v>156941549046</v>
      </c>
      <c r="M285" s="530"/>
    </row>
    <row r="286" spans="2:13" s="52" customFormat="1" ht="15" customHeight="1" x14ac:dyDescent="0.25">
      <c r="B286" s="531" t="s">
        <v>1723</v>
      </c>
      <c r="C286" s="524" t="s">
        <v>203</v>
      </c>
      <c r="D286" s="525">
        <v>1</v>
      </c>
      <c r="E286" s="525">
        <v>0</v>
      </c>
      <c r="F286" s="526">
        <v>0</v>
      </c>
      <c r="G286" s="532">
        <v>2043830.6732876718</v>
      </c>
      <c r="H286" s="527">
        <v>106665953371</v>
      </c>
      <c r="I286" s="528">
        <v>14576417821</v>
      </c>
      <c r="J286" s="529">
        <v>156941549046</v>
      </c>
      <c r="M286" s="530"/>
    </row>
    <row r="287" spans="2:13" s="52" customFormat="1" ht="15" customHeight="1" x14ac:dyDescent="0.25">
      <c r="B287" s="531" t="s">
        <v>1723</v>
      </c>
      <c r="C287" s="524" t="s">
        <v>203</v>
      </c>
      <c r="D287" s="525">
        <v>1</v>
      </c>
      <c r="E287" s="525">
        <v>0</v>
      </c>
      <c r="F287" s="526">
        <v>0</v>
      </c>
      <c r="G287" s="532">
        <v>2043830.6732876718</v>
      </c>
      <c r="H287" s="527">
        <v>106665953371</v>
      </c>
      <c r="I287" s="528">
        <v>14576417821</v>
      </c>
      <c r="J287" s="529">
        <v>156941549046</v>
      </c>
      <c r="M287" s="530"/>
    </row>
    <row r="288" spans="2:13" s="52" customFormat="1" ht="15" customHeight="1" x14ac:dyDescent="0.25">
      <c r="B288" s="531" t="s">
        <v>1723</v>
      </c>
      <c r="C288" s="524" t="s">
        <v>203</v>
      </c>
      <c r="D288" s="525">
        <v>1</v>
      </c>
      <c r="E288" s="525">
        <v>0</v>
      </c>
      <c r="F288" s="526">
        <v>0</v>
      </c>
      <c r="G288" s="532">
        <v>2043830.6732876718</v>
      </c>
      <c r="H288" s="527">
        <v>106665953371</v>
      </c>
      <c r="I288" s="528">
        <v>14576417821</v>
      </c>
      <c r="J288" s="529">
        <v>156941549046</v>
      </c>
      <c r="M288" s="530"/>
    </row>
    <row r="289" spans="2:13" s="52" customFormat="1" ht="15" customHeight="1" x14ac:dyDescent="0.25">
      <c r="B289" s="531" t="s">
        <v>1723</v>
      </c>
      <c r="C289" s="524" t="s">
        <v>203</v>
      </c>
      <c r="D289" s="525">
        <v>1</v>
      </c>
      <c r="E289" s="525">
        <v>0</v>
      </c>
      <c r="F289" s="526">
        <v>0</v>
      </c>
      <c r="G289" s="532">
        <v>2043830.6732876718</v>
      </c>
      <c r="H289" s="527">
        <v>106665953371</v>
      </c>
      <c r="I289" s="528">
        <v>14576417821</v>
      </c>
      <c r="J289" s="529">
        <v>156941549046</v>
      </c>
      <c r="M289" s="530"/>
    </row>
    <row r="290" spans="2:13" s="52" customFormat="1" ht="15" customHeight="1" x14ac:dyDescent="0.25">
      <c r="B290" s="531" t="s">
        <v>1723</v>
      </c>
      <c r="C290" s="524" t="s">
        <v>203</v>
      </c>
      <c r="D290" s="525">
        <v>1</v>
      </c>
      <c r="E290" s="525">
        <v>0</v>
      </c>
      <c r="F290" s="526">
        <v>0</v>
      </c>
      <c r="G290" s="532">
        <v>2043830.6732876718</v>
      </c>
      <c r="H290" s="527">
        <v>106665953371</v>
      </c>
      <c r="I290" s="528">
        <v>14576417821</v>
      </c>
      <c r="J290" s="529">
        <v>156941549046</v>
      </c>
      <c r="M290" s="530"/>
    </row>
    <row r="291" spans="2:13" s="52" customFormat="1" ht="15" customHeight="1" x14ac:dyDescent="0.25">
      <c r="B291" s="531" t="s">
        <v>1723</v>
      </c>
      <c r="C291" s="524" t="s">
        <v>203</v>
      </c>
      <c r="D291" s="525">
        <v>1</v>
      </c>
      <c r="E291" s="525">
        <v>0</v>
      </c>
      <c r="F291" s="526">
        <v>0</v>
      </c>
      <c r="G291" s="532">
        <v>358851.11181780789</v>
      </c>
      <c r="H291" s="527">
        <v>106665953371</v>
      </c>
      <c r="I291" s="528">
        <v>14576417821</v>
      </c>
      <c r="J291" s="529">
        <v>156941549046</v>
      </c>
      <c r="M291" s="530"/>
    </row>
    <row r="292" spans="2:13" s="52" customFormat="1" ht="15" customHeight="1" x14ac:dyDescent="0.25">
      <c r="B292" s="531" t="s">
        <v>1723</v>
      </c>
      <c r="C292" s="524" t="s">
        <v>203</v>
      </c>
      <c r="D292" s="525">
        <v>1</v>
      </c>
      <c r="E292" s="525">
        <v>0</v>
      </c>
      <c r="F292" s="526">
        <v>0</v>
      </c>
      <c r="G292" s="532">
        <v>358851.11181780789</v>
      </c>
      <c r="H292" s="527">
        <v>106665953371</v>
      </c>
      <c r="I292" s="528">
        <v>14576417821</v>
      </c>
      <c r="J292" s="529">
        <v>156941549046</v>
      </c>
      <c r="M292" s="530"/>
    </row>
    <row r="293" spans="2:13" s="52" customFormat="1" ht="15" customHeight="1" x14ac:dyDescent="0.25">
      <c r="B293" s="531" t="s">
        <v>1723</v>
      </c>
      <c r="C293" s="524" t="s">
        <v>203</v>
      </c>
      <c r="D293" s="525">
        <v>1</v>
      </c>
      <c r="E293" s="525">
        <v>0</v>
      </c>
      <c r="F293" s="526">
        <v>0</v>
      </c>
      <c r="G293" s="532">
        <v>358851.11181780789</v>
      </c>
      <c r="H293" s="527">
        <v>106665953371</v>
      </c>
      <c r="I293" s="528">
        <v>14576417821</v>
      </c>
      <c r="J293" s="529">
        <v>156941549046</v>
      </c>
      <c r="M293" s="530"/>
    </row>
    <row r="294" spans="2:13" s="52" customFormat="1" ht="15" customHeight="1" x14ac:dyDescent="0.25">
      <c r="B294" s="531" t="s">
        <v>1723</v>
      </c>
      <c r="C294" s="524" t="s">
        <v>203</v>
      </c>
      <c r="D294" s="525">
        <v>1</v>
      </c>
      <c r="E294" s="525">
        <v>0</v>
      </c>
      <c r="F294" s="526">
        <v>0</v>
      </c>
      <c r="G294" s="532">
        <v>358851.11181780789</v>
      </c>
      <c r="H294" s="527">
        <v>106665953371</v>
      </c>
      <c r="I294" s="528">
        <v>14576417821</v>
      </c>
      <c r="J294" s="529">
        <v>156941549046</v>
      </c>
      <c r="M294" s="530"/>
    </row>
    <row r="295" spans="2:13" s="52" customFormat="1" ht="15" customHeight="1" x14ac:dyDescent="0.25">
      <c r="B295" s="531" t="s">
        <v>1723</v>
      </c>
      <c r="C295" s="524" t="s">
        <v>203</v>
      </c>
      <c r="D295" s="525">
        <v>1</v>
      </c>
      <c r="E295" s="525">
        <v>0</v>
      </c>
      <c r="F295" s="526">
        <v>0</v>
      </c>
      <c r="G295" s="532">
        <v>358851.11181780789</v>
      </c>
      <c r="H295" s="527">
        <v>106665953371</v>
      </c>
      <c r="I295" s="528">
        <v>14576417821</v>
      </c>
      <c r="J295" s="529">
        <v>156941549046</v>
      </c>
      <c r="M295" s="530"/>
    </row>
    <row r="296" spans="2:13" s="52" customFormat="1" ht="15" customHeight="1" x14ac:dyDescent="0.25">
      <c r="B296" s="531" t="s">
        <v>1723</v>
      </c>
      <c r="C296" s="524" t="s">
        <v>203</v>
      </c>
      <c r="D296" s="525">
        <v>1</v>
      </c>
      <c r="E296" s="525">
        <v>0</v>
      </c>
      <c r="F296" s="526">
        <v>0</v>
      </c>
      <c r="G296" s="532">
        <v>358851.11181780789</v>
      </c>
      <c r="H296" s="527">
        <v>106665953371</v>
      </c>
      <c r="I296" s="528">
        <v>14576417821</v>
      </c>
      <c r="J296" s="529">
        <v>156941549046</v>
      </c>
      <c r="M296" s="530"/>
    </row>
    <row r="297" spans="2:13" s="52" customFormat="1" ht="15" customHeight="1" x14ac:dyDescent="0.25">
      <c r="B297" s="531" t="s">
        <v>1723</v>
      </c>
      <c r="C297" s="524" t="s">
        <v>203</v>
      </c>
      <c r="D297" s="525">
        <v>1</v>
      </c>
      <c r="E297" s="525">
        <v>0</v>
      </c>
      <c r="F297" s="526">
        <v>0</v>
      </c>
      <c r="G297" s="532">
        <v>358851.11181780789</v>
      </c>
      <c r="H297" s="527">
        <v>106665953371</v>
      </c>
      <c r="I297" s="528">
        <v>14576417821</v>
      </c>
      <c r="J297" s="529">
        <v>156941549046</v>
      </c>
      <c r="M297" s="530"/>
    </row>
    <row r="298" spans="2:13" s="52" customFormat="1" ht="15" customHeight="1" x14ac:dyDescent="0.25">
      <c r="B298" s="531" t="s">
        <v>1723</v>
      </c>
      <c r="C298" s="524" t="s">
        <v>203</v>
      </c>
      <c r="D298" s="525">
        <v>1</v>
      </c>
      <c r="E298" s="525">
        <v>0</v>
      </c>
      <c r="F298" s="526">
        <v>0</v>
      </c>
      <c r="G298" s="532">
        <v>358851.11181780789</v>
      </c>
      <c r="H298" s="527">
        <v>106665953371</v>
      </c>
      <c r="I298" s="528">
        <v>14576417821</v>
      </c>
      <c r="J298" s="529">
        <v>156941549046</v>
      </c>
      <c r="M298" s="530"/>
    </row>
    <row r="299" spans="2:13" s="52" customFormat="1" ht="15" customHeight="1" x14ac:dyDescent="0.25">
      <c r="B299" s="531" t="s">
        <v>1723</v>
      </c>
      <c r="C299" s="524" t="s">
        <v>203</v>
      </c>
      <c r="D299" s="525">
        <v>1</v>
      </c>
      <c r="E299" s="525">
        <v>0</v>
      </c>
      <c r="F299" s="526">
        <v>0</v>
      </c>
      <c r="G299" s="532">
        <v>358851.11181780789</v>
      </c>
      <c r="H299" s="527">
        <v>106665953371</v>
      </c>
      <c r="I299" s="528">
        <v>14576417821</v>
      </c>
      <c r="J299" s="529">
        <v>156941549046</v>
      </c>
      <c r="M299" s="530"/>
    </row>
    <row r="300" spans="2:13" s="52" customFormat="1" ht="15" customHeight="1" x14ac:dyDescent="0.25">
      <c r="B300" s="531" t="s">
        <v>1723</v>
      </c>
      <c r="C300" s="524" t="s">
        <v>203</v>
      </c>
      <c r="D300" s="525">
        <v>1</v>
      </c>
      <c r="E300" s="525">
        <v>0</v>
      </c>
      <c r="F300" s="526">
        <v>0</v>
      </c>
      <c r="G300" s="532">
        <v>358851.11181780789</v>
      </c>
      <c r="H300" s="527">
        <v>106665953371</v>
      </c>
      <c r="I300" s="528">
        <v>14576417821</v>
      </c>
      <c r="J300" s="529">
        <v>156941549046</v>
      </c>
      <c r="M300" s="530"/>
    </row>
    <row r="301" spans="2:13" s="52" customFormat="1" ht="15" customHeight="1" x14ac:dyDescent="0.25">
      <c r="B301" s="531" t="s">
        <v>1724</v>
      </c>
      <c r="C301" s="524" t="s">
        <v>203</v>
      </c>
      <c r="D301" s="525">
        <v>1</v>
      </c>
      <c r="E301" s="525">
        <v>0</v>
      </c>
      <c r="F301" s="526">
        <v>0</v>
      </c>
      <c r="G301" s="532">
        <v>1796053767.71328</v>
      </c>
      <c r="H301" s="527">
        <v>1081242860000</v>
      </c>
      <c r="I301" s="528">
        <v>4278038995</v>
      </c>
      <c r="J301" s="529">
        <v>1563540791181</v>
      </c>
      <c r="M301" s="530"/>
    </row>
    <row r="302" spans="2:13" s="52" customFormat="1" ht="15" customHeight="1" x14ac:dyDescent="0.25">
      <c r="B302" s="538" t="s">
        <v>1725</v>
      </c>
      <c r="C302" s="539"/>
      <c r="D302" s="540"/>
      <c r="E302" s="539"/>
      <c r="F302" s="539"/>
      <c r="G302" s="539"/>
      <c r="H302" s="541"/>
      <c r="I302" s="540"/>
      <c r="J302" s="542"/>
      <c r="M302" s="530"/>
    </row>
    <row r="303" spans="2:13" s="52" customFormat="1" ht="15" customHeight="1" x14ac:dyDescent="0.25">
      <c r="B303" s="523" t="s">
        <v>1717</v>
      </c>
      <c r="C303" s="524" t="s">
        <v>199</v>
      </c>
      <c r="D303" s="525">
        <v>15000</v>
      </c>
      <c r="E303" s="525">
        <v>0</v>
      </c>
      <c r="F303" s="526">
        <v>0</v>
      </c>
      <c r="G303" s="525">
        <v>15000000000</v>
      </c>
      <c r="H303" s="527">
        <v>1133000000000</v>
      </c>
      <c r="I303" s="528">
        <v>708065487926</v>
      </c>
      <c r="J303" s="529">
        <v>3651857366298.0005</v>
      </c>
      <c r="M303" s="530"/>
    </row>
    <row r="304" spans="2:13" s="52" customFormat="1" ht="15" customHeight="1" x14ac:dyDescent="0.25">
      <c r="B304" s="523" t="s">
        <v>1705</v>
      </c>
      <c r="C304" s="524" t="s">
        <v>207</v>
      </c>
      <c r="D304" s="525">
        <v>7750</v>
      </c>
      <c r="E304" s="525">
        <v>0</v>
      </c>
      <c r="F304" s="526">
        <v>0</v>
      </c>
      <c r="G304" s="525">
        <v>7750000000</v>
      </c>
      <c r="H304" s="527">
        <v>327245000000</v>
      </c>
      <c r="I304" s="528">
        <v>-673000000</v>
      </c>
      <c r="J304" s="529">
        <v>510420000000</v>
      </c>
      <c r="M304" s="530"/>
    </row>
    <row r="305" spans="2:13" s="52" customFormat="1" ht="15" customHeight="1" x14ac:dyDescent="0.25">
      <c r="B305" s="523" t="s">
        <v>1705</v>
      </c>
      <c r="C305" s="524" t="s">
        <v>207</v>
      </c>
      <c r="D305" s="525">
        <v>6250</v>
      </c>
      <c r="E305" s="525">
        <v>0</v>
      </c>
      <c r="F305" s="526">
        <v>0</v>
      </c>
      <c r="G305" s="525">
        <v>6250000000</v>
      </c>
      <c r="H305" s="527">
        <v>327245000000</v>
      </c>
      <c r="I305" s="528">
        <v>-673000000</v>
      </c>
      <c r="J305" s="529">
        <v>510420000000</v>
      </c>
      <c r="K305" s="543"/>
      <c r="M305" s="530"/>
    </row>
    <row r="306" spans="2:13" s="52" customFormat="1" ht="15" customHeight="1" x14ac:dyDescent="0.25">
      <c r="B306" s="523" t="s">
        <v>1718</v>
      </c>
      <c r="C306" s="524" t="s">
        <v>207</v>
      </c>
      <c r="D306" s="525">
        <v>2771</v>
      </c>
      <c r="E306" s="525">
        <v>0</v>
      </c>
      <c r="F306" s="526">
        <v>0</v>
      </c>
      <c r="G306" s="525">
        <v>2771000000</v>
      </c>
      <c r="H306" s="527">
        <v>330000000000</v>
      </c>
      <c r="I306" s="528">
        <v>-25655349841</v>
      </c>
      <c r="J306" s="529">
        <v>299171384628</v>
      </c>
      <c r="K306" s="543"/>
      <c r="M306" s="530"/>
    </row>
    <row r="307" spans="2:13" s="52" customFormat="1" ht="15" customHeight="1" x14ac:dyDescent="0.25">
      <c r="B307" s="523" t="s">
        <v>1703</v>
      </c>
      <c r="C307" s="524" t="s">
        <v>207</v>
      </c>
      <c r="D307" s="525">
        <v>7000</v>
      </c>
      <c r="E307" s="525">
        <v>0</v>
      </c>
      <c r="F307" s="526">
        <v>0</v>
      </c>
      <c r="G307" s="525">
        <v>7000000000</v>
      </c>
      <c r="H307" s="527">
        <v>146400000000</v>
      </c>
      <c r="I307" s="528">
        <v>139620000001</v>
      </c>
      <c r="J307" s="529">
        <v>776978000000</v>
      </c>
      <c r="K307" s="543"/>
      <c r="M307" s="530"/>
    </row>
    <row r="308" spans="2:13" s="52" customFormat="1" ht="15" customHeight="1" x14ac:dyDescent="0.25">
      <c r="B308" s="523" t="s">
        <v>1704</v>
      </c>
      <c r="C308" s="524" t="s">
        <v>207</v>
      </c>
      <c r="D308" s="525">
        <v>1500</v>
      </c>
      <c r="E308" s="525">
        <v>0</v>
      </c>
      <c r="F308" s="526">
        <v>0</v>
      </c>
      <c r="G308" s="525">
        <v>1500000000</v>
      </c>
      <c r="H308" s="527">
        <v>40000000000</v>
      </c>
      <c r="I308" s="528">
        <v>-1043105149</v>
      </c>
      <c r="J308" s="529">
        <v>45664993495</v>
      </c>
      <c r="M308" s="530"/>
    </row>
    <row r="309" spans="2:13" s="52" customFormat="1" ht="15" customHeight="1" x14ac:dyDescent="0.25">
      <c r="B309" s="523" t="s">
        <v>1719</v>
      </c>
      <c r="C309" s="524" t="s">
        <v>203</v>
      </c>
      <c r="D309" s="525">
        <v>1</v>
      </c>
      <c r="E309" s="525">
        <v>0</v>
      </c>
      <c r="F309" s="526">
        <v>0</v>
      </c>
      <c r="G309" s="532">
        <v>250000000</v>
      </c>
      <c r="H309" s="527">
        <v>104120000000</v>
      </c>
      <c r="I309" s="528">
        <v>26245303308</v>
      </c>
      <c r="J309" s="529">
        <v>178027556022.99997</v>
      </c>
      <c r="M309" s="530"/>
    </row>
    <row r="310" spans="2:13" s="52" customFormat="1" ht="15" customHeight="1" x14ac:dyDescent="0.25">
      <c r="B310" s="523" t="s">
        <v>1719</v>
      </c>
      <c r="C310" s="524" t="s">
        <v>203</v>
      </c>
      <c r="D310" s="525">
        <v>1</v>
      </c>
      <c r="E310" s="525">
        <v>0</v>
      </c>
      <c r="F310" s="526">
        <v>0</v>
      </c>
      <c r="G310" s="532">
        <v>250000000</v>
      </c>
      <c r="H310" s="527">
        <v>104120000000</v>
      </c>
      <c r="I310" s="528">
        <v>26245303308</v>
      </c>
      <c r="J310" s="529">
        <v>178027556022.99997</v>
      </c>
      <c r="M310" s="530"/>
    </row>
    <row r="311" spans="2:13" s="52" customFormat="1" ht="15" customHeight="1" x14ac:dyDescent="0.25">
      <c r="B311" s="523" t="s">
        <v>1719</v>
      </c>
      <c r="C311" s="524" t="s">
        <v>203</v>
      </c>
      <c r="D311" s="525">
        <v>1</v>
      </c>
      <c r="E311" s="525">
        <v>0</v>
      </c>
      <c r="F311" s="526">
        <v>0</v>
      </c>
      <c r="G311" s="532">
        <v>250000000</v>
      </c>
      <c r="H311" s="527">
        <v>104120000000</v>
      </c>
      <c r="I311" s="528">
        <v>26245303308</v>
      </c>
      <c r="J311" s="529">
        <v>178027556022.99997</v>
      </c>
      <c r="K311" s="543"/>
      <c r="M311" s="530"/>
    </row>
    <row r="312" spans="2:13" s="52" customFormat="1" ht="15" customHeight="1" x14ac:dyDescent="0.25">
      <c r="B312" s="523" t="s">
        <v>1719</v>
      </c>
      <c r="C312" s="524" t="s">
        <v>203</v>
      </c>
      <c r="D312" s="525">
        <v>1</v>
      </c>
      <c r="E312" s="525">
        <v>0</v>
      </c>
      <c r="F312" s="526">
        <v>0</v>
      </c>
      <c r="G312" s="532">
        <v>250000000</v>
      </c>
      <c r="H312" s="527">
        <v>104120000000</v>
      </c>
      <c r="I312" s="528">
        <v>26245303308</v>
      </c>
      <c r="J312" s="529">
        <v>178027556022.99997</v>
      </c>
      <c r="K312" s="543"/>
      <c r="M312" s="530"/>
    </row>
    <row r="313" spans="2:13" s="52" customFormat="1" ht="15" customHeight="1" x14ac:dyDescent="0.25">
      <c r="B313" s="523" t="s">
        <v>1719</v>
      </c>
      <c r="C313" s="524" t="s">
        <v>203</v>
      </c>
      <c r="D313" s="525">
        <v>1</v>
      </c>
      <c r="E313" s="525">
        <v>0</v>
      </c>
      <c r="F313" s="526">
        <v>0</v>
      </c>
      <c r="G313" s="532">
        <v>250000000</v>
      </c>
      <c r="H313" s="527">
        <v>104120000000</v>
      </c>
      <c r="I313" s="528">
        <v>26245303308</v>
      </c>
      <c r="J313" s="529">
        <v>178027556022.99997</v>
      </c>
      <c r="K313" s="543"/>
      <c r="M313" s="530"/>
    </row>
    <row r="314" spans="2:13" s="52" customFormat="1" ht="15" customHeight="1" x14ac:dyDescent="0.25">
      <c r="B314" s="531" t="s">
        <v>1719</v>
      </c>
      <c r="C314" s="524" t="s">
        <v>203</v>
      </c>
      <c r="D314" s="525">
        <v>1</v>
      </c>
      <c r="E314" s="525">
        <v>0</v>
      </c>
      <c r="F314" s="526">
        <v>0</v>
      </c>
      <c r="G314" s="532">
        <v>250000000</v>
      </c>
      <c r="H314" s="527">
        <v>104120000000</v>
      </c>
      <c r="I314" s="528">
        <v>26245303308</v>
      </c>
      <c r="J314" s="529">
        <v>178027556022.99997</v>
      </c>
      <c r="M314" s="530"/>
    </row>
    <row r="315" spans="2:13" s="52" customFormat="1" ht="15" customHeight="1" x14ac:dyDescent="0.25">
      <c r="B315" s="531" t="s">
        <v>1719</v>
      </c>
      <c r="C315" s="524" t="s">
        <v>203</v>
      </c>
      <c r="D315" s="525">
        <v>1</v>
      </c>
      <c r="E315" s="525">
        <v>0</v>
      </c>
      <c r="F315" s="526">
        <v>0</v>
      </c>
      <c r="G315" s="532">
        <v>250000000</v>
      </c>
      <c r="H315" s="527">
        <v>104120000000</v>
      </c>
      <c r="I315" s="528">
        <v>26245303308</v>
      </c>
      <c r="J315" s="529">
        <v>178027556022.99997</v>
      </c>
      <c r="M315" s="530"/>
    </row>
    <row r="316" spans="2:13" s="52" customFormat="1" ht="15" customHeight="1" x14ac:dyDescent="0.25">
      <c r="B316" s="523" t="s">
        <v>1719</v>
      </c>
      <c r="C316" s="524" t="s">
        <v>203</v>
      </c>
      <c r="D316" s="525">
        <v>1</v>
      </c>
      <c r="E316" s="525">
        <v>0</v>
      </c>
      <c r="F316" s="526">
        <v>0</v>
      </c>
      <c r="G316" s="532">
        <v>250000000</v>
      </c>
      <c r="H316" s="527">
        <v>104120000000</v>
      </c>
      <c r="I316" s="528">
        <v>26245303308</v>
      </c>
      <c r="J316" s="529">
        <v>178027556022.99997</v>
      </c>
      <c r="K316" s="543"/>
      <c r="M316" s="530"/>
    </row>
    <row r="317" spans="2:13" s="52" customFormat="1" ht="15" customHeight="1" x14ac:dyDescent="0.25">
      <c r="B317" s="523" t="s">
        <v>1719</v>
      </c>
      <c r="C317" s="524" t="s">
        <v>203</v>
      </c>
      <c r="D317" s="525">
        <v>1</v>
      </c>
      <c r="E317" s="525">
        <v>0</v>
      </c>
      <c r="F317" s="526">
        <v>0</v>
      </c>
      <c r="G317" s="532">
        <v>250000000</v>
      </c>
      <c r="H317" s="527">
        <v>104120000000</v>
      </c>
      <c r="I317" s="528">
        <v>26245303308</v>
      </c>
      <c r="J317" s="529">
        <v>178027556022.99997</v>
      </c>
      <c r="K317" s="543"/>
      <c r="M317" s="530"/>
    </row>
    <row r="318" spans="2:13" s="52" customFormat="1" ht="15" customHeight="1" x14ac:dyDescent="0.25">
      <c r="B318" s="531" t="s">
        <v>1719</v>
      </c>
      <c r="C318" s="524" t="s">
        <v>203</v>
      </c>
      <c r="D318" s="525">
        <v>1</v>
      </c>
      <c r="E318" s="525">
        <v>0</v>
      </c>
      <c r="F318" s="526">
        <v>0</v>
      </c>
      <c r="G318" s="534">
        <v>250000000</v>
      </c>
      <c r="H318" s="527">
        <v>104120000000</v>
      </c>
      <c r="I318" s="528">
        <v>26245303308</v>
      </c>
      <c r="J318" s="529">
        <v>178027556022.99997</v>
      </c>
      <c r="K318" s="543"/>
      <c r="M318" s="530"/>
    </row>
    <row r="319" spans="2:13" s="52" customFormat="1" ht="15" customHeight="1" x14ac:dyDescent="0.25">
      <c r="B319" s="531" t="s">
        <v>1719</v>
      </c>
      <c r="C319" s="524" t="s">
        <v>203</v>
      </c>
      <c r="D319" s="525">
        <v>1</v>
      </c>
      <c r="E319" s="525">
        <v>0</v>
      </c>
      <c r="F319" s="526">
        <v>0</v>
      </c>
      <c r="G319" s="534">
        <v>250000000</v>
      </c>
      <c r="H319" s="527">
        <v>104120000000</v>
      </c>
      <c r="I319" s="528">
        <v>26245303308</v>
      </c>
      <c r="J319" s="529">
        <v>178027556022.99997</v>
      </c>
      <c r="M319" s="530"/>
    </row>
    <row r="320" spans="2:13" s="52" customFormat="1" ht="15" customHeight="1" x14ac:dyDescent="0.25">
      <c r="B320" s="523" t="s">
        <v>1719</v>
      </c>
      <c r="C320" s="524" t="s">
        <v>203</v>
      </c>
      <c r="D320" s="525">
        <v>1</v>
      </c>
      <c r="E320" s="525">
        <v>0</v>
      </c>
      <c r="F320" s="526">
        <v>0</v>
      </c>
      <c r="G320" s="532">
        <v>250000000</v>
      </c>
      <c r="H320" s="527">
        <v>104120000000</v>
      </c>
      <c r="I320" s="528">
        <v>26245303308</v>
      </c>
      <c r="J320" s="529">
        <v>178027556022.99997</v>
      </c>
      <c r="M320" s="530"/>
    </row>
    <row r="321" spans="2:13" s="52" customFormat="1" ht="15" customHeight="1" x14ac:dyDescent="0.25">
      <c r="B321" s="523" t="s">
        <v>1719</v>
      </c>
      <c r="C321" s="524" t="s">
        <v>203</v>
      </c>
      <c r="D321" s="525">
        <v>1</v>
      </c>
      <c r="E321" s="525">
        <v>0</v>
      </c>
      <c r="F321" s="526">
        <v>0</v>
      </c>
      <c r="G321" s="532">
        <v>250000000</v>
      </c>
      <c r="H321" s="527">
        <v>104120000000</v>
      </c>
      <c r="I321" s="528">
        <v>26245303308</v>
      </c>
      <c r="J321" s="529">
        <v>178027556022.99997</v>
      </c>
      <c r="K321" s="543"/>
      <c r="M321" s="530"/>
    </row>
    <row r="322" spans="2:13" s="52" customFormat="1" ht="15" customHeight="1" x14ac:dyDescent="0.25">
      <c r="B322" s="531" t="s">
        <v>1719</v>
      </c>
      <c r="C322" s="524" t="s">
        <v>203</v>
      </c>
      <c r="D322" s="525">
        <v>1</v>
      </c>
      <c r="E322" s="525">
        <v>0</v>
      </c>
      <c r="F322" s="526">
        <v>0</v>
      </c>
      <c r="G322" s="534">
        <v>250000000</v>
      </c>
      <c r="H322" s="527">
        <v>104120000000</v>
      </c>
      <c r="I322" s="528">
        <v>26245303308</v>
      </c>
      <c r="J322" s="529">
        <v>178027556022.99997</v>
      </c>
      <c r="K322" s="543"/>
      <c r="M322" s="530"/>
    </row>
    <row r="323" spans="2:13" s="52" customFormat="1" ht="15" customHeight="1" x14ac:dyDescent="0.25">
      <c r="B323" s="531" t="s">
        <v>1719</v>
      </c>
      <c r="C323" s="524" t="s">
        <v>203</v>
      </c>
      <c r="D323" s="525">
        <v>1</v>
      </c>
      <c r="E323" s="525">
        <v>0</v>
      </c>
      <c r="F323" s="526">
        <v>0</v>
      </c>
      <c r="G323" s="534">
        <v>250000000</v>
      </c>
      <c r="H323" s="527">
        <v>104120000000</v>
      </c>
      <c r="I323" s="528">
        <v>26245303308</v>
      </c>
      <c r="J323" s="529">
        <v>178027556022.99997</v>
      </c>
      <c r="K323" s="543"/>
      <c r="M323" s="530"/>
    </row>
    <row r="324" spans="2:13" s="52" customFormat="1" ht="15" customHeight="1" x14ac:dyDescent="0.25">
      <c r="B324" s="531" t="s">
        <v>1719</v>
      </c>
      <c r="C324" s="524" t="s">
        <v>203</v>
      </c>
      <c r="D324" s="525">
        <v>1</v>
      </c>
      <c r="E324" s="525">
        <v>0</v>
      </c>
      <c r="F324" s="526">
        <v>0</v>
      </c>
      <c r="G324" s="532">
        <v>250000000</v>
      </c>
      <c r="H324" s="527">
        <v>104120000000</v>
      </c>
      <c r="I324" s="528">
        <v>26245303308</v>
      </c>
      <c r="J324" s="529">
        <v>178027556022.99997</v>
      </c>
      <c r="M324" s="530"/>
    </row>
    <row r="325" spans="2:13" s="52" customFormat="1" ht="15" customHeight="1" x14ac:dyDescent="0.25">
      <c r="B325" s="531" t="s">
        <v>1720</v>
      </c>
      <c r="C325" s="524" t="s">
        <v>203</v>
      </c>
      <c r="D325" s="525">
        <v>1</v>
      </c>
      <c r="E325" s="525">
        <v>0</v>
      </c>
      <c r="F325" s="526">
        <v>0</v>
      </c>
      <c r="G325" s="532">
        <v>500500000</v>
      </c>
      <c r="H325" s="527">
        <v>1687535078916</v>
      </c>
      <c r="I325" s="528">
        <v>263244735265.00003</v>
      </c>
      <c r="J325" s="529">
        <v>2564606123501</v>
      </c>
      <c r="M325" s="530"/>
    </row>
    <row r="326" spans="2:13" s="52" customFormat="1" ht="15" customHeight="1" x14ac:dyDescent="0.25">
      <c r="B326" s="531" t="s">
        <v>1720</v>
      </c>
      <c r="C326" s="524" t="s">
        <v>203</v>
      </c>
      <c r="D326" s="525">
        <v>1</v>
      </c>
      <c r="E326" s="525">
        <v>0</v>
      </c>
      <c r="F326" s="526">
        <v>0</v>
      </c>
      <c r="G326" s="532">
        <v>500500000</v>
      </c>
      <c r="H326" s="527">
        <v>1687535078916</v>
      </c>
      <c r="I326" s="528">
        <v>263244735265.00003</v>
      </c>
      <c r="J326" s="529">
        <v>2564606123501</v>
      </c>
      <c r="K326" s="543"/>
      <c r="M326" s="530"/>
    </row>
    <row r="327" spans="2:13" s="52" customFormat="1" ht="15" customHeight="1" x14ac:dyDescent="0.25">
      <c r="B327" s="531" t="s">
        <v>1720</v>
      </c>
      <c r="C327" s="524" t="s">
        <v>203</v>
      </c>
      <c r="D327" s="525">
        <v>1</v>
      </c>
      <c r="E327" s="525">
        <v>0</v>
      </c>
      <c r="F327" s="526">
        <v>0</v>
      </c>
      <c r="G327" s="532">
        <v>500500000</v>
      </c>
      <c r="H327" s="527">
        <v>1687535078916</v>
      </c>
      <c r="I327" s="528">
        <v>263244735265.00003</v>
      </c>
      <c r="J327" s="529">
        <v>2564606123501</v>
      </c>
      <c r="K327" s="543"/>
      <c r="M327" s="530"/>
    </row>
    <row r="328" spans="2:13" s="52" customFormat="1" ht="15" customHeight="1" x14ac:dyDescent="0.25">
      <c r="B328" s="531" t="s">
        <v>1720</v>
      </c>
      <c r="C328" s="524" t="s">
        <v>203</v>
      </c>
      <c r="D328" s="525">
        <v>1</v>
      </c>
      <c r="E328" s="525">
        <v>0</v>
      </c>
      <c r="F328" s="526">
        <v>0</v>
      </c>
      <c r="G328" s="532">
        <v>500500000</v>
      </c>
      <c r="H328" s="527">
        <v>1687535078916</v>
      </c>
      <c r="I328" s="528">
        <v>263244735265.00003</v>
      </c>
      <c r="J328" s="529">
        <v>2564606123501</v>
      </c>
      <c r="K328" s="543"/>
      <c r="M328" s="530"/>
    </row>
    <row r="329" spans="2:13" s="52" customFormat="1" ht="15" customHeight="1" x14ac:dyDescent="0.25">
      <c r="B329" s="531" t="s">
        <v>1720</v>
      </c>
      <c r="C329" s="524" t="s">
        <v>203</v>
      </c>
      <c r="D329" s="525">
        <v>1</v>
      </c>
      <c r="E329" s="525">
        <v>0</v>
      </c>
      <c r="F329" s="526">
        <v>0</v>
      </c>
      <c r="G329" s="532">
        <v>500500000</v>
      </c>
      <c r="H329" s="527">
        <v>1687535078916</v>
      </c>
      <c r="I329" s="528">
        <v>263244735265.00003</v>
      </c>
      <c r="J329" s="529">
        <v>2564606123501</v>
      </c>
      <c r="M329" s="530"/>
    </row>
    <row r="330" spans="2:13" s="52" customFormat="1" ht="15" customHeight="1" x14ac:dyDescent="0.25">
      <c r="B330" s="531" t="s">
        <v>1720</v>
      </c>
      <c r="C330" s="524" t="s">
        <v>203</v>
      </c>
      <c r="D330" s="525">
        <v>1</v>
      </c>
      <c r="E330" s="525">
        <v>0</v>
      </c>
      <c r="F330" s="526">
        <v>0</v>
      </c>
      <c r="G330" s="532">
        <v>500500000</v>
      </c>
      <c r="H330" s="527">
        <v>1687535078916</v>
      </c>
      <c r="I330" s="528">
        <v>263244735265.00003</v>
      </c>
      <c r="J330" s="529">
        <v>2564606123501</v>
      </c>
      <c r="M330" s="530"/>
    </row>
    <row r="331" spans="2:13" s="52" customFormat="1" ht="15" customHeight="1" x14ac:dyDescent="0.25">
      <c r="B331" s="531" t="s">
        <v>1720</v>
      </c>
      <c r="C331" s="524" t="s">
        <v>203</v>
      </c>
      <c r="D331" s="525">
        <v>1</v>
      </c>
      <c r="E331" s="525">
        <v>0</v>
      </c>
      <c r="F331" s="526">
        <v>0</v>
      </c>
      <c r="G331" s="532">
        <v>500500000</v>
      </c>
      <c r="H331" s="527">
        <v>1687535078916</v>
      </c>
      <c r="I331" s="528">
        <v>263244735265.00003</v>
      </c>
      <c r="J331" s="529">
        <v>2564606123501</v>
      </c>
      <c r="K331" s="543"/>
      <c r="M331" s="530"/>
    </row>
    <row r="332" spans="2:13" s="52" customFormat="1" ht="15" customHeight="1" x14ac:dyDescent="0.25">
      <c r="B332" s="531" t="s">
        <v>1720</v>
      </c>
      <c r="C332" s="524" t="s">
        <v>203</v>
      </c>
      <c r="D332" s="525">
        <v>1</v>
      </c>
      <c r="E332" s="525">
        <v>0</v>
      </c>
      <c r="F332" s="526">
        <v>0</v>
      </c>
      <c r="G332" s="532">
        <v>500500000</v>
      </c>
      <c r="H332" s="527">
        <v>1687535078916</v>
      </c>
      <c r="I332" s="528">
        <v>263244735265.00003</v>
      </c>
      <c r="J332" s="529">
        <v>2564606123501</v>
      </c>
      <c r="K332" s="543"/>
      <c r="M332" s="530"/>
    </row>
    <row r="333" spans="2:13" s="52" customFormat="1" ht="15" customHeight="1" x14ac:dyDescent="0.25">
      <c r="B333" s="531" t="s">
        <v>1720</v>
      </c>
      <c r="C333" s="524" t="s">
        <v>203</v>
      </c>
      <c r="D333" s="525">
        <v>1</v>
      </c>
      <c r="E333" s="525">
        <v>0</v>
      </c>
      <c r="F333" s="526">
        <v>0</v>
      </c>
      <c r="G333" s="532">
        <v>500500000</v>
      </c>
      <c r="H333" s="527">
        <v>1687535078916</v>
      </c>
      <c r="I333" s="528">
        <v>263244735265.00003</v>
      </c>
      <c r="J333" s="529">
        <v>2564606123501</v>
      </c>
      <c r="K333" s="543"/>
      <c r="M333" s="530"/>
    </row>
    <row r="334" spans="2:13" s="52" customFormat="1" ht="15" customHeight="1" x14ac:dyDescent="0.25">
      <c r="B334" s="531" t="s">
        <v>1720</v>
      </c>
      <c r="C334" s="524" t="s">
        <v>203</v>
      </c>
      <c r="D334" s="525">
        <v>1</v>
      </c>
      <c r="E334" s="525">
        <v>0</v>
      </c>
      <c r="F334" s="526">
        <v>0</v>
      </c>
      <c r="G334" s="532">
        <v>500500000</v>
      </c>
      <c r="H334" s="527">
        <v>1687535078916</v>
      </c>
      <c r="I334" s="528">
        <v>263244735265.00003</v>
      </c>
      <c r="J334" s="529">
        <v>2564606123501</v>
      </c>
      <c r="M334" s="530"/>
    </row>
    <row r="335" spans="2:13" s="52" customFormat="1" ht="15" customHeight="1" x14ac:dyDescent="0.25">
      <c r="B335" s="531" t="s">
        <v>1721</v>
      </c>
      <c r="C335" s="524" t="s">
        <v>201</v>
      </c>
      <c r="D335" s="525">
        <v>252</v>
      </c>
      <c r="E335" s="525">
        <v>0</v>
      </c>
      <c r="F335" s="526">
        <v>0</v>
      </c>
      <c r="G335" s="532">
        <v>1731444120</v>
      </c>
      <c r="H335" s="527">
        <v>442130000000</v>
      </c>
      <c r="I335" s="528">
        <v>117750168620</v>
      </c>
      <c r="J335" s="529">
        <v>870592801864</v>
      </c>
      <c r="M335" s="530"/>
    </row>
    <row r="336" spans="2:13" s="52" customFormat="1" ht="15" customHeight="1" x14ac:dyDescent="0.25">
      <c r="B336" s="531" t="s">
        <v>1712</v>
      </c>
      <c r="C336" s="524" t="s">
        <v>203</v>
      </c>
      <c r="D336" s="525">
        <v>1</v>
      </c>
      <c r="E336" s="525">
        <v>0</v>
      </c>
      <c r="F336" s="526">
        <v>0</v>
      </c>
      <c r="G336" s="532">
        <v>343540500</v>
      </c>
      <c r="H336" s="527">
        <v>107040260000</v>
      </c>
      <c r="I336" s="528">
        <v>18093353212</v>
      </c>
      <c r="J336" s="529">
        <v>147787301807</v>
      </c>
      <c r="M336" s="530"/>
    </row>
    <row r="337" spans="2:13" s="52" customFormat="1" ht="15" customHeight="1" x14ac:dyDescent="0.25">
      <c r="B337" s="531" t="s">
        <v>1722</v>
      </c>
      <c r="C337" s="524" t="s">
        <v>203</v>
      </c>
      <c r="D337" s="525">
        <v>1</v>
      </c>
      <c r="E337" s="525">
        <v>0</v>
      </c>
      <c r="F337" s="526">
        <v>0</v>
      </c>
      <c r="G337" s="532">
        <v>302315640</v>
      </c>
      <c r="H337" s="527">
        <v>107040260000</v>
      </c>
      <c r="I337" s="528">
        <v>18093353212</v>
      </c>
      <c r="J337" s="529">
        <v>147787301807</v>
      </c>
      <c r="M337" s="530"/>
    </row>
    <row r="338" spans="2:13" s="52" customFormat="1" ht="15" customHeight="1" x14ac:dyDescent="0.25">
      <c r="B338" s="531" t="s">
        <v>1723</v>
      </c>
      <c r="C338" s="524" t="s">
        <v>203</v>
      </c>
      <c r="D338" s="525">
        <v>1</v>
      </c>
      <c r="E338" s="525">
        <v>0</v>
      </c>
      <c r="F338" s="526">
        <v>0</v>
      </c>
      <c r="G338" s="532">
        <v>68708100</v>
      </c>
      <c r="H338" s="527">
        <v>106665953371</v>
      </c>
      <c r="I338" s="528">
        <v>14576417821</v>
      </c>
      <c r="J338" s="529">
        <v>156941549046</v>
      </c>
      <c r="M338" s="530"/>
    </row>
    <row r="339" spans="2:13" s="52" customFormat="1" ht="15" customHeight="1" x14ac:dyDescent="0.25">
      <c r="B339" s="531" t="s">
        <v>1723</v>
      </c>
      <c r="C339" s="524" t="s">
        <v>203</v>
      </c>
      <c r="D339" s="525">
        <v>1</v>
      </c>
      <c r="E339" s="525">
        <v>0</v>
      </c>
      <c r="F339" s="526">
        <v>0</v>
      </c>
      <c r="G339" s="532">
        <v>68708100</v>
      </c>
      <c r="H339" s="527">
        <v>106665953371</v>
      </c>
      <c r="I339" s="528">
        <v>14576417821</v>
      </c>
      <c r="J339" s="529">
        <v>156941549046</v>
      </c>
      <c r="M339" s="530"/>
    </row>
    <row r="340" spans="2:13" s="52" customFormat="1" ht="15" customHeight="1" x14ac:dyDescent="0.25">
      <c r="B340" s="531" t="s">
        <v>1723</v>
      </c>
      <c r="C340" s="524" t="s">
        <v>203</v>
      </c>
      <c r="D340" s="525">
        <v>1</v>
      </c>
      <c r="E340" s="525">
        <v>0</v>
      </c>
      <c r="F340" s="526">
        <v>0</v>
      </c>
      <c r="G340" s="532">
        <v>68708100</v>
      </c>
      <c r="H340" s="527">
        <v>106665953371</v>
      </c>
      <c r="I340" s="528">
        <v>14576417821</v>
      </c>
      <c r="J340" s="529">
        <v>156941549046</v>
      </c>
      <c r="M340" s="530"/>
    </row>
    <row r="341" spans="2:13" s="52" customFormat="1" ht="15" customHeight="1" x14ac:dyDescent="0.25">
      <c r="B341" s="531" t="s">
        <v>1723</v>
      </c>
      <c r="C341" s="524" t="s">
        <v>203</v>
      </c>
      <c r="D341" s="525">
        <v>1</v>
      </c>
      <c r="E341" s="525">
        <v>0</v>
      </c>
      <c r="F341" s="526">
        <v>0</v>
      </c>
      <c r="G341" s="532">
        <v>68708100</v>
      </c>
      <c r="H341" s="527">
        <v>106665953371</v>
      </c>
      <c r="I341" s="528">
        <v>14576417821</v>
      </c>
      <c r="J341" s="529">
        <v>156941549046</v>
      </c>
      <c r="M341" s="530"/>
    </row>
    <row r="342" spans="2:13" s="52" customFormat="1" ht="15" customHeight="1" x14ac:dyDescent="0.25">
      <c r="B342" s="531" t="s">
        <v>1723</v>
      </c>
      <c r="C342" s="524" t="s">
        <v>203</v>
      </c>
      <c r="D342" s="525">
        <v>1</v>
      </c>
      <c r="E342" s="525">
        <v>0</v>
      </c>
      <c r="F342" s="526">
        <v>0</v>
      </c>
      <c r="G342" s="532">
        <v>68708100</v>
      </c>
      <c r="H342" s="527">
        <v>106665953371</v>
      </c>
      <c r="I342" s="528">
        <v>14576417821</v>
      </c>
      <c r="J342" s="529">
        <v>156941549046</v>
      </c>
      <c r="M342" s="530"/>
    </row>
    <row r="343" spans="2:13" s="52" customFormat="1" ht="15" customHeight="1" x14ac:dyDescent="0.25">
      <c r="B343" s="531" t="s">
        <v>1723</v>
      </c>
      <c r="C343" s="524" t="s">
        <v>203</v>
      </c>
      <c r="D343" s="525">
        <v>1</v>
      </c>
      <c r="E343" s="525">
        <v>0</v>
      </c>
      <c r="F343" s="526">
        <v>0</v>
      </c>
      <c r="G343" s="532">
        <v>68708100</v>
      </c>
      <c r="H343" s="527">
        <v>106665953371</v>
      </c>
      <c r="I343" s="528">
        <v>14576417821</v>
      </c>
      <c r="J343" s="529">
        <v>156941549046</v>
      </c>
      <c r="M343" s="530"/>
    </row>
    <row r="344" spans="2:13" s="52" customFormat="1" ht="15" customHeight="1" x14ac:dyDescent="0.25">
      <c r="B344" s="531" t="s">
        <v>1723</v>
      </c>
      <c r="C344" s="524" t="s">
        <v>203</v>
      </c>
      <c r="D344" s="525">
        <v>1</v>
      </c>
      <c r="E344" s="525">
        <v>0</v>
      </c>
      <c r="F344" s="526">
        <v>0</v>
      </c>
      <c r="G344" s="532">
        <v>68708100</v>
      </c>
      <c r="H344" s="527">
        <v>106665953371</v>
      </c>
      <c r="I344" s="528">
        <v>14576417821</v>
      </c>
      <c r="J344" s="529">
        <v>156941549046</v>
      </c>
      <c r="M344" s="530"/>
    </row>
    <row r="345" spans="2:13" s="52" customFormat="1" ht="15" customHeight="1" x14ac:dyDescent="0.25">
      <c r="B345" s="531" t="s">
        <v>1723</v>
      </c>
      <c r="C345" s="524" t="s">
        <v>203</v>
      </c>
      <c r="D345" s="525">
        <v>1</v>
      </c>
      <c r="E345" s="525">
        <v>0</v>
      </c>
      <c r="F345" s="526">
        <v>0</v>
      </c>
      <c r="G345" s="532">
        <v>68708100</v>
      </c>
      <c r="H345" s="527">
        <v>106665953371</v>
      </c>
      <c r="I345" s="528">
        <v>14576417821</v>
      </c>
      <c r="J345" s="529">
        <v>156941549046</v>
      </c>
      <c r="M345" s="530"/>
    </row>
    <row r="346" spans="2:13" s="52" customFormat="1" ht="15" customHeight="1" x14ac:dyDescent="0.25">
      <c r="B346" s="531" t="s">
        <v>1723</v>
      </c>
      <c r="C346" s="524" t="s">
        <v>203</v>
      </c>
      <c r="D346" s="525">
        <v>1</v>
      </c>
      <c r="E346" s="525">
        <v>0</v>
      </c>
      <c r="F346" s="526">
        <v>0</v>
      </c>
      <c r="G346" s="532">
        <v>68708100</v>
      </c>
      <c r="H346" s="527">
        <v>106665953371</v>
      </c>
      <c r="I346" s="528">
        <v>14576417821</v>
      </c>
      <c r="J346" s="529">
        <v>156941549046</v>
      </c>
      <c r="M346" s="530"/>
    </row>
    <row r="347" spans="2:13" s="52" customFormat="1" ht="15" customHeight="1" x14ac:dyDescent="0.25">
      <c r="B347" s="531" t="s">
        <v>1723</v>
      </c>
      <c r="C347" s="524" t="s">
        <v>203</v>
      </c>
      <c r="D347" s="525">
        <v>1</v>
      </c>
      <c r="E347" s="525">
        <v>0</v>
      </c>
      <c r="F347" s="526">
        <v>0</v>
      </c>
      <c r="G347" s="532">
        <v>68708100</v>
      </c>
      <c r="H347" s="527">
        <v>106665953371</v>
      </c>
      <c r="I347" s="528">
        <v>14576417821</v>
      </c>
      <c r="J347" s="529">
        <v>156941549046</v>
      </c>
      <c r="M347" s="530"/>
    </row>
    <row r="348" spans="2:13" s="52" customFormat="1" ht="15" customHeight="1" x14ac:dyDescent="0.25">
      <c r="B348" s="531" t="s">
        <v>1723</v>
      </c>
      <c r="C348" s="524" t="s">
        <v>203</v>
      </c>
      <c r="D348" s="525">
        <v>1</v>
      </c>
      <c r="E348" s="525">
        <v>0</v>
      </c>
      <c r="F348" s="526">
        <v>0</v>
      </c>
      <c r="G348" s="532">
        <v>103062150</v>
      </c>
      <c r="H348" s="527">
        <v>106665953371</v>
      </c>
      <c r="I348" s="528">
        <v>14576417821</v>
      </c>
      <c r="J348" s="529">
        <v>156941549046</v>
      </c>
      <c r="M348" s="530"/>
    </row>
    <row r="349" spans="2:13" s="52" customFormat="1" ht="15" customHeight="1" x14ac:dyDescent="0.25">
      <c r="B349" s="531" t="s">
        <v>1723</v>
      </c>
      <c r="C349" s="524" t="s">
        <v>203</v>
      </c>
      <c r="D349" s="525">
        <v>1</v>
      </c>
      <c r="E349" s="525">
        <v>0</v>
      </c>
      <c r="F349" s="526">
        <v>0</v>
      </c>
      <c r="G349" s="532">
        <v>103062150</v>
      </c>
      <c r="H349" s="527">
        <v>106665953371</v>
      </c>
      <c r="I349" s="528">
        <v>14576417821</v>
      </c>
      <c r="J349" s="529">
        <v>156941549046</v>
      </c>
      <c r="M349" s="530"/>
    </row>
    <row r="350" spans="2:13" s="52" customFormat="1" ht="15" customHeight="1" x14ac:dyDescent="0.25">
      <c r="B350" s="531" t="s">
        <v>1723</v>
      </c>
      <c r="C350" s="524" t="s">
        <v>203</v>
      </c>
      <c r="D350" s="525">
        <v>1</v>
      </c>
      <c r="E350" s="525">
        <v>0</v>
      </c>
      <c r="F350" s="526">
        <v>0</v>
      </c>
      <c r="G350" s="532">
        <v>103062150</v>
      </c>
      <c r="H350" s="527">
        <v>106665953371</v>
      </c>
      <c r="I350" s="528">
        <v>14576417821</v>
      </c>
      <c r="J350" s="529">
        <v>156941549046</v>
      </c>
      <c r="M350" s="530"/>
    </row>
    <row r="351" spans="2:13" s="52" customFormat="1" ht="15" customHeight="1" x14ac:dyDescent="0.25">
      <c r="B351" s="531" t="s">
        <v>1723</v>
      </c>
      <c r="C351" s="524" t="s">
        <v>203</v>
      </c>
      <c r="D351" s="525">
        <v>1</v>
      </c>
      <c r="E351" s="525">
        <v>0</v>
      </c>
      <c r="F351" s="526">
        <v>0</v>
      </c>
      <c r="G351" s="532">
        <v>103062150</v>
      </c>
      <c r="H351" s="527">
        <v>106665953371</v>
      </c>
      <c r="I351" s="528">
        <v>14576417821</v>
      </c>
      <c r="J351" s="529">
        <v>156941549046</v>
      </c>
      <c r="M351" s="530"/>
    </row>
    <row r="352" spans="2:13" s="52" customFormat="1" ht="15" customHeight="1" x14ac:dyDescent="0.25">
      <c r="B352" s="531" t="s">
        <v>1723</v>
      </c>
      <c r="C352" s="524" t="s">
        <v>203</v>
      </c>
      <c r="D352" s="525">
        <v>1</v>
      </c>
      <c r="E352" s="525">
        <v>0</v>
      </c>
      <c r="F352" s="526">
        <v>0</v>
      </c>
      <c r="G352" s="532">
        <v>103062150</v>
      </c>
      <c r="H352" s="527">
        <v>106665953371</v>
      </c>
      <c r="I352" s="528">
        <v>14576417821</v>
      </c>
      <c r="J352" s="529">
        <v>156941549046</v>
      </c>
      <c r="M352" s="530"/>
    </row>
    <row r="353" spans="2:13" s="52" customFormat="1" ht="15" customHeight="1" x14ac:dyDescent="0.25">
      <c r="B353" s="531" t="s">
        <v>1723</v>
      </c>
      <c r="C353" s="524" t="s">
        <v>203</v>
      </c>
      <c r="D353" s="525">
        <v>1</v>
      </c>
      <c r="E353" s="525">
        <v>0</v>
      </c>
      <c r="F353" s="526">
        <v>0</v>
      </c>
      <c r="G353" s="532">
        <v>171770250</v>
      </c>
      <c r="H353" s="527">
        <v>106665953371</v>
      </c>
      <c r="I353" s="528">
        <v>14576417821</v>
      </c>
      <c r="J353" s="529">
        <v>156941549046</v>
      </c>
      <c r="M353" s="530"/>
    </row>
    <row r="354" spans="2:13" s="52" customFormat="1" ht="15" customHeight="1" x14ac:dyDescent="0.25">
      <c r="B354" s="531" t="s">
        <v>1723</v>
      </c>
      <c r="C354" s="524" t="s">
        <v>203</v>
      </c>
      <c r="D354" s="525">
        <v>1</v>
      </c>
      <c r="E354" s="525">
        <v>0</v>
      </c>
      <c r="F354" s="526">
        <v>0</v>
      </c>
      <c r="G354" s="532">
        <v>171770250</v>
      </c>
      <c r="H354" s="527">
        <v>106665953371</v>
      </c>
      <c r="I354" s="528">
        <v>14576417821</v>
      </c>
      <c r="J354" s="529">
        <v>156941549046</v>
      </c>
      <c r="M354" s="530"/>
    </row>
    <row r="355" spans="2:13" s="52" customFormat="1" ht="15" customHeight="1" x14ac:dyDescent="0.25">
      <c r="B355" s="531" t="s">
        <v>1723</v>
      </c>
      <c r="C355" s="524" t="s">
        <v>203</v>
      </c>
      <c r="D355" s="525">
        <v>1</v>
      </c>
      <c r="E355" s="525">
        <v>0</v>
      </c>
      <c r="F355" s="526">
        <v>0</v>
      </c>
      <c r="G355" s="532">
        <v>171770250</v>
      </c>
      <c r="H355" s="527">
        <v>106665953371</v>
      </c>
      <c r="I355" s="528">
        <v>14576417821</v>
      </c>
      <c r="J355" s="529">
        <v>156941549046</v>
      </c>
      <c r="M355" s="530"/>
    </row>
    <row r="356" spans="2:13" s="52" customFormat="1" ht="15" customHeight="1" x14ac:dyDescent="0.25">
      <c r="B356" s="531" t="s">
        <v>1723</v>
      </c>
      <c r="C356" s="524" t="s">
        <v>203</v>
      </c>
      <c r="D356" s="525">
        <v>1</v>
      </c>
      <c r="E356" s="525">
        <v>0</v>
      </c>
      <c r="F356" s="526">
        <v>0</v>
      </c>
      <c r="G356" s="532">
        <v>171770250</v>
      </c>
      <c r="H356" s="527">
        <v>106665953371</v>
      </c>
      <c r="I356" s="528">
        <v>14576417821</v>
      </c>
      <c r="J356" s="529">
        <v>156941549046</v>
      </c>
      <c r="M356" s="530"/>
    </row>
    <row r="357" spans="2:13" s="52" customFormat="1" ht="15" customHeight="1" x14ac:dyDescent="0.25">
      <c r="B357" s="531" t="s">
        <v>1723</v>
      </c>
      <c r="C357" s="524" t="s">
        <v>203</v>
      </c>
      <c r="D357" s="525">
        <v>1</v>
      </c>
      <c r="E357" s="525">
        <v>0</v>
      </c>
      <c r="F357" s="526">
        <v>0</v>
      </c>
      <c r="G357" s="532">
        <v>171770250</v>
      </c>
      <c r="H357" s="527">
        <v>106665953371</v>
      </c>
      <c r="I357" s="528">
        <v>14576417821</v>
      </c>
      <c r="J357" s="529">
        <v>156941549046</v>
      </c>
      <c r="M357" s="530"/>
    </row>
    <row r="358" spans="2:13" s="52" customFormat="1" ht="15" customHeight="1" x14ac:dyDescent="0.25">
      <c r="B358" s="531" t="s">
        <v>1723</v>
      </c>
      <c r="C358" s="524" t="s">
        <v>203</v>
      </c>
      <c r="D358" s="525">
        <v>1</v>
      </c>
      <c r="E358" s="525">
        <v>0</v>
      </c>
      <c r="F358" s="526">
        <v>0</v>
      </c>
      <c r="G358" s="532">
        <v>68708100</v>
      </c>
      <c r="H358" s="527">
        <v>106665953371</v>
      </c>
      <c r="I358" s="528">
        <v>14576417821</v>
      </c>
      <c r="J358" s="529">
        <v>156941549046</v>
      </c>
      <c r="M358" s="530"/>
    </row>
    <row r="359" spans="2:13" s="52" customFormat="1" ht="15" customHeight="1" x14ac:dyDescent="0.25">
      <c r="B359" s="531" t="s">
        <v>1723</v>
      </c>
      <c r="C359" s="524" t="s">
        <v>203</v>
      </c>
      <c r="D359" s="525">
        <v>1</v>
      </c>
      <c r="E359" s="525">
        <v>0</v>
      </c>
      <c r="F359" s="526">
        <v>0</v>
      </c>
      <c r="G359" s="532">
        <v>68708100</v>
      </c>
      <c r="H359" s="527">
        <v>106665953371</v>
      </c>
      <c r="I359" s="528">
        <v>14576417821</v>
      </c>
      <c r="J359" s="529">
        <v>156941549046</v>
      </c>
      <c r="M359" s="530"/>
    </row>
    <row r="360" spans="2:13" s="52" customFormat="1" ht="15" customHeight="1" x14ac:dyDescent="0.25">
      <c r="B360" s="531" t="s">
        <v>1723</v>
      </c>
      <c r="C360" s="524" t="s">
        <v>203</v>
      </c>
      <c r="D360" s="525">
        <v>1</v>
      </c>
      <c r="E360" s="525">
        <v>0</v>
      </c>
      <c r="F360" s="526">
        <v>0</v>
      </c>
      <c r="G360" s="532">
        <v>68708100</v>
      </c>
      <c r="H360" s="527">
        <v>106665953371</v>
      </c>
      <c r="I360" s="528">
        <v>14576417821</v>
      </c>
      <c r="J360" s="529">
        <v>156941549046</v>
      </c>
      <c r="M360" s="530"/>
    </row>
    <row r="361" spans="2:13" s="52" customFormat="1" ht="15" customHeight="1" x14ac:dyDescent="0.25">
      <c r="B361" s="531" t="s">
        <v>1723</v>
      </c>
      <c r="C361" s="524" t="s">
        <v>203</v>
      </c>
      <c r="D361" s="525">
        <v>1</v>
      </c>
      <c r="E361" s="525">
        <v>0</v>
      </c>
      <c r="F361" s="526">
        <v>0</v>
      </c>
      <c r="G361" s="532">
        <v>68708100</v>
      </c>
      <c r="H361" s="527">
        <v>106665953371</v>
      </c>
      <c r="I361" s="528">
        <v>14576417821</v>
      </c>
      <c r="J361" s="529">
        <v>156941549046</v>
      </c>
      <c r="M361" s="530"/>
    </row>
    <row r="362" spans="2:13" s="52" customFormat="1" ht="15" customHeight="1" x14ac:dyDescent="0.25">
      <c r="B362" s="531" t="s">
        <v>1723</v>
      </c>
      <c r="C362" s="524" t="s">
        <v>203</v>
      </c>
      <c r="D362" s="525">
        <v>1</v>
      </c>
      <c r="E362" s="525">
        <v>0</v>
      </c>
      <c r="F362" s="526">
        <v>0</v>
      </c>
      <c r="G362" s="532">
        <v>68708100</v>
      </c>
      <c r="H362" s="527">
        <v>106665953371</v>
      </c>
      <c r="I362" s="528">
        <v>14576417821</v>
      </c>
      <c r="J362" s="529">
        <v>156941549046</v>
      </c>
      <c r="M362" s="530"/>
    </row>
    <row r="363" spans="2:13" s="52" customFormat="1" ht="15" customHeight="1" x14ac:dyDescent="0.25">
      <c r="B363" s="531" t="s">
        <v>1723</v>
      </c>
      <c r="C363" s="524" t="s">
        <v>203</v>
      </c>
      <c r="D363" s="525">
        <v>1</v>
      </c>
      <c r="E363" s="525">
        <v>0</v>
      </c>
      <c r="F363" s="526">
        <v>0</v>
      </c>
      <c r="G363" s="532">
        <v>68708100</v>
      </c>
      <c r="H363" s="527">
        <v>106665953371</v>
      </c>
      <c r="I363" s="528">
        <v>14576417821</v>
      </c>
      <c r="J363" s="529">
        <v>156941549046</v>
      </c>
      <c r="M363" s="530"/>
    </row>
    <row r="364" spans="2:13" s="52" customFormat="1" ht="15" customHeight="1" x14ac:dyDescent="0.25">
      <c r="B364" s="531" t="s">
        <v>1723</v>
      </c>
      <c r="C364" s="524" t="s">
        <v>203</v>
      </c>
      <c r="D364" s="525">
        <v>1</v>
      </c>
      <c r="E364" s="525">
        <v>0</v>
      </c>
      <c r="F364" s="526">
        <v>0</v>
      </c>
      <c r="G364" s="532">
        <v>68708100</v>
      </c>
      <c r="H364" s="527">
        <v>106665953371</v>
      </c>
      <c r="I364" s="528">
        <v>14576417821</v>
      </c>
      <c r="J364" s="529">
        <v>156941549046</v>
      </c>
      <c r="M364" s="530"/>
    </row>
    <row r="365" spans="2:13" s="52" customFormat="1" ht="15" customHeight="1" x14ac:dyDescent="0.25">
      <c r="B365" s="531" t="s">
        <v>1723</v>
      </c>
      <c r="C365" s="524" t="s">
        <v>203</v>
      </c>
      <c r="D365" s="525">
        <v>1</v>
      </c>
      <c r="E365" s="525">
        <v>0</v>
      </c>
      <c r="F365" s="526">
        <v>0</v>
      </c>
      <c r="G365" s="532">
        <v>68708100</v>
      </c>
      <c r="H365" s="527">
        <v>106665953371</v>
      </c>
      <c r="I365" s="528">
        <v>14576417821</v>
      </c>
      <c r="J365" s="529">
        <v>156941549046</v>
      </c>
      <c r="M365" s="530"/>
    </row>
    <row r="366" spans="2:13" s="52" customFormat="1" ht="15" customHeight="1" x14ac:dyDescent="0.25">
      <c r="B366" s="531" t="s">
        <v>1723</v>
      </c>
      <c r="C366" s="524" t="s">
        <v>203</v>
      </c>
      <c r="D366" s="525">
        <v>1</v>
      </c>
      <c r="E366" s="525">
        <v>0</v>
      </c>
      <c r="F366" s="526">
        <v>0</v>
      </c>
      <c r="G366" s="532">
        <v>68708100</v>
      </c>
      <c r="H366" s="527">
        <v>106665953371</v>
      </c>
      <c r="I366" s="528">
        <v>14576417821</v>
      </c>
      <c r="J366" s="529">
        <v>156941549046</v>
      </c>
      <c r="M366" s="530"/>
    </row>
    <row r="367" spans="2:13" s="52" customFormat="1" ht="15" customHeight="1" x14ac:dyDescent="0.25">
      <c r="B367" s="531" t="s">
        <v>1723</v>
      </c>
      <c r="C367" s="524" t="s">
        <v>203</v>
      </c>
      <c r="D367" s="525">
        <v>1</v>
      </c>
      <c r="E367" s="525">
        <v>0</v>
      </c>
      <c r="F367" s="526">
        <v>0</v>
      </c>
      <c r="G367" s="532">
        <v>68708100</v>
      </c>
      <c r="H367" s="527">
        <v>106665953371</v>
      </c>
      <c r="I367" s="528">
        <v>14576417821</v>
      </c>
      <c r="J367" s="529">
        <v>156941549046</v>
      </c>
      <c r="M367" s="530"/>
    </row>
    <row r="368" spans="2:13" s="52" customFormat="1" ht="15" customHeight="1" x14ac:dyDescent="0.25">
      <c r="B368" s="531" t="s">
        <v>1724</v>
      </c>
      <c r="C368" s="524" t="s">
        <v>203</v>
      </c>
      <c r="D368" s="525">
        <v>1</v>
      </c>
      <c r="E368" s="525">
        <v>0</v>
      </c>
      <c r="F368" s="526">
        <v>0</v>
      </c>
      <c r="G368" s="532">
        <v>16787697422.160002</v>
      </c>
      <c r="H368" s="527">
        <v>1081242860000</v>
      </c>
      <c r="I368" s="528">
        <v>4278038995</v>
      </c>
      <c r="J368" s="529">
        <v>1563540791181</v>
      </c>
      <c r="M368" s="530"/>
    </row>
    <row r="369" spans="2:13" s="52" customFormat="1" ht="15" customHeight="1" x14ac:dyDescent="0.25">
      <c r="B369" s="531" t="s">
        <v>1724</v>
      </c>
      <c r="C369" s="524" t="s">
        <v>199</v>
      </c>
      <c r="D369" s="525">
        <v>10</v>
      </c>
      <c r="E369" s="525">
        <v>0</v>
      </c>
      <c r="F369" s="526">
        <v>0</v>
      </c>
      <c r="G369" s="532">
        <v>63420669</v>
      </c>
      <c r="H369" s="544">
        <v>1081242860000</v>
      </c>
      <c r="I369" s="545">
        <v>4278038995</v>
      </c>
      <c r="J369" s="546">
        <v>1563540791181</v>
      </c>
      <c r="M369" s="530"/>
    </row>
    <row r="370" spans="2:13" s="52" customFormat="1" x14ac:dyDescent="0.25">
      <c r="B370" s="451" t="s">
        <v>1726</v>
      </c>
      <c r="C370" s="547"/>
      <c r="D370" s="548"/>
      <c r="E370" s="548"/>
      <c r="F370" s="548"/>
      <c r="G370" s="549">
        <f>+SUM(G135:G369)</f>
        <v>92404436055.008133</v>
      </c>
      <c r="H370" s="550">
        <f>+G370-'Balance General'!D20</f>
        <v>8.1329345703125E-3</v>
      </c>
      <c r="I370" s="492"/>
      <c r="J370" s="543"/>
      <c r="M370" s="530"/>
    </row>
    <row r="371" spans="2:13" s="52" customFormat="1" x14ac:dyDescent="0.25">
      <c r="B371" s="551" t="s">
        <v>1727</v>
      </c>
      <c r="C371" s="552"/>
      <c r="D371" s="553"/>
      <c r="E371" s="553"/>
      <c r="F371" s="553"/>
      <c r="G371" s="554">
        <v>31756903510.910198</v>
      </c>
      <c r="H371" s="555">
        <f>+G371-'Balance General'!F20</f>
        <v>-8.9801788330078125E-2</v>
      </c>
      <c r="I371" s="556"/>
      <c r="M371" s="530"/>
    </row>
    <row r="372" spans="2:13" s="52" customFormat="1" x14ac:dyDescent="0.25">
      <c r="B372" s="520" t="s">
        <v>276</v>
      </c>
      <c r="C372" s="557"/>
      <c r="D372" s="557"/>
      <c r="E372" s="558"/>
      <c r="F372" s="558"/>
      <c r="G372" s="559"/>
      <c r="H372" s="560"/>
      <c r="I372" s="561"/>
      <c r="J372" s="562"/>
      <c r="M372" s="530"/>
    </row>
    <row r="373" spans="2:13" s="563" customFormat="1" ht="15" customHeight="1" x14ac:dyDescent="0.3">
      <c r="B373" s="564" t="s">
        <v>1728</v>
      </c>
      <c r="C373" s="457" t="s">
        <v>1729</v>
      </c>
      <c r="D373" s="565">
        <v>1</v>
      </c>
      <c r="E373" s="566">
        <v>200000000</v>
      </c>
      <c r="F373" s="567">
        <v>0</v>
      </c>
      <c r="G373" s="568">
        <v>900000000</v>
      </c>
      <c r="H373" s="569"/>
      <c r="I373" s="570"/>
      <c r="J373" s="571"/>
      <c r="M373" s="572"/>
    </row>
    <row r="374" spans="2:13" s="52" customFormat="1" x14ac:dyDescent="0.25">
      <c r="B374" s="451" t="s">
        <v>1726</v>
      </c>
      <c r="C374" s="547"/>
      <c r="D374" s="451"/>
      <c r="E374" s="573">
        <f>SUM(E373:E373)</f>
        <v>200000000</v>
      </c>
      <c r="F374" s="574"/>
      <c r="G374" s="574">
        <f>+SUM(G373:G373)</f>
        <v>900000000</v>
      </c>
      <c r="H374" s="543"/>
      <c r="I374" s="514"/>
      <c r="J374" s="543"/>
      <c r="M374" s="530"/>
    </row>
    <row r="375" spans="2:13" s="52" customFormat="1" x14ac:dyDescent="0.25">
      <c r="B375" s="451" t="s">
        <v>1727</v>
      </c>
      <c r="C375" s="547"/>
      <c r="D375" s="451"/>
      <c r="E375" s="575">
        <v>200000000</v>
      </c>
      <c r="F375" s="574"/>
      <c r="G375" s="574">
        <v>851000000</v>
      </c>
      <c r="I375" s="514"/>
      <c r="M375" s="530"/>
    </row>
    <row r="376" spans="2:13" s="52" customFormat="1" x14ac:dyDescent="0.25">
      <c r="I376" s="514"/>
      <c r="M376" s="530"/>
    </row>
    <row r="377" spans="2:13" s="52" customFormat="1" ht="15" customHeight="1" x14ac:dyDescent="0.25">
      <c r="B377" s="560" t="s">
        <v>1730</v>
      </c>
      <c r="C377" s="560"/>
      <c r="D377" s="560"/>
      <c r="E377" s="560"/>
      <c r="F377" s="560"/>
      <c r="G377" s="560"/>
      <c r="H377" s="560"/>
      <c r="I377" s="560"/>
      <c r="J377" s="560"/>
      <c r="K377" s="560"/>
      <c r="L377" s="560"/>
      <c r="M377" s="530"/>
    </row>
    <row r="378" spans="2:13" s="52" customFormat="1" ht="15" customHeight="1" x14ac:dyDescent="0.25">
      <c r="B378" s="560"/>
      <c r="C378" s="560"/>
      <c r="D378" s="560"/>
      <c r="E378" s="560"/>
      <c r="F378" s="560"/>
      <c r="G378" s="560"/>
      <c r="H378" s="560"/>
      <c r="I378" s="560"/>
      <c r="J378" s="560"/>
      <c r="K378" s="560"/>
      <c r="L378" s="560"/>
      <c r="M378" s="530"/>
    </row>
    <row r="379" spans="2:13" s="52" customFormat="1" ht="32.25" customHeight="1" x14ac:dyDescent="0.25">
      <c r="B379" s="496" t="s">
        <v>1731</v>
      </c>
      <c r="C379" s="576" t="s">
        <v>1732</v>
      </c>
      <c r="D379" s="576" t="s">
        <v>1733</v>
      </c>
      <c r="E379" s="576" t="s">
        <v>1734</v>
      </c>
      <c r="F379" s="576" t="s">
        <v>1735</v>
      </c>
      <c r="I379" s="514"/>
      <c r="M379" s="530"/>
    </row>
    <row r="380" spans="2:13" s="52" customFormat="1" x14ac:dyDescent="0.25">
      <c r="B380" s="813" t="s">
        <v>1736</v>
      </c>
      <c r="C380" s="813"/>
      <c r="D380" s="813"/>
      <c r="E380" s="813"/>
      <c r="F380" s="813"/>
      <c r="I380" s="514"/>
      <c r="M380" s="530"/>
    </row>
    <row r="381" spans="2:13" s="25" customFormat="1" x14ac:dyDescent="0.3">
      <c r="B381" s="577" t="s">
        <v>1698</v>
      </c>
      <c r="C381" s="578"/>
      <c r="D381" s="578"/>
      <c r="E381" s="578"/>
      <c r="F381" s="578"/>
      <c r="G381" s="252"/>
      <c r="H381" s="579"/>
      <c r="I381" s="580"/>
      <c r="M381" s="581"/>
    </row>
    <row r="382" spans="2:13" s="25" customFormat="1" x14ac:dyDescent="0.3">
      <c r="B382" s="582" t="s">
        <v>1699</v>
      </c>
      <c r="C382" s="578">
        <v>100000000</v>
      </c>
      <c r="D382" s="578">
        <v>100536301.369863</v>
      </c>
      <c r="E382" s="578">
        <v>100000000</v>
      </c>
      <c r="F382" s="578">
        <v>100536301.369863</v>
      </c>
      <c r="I382" s="580"/>
      <c r="M382" s="581"/>
    </row>
    <row r="383" spans="2:13" s="25" customFormat="1" x14ac:dyDescent="0.3">
      <c r="B383" s="582" t="s">
        <v>1699</v>
      </c>
      <c r="C383" s="578">
        <v>100000000</v>
      </c>
      <c r="D383" s="578">
        <v>100536301.369863</v>
      </c>
      <c r="E383" s="578">
        <v>100000000</v>
      </c>
      <c r="F383" s="578">
        <v>100536301.369863</v>
      </c>
      <c r="I383" s="580"/>
      <c r="M383" s="581"/>
    </row>
    <row r="384" spans="2:13" s="25" customFormat="1" x14ac:dyDescent="0.3">
      <c r="B384" s="582" t="s">
        <v>1699</v>
      </c>
      <c r="C384" s="578">
        <v>100000000</v>
      </c>
      <c r="D384" s="578">
        <v>100366027.39726028</v>
      </c>
      <c r="E384" s="578">
        <v>100000000</v>
      </c>
      <c r="F384" s="578">
        <v>100366027.39726028</v>
      </c>
      <c r="I384" s="580"/>
      <c r="M384" s="581"/>
    </row>
    <row r="385" spans="2:13" s="25" customFormat="1" x14ac:dyDescent="0.3">
      <c r="B385" s="582" t="s">
        <v>1699</v>
      </c>
      <c r="C385" s="578">
        <v>100000000</v>
      </c>
      <c r="D385" s="578">
        <v>100366027.39726028</v>
      </c>
      <c r="E385" s="578">
        <v>100000000</v>
      </c>
      <c r="F385" s="578">
        <v>100366027.39726028</v>
      </c>
      <c r="I385" s="580"/>
      <c r="M385" s="581"/>
    </row>
    <row r="386" spans="2:13" s="25" customFormat="1" x14ac:dyDescent="0.3">
      <c r="B386" s="582" t="s">
        <v>1699</v>
      </c>
      <c r="C386" s="578">
        <v>50000000</v>
      </c>
      <c r="D386" s="578">
        <v>50183013.698630139</v>
      </c>
      <c r="E386" s="578">
        <v>50000000</v>
      </c>
      <c r="F386" s="578">
        <v>50183013.698630139</v>
      </c>
      <c r="I386" s="580"/>
      <c r="M386" s="581"/>
    </row>
    <row r="387" spans="2:13" s="25" customFormat="1" x14ac:dyDescent="0.3">
      <c r="B387" s="582" t="s">
        <v>1699</v>
      </c>
      <c r="C387" s="578">
        <v>50000000</v>
      </c>
      <c r="D387" s="578">
        <v>50183013.698630139</v>
      </c>
      <c r="E387" s="578">
        <v>50000000</v>
      </c>
      <c r="F387" s="578">
        <v>50183013.698630139</v>
      </c>
      <c r="I387" s="580"/>
      <c r="M387" s="581"/>
    </row>
    <row r="388" spans="2:13" s="25" customFormat="1" x14ac:dyDescent="0.3">
      <c r="B388" s="582" t="s">
        <v>1699</v>
      </c>
      <c r="C388" s="578">
        <v>50000000</v>
      </c>
      <c r="D388" s="578">
        <v>50183013.698630139</v>
      </c>
      <c r="E388" s="578">
        <v>50000000</v>
      </c>
      <c r="F388" s="578">
        <v>50183013.698630139</v>
      </c>
      <c r="I388" s="580"/>
      <c r="M388" s="581"/>
    </row>
    <row r="389" spans="2:13" s="25" customFormat="1" x14ac:dyDescent="0.3">
      <c r="B389" s="582" t="s">
        <v>1699</v>
      </c>
      <c r="C389" s="578">
        <v>50000000</v>
      </c>
      <c r="D389" s="578">
        <v>50183013.698630139</v>
      </c>
      <c r="E389" s="578">
        <v>50000000</v>
      </c>
      <c r="F389" s="578">
        <v>50183013.698630139</v>
      </c>
      <c r="I389" s="580"/>
      <c r="M389" s="581"/>
    </row>
    <row r="390" spans="2:13" s="25" customFormat="1" x14ac:dyDescent="0.3">
      <c r="B390" s="582" t="s">
        <v>1699</v>
      </c>
      <c r="C390" s="578">
        <v>50000000</v>
      </c>
      <c r="D390" s="578">
        <v>50183013.698630139</v>
      </c>
      <c r="E390" s="578">
        <v>50000000</v>
      </c>
      <c r="F390" s="578">
        <v>50183013.698630139</v>
      </c>
      <c r="I390" s="580"/>
      <c r="M390" s="581"/>
    </row>
    <row r="391" spans="2:13" s="25" customFormat="1" x14ac:dyDescent="0.3">
      <c r="B391" s="582" t="s">
        <v>1699</v>
      </c>
      <c r="C391" s="578">
        <v>50000000</v>
      </c>
      <c r="D391" s="578">
        <v>50183013.698630139</v>
      </c>
      <c r="E391" s="578">
        <v>50000000</v>
      </c>
      <c r="F391" s="578">
        <v>50183013.698630139</v>
      </c>
      <c r="I391" s="580"/>
      <c r="M391" s="581"/>
    </row>
    <row r="392" spans="2:13" s="25" customFormat="1" x14ac:dyDescent="0.3">
      <c r="B392" s="582" t="s">
        <v>1699</v>
      </c>
      <c r="C392" s="578">
        <v>50000000</v>
      </c>
      <c r="D392" s="578">
        <v>50183013.698630139</v>
      </c>
      <c r="E392" s="578">
        <v>50000000</v>
      </c>
      <c r="F392" s="578">
        <v>50183013.698630139</v>
      </c>
      <c r="I392" s="580"/>
      <c r="M392" s="581"/>
    </row>
    <row r="393" spans="2:13" s="25" customFormat="1" x14ac:dyDescent="0.3">
      <c r="B393" s="582" t="s">
        <v>1699</v>
      </c>
      <c r="C393" s="578">
        <v>50000000</v>
      </c>
      <c r="D393" s="578">
        <v>50183013.698630139</v>
      </c>
      <c r="E393" s="578">
        <v>50000000</v>
      </c>
      <c r="F393" s="578">
        <v>50183013.698630139</v>
      </c>
      <c r="I393" s="580"/>
      <c r="M393" s="581"/>
    </row>
    <row r="394" spans="2:13" s="25" customFormat="1" x14ac:dyDescent="0.3">
      <c r="B394" s="582" t="s">
        <v>1699</v>
      </c>
      <c r="C394" s="578">
        <v>50000000</v>
      </c>
      <c r="D394" s="578">
        <v>50183013.698630139</v>
      </c>
      <c r="E394" s="578">
        <v>50000000</v>
      </c>
      <c r="F394" s="578">
        <v>50183013.698630139</v>
      </c>
      <c r="I394" s="580"/>
      <c r="M394" s="581"/>
    </row>
    <row r="395" spans="2:13" s="25" customFormat="1" x14ac:dyDescent="0.3">
      <c r="B395" s="582" t="s">
        <v>1699</v>
      </c>
      <c r="C395" s="578">
        <v>50000000</v>
      </c>
      <c r="D395" s="578">
        <v>50183013.698630139</v>
      </c>
      <c r="E395" s="578">
        <v>50000000</v>
      </c>
      <c r="F395" s="578">
        <v>50183013.698630139</v>
      </c>
      <c r="I395" s="580"/>
      <c r="M395" s="581"/>
    </row>
    <row r="396" spans="2:13" s="25" customFormat="1" x14ac:dyDescent="0.3">
      <c r="B396" s="582" t="s">
        <v>1699</v>
      </c>
      <c r="C396" s="578">
        <v>50000000</v>
      </c>
      <c r="D396" s="578">
        <v>50183013.698630139</v>
      </c>
      <c r="E396" s="578">
        <v>50000000</v>
      </c>
      <c r="F396" s="578">
        <v>50183013.698630139</v>
      </c>
      <c r="I396" s="580"/>
      <c r="M396" s="581"/>
    </row>
    <row r="397" spans="2:13" s="25" customFormat="1" x14ac:dyDescent="0.3">
      <c r="B397" s="582" t="s">
        <v>1699</v>
      </c>
      <c r="C397" s="578">
        <v>50000000</v>
      </c>
      <c r="D397" s="578">
        <v>50183013.698630139</v>
      </c>
      <c r="E397" s="578">
        <v>50000000</v>
      </c>
      <c r="F397" s="578">
        <v>50183013.698630139</v>
      </c>
      <c r="I397" s="580"/>
      <c r="M397" s="581"/>
    </row>
    <row r="398" spans="2:13" s="25" customFormat="1" x14ac:dyDescent="0.3">
      <c r="B398" s="582" t="s">
        <v>1699</v>
      </c>
      <c r="C398" s="578">
        <v>50000000</v>
      </c>
      <c r="D398" s="578">
        <v>50183013.698630139</v>
      </c>
      <c r="E398" s="578">
        <v>50000000</v>
      </c>
      <c r="F398" s="578">
        <v>50183013.698630139</v>
      </c>
      <c r="I398" s="580"/>
      <c r="M398" s="581"/>
    </row>
    <row r="399" spans="2:13" s="25" customFormat="1" x14ac:dyDescent="0.3">
      <c r="B399" s="582" t="s">
        <v>1699</v>
      </c>
      <c r="C399" s="578">
        <v>50000000</v>
      </c>
      <c r="D399" s="578">
        <v>50183013.698630139</v>
      </c>
      <c r="E399" s="578">
        <v>50000000</v>
      </c>
      <c r="F399" s="578">
        <v>50183013.698630139</v>
      </c>
      <c r="I399" s="580"/>
      <c r="M399" s="581"/>
    </row>
    <row r="400" spans="2:13" s="25" customFormat="1" x14ac:dyDescent="0.3">
      <c r="B400" s="582" t="s">
        <v>1700</v>
      </c>
      <c r="C400" s="578">
        <v>50210333.333333336</v>
      </c>
      <c r="D400" s="578">
        <v>50496575.342465758</v>
      </c>
      <c r="E400" s="578">
        <v>50000000</v>
      </c>
      <c r="F400" s="578">
        <v>50496575.342465758</v>
      </c>
      <c r="I400" s="580"/>
      <c r="M400" s="581"/>
    </row>
    <row r="401" spans="2:13" s="25" customFormat="1" x14ac:dyDescent="0.3">
      <c r="B401" s="582" t="s">
        <v>1700</v>
      </c>
      <c r="C401" s="578">
        <v>50210333.333333336</v>
      </c>
      <c r="D401" s="578">
        <v>50496575.342465758</v>
      </c>
      <c r="E401" s="578">
        <v>50000000</v>
      </c>
      <c r="F401" s="578">
        <v>50496575.342465758</v>
      </c>
      <c r="I401" s="580"/>
      <c r="M401" s="581"/>
    </row>
    <row r="402" spans="2:13" s="25" customFormat="1" x14ac:dyDescent="0.3">
      <c r="B402" s="582" t="s">
        <v>1700</v>
      </c>
      <c r="C402" s="578">
        <v>50210333.333333336</v>
      </c>
      <c r="D402" s="578">
        <v>50496575.342465758</v>
      </c>
      <c r="E402" s="578">
        <v>50000000</v>
      </c>
      <c r="F402" s="578">
        <v>50496575.342465758</v>
      </c>
      <c r="I402" s="580"/>
      <c r="M402" s="581"/>
    </row>
    <row r="403" spans="2:13" s="25" customFormat="1" x14ac:dyDescent="0.3">
      <c r="B403" s="582" t="s">
        <v>1701</v>
      </c>
      <c r="C403" s="578">
        <v>103059104.19677973</v>
      </c>
      <c r="D403" s="578">
        <v>108069987.22606164</v>
      </c>
      <c r="E403" s="578">
        <v>103017205</v>
      </c>
      <c r="F403" s="578">
        <v>108069987.22606164</v>
      </c>
      <c r="I403" s="580"/>
      <c r="M403" s="581"/>
    </row>
    <row r="404" spans="2:13" s="25" customFormat="1" x14ac:dyDescent="0.3">
      <c r="B404" s="582" t="s">
        <v>1701</v>
      </c>
      <c r="C404" s="578">
        <v>61000000</v>
      </c>
      <c r="D404" s="578">
        <v>62412191.780821927</v>
      </c>
      <c r="E404" s="578">
        <v>61000000</v>
      </c>
      <c r="F404" s="578">
        <v>62412191.780821927</v>
      </c>
      <c r="I404" s="580"/>
      <c r="M404" s="581"/>
    </row>
    <row r="405" spans="2:13" s="25" customFormat="1" x14ac:dyDescent="0.3">
      <c r="B405" s="582" t="s">
        <v>1701</v>
      </c>
      <c r="C405" s="578">
        <v>250136986.30136988</v>
      </c>
      <c r="D405" s="578">
        <v>255921232.87671235</v>
      </c>
      <c r="E405" s="578">
        <v>250000000</v>
      </c>
      <c r="F405" s="578">
        <v>255921232.87671235</v>
      </c>
      <c r="I405" s="580"/>
      <c r="M405" s="581"/>
    </row>
    <row r="406" spans="2:13" s="25" customFormat="1" x14ac:dyDescent="0.3">
      <c r="B406" s="582" t="s">
        <v>1701</v>
      </c>
      <c r="C406" s="578">
        <v>250136986.30136988</v>
      </c>
      <c r="D406" s="578">
        <v>256054794.52054796</v>
      </c>
      <c r="E406" s="578">
        <v>250000000</v>
      </c>
      <c r="F406" s="578">
        <v>256054794.52054796</v>
      </c>
      <c r="I406" s="580"/>
      <c r="M406" s="581"/>
    </row>
    <row r="407" spans="2:13" s="25" customFormat="1" x14ac:dyDescent="0.3">
      <c r="B407" s="582" t="s">
        <v>1701</v>
      </c>
      <c r="C407" s="578">
        <v>250136986.30136988</v>
      </c>
      <c r="D407" s="578">
        <v>255921232.87671235</v>
      </c>
      <c r="E407" s="578">
        <v>250000000</v>
      </c>
      <c r="F407" s="578">
        <v>255921232.87671235</v>
      </c>
      <c r="I407" s="580"/>
      <c r="M407" s="581"/>
    </row>
    <row r="408" spans="2:13" s="25" customFormat="1" x14ac:dyDescent="0.3">
      <c r="B408" s="582" t="s">
        <v>1701</v>
      </c>
      <c r="C408" s="578">
        <v>250136986.30136988</v>
      </c>
      <c r="D408" s="578">
        <v>256184931.50684935</v>
      </c>
      <c r="E408" s="578">
        <v>250000000</v>
      </c>
      <c r="F408" s="578">
        <v>256184931.50684935</v>
      </c>
      <c r="I408" s="580"/>
      <c r="M408" s="581"/>
    </row>
    <row r="409" spans="2:13" s="25" customFormat="1" x14ac:dyDescent="0.3">
      <c r="B409" s="582" t="s">
        <v>1701</v>
      </c>
      <c r="C409" s="578">
        <v>250136986.30136988</v>
      </c>
      <c r="D409" s="578">
        <v>256184931.50684935</v>
      </c>
      <c r="E409" s="578">
        <v>250000000</v>
      </c>
      <c r="F409" s="578">
        <v>256184931.50684935</v>
      </c>
      <c r="I409" s="580"/>
      <c r="M409" s="581"/>
    </row>
    <row r="410" spans="2:13" s="25" customFormat="1" x14ac:dyDescent="0.3">
      <c r="B410" s="582" t="s">
        <v>1701</v>
      </c>
      <c r="C410" s="578">
        <v>250136986.30136988</v>
      </c>
      <c r="D410" s="578">
        <v>256184931.50684935</v>
      </c>
      <c r="E410" s="578">
        <v>250000000</v>
      </c>
      <c r="F410" s="578">
        <v>256184931.50684935</v>
      </c>
      <c r="I410" s="580"/>
      <c r="M410" s="581"/>
    </row>
    <row r="411" spans="2:13" s="25" customFormat="1" x14ac:dyDescent="0.3">
      <c r="B411" s="582" t="s">
        <v>1701</v>
      </c>
      <c r="C411" s="578">
        <v>250136986.30136988</v>
      </c>
      <c r="D411" s="578">
        <v>256184931.50684935</v>
      </c>
      <c r="E411" s="578">
        <v>250000000</v>
      </c>
      <c r="F411" s="578">
        <v>256184931.50684935</v>
      </c>
      <c r="I411" s="580"/>
      <c r="M411" s="581"/>
    </row>
    <row r="412" spans="2:13" s="25" customFormat="1" x14ac:dyDescent="0.3">
      <c r="B412" s="582" t="s">
        <v>1701</v>
      </c>
      <c r="C412" s="578">
        <v>250136986.30136988</v>
      </c>
      <c r="D412" s="578">
        <v>256184931.50684935</v>
      </c>
      <c r="E412" s="578">
        <v>250000000</v>
      </c>
      <c r="F412" s="578">
        <v>256184931.50684935</v>
      </c>
      <c r="I412" s="580"/>
      <c r="M412" s="581"/>
    </row>
    <row r="413" spans="2:13" s="25" customFormat="1" x14ac:dyDescent="0.3">
      <c r="B413" s="582" t="s">
        <v>1701</v>
      </c>
      <c r="C413" s="578">
        <v>250136986.30136988</v>
      </c>
      <c r="D413" s="578">
        <v>256184931.50684935</v>
      </c>
      <c r="E413" s="578">
        <v>250000000</v>
      </c>
      <c r="F413" s="578">
        <v>256184931.50684935</v>
      </c>
      <c r="I413" s="580"/>
      <c r="M413" s="581"/>
    </row>
    <row r="414" spans="2:13" s="25" customFormat="1" x14ac:dyDescent="0.3">
      <c r="B414" s="582" t="s">
        <v>1701</v>
      </c>
      <c r="C414" s="578">
        <v>250136986.30136988</v>
      </c>
      <c r="D414" s="578">
        <v>256232876.71232879</v>
      </c>
      <c r="E414" s="578">
        <v>250000000</v>
      </c>
      <c r="F414" s="578">
        <v>256232876.71232879</v>
      </c>
      <c r="I414" s="580"/>
      <c r="M414" s="581"/>
    </row>
    <row r="415" spans="2:13" s="25" customFormat="1" x14ac:dyDescent="0.3">
      <c r="B415" s="582" t="s">
        <v>1701</v>
      </c>
      <c r="C415" s="578">
        <v>250136986.30136988</v>
      </c>
      <c r="D415" s="578">
        <v>256232876.71232879</v>
      </c>
      <c r="E415" s="578">
        <v>250000000</v>
      </c>
      <c r="F415" s="578">
        <v>256232876.71232879</v>
      </c>
      <c r="I415" s="580"/>
      <c r="M415" s="581"/>
    </row>
    <row r="416" spans="2:13" s="25" customFormat="1" x14ac:dyDescent="0.3">
      <c r="B416" s="582" t="s">
        <v>1701</v>
      </c>
      <c r="C416" s="578">
        <v>250136986.30136988</v>
      </c>
      <c r="D416" s="578">
        <v>256232876.71232879</v>
      </c>
      <c r="E416" s="578">
        <v>250000000</v>
      </c>
      <c r="F416" s="578">
        <v>256232876.71232879</v>
      </c>
      <c r="I416" s="580"/>
      <c r="M416" s="581"/>
    </row>
    <row r="417" spans="2:13" s="25" customFormat="1" x14ac:dyDescent="0.3">
      <c r="B417" s="582" t="s">
        <v>1701</v>
      </c>
      <c r="C417" s="578">
        <v>100000000</v>
      </c>
      <c r="D417" s="578">
        <v>102546575.34246576</v>
      </c>
      <c r="E417" s="578">
        <v>100000000</v>
      </c>
      <c r="F417" s="578">
        <v>102546575.34246576</v>
      </c>
      <c r="I417" s="580"/>
      <c r="M417" s="581"/>
    </row>
    <row r="418" spans="2:13" s="25" customFormat="1" x14ac:dyDescent="0.3">
      <c r="B418" s="582" t="s">
        <v>1701</v>
      </c>
      <c r="C418" s="578">
        <v>100000000</v>
      </c>
      <c r="D418" s="578">
        <v>102546575.34246576</v>
      </c>
      <c r="E418" s="578">
        <v>100000000</v>
      </c>
      <c r="F418" s="578">
        <v>102546575.34246576</v>
      </c>
      <c r="I418" s="580"/>
      <c r="M418" s="581"/>
    </row>
    <row r="419" spans="2:13" s="25" customFormat="1" x14ac:dyDescent="0.3">
      <c r="B419" s="582" t="s">
        <v>1701</v>
      </c>
      <c r="C419" s="578">
        <v>100000000</v>
      </c>
      <c r="D419" s="578">
        <v>102546575.34246576</v>
      </c>
      <c r="E419" s="578">
        <v>100000000</v>
      </c>
      <c r="F419" s="578">
        <v>102546575.34246576</v>
      </c>
      <c r="I419" s="580"/>
      <c r="M419" s="581"/>
    </row>
    <row r="420" spans="2:13" s="25" customFormat="1" x14ac:dyDescent="0.3">
      <c r="B420" s="582" t="s">
        <v>1701</v>
      </c>
      <c r="C420" s="578">
        <v>100000000</v>
      </c>
      <c r="D420" s="578">
        <v>102546575.34246576</v>
      </c>
      <c r="E420" s="578">
        <v>100000000</v>
      </c>
      <c r="F420" s="578">
        <v>102546575.34246576</v>
      </c>
      <c r="I420" s="580"/>
      <c r="M420" s="581"/>
    </row>
    <row r="421" spans="2:13" s="25" customFormat="1" x14ac:dyDescent="0.3">
      <c r="B421" s="582" t="s">
        <v>1701</v>
      </c>
      <c r="C421" s="578">
        <v>5003835.6164383562</v>
      </c>
      <c r="D421" s="578">
        <v>5123767.1232876703</v>
      </c>
      <c r="E421" s="578">
        <v>5000000</v>
      </c>
      <c r="F421" s="578">
        <v>5123767.1232876703</v>
      </c>
      <c r="I421" s="580"/>
      <c r="M421" s="581"/>
    </row>
    <row r="422" spans="2:13" s="25" customFormat="1" x14ac:dyDescent="0.3">
      <c r="B422" s="582" t="s">
        <v>1701</v>
      </c>
      <c r="C422" s="578">
        <v>25019178.08219178</v>
      </c>
      <c r="D422" s="578">
        <v>25609931.506849315</v>
      </c>
      <c r="E422" s="578">
        <v>25000000</v>
      </c>
      <c r="F422" s="578">
        <v>25609931.506849315</v>
      </c>
      <c r="I422" s="580"/>
      <c r="M422" s="581"/>
    </row>
    <row r="423" spans="2:13" s="25" customFormat="1" x14ac:dyDescent="0.3">
      <c r="B423" s="582" t="s">
        <v>1701</v>
      </c>
      <c r="C423" s="578">
        <v>50038356.164383598</v>
      </c>
      <c r="D423" s="578">
        <v>51193150.684931509</v>
      </c>
      <c r="E423" s="578">
        <v>50000000</v>
      </c>
      <c r="F423" s="578">
        <v>51193150.684931509</v>
      </c>
      <c r="I423" s="580"/>
      <c r="M423" s="581"/>
    </row>
    <row r="424" spans="2:13" s="25" customFormat="1" x14ac:dyDescent="0.3">
      <c r="B424" s="582" t="s">
        <v>1701</v>
      </c>
      <c r="C424" s="578">
        <v>80061369.8630137</v>
      </c>
      <c r="D424" s="578">
        <v>82023013.698630139</v>
      </c>
      <c r="E424" s="578">
        <v>80000000</v>
      </c>
      <c r="F424" s="578">
        <v>82023013.698630139</v>
      </c>
      <c r="I424" s="580"/>
      <c r="M424" s="581"/>
    </row>
    <row r="425" spans="2:13" s="25" customFormat="1" x14ac:dyDescent="0.3">
      <c r="B425" s="582" t="s">
        <v>1701</v>
      </c>
      <c r="C425" s="578">
        <v>81762673.97260274</v>
      </c>
      <c r="D425" s="578">
        <v>83780552.05479452</v>
      </c>
      <c r="E425" s="578">
        <v>81700000</v>
      </c>
      <c r="F425" s="578">
        <v>83780552.05479452</v>
      </c>
      <c r="I425" s="580"/>
      <c r="M425" s="581"/>
    </row>
    <row r="426" spans="2:13" s="25" customFormat="1" x14ac:dyDescent="0.3">
      <c r="B426" s="582" t="s">
        <v>1701</v>
      </c>
      <c r="C426" s="578">
        <v>100076712.32876712</v>
      </c>
      <c r="D426" s="578">
        <v>102546575.34246576</v>
      </c>
      <c r="E426" s="578">
        <v>100000000</v>
      </c>
      <c r="F426" s="578">
        <v>102546575.34246576</v>
      </c>
      <c r="I426" s="580"/>
      <c r="M426" s="581"/>
    </row>
    <row r="427" spans="2:13" s="25" customFormat="1" x14ac:dyDescent="0.3">
      <c r="B427" s="582" t="s">
        <v>1701</v>
      </c>
      <c r="C427" s="578">
        <v>100076712.32876712</v>
      </c>
      <c r="D427" s="578">
        <v>102439726.02739726</v>
      </c>
      <c r="E427" s="578">
        <v>100000000</v>
      </c>
      <c r="F427" s="578">
        <v>102439726.02739726</v>
      </c>
      <c r="I427" s="580"/>
      <c r="M427" s="581"/>
    </row>
    <row r="428" spans="2:13" s="25" customFormat="1" x14ac:dyDescent="0.3">
      <c r="B428" s="582" t="s">
        <v>1701</v>
      </c>
      <c r="C428" s="578">
        <v>103779550.6849315</v>
      </c>
      <c r="D428" s="578">
        <v>106156127.39726028</v>
      </c>
      <c r="E428" s="578">
        <v>103700000</v>
      </c>
      <c r="F428" s="578">
        <v>106156127.39726028</v>
      </c>
      <c r="I428" s="580"/>
      <c r="M428" s="581"/>
    </row>
    <row r="429" spans="2:13" s="25" customFormat="1" x14ac:dyDescent="0.3">
      <c r="B429" s="582" t="s">
        <v>1701</v>
      </c>
      <c r="C429" s="578">
        <v>115088219.1780822</v>
      </c>
      <c r="D429" s="578">
        <v>117764726.02739725</v>
      </c>
      <c r="E429" s="578">
        <v>115000000</v>
      </c>
      <c r="F429" s="578">
        <v>117764726.02739725</v>
      </c>
      <c r="I429" s="580"/>
      <c r="M429" s="581"/>
    </row>
    <row r="430" spans="2:13" s="25" customFormat="1" x14ac:dyDescent="0.3">
      <c r="B430" s="582" t="s">
        <v>1701</v>
      </c>
      <c r="C430" s="578">
        <v>115088219.1780822</v>
      </c>
      <c r="D430" s="578">
        <v>117764726.02739725</v>
      </c>
      <c r="E430" s="578">
        <v>115000000</v>
      </c>
      <c r="F430" s="578">
        <v>117764726.02739725</v>
      </c>
      <c r="I430" s="580"/>
      <c r="M430" s="581"/>
    </row>
    <row r="431" spans="2:13" s="25" customFormat="1" x14ac:dyDescent="0.3">
      <c r="B431" s="582" t="s">
        <v>1701</v>
      </c>
      <c r="C431" s="578">
        <v>132701720.5479452</v>
      </c>
      <c r="D431" s="578">
        <v>135315575.34246576</v>
      </c>
      <c r="E431" s="578">
        <v>132600000</v>
      </c>
      <c r="F431" s="578">
        <v>135315575.34246576</v>
      </c>
      <c r="I431" s="580"/>
      <c r="M431" s="581"/>
    </row>
    <row r="432" spans="2:13" s="25" customFormat="1" x14ac:dyDescent="0.3">
      <c r="B432" s="582" t="s">
        <v>1701</v>
      </c>
      <c r="C432" s="578">
        <v>140107397.26027396</v>
      </c>
      <c r="D432" s="578">
        <v>143340821.9178082</v>
      </c>
      <c r="E432" s="578">
        <v>140000000</v>
      </c>
      <c r="F432" s="578">
        <v>143340821.9178082</v>
      </c>
      <c r="I432" s="580"/>
      <c r="M432" s="581"/>
    </row>
    <row r="433" spans="2:13" s="25" customFormat="1" x14ac:dyDescent="0.3">
      <c r="B433" s="582" t="s">
        <v>1701</v>
      </c>
      <c r="C433" s="578">
        <v>160122739.7260274</v>
      </c>
      <c r="D433" s="578">
        <v>163818082.19178081</v>
      </c>
      <c r="E433" s="578">
        <v>160000000</v>
      </c>
      <c r="F433" s="578">
        <v>163818082.19178081</v>
      </c>
      <c r="I433" s="580"/>
      <c r="M433" s="581"/>
    </row>
    <row r="434" spans="2:13" s="25" customFormat="1" x14ac:dyDescent="0.3">
      <c r="B434" s="582" t="s">
        <v>1701</v>
      </c>
      <c r="C434" s="578">
        <v>200153424.65753424</v>
      </c>
      <c r="D434" s="578">
        <v>204736986.30136988</v>
      </c>
      <c r="E434" s="578">
        <v>200000000</v>
      </c>
      <c r="F434" s="578">
        <v>204736986.30136988</v>
      </c>
      <c r="I434" s="580"/>
      <c r="M434" s="581"/>
    </row>
    <row r="435" spans="2:13" s="25" customFormat="1" x14ac:dyDescent="0.3">
      <c r="B435" s="582" t="s">
        <v>1701</v>
      </c>
      <c r="C435" s="578">
        <v>200153424.65753424</v>
      </c>
      <c r="D435" s="578">
        <v>204736986.30136988</v>
      </c>
      <c r="E435" s="578">
        <v>200000000</v>
      </c>
      <c r="F435" s="578">
        <v>204736986.30136988</v>
      </c>
      <c r="I435" s="580"/>
      <c r="M435" s="581"/>
    </row>
    <row r="436" spans="2:13" s="25" customFormat="1" x14ac:dyDescent="0.3">
      <c r="B436" s="582" t="s">
        <v>1701</v>
      </c>
      <c r="C436" s="578">
        <v>200153424.65753424</v>
      </c>
      <c r="D436" s="578">
        <v>204772602.73972604</v>
      </c>
      <c r="E436" s="578">
        <v>200000000</v>
      </c>
      <c r="F436" s="578">
        <v>204772602.73972604</v>
      </c>
      <c r="I436" s="580"/>
      <c r="M436" s="581"/>
    </row>
    <row r="437" spans="2:13" s="25" customFormat="1" x14ac:dyDescent="0.3">
      <c r="B437" s="582" t="s">
        <v>1701</v>
      </c>
      <c r="C437" s="578">
        <v>200153424.65753424</v>
      </c>
      <c r="D437" s="578">
        <v>204772602.73972604</v>
      </c>
      <c r="E437" s="578">
        <v>200000000</v>
      </c>
      <c r="F437" s="578">
        <v>204772602.73972604</v>
      </c>
      <c r="I437" s="580"/>
      <c r="M437" s="581"/>
    </row>
    <row r="438" spans="2:13" s="25" customFormat="1" x14ac:dyDescent="0.3">
      <c r="B438" s="582" t="s">
        <v>1701</v>
      </c>
      <c r="C438" s="578">
        <v>230176438.3561644</v>
      </c>
      <c r="D438" s="578">
        <v>235857123.28767121</v>
      </c>
      <c r="E438" s="578">
        <v>230000000</v>
      </c>
      <c r="F438" s="578">
        <v>235857123.28767121</v>
      </c>
      <c r="I438" s="580"/>
      <c r="M438" s="581"/>
    </row>
    <row r="439" spans="2:13" s="25" customFormat="1" x14ac:dyDescent="0.3">
      <c r="B439" s="582" t="s">
        <v>1701</v>
      </c>
      <c r="C439" s="578">
        <v>230176438.3561644</v>
      </c>
      <c r="D439" s="578">
        <v>235488493.15068489</v>
      </c>
      <c r="E439" s="578">
        <v>230000000</v>
      </c>
      <c r="F439" s="578">
        <v>235488493.15068489</v>
      </c>
      <c r="I439" s="580"/>
      <c r="M439" s="581"/>
    </row>
    <row r="440" spans="2:13" s="25" customFormat="1" x14ac:dyDescent="0.3">
      <c r="B440" s="582" t="s">
        <v>1701</v>
      </c>
      <c r="C440" s="578">
        <v>250191780.8219178</v>
      </c>
      <c r="D440" s="578">
        <v>256232876.71232879</v>
      </c>
      <c r="E440" s="578">
        <v>250000000</v>
      </c>
      <c r="F440" s="578">
        <v>256232876.71232879</v>
      </c>
      <c r="I440" s="580"/>
      <c r="M440" s="581"/>
    </row>
    <row r="441" spans="2:13" s="25" customFormat="1" x14ac:dyDescent="0.3">
      <c r="B441" s="582" t="s">
        <v>1701</v>
      </c>
      <c r="C441" s="578">
        <v>300230136.98630136</v>
      </c>
      <c r="D441" s="578">
        <v>307158904.10958904</v>
      </c>
      <c r="E441" s="578">
        <v>300000000</v>
      </c>
      <c r="F441" s="578">
        <v>307158904.10958904</v>
      </c>
      <c r="I441" s="580"/>
      <c r="M441" s="581"/>
    </row>
    <row r="442" spans="2:13" s="25" customFormat="1" x14ac:dyDescent="0.3">
      <c r="B442" s="582" t="s">
        <v>1701</v>
      </c>
      <c r="C442" s="578">
        <v>124181070</v>
      </c>
      <c r="D442" s="578">
        <v>125273972.84931506</v>
      </c>
      <c r="E442" s="578">
        <v>125000000</v>
      </c>
      <c r="F442" s="578">
        <v>125273972.84931506</v>
      </c>
      <c r="I442" s="580"/>
      <c r="M442" s="581"/>
    </row>
    <row r="443" spans="2:13" s="25" customFormat="1" x14ac:dyDescent="0.3">
      <c r="B443" s="582" t="s">
        <v>1701</v>
      </c>
      <c r="C443" s="578">
        <v>111999999.9999994</v>
      </c>
      <c r="D443" s="578">
        <v>101121917.80821918</v>
      </c>
      <c r="E443" s="578">
        <v>100000000</v>
      </c>
      <c r="F443" s="578">
        <v>101121917.80821918</v>
      </c>
      <c r="I443" s="580"/>
      <c r="M443" s="581"/>
    </row>
    <row r="444" spans="2:13" s="25" customFormat="1" x14ac:dyDescent="0.3">
      <c r="B444" s="582" t="s">
        <v>1701</v>
      </c>
      <c r="C444" s="578">
        <v>149999999.99999997</v>
      </c>
      <c r="D444" s="578">
        <v>150774657.39726025</v>
      </c>
      <c r="E444" s="578">
        <v>149999999.99999997</v>
      </c>
      <c r="F444" s="578">
        <v>150774657.39726025</v>
      </c>
      <c r="I444" s="580"/>
      <c r="M444" s="581"/>
    </row>
    <row r="445" spans="2:13" s="25" customFormat="1" x14ac:dyDescent="0.3">
      <c r="B445" s="582" t="s">
        <v>1701</v>
      </c>
      <c r="C445" s="578">
        <v>195635135</v>
      </c>
      <c r="D445" s="578">
        <v>202823013.69863012</v>
      </c>
      <c r="E445" s="578">
        <v>200000000</v>
      </c>
      <c r="F445" s="578">
        <v>202823013.69863012</v>
      </c>
      <c r="I445" s="580"/>
      <c r="M445" s="581"/>
    </row>
    <row r="446" spans="2:13" s="25" customFormat="1" x14ac:dyDescent="0.3">
      <c r="B446" s="582" t="s">
        <v>1701</v>
      </c>
      <c r="C446" s="578">
        <v>870000000</v>
      </c>
      <c r="D446" s="578">
        <v>865835616.43835616</v>
      </c>
      <c r="E446" s="578">
        <v>850000000</v>
      </c>
      <c r="F446" s="578">
        <v>865835616.43835616</v>
      </c>
      <c r="I446" s="580"/>
      <c r="M446" s="581"/>
    </row>
    <row r="447" spans="2:13" s="25" customFormat="1" x14ac:dyDescent="0.3">
      <c r="B447" s="582" t="s">
        <v>1702</v>
      </c>
      <c r="C447" s="578">
        <v>1018238036</v>
      </c>
      <c r="D447" s="578">
        <v>1041238313.2602742</v>
      </c>
      <c r="E447" s="578">
        <v>1030621500.0000001</v>
      </c>
      <c r="F447" s="578">
        <v>1041238313.2602742</v>
      </c>
      <c r="I447" s="580"/>
      <c r="M447" s="581"/>
    </row>
    <row r="448" spans="2:13" s="25" customFormat="1" x14ac:dyDescent="0.3">
      <c r="B448" s="582" t="s">
        <v>1703</v>
      </c>
      <c r="C448" s="578">
        <v>5004588</v>
      </c>
      <c r="D448" s="578">
        <v>5027123.2876712326</v>
      </c>
      <c r="E448" s="578">
        <v>1000000</v>
      </c>
      <c r="F448" s="578">
        <v>5047340</v>
      </c>
      <c r="I448" s="580"/>
      <c r="M448" s="581"/>
    </row>
    <row r="449" spans="2:13" s="25" customFormat="1" x14ac:dyDescent="0.3">
      <c r="B449" s="582" t="s">
        <v>1703</v>
      </c>
      <c r="C449" s="578">
        <v>197284123</v>
      </c>
      <c r="D449" s="578">
        <v>200422619.1780822</v>
      </c>
      <c r="E449" s="578">
        <v>1000000</v>
      </c>
      <c r="F449" s="578">
        <v>200270056.00000003</v>
      </c>
      <c r="I449" s="580"/>
      <c r="M449" s="581"/>
    </row>
    <row r="450" spans="2:13" s="25" customFormat="1" x14ac:dyDescent="0.3">
      <c r="B450" s="582" t="s">
        <v>1703</v>
      </c>
      <c r="C450" s="578">
        <v>151599976</v>
      </c>
      <c r="D450" s="578">
        <v>149712000</v>
      </c>
      <c r="E450" s="578">
        <v>1000000</v>
      </c>
      <c r="F450" s="578">
        <v>154392956</v>
      </c>
      <c r="I450" s="580"/>
      <c r="M450" s="581"/>
    </row>
    <row r="451" spans="2:13" s="25" customFormat="1" x14ac:dyDescent="0.3">
      <c r="B451" s="582" t="s">
        <v>1704</v>
      </c>
      <c r="C451" s="578">
        <v>210121112</v>
      </c>
      <c r="D451" s="578">
        <v>210362465.7534247</v>
      </c>
      <c r="E451" s="578">
        <v>1000000</v>
      </c>
      <c r="F451" s="578">
        <v>210627060</v>
      </c>
      <c r="I451" s="580"/>
      <c r="M451" s="581"/>
    </row>
    <row r="452" spans="2:13" s="25" customFormat="1" x14ac:dyDescent="0.3">
      <c r="B452" s="582" t="s">
        <v>1705</v>
      </c>
      <c r="C452" s="578">
        <v>228461242</v>
      </c>
      <c r="D452" s="578">
        <v>205051952.05491793</v>
      </c>
      <c r="E452" s="578">
        <v>1000000</v>
      </c>
      <c r="F452" s="578">
        <v>207101865</v>
      </c>
      <c r="I452" s="580"/>
      <c r="M452" s="581"/>
    </row>
    <row r="453" spans="2:13" s="25" customFormat="1" x14ac:dyDescent="0.3">
      <c r="B453" s="582" t="s">
        <v>1706</v>
      </c>
      <c r="C453" s="578">
        <v>9000000</v>
      </c>
      <c r="D453" s="578">
        <v>9073356.1643835623</v>
      </c>
      <c r="E453" s="578">
        <v>1000000</v>
      </c>
      <c r="F453" s="578">
        <v>9181971</v>
      </c>
      <c r="I453" s="580"/>
      <c r="M453" s="581"/>
    </row>
    <row r="454" spans="2:13" s="25" customFormat="1" x14ac:dyDescent="0.3">
      <c r="B454" s="582" t="s">
        <v>1707</v>
      </c>
      <c r="C454" s="578">
        <v>1000000000</v>
      </c>
      <c r="D454" s="578">
        <v>1000838356.1643834</v>
      </c>
      <c r="E454" s="578">
        <v>1000000</v>
      </c>
      <c r="F454" s="578">
        <v>1004999999.9999999</v>
      </c>
      <c r="I454" s="580"/>
      <c r="M454" s="581"/>
    </row>
    <row r="455" spans="2:13" s="25" customFormat="1" x14ac:dyDescent="0.3">
      <c r="B455" s="582" t="s">
        <v>1704</v>
      </c>
      <c r="C455" s="578">
        <v>852000000</v>
      </c>
      <c r="D455" s="578">
        <v>852640750.68493152</v>
      </c>
      <c r="E455" s="578">
        <v>1000000</v>
      </c>
      <c r="F455" s="578">
        <v>852426852.00000012</v>
      </c>
      <c r="I455" s="580"/>
      <c r="M455" s="581"/>
    </row>
    <row r="456" spans="2:13" s="25" customFormat="1" x14ac:dyDescent="0.3">
      <c r="B456" s="582" t="s">
        <v>1708</v>
      </c>
      <c r="C456" s="578">
        <v>103596500</v>
      </c>
      <c r="D456" s="578">
        <v>100233972.60273974</v>
      </c>
      <c r="E456" s="578">
        <v>1000000</v>
      </c>
      <c r="F456" s="578">
        <v>105558200</v>
      </c>
      <c r="I456" s="580"/>
      <c r="M456" s="581"/>
    </row>
    <row r="457" spans="2:13" s="25" customFormat="1" x14ac:dyDescent="0.3">
      <c r="B457" s="582" t="s">
        <v>1709</v>
      </c>
      <c r="C457" s="578">
        <v>77009775</v>
      </c>
      <c r="D457" s="578">
        <v>76330110.228679761</v>
      </c>
      <c r="E457" s="578">
        <v>1000000</v>
      </c>
      <c r="F457" s="578">
        <v>77196074.999999985</v>
      </c>
      <c r="I457" s="580"/>
      <c r="M457" s="581"/>
    </row>
    <row r="458" spans="2:13" s="25" customFormat="1" x14ac:dyDescent="0.3">
      <c r="B458" s="582" t="s">
        <v>1711</v>
      </c>
      <c r="C458" s="578">
        <v>69986560</v>
      </c>
      <c r="D458" s="578">
        <v>69795193.910958916</v>
      </c>
      <c r="E458" s="578">
        <v>6870810</v>
      </c>
      <c r="F458" s="578">
        <v>69395181</v>
      </c>
      <c r="I458" s="580"/>
      <c r="M458" s="581"/>
    </row>
    <row r="459" spans="2:13" s="25" customFormat="1" x14ac:dyDescent="0.3">
      <c r="B459" s="582" t="s">
        <v>1712</v>
      </c>
      <c r="C459" s="578">
        <v>50000000</v>
      </c>
      <c r="D459" s="578">
        <v>50657534.246575378</v>
      </c>
      <c r="E459" s="578">
        <v>50000000</v>
      </c>
      <c r="F459" s="578">
        <v>50657534.246575378</v>
      </c>
      <c r="I459" s="580"/>
      <c r="M459" s="581"/>
    </row>
    <row r="460" spans="2:13" s="25" customFormat="1" x14ac:dyDescent="0.3">
      <c r="B460" s="582" t="s">
        <v>1712</v>
      </c>
      <c r="C460" s="578">
        <v>50000000</v>
      </c>
      <c r="D460" s="578">
        <v>50657534.246575378</v>
      </c>
      <c r="E460" s="578">
        <v>50000000</v>
      </c>
      <c r="F460" s="578">
        <v>50657534.246575378</v>
      </c>
      <c r="I460" s="580"/>
      <c r="M460" s="581"/>
    </row>
    <row r="461" spans="2:13" s="25" customFormat="1" x14ac:dyDescent="0.3">
      <c r="B461" s="582" t="s">
        <v>1712</v>
      </c>
      <c r="C461" s="578">
        <v>50000000</v>
      </c>
      <c r="D461" s="578">
        <v>50657534.246575378</v>
      </c>
      <c r="E461" s="578">
        <v>50000000</v>
      </c>
      <c r="F461" s="578">
        <v>50657534.246575378</v>
      </c>
      <c r="I461" s="580"/>
      <c r="M461" s="581"/>
    </row>
    <row r="462" spans="2:13" s="25" customFormat="1" x14ac:dyDescent="0.3">
      <c r="B462" s="582" t="s">
        <v>1712</v>
      </c>
      <c r="C462" s="578">
        <v>50000000</v>
      </c>
      <c r="D462" s="578">
        <v>50657534.246575378</v>
      </c>
      <c r="E462" s="578">
        <v>50000000</v>
      </c>
      <c r="F462" s="578">
        <v>50657534.246575378</v>
      </c>
      <c r="I462" s="580"/>
      <c r="M462" s="581"/>
    </row>
    <row r="463" spans="2:13" s="25" customFormat="1" x14ac:dyDescent="0.3">
      <c r="B463" s="582" t="s">
        <v>1712</v>
      </c>
      <c r="C463" s="578">
        <v>50000000</v>
      </c>
      <c r="D463" s="578">
        <v>50657534.246575378</v>
      </c>
      <c r="E463" s="578">
        <v>50000000</v>
      </c>
      <c r="F463" s="578">
        <v>50657534.246575378</v>
      </c>
      <c r="I463" s="580"/>
      <c r="M463" s="581"/>
    </row>
    <row r="464" spans="2:13" s="25" customFormat="1" x14ac:dyDescent="0.3">
      <c r="B464" s="582" t="s">
        <v>1712</v>
      </c>
      <c r="C464" s="578">
        <v>50000000</v>
      </c>
      <c r="D464" s="578">
        <v>50657534.246575378</v>
      </c>
      <c r="E464" s="578">
        <v>50000000</v>
      </c>
      <c r="F464" s="578">
        <v>50657534.246575378</v>
      </c>
      <c r="I464" s="580"/>
      <c r="M464" s="581"/>
    </row>
    <row r="465" spans="2:13" s="25" customFormat="1" x14ac:dyDescent="0.3">
      <c r="B465" s="582" t="s">
        <v>1713</v>
      </c>
      <c r="C465" s="578">
        <v>150000000</v>
      </c>
      <c r="D465" s="578">
        <v>151003562.09589037</v>
      </c>
      <c r="E465" s="578">
        <v>150000000</v>
      </c>
      <c r="F465" s="578">
        <v>151003562.09589037</v>
      </c>
      <c r="I465" s="580"/>
      <c r="M465" s="581"/>
    </row>
    <row r="466" spans="2:13" s="25" customFormat="1" x14ac:dyDescent="0.3">
      <c r="B466" s="582" t="s">
        <v>1713</v>
      </c>
      <c r="C466" s="578">
        <v>150000000</v>
      </c>
      <c r="D466" s="578">
        <v>151003562.09589037</v>
      </c>
      <c r="E466" s="578">
        <v>150000000</v>
      </c>
      <c r="F466" s="578">
        <v>151003562.09589037</v>
      </c>
      <c r="I466" s="580"/>
      <c r="M466" s="581"/>
    </row>
    <row r="467" spans="2:13" s="25" customFormat="1" x14ac:dyDescent="0.3">
      <c r="B467" s="582" t="s">
        <v>1713</v>
      </c>
      <c r="C467" s="578">
        <v>150000000</v>
      </c>
      <c r="D467" s="578">
        <v>151003562.09589037</v>
      </c>
      <c r="E467" s="578">
        <v>150000000</v>
      </c>
      <c r="F467" s="578">
        <v>151003562.09589037</v>
      </c>
      <c r="I467" s="580"/>
      <c r="M467" s="581"/>
    </row>
    <row r="468" spans="2:13" s="25" customFormat="1" x14ac:dyDescent="0.3">
      <c r="B468" s="582" t="s">
        <v>1713</v>
      </c>
      <c r="C468" s="578">
        <v>150000000</v>
      </c>
      <c r="D468" s="578">
        <v>151003562.09589037</v>
      </c>
      <c r="E468" s="578">
        <v>150000000</v>
      </c>
      <c r="F468" s="578">
        <v>151003562.09589037</v>
      </c>
      <c r="I468" s="580"/>
      <c r="M468" s="581"/>
    </row>
    <row r="469" spans="2:13" s="25" customFormat="1" x14ac:dyDescent="0.3">
      <c r="B469" s="582" t="s">
        <v>1713</v>
      </c>
      <c r="C469" s="578">
        <v>150000000</v>
      </c>
      <c r="D469" s="578">
        <v>151003562.09589037</v>
      </c>
      <c r="E469" s="578">
        <v>150000000</v>
      </c>
      <c r="F469" s="578">
        <v>151003562.09589037</v>
      </c>
      <c r="I469" s="580"/>
      <c r="M469" s="581"/>
    </row>
    <row r="470" spans="2:13" s="25" customFormat="1" x14ac:dyDescent="0.3">
      <c r="B470" s="582" t="s">
        <v>1713</v>
      </c>
      <c r="C470" s="578">
        <v>150000000</v>
      </c>
      <c r="D470" s="578">
        <v>151003562.09589037</v>
      </c>
      <c r="E470" s="578">
        <v>150000000</v>
      </c>
      <c r="F470" s="578">
        <v>151003562.09589037</v>
      </c>
      <c r="I470" s="580"/>
      <c r="M470" s="581"/>
    </row>
    <row r="471" spans="2:13" s="25" customFormat="1" x14ac:dyDescent="0.3">
      <c r="B471" s="582" t="s">
        <v>1713</v>
      </c>
      <c r="C471" s="578">
        <v>150000000</v>
      </c>
      <c r="D471" s="578">
        <v>151003562.09589037</v>
      </c>
      <c r="E471" s="578">
        <v>150000000</v>
      </c>
      <c r="F471" s="578">
        <v>151003562.09589037</v>
      </c>
      <c r="I471" s="580"/>
      <c r="M471" s="581"/>
    </row>
    <row r="472" spans="2:13" s="25" customFormat="1" x14ac:dyDescent="0.3">
      <c r="B472" s="582" t="s">
        <v>1713</v>
      </c>
      <c r="C472" s="578">
        <v>150000000</v>
      </c>
      <c r="D472" s="578">
        <v>151003562.09589037</v>
      </c>
      <c r="E472" s="578">
        <v>150000000</v>
      </c>
      <c r="F472" s="578">
        <v>151003562.09589037</v>
      </c>
      <c r="I472" s="580"/>
      <c r="M472" s="581"/>
    </row>
    <row r="473" spans="2:13" s="25" customFormat="1" x14ac:dyDescent="0.3">
      <c r="B473" s="582" t="s">
        <v>1713</v>
      </c>
      <c r="C473" s="578">
        <v>150000000</v>
      </c>
      <c r="D473" s="578">
        <v>151003562.09589037</v>
      </c>
      <c r="E473" s="578">
        <v>150000000</v>
      </c>
      <c r="F473" s="578">
        <v>151003562.09589037</v>
      </c>
      <c r="I473" s="580"/>
      <c r="M473" s="581"/>
    </row>
    <row r="474" spans="2:13" s="25" customFormat="1" x14ac:dyDescent="0.3">
      <c r="B474" s="582" t="s">
        <v>1713</v>
      </c>
      <c r="C474" s="578">
        <v>150000000</v>
      </c>
      <c r="D474" s="578">
        <v>151003562.09589037</v>
      </c>
      <c r="E474" s="578">
        <v>150000000</v>
      </c>
      <c r="F474" s="578">
        <v>151003562.09589037</v>
      </c>
      <c r="I474" s="580"/>
      <c r="M474" s="581"/>
    </row>
    <row r="475" spans="2:13" s="25" customFormat="1" x14ac:dyDescent="0.3">
      <c r="B475" s="582" t="s">
        <v>1714</v>
      </c>
      <c r="C475" s="578">
        <v>500000000</v>
      </c>
      <c r="D475" s="578">
        <v>503002739.05479479</v>
      </c>
      <c r="E475" s="578">
        <v>500000000</v>
      </c>
      <c r="F475" s="578">
        <v>503002739.05479479</v>
      </c>
      <c r="I475" s="580"/>
      <c r="M475" s="581"/>
    </row>
    <row r="476" spans="2:13" s="25" customFormat="1" x14ac:dyDescent="0.3">
      <c r="B476" s="582" t="s">
        <v>1714</v>
      </c>
      <c r="C476" s="578">
        <v>500000000</v>
      </c>
      <c r="D476" s="578">
        <v>503002739.82191777</v>
      </c>
      <c r="E476" s="578">
        <v>500000000</v>
      </c>
      <c r="F476" s="578">
        <v>503002739.82191777</v>
      </c>
      <c r="I476" s="580"/>
      <c r="M476" s="581"/>
    </row>
    <row r="477" spans="2:13" s="25" customFormat="1" x14ac:dyDescent="0.3">
      <c r="B477" s="582" t="s">
        <v>1714</v>
      </c>
      <c r="C477" s="578">
        <v>500000000</v>
      </c>
      <c r="D477" s="578">
        <v>503002739.82191777</v>
      </c>
      <c r="E477" s="578">
        <v>500000000</v>
      </c>
      <c r="F477" s="578">
        <v>503002739.82191777</v>
      </c>
      <c r="I477" s="580"/>
      <c r="M477" s="581"/>
    </row>
    <row r="478" spans="2:13" s="25" customFormat="1" x14ac:dyDescent="0.3">
      <c r="B478" s="582" t="s">
        <v>1714</v>
      </c>
      <c r="C478" s="578">
        <v>500000000</v>
      </c>
      <c r="D478" s="578">
        <v>503002739.82191777</v>
      </c>
      <c r="E478" s="578">
        <v>500000000</v>
      </c>
      <c r="F478" s="578">
        <v>503002739.82191777</v>
      </c>
      <c r="I478" s="580"/>
      <c r="M478" s="581"/>
    </row>
    <row r="479" spans="2:13" s="25" customFormat="1" x14ac:dyDescent="0.3">
      <c r="B479" s="582" t="s">
        <v>1714</v>
      </c>
      <c r="C479" s="578">
        <v>1000000000</v>
      </c>
      <c r="D479" s="578">
        <v>1016739726.0273973</v>
      </c>
      <c r="E479" s="578">
        <v>1000000000</v>
      </c>
      <c r="F479" s="578">
        <v>1016739726.0273973</v>
      </c>
      <c r="I479" s="580"/>
      <c r="M479" s="581"/>
    </row>
    <row r="480" spans="2:13" s="25" customFormat="1" x14ac:dyDescent="0.3">
      <c r="B480" s="582" t="s">
        <v>1715</v>
      </c>
      <c r="C480" s="578">
        <v>172028823</v>
      </c>
      <c r="D480" s="578">
        <v>173055024</v>
      </c>
      <c r="E480" s="578">
        <v>171770250</v>
      </c>
      <c r="F480" s="578">
        <v>173055024</v>
      </c>
      <c r="I480" s="580"/>
      <c r="M480" s="581"/>
    </row>
    <row r="481" spans="2:13" s="25" customFormat="1" x14ac:dyDescent="0.3">
      <c r="B481" s="582" t="s">
        <v>1703</v>
      </c>
      <c r="C481" s="578">
        <v>163000000</v>
      </c>
      <c r="D481" s="578">
        <v>163884219.17808199</v>
      </c>
      <c r="E481" s="578">
        <v>1000000</v>
      </c>
      <c r="F481" s="578">
        <v>164543284</v>
      </c>
      <c r="I481" s="580"/>
      <c r="M481" s="581"/>
    </row>
    <row r="482" spans="2:13" s="25" customFormat="1" x14ac:dyDescent="0.3">
      <c r="B482" s="577" t="s">
        <v>1716</v>
      </c>
      <c r="C482" s="578"/>
      <c r="D482" s="578"/>
      <c r="E482" s="578"/>
      <c r="F482" s="578"/>
      <c r="I482" s="580"/>
      <c r="M482" s="581"/>
    </row>
    <row r="483" spans="2:13" s="25" customFormat="1" x14ac:dyDescent="0.3">
      <c r="B483" s="582" t="s">
        <v>1717</v>
      </c>
      <c r="C483" s="578">
        <v>0</v>
      </c>
      <c r="D483" s="578">
        <v>35095890.410958767</v>
      </c>
      <c r="E483" s="578">
        <v>0</v>
      </c>
      <c r="F483" s="578">
        <v>35095890.410958767</v>
      </c>
      <c r="I483" s="580"/>
      <c r="M483" s="581"/>
    </row>
    <row r="484" spans="2:13" s="25" customFormat="1" x14ac:dyDescent="0.3">
      <c r="B484" s="582" t="s">
        <v>1705</v>
      </c>
      <c r="C484" s="578">
        <v>0</v>
      </c>
      <c r="D484" s="578">
        <v>115931506.84931421</v>
      </c>
      <c r="E484" s="578">
        <v>0</v>
      </c>
      <c r="F484" s="578">
        <v>115931506.84931421</v>
      </c>
      <c r="I484" s="580"/>
      <c r="M484" s="581"/>
    </row>
    <row r="485" spans="2:13" s="25" customFormat="1" x14ac:dyDescent="0.3">
      <c r="B485" s="582" t="s">
        <v>1705</v>
      </c>
      <c r="C485" s="578">
        <v>0</v>
      </c>
      <c r="D485" s="578">
        <v>104400684.93150711</v>
      </c>
      <c r="E485" s="578">
        <v>0</v>
      </c>
      <c r="F485" s="578">
        <v>104400684.93150711</v>
      </c>
      <c r="I485" s="580"/>
      <c r="M485" s="581"/>
    </row>
    <row r="486" spans="2:13" s="25" customFormat="1" x14ac:dyDescent="0.3">
      <c r="B486" s="582" t="s">
        <v>1718</v>
      </c>
      <c r="C486" s="578">
        <v>0</v>
      </c>
      <c r="D486" s="578">
        <v>44943342.465756416</v>
      </c>
      <c r="E486" s="578">
        <v>0</v>
      </c>
      <c r="F486" s="578">
        <v>44943342.465756416</v>
      </c>
      <c r="I486" s="580"/>
      <c r="M486" s="581"/>
    </row>
    <row r="487" spans="2:13" s="25" customFormat="1" x14ac:dyDescent="0.3">
      <c r="B487" s="582" t="s">
        <v>1703</v>
      </c>
      <c r="C487" s="578">
        <v>0</v>
      </c>
      <c r="D487" s="578">
        <v>157950684.93151188</v>
      </c>
      <c r="E487" s="578">
        <v>0</v>
      </c>
      <c r="F487" s="578">
        <v>157950684.93151188</v>
      </c>
      <c r="I487" s="580"/>
      <c r="M487" s="581"/>
    </row>
    <row r="488" spans="2:13" s="25" customFormat="1" x14ac:dyDescent="0.3">
      <c r="B488" s="582" t="s">
        <v>1704</v>
      </c>
      <c r="C488" s="578">
        <v>0</v>
      </c>
      <c r="D488" s="578">
        <v>1128082.1917808056</v>
      </c>
      <c r="E488" s="578">
        <v>0</v>
      </c>
      <c r="F488" s="578">
        <v>1128082.1917808056</v>
      </c>
      <c r="I488" s="580"/>
      <c r="M488" s="581"/>
    </row>
    <row r="489" spans="2:13" s="25" customFormat="1" x14ac:dyDescent="0.3">
      <c r="B489" s="582" t="s">
        <v>1719</v>
      </c>
      <c r="C489" s="578">
        <v>0</v>
      </c>
      <c r="D489" s="578">
        <v>10404109.589041129</v>
      </c>
      <c r="E489" s="578">
        <v>0</v>
      </c>
      <c r="F489" s="578">
        <v>10404109.589041129</v>
      </c>
      <c r="I489" s="580"/>
      <c r="M489" s="581"/>
    </row>
    <row r="490" spans="2:13" s="25" customFormat="1" x14ac:dyDescent="0.3">
      <c r="B490" s="582" t="s">
        <v>1719</v>
      </c>
      <c r="C490" s="578">
        <v>0</v>
      </c>
      <c r="D490" s="578">
        <v>10404109.589041129</v>
      </c>
      <c r="E490" s="578">
        <v>0</v>
      </c>
      <c r="F490" s="578">
        <v>10404109.589041129</v>
      </c>
      <c r="I490" s="580"/>
      <c r="M490" s="581"/>
    </row>
    <row r="491" spans="2:13" s="25" customFormat="1" x14ac:dyDescent="0.3">
      <c r="B491" s="582" t="s">
        <v>1719</v>
      </c>
      <c r="C491" s="578">
        <v>0</v>
      </c>
      <c r="D491" s="578">
        <v>10404109.589041129</v>
      </c>
      <c r="E491" s="578">
        <v>0</v>
      </c>
      <c r="F491" s="578">
        <v>10404109.589041129</v>
      </c>
      <c r="I491" s="580"/>
      <c r="M491" s="581"/>
    </row>
    <row r="492" spans="2:13" s="25" customFormat="1" x14ac:dyDescent="0.3">
      <c r="B492" s="582" t="s">
        <v>1719</v>
      </c>
      <c r="C492" s="578">
        <v>0</v>
      </c>
      <c r="D492" s="578">
        <v>10404109.589041129</v>
      </c>
      <c r="E492" s="578">
        <v>0</v>
      </c>
      <c r="F492" s="578">
        <v>10404109.589041129</v>
      </c>
      <c r="I492" s="580"/>
      <c r="M492" s="581"/>
    </row>
    <row r="493" spans="2:13" s="25" customFormat="1" x14ac:dyDescent="0.3">
      <c r="B493" s="582" t="s">
        <v>1719</v>
      </c>
      <c r="C493" s="578">
        <v>0</v>
      </c>
      <c r="D493" s="578">
        <v>10404109.589041129</v>
      </c>
      <c r="E493" s="578">
        <v>0</v>
      </c>
      <c r="F493" s="578">
        <v>10404109.589041129</v>
      </c>
      <c r="I493" s="580"/>
      <c r="M493" s="581"/>
    </row>
    <row r="494" spans="2:13" s="25" customFormat="1" x14ac:dyDescent="0.3">
      <c r="B494" s="582" t="s">
        <v>1719</v>
      </c>
      <c r="C494" s="578">
        <v>0</v>
      </c>
      <c r="D494" s="578">
        <v>10404109.589041129</v>
      </c>
      <c r="E494" s="578">
        <v>0</v>
      </c>
      <c r="F494" s="578">
        <v>10404109.589041129</v>
      </c>
      <c r="I494" s="580"/>
      <c r="M494" s="581"/>
    </row>
    <row r="495" spans="2:13" s="25" customFormat="1" x14ac:dyDescent="0.3">
      <c r="B495" s="582" t="s">
        <v>1719</v>
      </c>
      <c r="C495" s="578">
        <v>0</v>
      </c>
      <c r="D495" s="578">
        <v>10404109.589041129</v>
      </c>
      <c r="E495" s="578">
        <v>0</v>
      </c>
      <c r="F495" s="578">
        <v>10404109.589041129</v>
      </c>
      <c r="I495" s="580"/>
      <c r="M495" s="581"/>
    </row>
    <row r="496" spans="2:13" s="25" customFormat="1" x14ac:dyDescent="0.3">
      <c r="B496" s="582" t="s">
        <v>1719</v>
      </c>
      <c r="C496" s="578">
        <v>0</v>
      </c>
      <c r="D496" s="578">
        <v>10404109.589041129</v>
      </c>
      <c r="E496" s="578">
        <v>0</v>
      </c>
      <c r="F496" s="578">
        <v>10404109.589041129</v>
      </c>
      <c r="I496" s="580"/>
      <c r="M496" s="581"/>
    </row>
    <row r="497" spans="2:13" s="25" customFormat="1" x14ac:dyDescent="0.3">
      <c r="B497" s="582" t="s">
        <v>1719</v>
      </c>
      <c r="C497" s="578">
        <v>0</v>
      </c>
      <c r="D497" s="578">
        <v>10404109.589041129</v>
      </c>
      <c r="E497" s="578">
        <v>0</v>
      </c>
      <c r="F497" s="578">
        <v>10404109.589041129</v>
      </c>
      <c r="I497" s="580"/>
      <c r="M497" s="581"/>
    </row>
    <row r="498" spans="2:13" s="25" customFormat="1" x14ac:dyDescent="0.3">
      <c r="B498" s="582" t="s">
        <v>1719</v>
      </c>
      <c r="C498" s="578">
        <v>0</v>
      </c>
      <c r="D498" s="578">
        <v>10404109.589041129</v>
      </c>
      <c r="E498" s="578">
        <v>0</v>
      </c>
      <c r="F498" s="578">
        <v>10404109.589041129</v>
      </c>
      <c r="I498" s="580"/>
      <c r="M498" s="581"/>
    </row>
    <row r="499" spans="2:13" s="25" customFormat="1" x14ac:dyDescent="0.3">
      <c r="B499" s="582" t="s">
        <v>1719</v>
      </c>
      <c r="C499" s="578">
        <v>0</v>
      </c>
      <c r="D499" s="578">
        <v>10404109.589041129</v>
      </c>
      <c r="E499" s="578">
        <v>0</v>
      </c>
      <c r="F499" s="578">
        <v>10404109.589041129</v>
      </c>
      <c r="I499" s="580"/>
      <c r="M499" s="581"/>
    </row>
    <row r="500" spans="2:13" s="25" customFormat="1" x14ac:dyDescent="0.3">
      <c r="B500" s="582" t="s">
        <v>1719</v>
      </c>
      <c r="C500" s="578">
        <v>0</v>
      </c>
      <c r="D500" s="578">
        <v>10404109.589041129</v>
      </c>
      <c r="E500" s="578">
        <v>0</v>
      </c>
      <c r="F500" s="578">
        <v>10404109.589041129</v>
      </c>
      <c r="I500" s="580"/>
      <c r="M500" s="581"/>
    </row>
    <row r="501" spans="2:13" s="25" customFormat="1" x14ac:dyDescent="0.3">
      <c r="B501" s="582" t="s">
        <v>1719</v>
      </c>
      <c r="C501" s="578">
        <v>0</v>
      </c>
      <c r="D501" s="578">
        <v>10404109.589041129</v>
      </c>
      <c r="E501" s="578">
        <v>0</v>
      </c>
      <c r="F501" s="578">
        <v>10404109.589041129</v>
      </c>
      <c r="I501" s="580"/>
      <c r="M501" s="581"/>
    </row>
    <row r="502" spans="2:13" s="25" customFormat="1" x14ac:dyDescent="0.3">
      <c r="B502" s="582" t="s">
        <v>1719</v>
      </c>
      <c r="C502" s="578">
        <v>0</v>
      </c>
      <c r="D502" s="578">
        <v>10404109.589041129</v>
      </c>
      <c r="E502" s="578">
        <v>0</v>
      </c>
      <c r="F502" s="578">
        <v>10404109.589041129</v>
      </c>
      <c r="I502" s="580"/>
      <c r="M502" s="581"/>
    </row>
    <row r="503" spans="2:13" s="25" customFormat="1" x14ac:dyDescent="0.3">
      <c r="B503" s="582" t="s">
        <v>1719</v>
      </c>
      <c r="C503" s="578">
        <v>0</v>
      </c>
      <c r="D503" s="578">
        <v>10404109.589041129</v>
      </c>
      <c r="E503" s="578">
        <v>0</v>
      </c>
      <c r="F503" s="578">
        <v>10404109.589041129</v>
      </c>
      <c r="I503" s="580"/>
      <c r="M503" s="581"/>
    </row>
    <row r="504" spans="2:13" s="25" customFormat="1" x14ac:dyDescent="0.3">
      <c r="B504" s="582" t="s">
        <v>1719</v>
      </c>
      <c r="C504" s="578">
        <v>0</v>
      </c>
      <c r="D504" s="578">
        <v>10404109.589041129</v>
      </c>
      <c r="E504" s="578">
        <v>0</v>
      </c>
      <c r="F504" s="578">
        <v>10404109.589041129</v>
      </c>
      <c r="I504" s="580"/>
      <c r="M504" s="581"/>
    </row>
    <row r="505" spans="2:13" s="25" customFormat="1" x14ac:dyDescent="0.3">
      <c r="B505" s="582" t="s">
        <v>1720</v>
      </c>
      <c r="C505" s="578">
        <v>0</v>
      </c>
      <c r="D505" s="578">
        <v>13337982.191780828</v>
      </c>
      <c r="E505" s="578">
        <v>0</v>
      </c>
      <c r="F505" s="578">
        <v>13337982.191780828</v>
      </c>
      <c r="I505" s="580"/>
      <c r="M505" s="581"/>
    </row>
    <row r="506" spans="2:13" s="25" customFormat="1" x14ac:dyDescent="0.3">
      <c r="B506" s="582" t="s">
        <v>1720</v>
      </c>
      <c r="C506" s="578">
        <v>0</v>
      </c>
      <c r="D506" s="578">
        <v>13337982.191780828</v>
      </c>
      <c r="E506" s="578">
        <v>0</v>
      </c>
      <c r="F506" s="578">
        <v>13337982.191780828</v>
      </c>
      <c r="I506" s="580"/>
      <c r="M506" s="581"/>
    </row>
    <row r="507" spans="2:13" s="25" customFormat="1" x14ac:dyDescent="0.3">
      <c r="B507" s="582" t="s">
        <v>1720</v>
      </c>
      <c r="C507" s="578">
        <v>0</v>
      </c>
      <c r="D507" s="578">
        <v>13337982.191780828</v>
      </c>
      <c r="E507" s="578">
        <v>0</v>
      </c>
      <c r="F507" s="578">
        <v>13337982.191780828</v>
      </c>
      <c r="I507" s="580"/>
      <c r="M507" s="581"/>
    </row>
    <row r="508" spans="2:13" s="25" customFormat="1" x14ac:dyDescent="0.3">
      <c r="B508" s="582" t="s">
        <v>1720</v>
      </c>
      <c r="C508" s="578">
        <v>0</v>
      </c>
      <c r="D508" s="578">
        <v>13337982.191780828</v>
      </c>
      <c r="E508" s="578">
        <v>0</v>
      </c>
      <c r="F508" s="578">
        <v>13337982.191780828</v>
      </c>
      <c r="I508" s="580"/>
      <c r="M508" s="581"/>
    </row>
    <row r="509" spans="2:13" s="25" customFormat="1" x14ac:dyDescent="0.3">
      <c r="B509" s="582" t="s">
        <v>1720</v>
      </c>
      <c r="C509" s="578">
        <v>0</v>
      </c>
      <c r="D509" s="578">
        <v>13337982.191780828</v>
      </c>
      <c r="E509" s="578">
        <v>0</v>
      </c>
      <c r="F509" s="578">
        <v>13337982.191780828</v>
      </c>
      <c r="I509" s="580"/>
      <c r="M509" s="581"/>
    </row>
    <row r="510" spans="2:13" s="25" customFormat="1" x14ac:dyDescent="0.3">
      <c r="B510" s="582" t="s">
        <v>1720</v>
      </c>
      <c r="C510" s="578">
        <v>0</v>
      </c>
      <c r="D510" s="578">
        <v>13337982.191780828</v>
      </c>
      <c r="E510" s="578">
        <v>0</v>
      </c>
      <c r="F510" s="578">
        <v>13337982.191780828</v>
      </c>
      <c r="I510" s="580"/>
      <c r="M510" s="581"/>
    </row>
    <row r="511" spans="2:13" s="25" customFormat="1" x14ac:dyDescent="0.3">
      <c r="B511" s="582" t="s">
        <v>1720</v>
      </c>
      <c r="C511" s="578">
        <v>0</v>
      </c>
      <c r="D511" s="578">
        <v>13337982.191780828</v>
      </c>
      <c r="E511" s="578">
        <v>0</v>
      </c>
      <c r="F511" s="578">
        <v>13337982.191780828</v>
      </c>
      <c r="I511" s="580"/>
      <c r="M511" s="581"/>
    </row>
    <row r="512" spans="2:13" s="25" customFormat="1" x14ac:dyDescent="0.3">
      <c r="B512" s="582" t="s">
        <v>1720</v>
      </c>
      <c r="C512" s="578">
        <v>0</v>
      </c>
      <c r="D512" s="578">
        <v>13337982.191780828</v>
      </c>
      <c r="E512" s="578">
        <v>0</v>
      </c>
      <c r="F512" s="578">
        <v>13337982.191780828</v>
      </c>
      <c r="I512" s="580"/>
      <c r="M512" s="581"/>
    </row>
    <row r="513" spans="2:13" s="25" customFormat="1" x14ac:dyDescent="0.3">
      <c r="B513" s="582" t="s">
        <v>1720</v>
      </c>
      <c r="C513" s="578">
        <v>0</v>
      </c>
      <c r="D513" s="578">
        <v>13337982.191780828</v>
      </c>
      <c r="E513" s="578">
        <v>0</v>
      </c>
      <c r="F513" s="578">
        <v>13337982.191780828</v>
      </c>
      <c r="I513" s="580"/>
      <c r="M513" s="581"/>
    </row>
    <row r="514" spans="2:13" s="25" customFormat="1" x14ac:dyDescent="0.3">
      <c r="B514" s="582" t="s">
        <v>1720</v>
      </c>
      <c r="C514" s="578">
        <v>0</v>
      </c>
      <c r="D514" s="578">
        <v>13337982.191780828</v>
      </c>
      <c r="E514" s="578">
        <v>0</v>
      </c>
      <c r="F514" s="578">
        <v>13337982.191780828</v>
      </c>
      <c r="I514" s="580"/>
      <c r="M514" s="581"/>
    </row>
    <row r="515" spans="2:13" s="25" customFormat="1" x14ac:dyDescent="0.3">
      <c r="B515" s="582" t="s">
        <v>1721</v>
      </c>
      <c r="C515" s="578">
        <v>0</v>
      </c>
      <c r="D515" s="578">
        <v>10673285.671232935</v>
      </c>
      <c r="E515" s="578">
        <v>0</v>
      </c>
      <c r="F515" s="578">
        <v>10673285.671232935</v>
      </c>
      <c r="G515" s="583"/>
      <c r="I515" s="580"/>
    </row>
    <row r="516" spans="2:13" s="25" customFormat="1" x14ac:dyDescent="0.3">
      <c r="B516" s="582" t="s">
        <v>1712</v>
      </c>
      <c r="C516" s="578">
        <v>0</v>
      </c>
      <c r="D516" s="578">
        <v>5567225.3368027424</v>
      </c>
      <c r="E516" s="578">
        <v>0</v>
      </c>
      <c r="F516" s="578">
        <v>5567225.3368027424</v>
      </c>
      <c r="G516" s="583"/>
      <c r="I516" s="580"/>
    </row>
    <row r="517" spans="2:13" s="25" customFormat="1" x14ac:dyDescent="0.3">
      <c r="B517" s="582" t="s">
        <v>1722</v>
      </c>
      <c r="C517" s="578">
        <v>0</v>
      </c>
      <c r="D517" s="578">
        <v>4899147.3030904122</v>
      </c>
      <c r="E517" s="578">
        <v>0</v>
      </c>
      <c r="F517" s="578">
        <v>4899147.3030904122</v>
      </c>
      <c r="G517" s="583"/>
      <c r="I517" s="580"/>
    </row>
    <row r="518" spans="2:13" s="25" customFormat="1" x14ac:dyDescent="0.3">
      <c r="B518" s="582" t="s">
        <v>1723</v>
      </c>
      <c r="C518" s="578">
        <v>0</v>
      </c>
      <c r="D518" s="578">
        <v>817532.26931506838</v>
      </c>
      <c r="E518" s="578">
        <v>0</v>
      </c>
      <c r="F518" s="578">
        <v>817532.26931506838</v>
      </c>
      <c r="G518" s="583"/>
      <c r="I518" s="580"/>
    </row>
    <row r="519" spans="2:13" s="25" customFormat="1" x14ac:dyDescent="0.3">
      <c r="B519" s="582" t="s">
        <v>1723</v>
      </c>
      <c r="C519" s="578">
        <v>0</v>
      </c>
      <c r="D519" s="578">
        <v>817532.26931506838</v>
      </c>
      <c r="E519" s="578">
        <v>0</v>
      </c>
      <c r="F519" s="578">
        <v>817532.26931506838</v>
      </c>
      <c r="G519" s="583"/>
      <c r="I519" s="580"/>
    </row>
    <row r="520" spans="2:13" s="25" customFormat="1" x14ac:dyDescent="0.3">
      <c r="B520" s="582" t="s">
        <v>1723</v>
      </c>
      <c r="C520" s="578">
        <v>0</v>
      </c>
      <c r="D520" s="578">
        <v>817532.26931506838</v>
      </c>
      <c r="E520" s="578">
        <v>0</v>
      </c>
      <c r="F520" s="578">
        <v>817532.26931506838</v>
      </c>
      <c r="G520" s="583"/>
      <c r="I520" s="580"/>
    </row>
    <row r="521" spans="2:13" s="25" customFormat="1" x14ac:dyDescent="0.3">
      <c r="B521" s="582" t="s">
        <v>1723</v>
      </c>
      <c r="C521" s="578">
        <v>0</v>
      </c>
      <c r="D521" s="578">
        <v>817532.26931506838</v>
      </c>
      <c r="E521" s="578">
        <v>0</v>
      </c>
      <c r="F521" s="578">
        <v>817532.26931506838</v>
      </c>
      <c r="G521" s="583"/>
      <c r="I521" s="580"/>
    </row>
    <row r="522" spans="2:13" s="25" customFormat="1" x14ac:dyDescent="0.3">
      <c r="B522" s="582" t="s">
        <v>1723</v>
      </c>
      <c r="C522" s="578">
        <v>0</v>
      </c>
      <c r="D522" s="578">
        <v>817532.26931506838</v>
      </c>
      <c r="E522" s="578">
        <v>0</v>
      </c>
      <c r="F522" s="578">
        <v>817532.26931506838</v>
      </c>
      <c r="G522" s="583"/>
      <c r="I522" s="580"/>
    </row>
    <row r="523" spans="2:13" s="25" customFormat="1" x14ac:dyDescent="0.3">
      <c r="B523" s="582" t="s">
        <v>1723</v>
      </c>
      <c r="C523" s="578">
        <v>0</v>
      </c>
      <c r="D523" s="578">
        <v>817532.26931506838</v>
      </c>
      <c r="E523" s="578">
        <v>0</v>
      </c>
      <c r="F523" s="578">
        <v>817532.26931506838</v>
      </c>
      <c r="G523" s="583"/>
      <c r="I523" s="580"/>
    </row>
    <row r="524" spans="2:13" s="25" customFormat="1" x14ac:dyDescent="0.3">
      <c r="B524" s="582" t="s">
        <v>1723</v>
      </c>
      <c r="C524" s="578">
        <v>0</v>
      </c>
      <c r="D524" s="578">
        <v>817532.26931506838</v>
      </c>
      <c r="E524" s="578">
        <v>0</v>
      </c>
      <c r="F524" s="578">
        <v>817532.26931506838</v>
      </c>
      <c r="G524" s="583"/>
      <c r="I524" s="580"/>
    </row>
    <row r="525" spans="2:13" s="25" customFormat="1" x14ac:dyDescent="0.3">
      <c r="B525" s="582" t="s">
        <v>1723</v>
      </c>
      <c r="C525" s="578">
        <v>0</v>
      </c>
      <c r="D525" s="578">
        <v>817532.26931506838</v>
      </c>
      <c r="E525" s="578">
        <v>0</v>
      </c>
      <c r="F525" s="578">
        <v>817532.26931506838</v>
      </c>
      <c r="G525" s="583"/>
      <c r="I525" s="580"/>
    </row>
    <row r="526" spans="2:13" s="25" customFormat="1" x14ac:dyDescent="0.3">
      <c r="B526" s="582" t="s">
        <v>1723</v>
      </c>
      <c r="C526" s="578">
        <v>0</v>
      </c>
      <c r="D526" s="578">
        <v>817532.26931506838</v>
      </c>
      <c r="E526" s="578">
        <v>0</v>
      </c>
      <c r="F526" s="578">
        <v>817532.26931506838</v>
      </c>
      <c r="G526" s="583"/>
      <c r="I526" s="580"/>
    </row>
    <row r="527" spans="2:13" s="25" customFormat="1" x14ac:dyDescent="0.3">
      <c r="B527" s="582" t="s">
        <v>1723</v>
      </c>
      <c r="C527" s="578">
        <v>0</v>
      </c>
      <c r="D527" s="578">
        <v>817532.26931506838</v>
      </c>
      <c r="E527" s="578">
        <v>0</v>
      </c>
      <c r="F527" s="578">
        <v>817532.26931506838</v>
      </c>
      <c r="G527" s="583"/>
      <c r="I527" s="580"/>
    </row>
    <row r="528" spans="2:13" s="25" customFormat="1" x14ac:dyDescent="0.3">
      <c r="B528" s="582" t="s">
        <v>1723</v>
      </c>
      <c r="C528" s="578">
        <v>0</v>
      </c>
      <c r="D528" s="578">
        <v>1226298.4039726034</v>
      </c>
      <c r="E528" s="578">
        <v>0</v>
      </c>
      <c r="F528" s="578">
        <v>1226298.4039726034</v>
      </c>
      <c r="G528" s="583"/>
      <c r="I528" s="580"/>
    </row>
    <row r="529" spans="2:13" s="25" customFormat="1" x14ac:dyDescent="0.3">
      <c r="B529" s="582" t="s">
        <v>1723</v>
      </c>
      <c r="C529" s="578">
        <v>0</v>
      </c>
      <c r="D529" s="578">
        <v>1226298.4039726034</v>
      </c>
      <c r="E529" s="578">
        <v>0</v>
      </c>
      <c r="F529" s="578">
        <v>1226298.4039726034</v>
      </c>
      <c r="G529" s="583"/>
      <c r="I529" s="580"/>
    </row>
    <row r="530" spans="2:13" s="25" customFormat="1" x14ac:dyDescent="0.3">
      <c r="B530" s="582" t="s">
        <v>1723</v>
      </c>
      <c r="C530" s="578">
        <v>0</v>
      </c>
      <c r="D530" s="578">
        <v>1226298.4039726034</v>
      </c>
      <c r="E530" s="578">
        <v>0</v>
      </c>
      <c r="F530" s="578">
        <v>1226298.4039726034</v>
      </c>
      <c r="G530" s="583"/>
      <c r="I530" s="580"/>
    </row>
    <row r="531" spans="2:13" s="25" customFormat="1" x14ac:dyDescent="0.3">
      <c r="B531" s="582" t="s">
        <v>1723</v>
      </c>
      <c r="C531" s="578">
        <v>0</v>
      </c>
      <c r="D531" s="578">
        <v>1226298.4039726034</v>
      </c>
      <c r="E531" s="578">
        <v>0</v>
      </c>
      <c r="F531" s="578">
        <v>1226298.4039726034</v>
      </c>
      <c r="G531" s="583"/>
      <c r="I531" s="580"/>
    </row>
    <row r="532" spans="2:13" s="25" customFormat="1" x14ac:dyDescent="0.3">
      <c r="B532" s="582" t="s">
        <v>1723</v>
      </c>
      <c r="C532" s="578">
        <v>0</v>
      </c>
      <c r="D532" s="578">
        <v>1226298.4039726034</v>
      </c>
      <c r="E532" s="578">
        <v>0</v>
      </c>
      <c r="F532" s="578">
        <v>1226298.4039726034</v>
      </c>
      <c r="G532" s="583"/>
      <c r="I532" s="580"/>
    </row>
    <row r="533" spans="2:13" s="25" customFormat="1" x14ac:dyDescent="0.3">
      <c r="B533" s="582" t="s">
        <v>1723</v>
      </c>
      <c r="C533" s="578">
        <v>0</v>
      </c>
      <c r="D533" s="578">
        <v>2043830.6732876718</v>
      </c>
      <c r="E533" s="578">
        <v>0</v>
      </c>
      <c r="F533" s="578">
        <v>2043830.6732876718</v>
      </c>
      <c r="G533" s="252"/>
      <c r="H533" s="579"/>
      <c r="I533" s="580"/>
      <c r="M533" s="581"/>
    </row>
    <row r="534" spans="2:13" s="25" customFormat="1" x14ac:dyDescent="0.3">
      <c r="B534" s="582" t="s">
        <v>1723</v>
      </c>
      <c r="C534" s="578">
        <v>0</v>
      </c>
      <c r="D534" s="578">
        <v>2043830.6732876718</v>
      </c>
      <c r="E534" s="578">
        <v>0</v>
      </c>
      <c r="F534" s="578">
        <v>2043830.6732876718</v>
      </c>
      <c r="I534" s="580"/>
      <c r="M534" s="581"/>
    </row>
    <row r="535" spans="2:13" s="25" customFormat="1" x14ac:dyDescent="0.3">
      <c r="B535" s="582" t="s">
        <v>1723</v>
      </c>
      <c r="C535" s="578">
        <v>0</v>
      </c>
      <c r="D535" s="578">
        <v>2043830.6732876718</v>
      </c>
      <c r="E535" s="578">
        <v>0</v>
      </c>
      <c r="F535" s="578">
        <v>2043830.6732876718</v>
      </c>
      <c r="I535" s="580"/>
      <c r="M535" s="581"/>
    </row>
    <row r="536" spans="2:13" s="25" customFormat="1" x14ac:dyDescent="0.3">
      <c r="B536" s="582" t="s">
        <v>1723</v>
      </c>
      <c r="C536" s="578">
        <v>0</v>
      </c>
      <c r="D536" s="578">
        <v>2043830.6732876718</v>
      </c>
      <c r="E536" s="578">
        <v>0</v>
      </c>
      <c r="F536" s="578">
        <v>2043830.6732876718</v>
      </c>
      <c r="I536" s="580"/>
      <c r="M536" s="581"/>
    </row>
    <row r="537" spans="2:13" s="25" customFormat="1" x14ac:dyDescent="0.3">
      <c r="B537" s="582" t="s">
        <v>1723</v>
      </c>
      <c r="C537" s="578">
        <v>0</v>
      </c>
      <c r="D537" s="578">
        <v>2043830.6732876718</v>
      </c>
      <c r="E537" s="578">
        <v>0</v>
      </c>
      <c r="F537" s="578">
        <v>2043830.6732876718</v>
      </c>
      <c r="I537" s="580"/>
      <c r="M537" s="581"/>
    </row>
    <row r="538" spans="2:13" s="25" customFormat="1" x14ac:dyDescent="0.3">
      <c r="B538" s="582" t="s">
        <v>1723</v>
      </c>
      <c r="C538" s="578">
        <v>0</v>
      </c>
      <c r="D538" s="578">
        <v>358851.11181780789</v>
      </c>
      <c r="E538" s="578">
        <v>0</v>
      </c>
      <c r="F538" s="578">
        <v>358851.11181780789</v>
      </c>
      <c r="I538" s="580"/>
      <c r="M538" s="581"/>
    </row>
    <row r="539" spans="2:13" s="25" customFormat="1" x14ac:dyDescent="0.3">
      <c r="B539" s="582" t="s">
        <v>1723</v>
      </c>
      <c r="C539" s="578">
        <v>0</v>
      </c>
      <c r="D539" s="578">
        <v>358851.11181780789</v>
      </c>
      <c r="E539" s="578">
        <v>0</v>
      </c>
      <c r="F539" s="578">
        <v>358851.11181780789</v>
      </c>
      <c r="I539" s="580"/>
      <c r="M539" s="581"/>
    </row>
    <row r="540" spans="2:13" s="25" customFormat="1" x14ac:dyDescent="0.3">
      <c r="B540" s="582" t="s">
        <v>1723</v>
      </c>
      <c r="C540" s="578">
        <v>0</v>
      </c>
      <c r="D540" s="578">
        <v>358851.11181780789</v>
      </c>
      <c r="E540" s="578">
        <v>0</v>
      </c>
      <c r="F540" s="578">
        <v>358851.11181780789</v>
      </c>
      <c r="I540" s="580"/>
      <c r="M540" s="581"/>
    </row>
    <row r="541" spans="2:13" s="25" customFormat="1" x14ac:dyDescent="0.3">
      <c r="B541" s="582" t="s">
        <v>1723</v>
      </c>
      <c r="C541" s="578">
        <v>0</v>
      </c>
      <c r="D541" s="578">
        <v>358851.11181780789</v>
      </c>
      <c r="E541" s="578">
        <v>0</v>
      </c>
      <c r="F541" s="578">
        <v>358851.11181780789</v>
      </c>
      <c r="I541" s="580"/>
      <c r="M541" s="581"/>
    </row>
    <row r="542" spans="2:13" s="25" customFormat="1" x14ac:dyDescent="0.3">
      <c r="B542" s="582" t="s">
        <v>1723</v>
      </c>
      <c r="C542" s="578">
        <v>0</v>
      </c>
      <c r="D542" s="578">
        <v>358851.11181780789</v>
      </c>
      <c r="E542" s="578">
        <v>0</v>
      </c>
      <c r="F542" s="578">
        <v>358851.11181780789</v>
      </c>
      <c r="I542" s="580"/>
      <c r="M542" s="581"/>
    </row>
    <row r="543" spans="2:13" s="25" customFormat="1" x14ac:dyDescent="0.3">
      <c r="B543" s="582" t="s">
        <v>1723</v>
      </c>
      <c r="C543" s="578">
        <v>0</v>
      </c>
      <c r="D543" s="578">
        <v>358851.11181780789</v>
      </c>
      <c r="E543" s="578">
        <v>0</v>
      </c>
      <c r="F543" s="578">
        <v>358851.11181780789</v>
      </c>
      <c r="I543" s="580"/>
      <c r="M543" s="581"/>
    </row>
    <row r="544" spans="2:13" s="25" customFormat="1" x14ac:dyDescent="0.3">
      <c r="B544" s="582" t="s">
        <v>1723</v>
      </c>
      <c r="C544" s="578">
        <v>0</v>
      </c>
      <c r="D544" s="578">
        <v>358851.11181780789</v>
      </c>
      <c r="E544" s="578">
        <v>0</v>
      </c>
      <c r="F544" s="578">
        <v>358851.11181780789</v>
      </c>
      <c r="I544" s="580"/>
      <c r="M544" s="581"/>
    </row>
    <row r="545" spans="2:13" s="25" customFormat="1" x14ac:dyDescent="0.3">
      <c r="B545" s="582" t="s">
        <v>1723</v>
      </c>
      <c r="C545" s="578">
        <v>0</v>
      </c>
      <c r="D545" s="578">
        <v>358851.11181780789</v>
      </c>
      <c r="E545" s="578">
        <v>0</v>
      </c>
      <c r="F545" s="578">
        <v>358851.11181780789</v>
      </c>
      <c r="I545" s="580"/>
      <c r="M545" s="581"/>
    </row>
    <row r="546" spans="2:13" s="25" customFormat="1" x14ac:dyDescent="0.3">
      <c r="B546" s="582" t="s">
        <v>1723</v>
      </c>
      <c r="C546" s="578">
        <v>0</v>
      </c>
      <c r="D546" s="578">
        <v>358851.11181780789</v>
      </c>
      <c r="E546" s="578">
        <v>0</v>
      </c>
      <c r="F546" s="578">
        <v>358851.11181780789</v>
      </c>
      <c r="I546" s="580"/>
      <c r="M546" s="581"/>
    </row>
    <row r="547" spans="2:13" s="25" customFormat="1" x14ac:dyDescent="0.3">
      <c r="B547" s="582" t="s">
        <v>1723</v>
      </c>
      <c r="C547" s="578">
        <v>0</v>
      </c>
      <c r="D547" s="578">
        <v>358851.11181780789</v>
      </c>
      <c r="E547" s="578">
        <v>0</v>
      </c>
      <c r="F547" s="578">
        <v>358851.11181780789</v>
      </c>
      <c r="I547" s="580"/>
      <c r="M547" s="581"/>
    </row>
    <row r="548" spans="2:13" s="25" customFormat="1" x14ac:dyDescent="0.3">
      <c r="B548" s="582" t="s">
        <v>1724</v>
      </c>
      <c r="C548" s="578">
        <v>0</v>
      </c>
      <c r="D548" s="578">
        <v>1796053767.71328</v>
      </c>
      <c r="E548" s="578">
        <v>0</v>
      </c>
      <c r="F548" s="578">
        <v>1796053767.71328</v>
      </c>
      <c r="I548" s="580"/>
      <c r="M548" s="581"/>
    </row>
    <row r="549" spans="2:13" s="25" customFormat="1" x14ac:dyDescent="0.3">
      <c r="B549" s="577" t="s">
        <v>1725</v>
      </c>
      <c r="C549" s="578">
        <v>0</v>
      </c>
      <c r="D549" s="578"/>
      <c r="E549" s="578">
        <v>0</v>
      </c>
      <c r="F549" s="578"/>
      <c r="I549" s="580"/>
      <c r="M549" s="581"/>
    </row>
    <row r="550" spans="2:13" s="25" customFormat="1" x14ac:dyDescent="0.3">
      <c r="B550" s="582" t="s">
        <v>1717</v>
      </c>
      <c r="C550" s="578">
        <v>0</v>
      </c>
      <c r="D550" s="578">
        <v>15000000000</v>
      </c>
      <c r="E550" s="578">
        <v>0</v>
      </c>
      <c r="F550" s="578">
        <v>15000000000</v>
      </c>
      <c r="I550" s="580"/>
      <c r="M550" s="581"/>
    </row>
    <row r="551" spans="2:13" s="25" customFormat="1" x14ac:dyDescent="0.3">
      <c r="B551" s="582" t="s">
        <v>1705</v>
      </c>
      <c r="C551" s="578">
        <v>0</v>
      </c>
      <c r="D551" s="578">
        <v>7750000000</v>
      </c>
      <c r="E551" s="578">
        <v>0</v>
      </c>
      <c r="F551" s="578">
        <v>7750000000</v>
      </c>
      <c r="I551" s="580"/>
      <c r="M551" s="581"/>
    </row>
    <row r="552" spans="2:13" s="25" customFormat="1" x14ac:dyDescent="0.3">
      <c r="B552" s="582" t="s">
        <v>1705</v>
      </c>
      <c r="C552" s="578">
        <v>0</v>
      </c>
      <c r="D552" s="578">
        <v>6250000000</v>
      </c>
      <c r="E552" s="578">
        <v>0</v>
      </c>
      <c r="F552" s="578">
        <v>6250000000</v>
      </c>
      <c r="I552" s="580"/>
      <c r="M552" s="581"/>
    </row>
    <row r="553" spans="2:13" s="25" customFormat="1" x14ac:dyDescent="0.3">
      <c r="B553" s="582" t="s">
        <v>1718</v>
      </c>
      <c r="C553" s="578">
        <v>0</v>
      </c>
      <c r="D553" s="578">
        <v>2771000000</v>
      </c>
      <c r="E553" s="578">
        <v>0</v>
      </c>
      <c r="F553" s="578">
        <v>2771000000</v>
      </c>
      <c r="I553" s="580"/>
      <c r="M553" s="581"/>
    </row>
    <row r="554" spans="2:13" s="25" customFormat="1" x14ac:dyDescent="0.3">
      <c r="B554" s="582" t="s">
        <v>1703</v>
      </c>
      <c r="C554" s="578">
        <v>0</v>
      </c>
      <c r="D554" s="578">
        <v>7000000000</v>
      </c>
      <c r="E554" s="578">
        <v>0</v>
      </c>
      <c r="F554" s="578">
        <v>7000000000</v>
      </c>
      <c r="I554" s="580"/>
      <c r="M554" s="581"/>
    </row>
    <row r="555" spans="2:13" s="25" customFormat="1" x14ac:dyDescent="0.3">
      <c r="B555" s="582" t="s">
        <v>1704</v>
      </c>
      <c r="C555" s="578">
        <v>0</v>
      </c>
      <c r="D555" s="578">
        <v>1500000000</v>
      </c>
      <c r="E555" s="578">
        <v>0</v>
      </c>
      <c r="F555" s="578">
        <v>1500000000</v>
      </c>
      <c r="I555" s="580"/>
      <c r="M555" s="581"/>
    </row>
    <row r="556" spans="2:13" s="25" customFormat="1" x14ac:dyDescent="0.3">
      <c r="B556" s="582" t="s">
        <v>1719</v>
      </c>
      <c r="C556" s="578">
        <v>0</v>
      </c>
      <c r="D556" s="578">
        <v>250000000</v>
      </c>
      <c r="E556" s="578">
        <v>0</v>
      </c>
      <c r="F556" s="578">
        <v>250000000</v>
      </c>
      <c r="I556" s="580"/>
      <c r="M556" s="581"/>
    </row>
    <row r="557" spans="2:13" s="25" customFormat="1" x14ac:dyDescent="0.3">
      <c r="B557" s="582" t="s">
        <v>1719</v>
      </c>
      <c r="C557" s="578">
        <v>0</v>
      </c>
      <c r="D557" s="578">
        <v>250000000</v>
      </c>
      <c r="E557" s="578">
        <v>0</v>
      </c>
      <c r="F557" s="578">
        <v>250000000</v>
      </c>
      <c r="I557" s="580"/>
      <c r="M557" s="581"/>
    </row>
    <row r="558" spans="2:13" s="25" customFormat="1" x14ac:dyDescent="0.3">
      <c r="B558" s="582" t="s">
        <v>1719</v>
      </c>
      <c r="C558" s="578">
        <v>0</v>
      </c>
      <c r="D558" s="578">
        <v>250000000</v>
      </c>
      <c r="E558" s="578">
        <v>0</v>
      </c>
      <c r="F558" s="578">
        <v>250000000</v>
      </c>
      <c r="I558" s="580"/>
      <c r="M558" s="581"/>
    </row>
    <row r="559" spans="2:13" s="25" customFormat="1" x14ac:dyDescent="0.3">
      <c r="B559" s="582" t="s">
        <v>1719</v>
      </c>
      <c r="C559" s="578">
        <v>0</v>
      </c>
      <c r="D559" s="578">
        <v>250000000</v>
      </c>
      <c r="E559" s="578">
        <v>0</v>
      </c>
      <c r="F559" s="578">
        <v>250000000</v>
      </c>
      <c r="I559" s="580"/>
      <c r="M559" s="581"/>
    </row>
    <row r="560" spans="2:13" s="25" customFormat="1" x14ac:dyDescent="0.3">
      <c r="B560" s="582" t="s">
        <v>1719</v>
      </c>
      <c r="C560" s="578">
        <v>0</v>
      </c>
      <c r="D560" s="578">
        <v>250000000</v>
      </c>
      <c r="E560" s="578">
        <v>0</v>
      </c>
      <c r="F560" s="578">
        <v>250000000</v>
      </c>
      <c r="I560" s="580"/>
      <c r="M560" s="581"/>
    </row>
    <row r="561" spans="2:13" s="25" customFormat="1" x14ac:dyDescent="0.3">
      <c r="B561" s="582" t="s">
        <v>1719</v>
      </c>
      <c r="C561" s="578">
        <v>0</v>
      </c>
      <c r="D561" s="578">
        <v>250000000</v>
      </c>
      <c r="E561" s="578">
        <v>0</v>
      </c>
      <c r="F561" s="578">
        <v>250000000</v>
      </c>
      <c r="I561" s="580"/>
      <c r="M561" s="581"/>
    </row>
    <row r="562" spans="2:13" s="25" customFormat="1" x14ac:dyDescent="0.3">
      <c r="B562" s="582" t="s">
        <v>1719</v>
      </c>
      <c r="C562" s="578">
        <v>0</v>
      </c>
      <c r="D562" s="578">
        <v>250000000</v>
      </c>
      <c r="E562" s="578">
        <v>0</v>
      </c>
      <c r="F562" s="578">
        <v>250000000</v>
      </c>
      <c r="I562" s="580"/>
      <c r="M562" s="581"/>
    </row>
    <row r="563" spans="2:13" s="25" customFormat="1" x14ac:dyDescent="0.3">
      <c r="B563" s="582" t="s">
        <v>1719</v>
      </c>
      <c r="C563" s="578">
        <v>0</v>
      </c>
      <c r="D563" s="578">
        <v>250000000</v>
      </c>
      <c r="E563" s="578">
        <v>0</v>
      </c>
      <c r="F563" s="578">
        <v>250000000</v>
      </c>
      <c r="I563" s="580"/>
      <c r="M563" s="581"/>
    </row>
    <row r="564" spans="2:13" s="25" customFormat="1" x14ac:dyDescent="0.3">
      <c r="B564" s="582" t="s">
        <v>1719</v>
      </c>
      <c r="C564" s="578">
        <v>0</v>
      </c>
      <c r="D564" s="578">
        <v>250000000</v>
      </c>
      <c r="E564" s="578">
        <v>0</v>
      </c>
      <c r="F564" s="578">
        <v>250000000</v>
      </c>
      <c r="I564" s="580"/>
      <c r="M564" s="581"/>
    </row>
    <row r="565" spans="2:13" s="25" customFormat="1" x14ac:dyDescent="0.3">
      <c r="B565" s="582" t="s">
        <v>1719</v>
      </c>
      <c r="C565" s="578">
        <v>0</v>
      </c>
      <c r="D565" s="578">
        <v>250000000</v>
      </c>
      <c r="E565" s="578">
        <v>0</v>
      </c>
      <c r="F565" s="578">
        <v>250000000</v>
      </c>
      <c r="I565" s="580"/>
      <c r="M565" s="581"/>
    </row>
    <row r="566" spans="2:13" s="25" customFormat="1" x14ac:dyDescent="0.3">
      <c r="B566" s="582" t="s">
        <v>1719</v>
      </c>
      <c r="C566" s="578">
        <v>0</v>
      </c>
      <c r="D566" s="578">
        <v>250000000</v>
      </c>
      <c r="E566" s="578">
        <v>0</v>
      </c>
      <c r="F566" s="578">
        <v>250000000</v>
      </c>
      <c r="I566" s="580"/>
      <c r="M566" s="581"/>
    </row>
    <row r="567" spans="2:13" s="25" customFormat="1" x14ac:dyDescent="0.3">
      <c r="B567" s="582" t="s">
        <v>1719</v>
      </c>
      <c r="C567" s="578">
        <v>0</v>
      </c>
      <c r="D567" s="578">
        <v>250000000</v>
      </c>
      <c r="E567" s="578">
        <v>0</v>
      </c>
      <c r="F567" s="578">
        <v>250000000</v>
      </c>
      <c r="I567" s="580"/>
      <c r="M567" s="581"/>
    </row>
    <row r="568" spans="2:13" s="25" customFormat="1" x14ac:dyDescent="0.3">
      <c r="B568" s="582" t="s">
        <v>1719</v>
      </c>
      <c r="C568" s="578">
        <v>0</v>
      </c>
      <c r="D568" s="578">
        <v>250000000</v>
      </c>
      <c r="E568" s="578">
        <v>0</v>
      </c>
      <c r="F568" s="578">
        <v>250000000</v>
      </c>
      <c r="I568" s="580"/>
      <c r="M568" s="581"/>
    </row>
    <row r="569" spans="2:13" s="25" customFormat="1" x14ac:dyDescent="0.3">
      <c r="B569" s="582" t="s">
        <v>1719</v>
      </c>
      <c r="C569" s="578">
        <v>0</v>
      </c>
      <c r="D569" s="578">
        <v>250000000</v>
      </c>
      <c r="E569" s="578">
        <v>0</v>
      </c>
      <c r="F569" s="578">
        <v>250000000</v>
      </c>
      <c r="I569" s="580"/>
      <c r="M569" s="581"/>
    </row>
    <row r="570" spans="2:13" s="25" customFormat="1" x14ac:dyDescent="0.3">
      <c r="B570" s="582" t="s">
        <v>1719</v>
      </c>
      <c r="C570" s="578">
        <v>0</v>
      </c>
      <c r="D570" s="578">
        <v>250000000</v>
      </c>
      <c r="E570" s="578">
        <v>0</v>
      </c>
      <c r="F570" s="578">
        <v>250000000</v>
      </c>
      <c r="I570" s="580"/>
      <c r="M570" s="581"/>
    </row>
    <row r="571" spans="2:13" s="25" customFormat="1" x14ac:dyDescent="0.3">
      <c r="B571" s="582" t="s">
        <v>1719</v>
      </c>
      <c r="C571" s="578">
        <v>0</v>
      </c>
      <c r="D571" s="578">
        <v>250000000</v>
      </c>
      <c r="E571" s="578">
        <v>0</v>
      </c>
      <c r="F571" s="578">
        <v>250000000</v>
      </c>
      <c r="I571" s="580"/>
      <c r="M571" s="581"/>
    </row>
    <row r="572" spans="2:13" s="25" customFormat="1" x14ac:dyDescent="0.3">
      <c r="B572" s="582" t="s">
        <v>1720</v>
      </c>
      <c r="C572" s="578">
        <v>0</v>
      </c>
      <c r="D572" s="578">
        <v>500500000</v>
      </c>
      <c r="E572" s="578">
        <v>0</v>
      </c>
      <c r="F572" s="578">
        <v>500500000</v>
      </c>
      <c r="I572" s="580"/>
      <c r="M572" s="581"/>
    </row>
    <row r="573" spans="2:13" s="25" customFormat="1" x14ac:dyDescent="0.3">
      <c r="B573" s="582" t="s">
        <v>1720</v>
      </c>
      <c r="C573" s="578">
        <v>0</v>
      </c>
      <c r="D573" s="578">
        <v>500500000</v>
      </c>
      <c r="E573" s="578">
        <v>0</v>
      </c>
      <c r="F573" s="578">
        <v>500500000</v>
      </c>
      <c r="I573" s="580"/>
      <c r="M573" s="581"/>
    </row>
    <row r="574" spans="2:13" s="25" customFormat="1" x14ac:dyDescent="0.3">
      <c r="B574" s="582" t="s">
        <v>1720</v>
      </c>
      <c r="C574" s="578">
        <v>0</v>
      </c>
      <c r="D574" s="578">
        <v>500500000</v>
      </c>
      <c r="E574" s="578">
        <v>0</v>
      </c>
      <c r="F574" s="578">
        <v>500500000</v>
      </c>
      <c r="I574" s="580"/>
      <c r="M574" s="581"/>
    </row>
    <row r="575" spans="2:13" s="25" customFormat="1" x14ac:dyDescent="0.3">
      <c r="B575" s="582" t="s">
        <v>1720</v>
      </c>
      <c r="C575" s="578">
        <v>0</v>
      </c>
      <c r="D575" s="578">
        <v>500500000</v>
      </c>
      <c r="E575" s="578">
        <v>0</v>
      </c>
      <c r="F575" s="578">
        <v>500500000</v>
      </c>
      <c r="I575" s="580"/>
      <c r="M575" s="581"/>
    </row>
    <row r="576" spans="2:13" s="25" customFormat="1" x14ac:dyDescent="0.3">
      <c r="B576" s="582" t="s">
        <v>1720</v>
      </c>
      <c r="C576" s="578">
        <v>0</v>
      </c>
      <c r="D576" s="578">
        <v>500500000</v>
      </c>
      <c r="E576" s="578">
        <v>0</v>
      </c>
      <c r="F576" s="578">
        <v>500500000</v>
      </c>
      <c r="I576" s="580"/>
      <c r="M576" s="581"/>
    </row>
    <row r="577" spans="2:13" s="25" customFormat="1" x14ac:dyDescent="0.3">
      <c r="B577" s="582" t="s">
        <v>1720</v>
      </c>
      <c r="C577" s="578">
        <v>0</v>
      </c>
      <c r="D577" s="578">
        <v>500500000</v>
      </c>
      <c r="E577" s="578">
        <v>0</v>
      </c>
      <c r="F577" s="578">
        <v>500500000</v>
      </c>
      <c r="I577" s="580"/>
      <c r="M577" s="581"/>
    </row>
    <row r="578" spans="2:13" s="25" customFormat="1" x14ac:dyDescent="0.3">
      <c r="B578" s="582" t="s">
        <v>1720</v>
      </c>
      <c r="C578" s="578">
        <v>0</v>
      </c>
      <c r="D578" s="578">
        <v>500500000</v>
      </c>
      <c r="E578" s="578">
        <v>0</v>
      </c>
      <c r="F578" s="578">
        <v>500500000</v>
      </c>
      <c r="I578" s="580"/>
      <c r="M578" s="581"/>
    </row>
    <row r="579" spans="2:13" s="25" customFormat="1" x14ac:dyDescent="0.3">
      <c r="B579" s="582" t="s">
        <v>1720</v>
      </c>
      <c r="C579" s="578">
        <v>0</v>
      </c>
      <c r="D579" s="578">
        <v>500500000</v>
      </c>
      <c r="E579" s="578">
        <v>0</v>
      </c>
      <c r="F579" s="578">
        <v>500500000</v>
      </c>
      <c r="I579" s="580"/>
      <c r="M579" s="581"/>
    </row>
    <row r="580" spans="2:13" s="25" customFormat="1" x14ac:dyDescent="0.3">
      <c r="B580" s="582" t="s">
        <v>1720</v>
      </c>
      <c r="C580" s="578">
        <v>0</v>
      </c>
      <c r="D580" s="578">
        <v>500500000</v>
      </c>
      <c r="E580" s="578">
        <v>0</v>
      </c>
      <c r="F580" s="578">
        <v>500500000</v>
      </c>
      <c r="I580" s="580"/>
      <c r="M580" s="581"/>
    </row>
    <row r="581" spans="2:13" s="25" customFormat="1" x14ac:dyDescent="0.3">
      <c r="B581" s="582" t="s">
        <v>1720</v>
      </c>
      <c r="C581" s="578">
        <v>0</v>
      </c>
      <c r="D581" s="578">
        <v>500500000</v>
      </c>
      <c r="E581" s="578">
        <v>0</v>
      </c>
      <c r="F581" s="578">
        <v>500500000</v>
      </c>
      <c r="I581" s="580"/>
      <c r="M581" s="581"/>
    </row>
    <row r="582" spans="2:13" s="25" customFormat="1" x14ac:dyDescent="0.3">
      <c r="B582" s="582" t="s">
        <v>1721</v>
      </c>
      <c r="C582" s="578">
        <v>0</v>
      </c>
      <c r="D582" s="578">
        <v>1731444120</v>
      </c>
      <c r="E582" s="578">
        <v>0</v>
      </c>
      <c r="F582" s="578">
        <v>1731444120</v>
      </c>
      <c r="I582" s="580"/>
      <c r="M582" s="581"/>
    </row>
    <row r="583" spans="2:13" s="25" customFormat="1" x14ac:dyDescent="0.3">
      <c r="B583" s="582" t="s">
        <v>1712</v>
      </c>
      <c r="C583" s="578">
        <v>0</v>
      </c>
      <c r="D583" s="578">
        <v>343540500</v>
      </c>
      <c r="E583" s="578">
        <v>0</v>
      </c>
      <c r="F583" s="578">
        <v>343540500</v>
      </c>
      <c r="I583" s="580"/>
      <c r="M583" s="581"/>
    </row>
    <row r="584" spans="2:13" s="25" customFormat="1" x14ac:dyDescent="0.3">
      <c r="B584" s="582" t="s">
        <v>1722</v>
      </c>
      <c r="C584" s="578">
        <v>0</v>
      </c>
      <c r="D584" s="578">
        <v>302315640</v>
      </c>
      <c r="E584" s="578">
        <v>0</v>
      </c>
      <c r="F584" s="578">
        <v>302315640</v>
      </c>
      <c r="I584" s="580"/>
      <c r="M584" s="581"/>
    </row>
    <row r="585" spans="2:13" s="25" customFormat="1" x14ac:dyDescent="0.3">
      <c r="B585" s="582" t="s">
        <v>1723</v>
      </c>
      <c r="C585" s="578">
        <v>0</v>
      </c>
      <c r="D585" s="578">
        <v>68708100</v>
      </c>
      <c r="E585" s="578">
        <v>0</v>
      </c>
      <c r="F585" s="578">
        <v>68708100</v>
      </c>
      <c r="I585" s="580"/>
      <c r="M585" s="581"/>
    </row>
    <row r="586" spans="2:13" s="25" customFormat="1" x14ac:dyDescent="0.3">
      <c r="B586" s="582" t="s">
        <v>1723</v>
      </c>
      <c r="C586" s="578">
        <v>0</v>
      </c>
      <c r="D586" s="578">
        <v>68708100</v>
      </c>
      <c r="E586" s="578">
        <v>0</v>
      </c>
      <c r="F586" s="578">
        <v>68708100</v>
      </c>
      <c r="I586" s="580"/>
      <c r="M586" s="581"/>
    </row>
    <row r="587" spans="2:13" s="25" customFormat="1" x14ac:dyDescent="0.3">
      <c r="B587" s="582" t="s">
        <v>1723</v>
      </c>
      <c r="C587" s="578">
        <v>0</v>
      </c>
      <c r="D587" s="578">
        <v>68708100</v>
      </c>
      <c r="E587" s="578">
        <v>0</v>
      </c>
      <c r="F587" s="578">
        <v>68708100</v>
      </c>
      <c r="I587" s="580"/>
      <c r="M587" s="581"/>
    </row>
    <row r="588" spans="2:13" s="25" customFormat="1" x14ac:dyDescent="0.3">
      <c r="B588" s="582" t="s">
        <v>1723</v>
      </c>
      <c r="C588" s="578">
        <v>0</v>
      </c>
      <c r="D588" s="578">
        <v>68708100</v>
      </c>
      <c r="E588" s="578">
        <v>0</v>
      </c>
      <c r="F588" s="578">
        <v>68708100</v>
      </c>
      <c r="I588" s="580"/>
      <c r="M588" s="581"/>
    </row>
    <row r="589" spans="2:13" s="25" customFormat="1" x14ac:dyDescent="0.3">
      <c r="B589" s="582" t="s">
        <v>1723</v>
      </c>
      <c r="C589" s="578">
        <v>0</v>
      </c>
      <c r="D589" s="578">
        <v>68708100</v>
      </c>
      <c r="E589" s="578">
        <v>0</v>
      </c>
      <c r="F589" s="578">
        <v>68708100</v>
      </c>
      <c r="I589" s="580"/>
      <c r="M589" s="581"/>
    </row>
    <row r="590" spans="2:13" s="25" customFormat="1" x14ac:dyDescent="0.3">
      <c r="B590" s="582" t="s">
        <v>1723</v>
      </c>
      <c r="C590" s="578">
        <v>0</v>
      </c>
      <c r="D590" s="578">
        <v>68708100</v>
      </c>
      <c r="E590" s="578">
        <v>0</v>
      </c>
      <c r="F590" s="578">
        <v>68708100</v>
      </c>
      <c r="I590" s="580"/>
      <c r="M590" s="581"/>
    </row>
    <row r="591" spans="2:13" s="25" customFormat="1" x14ac:dyDescent="0.3">
      <c r="B591" s="582" t="s">
        <v>1723</v>
      </c>
      <c r="C591" s="578">
        <v>0</v>
      </c>
      <c r="D591" s="578">
        <v>68708100</v>
      </c>
      <c r="E591" s="578">
        <v>0</v>
      </c>
      <c r="F591" s="578">
        <v>68708100</v>
      </c>
      <c r="I591" s="580"/>
      <c r="M591" s="581"/>
    </row>
    <row r="592" spans="2:13" s="25" customFormat="1" x14ac:dyDescent="0.3">
      <c r="B592" s="582" t="s">
        <v>1723</v>
      </c>
      <c r="C592" s="578">
        <v>0</v>
      </c>
      <c r="D592" s="578">
        <v>68708100</v>
      </c>
      <c r="E592" s="578">
        <v>0</v>
      </c>
      <c r="F592" s="578">
        <v>68708100</v>
      </c>
      <c r="I592" s="580"/>
      <c r="M592" s="581"/>
    </row>
    <row r="593" spans="2:13" s="25" customFormat="1" x14ac:dyDescent="0.3">
      <c r="B593" s="582" t="s">
        <v>1723</v>
      </c>
      <c r="C593" s="578">
        <v>0</v>
      </c>
      <c r="D593" s="578">
        <v>68708100</v>
      </c>
      <c r="E593" s="578">
        <v>0</v>
      </c>
      <c r="F593" s="578">
        <v>68708100</v>
      </c>
      <c r="I593" s="580"/>
      <c r="M593" s="581"/>
    </row>
    <row r="594" spans="2:13" s="25" customFormat="1" x14ac:dyDescent="0.3">
      <c r="B594" s="582" t="s">
        <v>1723</v>
      </c>
      <c r="C594" s="578">
        <v>0</v>
      </c>
      <c r="D594" s="578">
        <v>68708100</v>
      </c>
      <c r="E594" s="578">
        <v>0</v>
      </c>
      <c r="F594" s="578">
        <v>68708100</v>
      </c>
      <c r="I594" s="580"/>
      <c r="M594" s="581"/>
    </row>
    <row r="595" spans="2:13" s="25" customFormat="1" x14ac:dyDescent="0.3">
      <c r="B595" s="582" t="s">
        <v>1723</v>
      </c>
      <c r="C595" s="578">
        <v>0</v>
      </c>
      <c r="D595" s="578">
        <v>103062150</v>
      </c>
      <c r="E595" s="578">
        <v>0</v>
      </c>
      <c r="F595" s="578">
        <v>103062150</v>
      </c>
      <c r="I595" s="580"/>
      <c r="M595" s="581"/>
    </row>
    <row r="596" spans="2:13" s="25" customFormat="1" x14ac:dyDescent="0.3">
      <c r="B596" s="582" t="s">
        <v>1723</v>
      </c>
      <c r="C596" s="578">
        <v>0</v>
      </c>
      <c r="D596" s="578">
        <v>103062150</v>
      </c>
      <c r="E596" s="578">
        <v>0</v>
      </c>
      <c r="F596" s="578">
        <v>103062150</v>
      </c>
      <c r="I596" s="580"/>
      <c r="M596" s="581"/>
    </row>
    <row r="597" spans="2:13" s="25" customFormat="1" x14ac:dyDescent="0.3">
      <c r="B597" s="582" t="s">
        <v>1723</v>
      </c>
      <c r="C597" s="578">
        <v>0</v>
      </c>
      <c r="D597" s="578">
        <v>103062150</v>
      </c>
      <c r="E597" s="578">
        <v>0</v>
      </c>
      <c r="F597" s="578">
        <v>103062150</v>
      </c>
      <c r="I597" s="580"/>
      <c r="M597" s="581"/>
    </row>
    <row r="598" spans="2:13" s="25" customFormat="1" x14ac:dyDescent="0.3">
      <c r="B598" s="582" t="s">
        <v>1723</v>
      </c>
      <c r="C598" s="578">
        <v>0</v>
      </c>
      <c r="D598" s="578">
        <v>103062150</v>
      </c>
      <c r="E598" s="578">
        <v>0</v>
      </c>
      <c r="F598" s="578">
        <v>103062150</v>
      </c>
      <c r="I598" s="580"/>
      <c r="M598" s="581"/>
    </row>
    <row r="599" spans="2:13" s="25" customFormat="1" x14ac:dyDescent="0.3">
      <c r="B599" s="582" t="s">
        <v>1723</v>
      </c>
      <c r="C599" s="578">
        <v>0</v>
      </c>
      <c r="D599" s="578">
        <v>103062150</v>
      </c>
      <c r="E599" s="578">
        <v>0</v>
      </c>
      <c r="F599" s="578">
        <v>103062150</v>
      </c>
      <c r="I599" s="580"/>
      <c r="M599" s="581"/>
    </row>
    <row r="600" spans="2:13" s="25" customFormat="1" x14ac:dyDescent="0.3">
      <c r="B600" s="582" t="s">
        <v>1723</v>
      </c>
      <c r="C600" s="578">
        <v>0</v>
      </c>
      <c r="D600" s="578">
        <v>171770250</v>
      </c>
      <c r="E600" s="578">
        <v>0</v>
      </c>
      <c r="F600" s="578">
        <v>171770250</v>
      </c>
      <c r="I600" s="580"/>
      <c r="M600" s="581"/>
    </row>
    <row r="601" spans="2:13" s="25" customFormat="1" x14ac:dyDescent="0.3">
      <c r="B601" s="582" t="s">
        <v>1723</v>
      </c>
      <c r="C601" s="578">
        <v>0</v>
      </c>
      <c r="D601" s="578">
        <v>171770250</v>
      </c>
      <c r="E601" s="578">
        <v>0</v>
      </c>
      <c r="F601" s="578">
        <v>171770250</v>
      </c>
      <c r="I601" s="580"/>
      <c r="M601" s="581"/>
    </row>
    <row r="602" spans="2:13" s="25" customFormat="1" x14ac:dyDescent="0.3">
      <c r="B602" s="582" t="s">
        <v>1723</v>
      </c>
      <c r="C602" s="578">
        <v>0</v>
      </c>
      <c r="D602" s="578">
        <v>171770250</v>
      </c>
      <c r="E602" s="578">
        <v>0</v>
      </c>
      <c r="F602" s="578">
        <v>171770250</v>
      </c>
      <c r="I602" s="580"/>
      <c r="M602" s="581"/>
    </row>
    <row r="603" spans="2:13" s="25" customFormat="1" x14ac:dyDescent="0.3">
      <c r="B603" s="582" t="s">
        <v>1723</v>
      </c>
      <c r="C603" s="578">
        <v>0</v>
      </c>
      <c r="D603" s="578">
        <v>171770250</v>
      </c>
      <c r="E603" s="578">
        <v>0</v>
      </c>
      <c r="F603" s="578">
        <v>171770250</v>
      </c>
      <c r="I603" s="580"/>
      <c r="M603" s="581"/>
    </row>
    <row r="604" spans="2:13" s="25" customFormat="1" x14ac:dyDescent="0.3">
      <c r="B604" s="582" t="s">
        <v>1723</v>
      </c>
      <c r="C604" s="578">
        <v>0</v>
      </c>
      <c r="D604" s="578">
        <v>171770250</v>
      </c>
      <c r="E604" s="578">
        <v>0</v>
      </c>
      <c r="F604" s="578">
        <v>171770250</v>
      </c>
      <c r="I604" s="580"/>
      <c r="M604" s="581"/>
    </row>
    <row r="605" spans="2:13" s="25" customFormat="1" x14ac:dyDescent="0.3">
      <c r="B605" s="582" t="s">
        <v>1723</v>
      </c>
      <c r="C605" s="578">
        <v>0</v>
      </c>
      <c r="D605" s="578">
        <v>68708100</v>
      </c>
      <c r="E605" s="578">
        <v>0</v>
      </c>
      <c r="F605" s="578">
        <v>68708100</v>
      </c>
      <c r="I605" s="580"/>
      <c r="M605" s="581"/>
    </row>
    <row r="606" spans="2:13" s="25" customFormat="1" x14ac:dyDescent="0.3">
      <c r="B606" s="582" t="s">
        <v>1723</v>
      </c>
      <c r="C606" s="578">
        <v>0</v>
      </c>
      <c r="D606" s="578">
        <v>68708100</v>
      </c>
      <c r="E606" s="578">
        <v>0</v>
      </c>
      <c r="F606" s="578">
        <v>68708100</v>
      </c>
      <c r="I606" s="580"/>
      <c r="M606" s="581"/>
    </row>
    <row r="607" spans="2:13" s="25" customFormat="1" x14ac:dyDescent="0.3">
      <c r="B607" s="582" t="s">
        <v>1723</v>
      </c>
      <c r="C607" s="578">
        <v>0</v>
      </c>
      <c r="D607" s="578">
        <v>68708100</v>
      </c>
      <c r="E607" s="578">
        <v>0</v>
      </c>
      <c r="F607" s="578">
        <v>68708100</v>
      </c>
      <c r="I607" s="580"/>
      <c r="M607" s="581"/>
    </row>
    <row r="608" spans="2:13" s="25" customFormat="1" x14ac:dyDescent="0.3">
      <c r="B608" s="582" t="s">
        <v>1723</v>
      </c>
      <c r="C608" s="578">
        <v>0</v>
      </c>
      <c r="D608" s="578">
        <v>68708100</v>
      </c>
      <c r="E608" s="578">
        <v>0</v>
      </c>
      <c r="F608" s="578">
        <v>68708100</v>
      </c>
      <c r="I608" s="580"/>
      <c r="M608" s="581"/>
    </row>
    <row r="609" spans="2:13" s="25" customFormat="1" x14ac:dyDescent="0.3">
      <c r="B609" s="582" t="s">
        <v>1723</v>
      </c>
      <c r="C609" s="578">
        <v>0</v>
      </c>
      <c r="D609" s="578">
        <v>68708100</v>
      </c>
      <c r="E609" s="578">
        <v>0</v>
      </c>
      <c r="F609" s="578">
        <v>68708100</v>
      </c>
      <c r="I609" s="580"/>
      <c r="M609" s="581"/>
    </row>
    <row r="610" spans="2:13" s="25" customFormat="1" x14ac:dyDescent="0.3">
      <c r="B610" s="582" t="s">
        <v>1723</v>
      </c>
      <c r="C610" s="578">
        <v>0</v>
      </c>
      <c r="D610" s="578">
        <v>68708100</v>
      </c>
      <c r="E610" s="578">
        <v>0</v>
      </c>
      <c r="F610" s="578">
        <v>68708100</v>
      </c>
      <c r="I610" s="580"/>
      <c r="M610" s="581"/>
    </row>
    <row r="611" spans="2:13" s="25" customFormat="1" x14ac:dyDescent="0.3">
      <c r="B611" s="582" t="s">
        <v>1723</v>
      </c>
      <c r="C611" s="578">
        <v>0</v>
      </c>
      <c r="D611" s="578">
        <v>68708100</v>
      </c>
      <c r="E611" s="578">
        <v>0</v>
      </c>
      <c r="F611" s="578">
        <v>68708100</v>
      </c>
      <c r="I611" s="580"/>
      <c r="M611" s="581"/>
    </row>
    <row r="612" spans="2:13" s="25" customFormat="1" x14ac:dyDescent="0.3">
      <c r="B612" s="582" t="s">
        <v>1723</v>
      </c>
      <c r="C612" s="578">
        <v>0</v>
      </c>
      <c r="D612" s="578">
        <v>68708100</v>
      </c>
      <c r="E612" s="578">
        <v>0</v>
      </c>
      <c r="F612" s="578">
        <v>68708100</v>
      </c>
      <c r="I612" s="580"/>
      <c r="M612" s="581"/>
    </row>
    <row r="613" spans="2:13" s="25" customFormat="1" x14ac:dyDescent="0.3">
      <c r="B613" s="582" t="s">
        <v>1723</v>
      </c>
      <c r="C613" s="578">
        <v>0</v>
      </c>
      <c r="D613" s="578">
        <v>68708100</v>
      </c>
      <c r="E613" s="578">
        <v>0</v>
      </c>
      <c r="F613" s="578">
        <v>68708100</v>
      </c>
      <c r="I613" s="580"/>
      <c r="M613" s="581"/>
    </row>
    <row r="614" spans="2:13" s="25" customFormat="1" x14ac:dyDescent="0.3">
      <c r="B614" s="582" t="s">
        <v>1723</v>
      </c>
      <c r="C614" s="578">
        <v>0</v>
      </c>
      <c r="D614" s="578">
        <v>68708100</v>
      </c>
      <c r="E614" s="578">
        <v>0</v>
      </c>
      <c r="F614" s="578">
        <v>68708100</v>
      </c>
      <c r="I614" s="580"/>
      <c r="M614" s="581"/>
    </row>
    <row r="615" spans="2:13" s="25" customFormat="1" x14ac:dyDescent="0.3">
      <c r="B615" s="582" t="s">
        <v>1724</v>
      </c>
      <c r="C615" s="578">
        <v>0</v>
      </c>
      <c r="D615" s="578">
        <v>16787697422.160002</v>
      </c>
      <c r="E615" s="578">
        <v>0</v>
      </c>
      <c r="F615" s="578">
        <v>16787697422.160002</v>
      </c>
      <c r="I615" s="580"/>
      <c r="M615" s="581"/>
    </row>
    <row r="616" spans="2:13" s="25" customFormat="1" x14ac:dyDescent="0.3">
      <c r="B616" s="582" t="s">
        <v>1724</v>
      </c>
      <c r="C616" s="578">
        <v>0</v>
      </c>
      <c r="D616" s="578">
        <v>63420669</v>
      </c>
      <c r="E616" s="578">
        <v>0</v>
      </c>
      <c r="F616" s="578">
        <v>63420669</v>
      </c>
      <c r="I616" s="580"/>
      <c r="M616" s="581"/>
    </row>
    <row r="617" spans="2:13" s="25" customFormat="1" x14ac:dyDescent="0.3">
      <c r="B617" s="584" t="s">
        <v>1726</v>
      </c>
      <c r="C617" s="585"/>
      <c r="D617" s="586">
        <f>+SUM(D382:D616)</f>
        <v>92404436055.008133</v>
      </c>
      <c r="E617" s="587" t="s">
        <v>1737</v>
      </c>
      <c r="F617" s="586">
        <f>+SUM(F382:F616)</f>
        <v>92421804775.799866</v>
      </c>
      <c r="G617" s="579">
        <f>+D617-G370</f>
        <v>0</v>
      </c>
      <c r="H617" s="579"/>
      <c r="I617" s="580"/>
    </row>
    <row r="618" spans="2:13" s="25" customFormat="1" x14ac:dyDescent="0.3">
      <c r="B618" s="584" t="s">
        <v>1727</v>
      </c>
      <c r="C618" s="582"/>
      <c r="D618" s="586">
        <v>31756903510.910202</v>
      </c>
      <c r="E618" s="582"/>
      <c r="F618" s="586">
        <v>31587188505</v>
      </c>
      <c r="H618" s="579"/>
      <c r="I618" s="580"/>
    </row>
    <row r="619" spans="2:13" s="25" customFormat="1" x14ac:dyDescent="0.3">
      <c r="B619" s="814" t="s">
        <v>276</v>
      </c>
      <c r="C619" s="814"/>
      <c r="D619" s="814"/>
      <c r="E619" s="814"/>
      <c r="F619" s="814"/>
      <c r="I619" s="580"/>
    </row>
    <row r="620" spans="2:13" s="25" customFormat="1" x14ac:dyDescent="0.3">
      <c r="B620" s="588" t="s">
        <v>1738</v>
      </c>
      <c r="C620" s="589">
        <v>750000000</v>
      </c>
      <c r="D620" s="589">
        <v>900000000</v>
      </c>
      <c r="E620" s="589">
        <v>200000000</v>
      </c>
      <c r="F620" s="589">
        <v>900000000</v>
      </c>
      <c r="I620" s="580"/>
    </row>
    <row r="621" spans="2:13" s="25" customFormat="1" x14ac:dyDescent="0.3">
      <c r="B621" s="584" t="s">
        <v>1726</v>
      </c>
      <c r="C621" s="590"/>
      <c r="D621" s="590">
        <f>+D620</f>
        <v>900000000</v>
      </c>
      <c r="E621" s="586" t="s">
        <v>1739</v>
      </c>
      <c r="F621" s="590">
        <f>+F620</f>
        <v>900000000</v>
      </c>
      <c r="I621" s="580"/>
    </row>
    <row r="622" spans="2:13" s="25" customFormat="1" x14ac:dyDescent="0.3">
      <c r="B622" s="584" t="s">
        <v>1727</v>
      </c>
      <c r="C622" s="591"/>
      <c r="D622" s="586">
        <v>851000000</v>
      </c>
      <c r="E622" s="578" t="s">
        <v>1739</v>
      </c>
      <c r="F622" s="586">
        <v>851000000</v>
      </c>
      <c r="I622" s="580"/>
    </row>
    <row r="623" spans="2:13" s="52" customFormat="1" x14ac:dyDescent="0.25">
      <c r="I623" s="514"/>
    </row>
    <row r="624" spans="2:13" s="52" customFormat="1" x14ac:dyDescent="0.25">
      <c r="B624" s="438" t="s">
        <v>1740</v>
      </c>
      <c r="I624" s="514"/>
    </row>
    <row r="625" spans="2:9" s="52" customFormat="1" ht="45" customHeight="1" x14ac:dyDescent="0.25">
      <c r="B625" s="815" t="s">
        <v>1741</v>
      </c>
      <c r="C625" s="815"/>
      <c r="D625" s="815"/>
      <c r="E625" s="815"/>
      <c r="F625" s="815"/>
      <c r="I625" s="514"/>
    </row>
    <row r="626" spans="2:9" s="52" customFormat="1" x14ac:dyDescent="0.25">
      <c r="B626" s="438"/>
      <c r="I626" s="514"/>
    </row>
    <row r="627" spans="2:9" s="52" customFormat="1" x14ac:dyDescent="0.25">
      <c r="B627" s="592" t="s">
        <v>1742</v>
      </c>
      <c r="I627" s="514"/>
    </row>
    <row r="628" spans="2:9" s="52" customFormat="1" x14ac:dyDescent="0.25">
      <c r="I628" s="514"/>
    </row>
    <row r="629" spans="2:9" s="52" customFormat="1" ht="24.6" customHeight="1" x14ac:dyDescent="0.25">
      <c r="B629" s="496" t="s">
        <v>1620</v>
      </c>
      <c r="C629" s="593">
        <v>44561</v>
      </c>
      <c r="D629" s="594">
        <v>44196</v>
      </c>
      <c r="I629" s="514"/>
    </row>
    <row r="630" spans="2:9" s="52" customFormat="1" x14ac:dyDescent="0.25">
      <c r="B630" s="595" t="s">
        <v>1743</v>
      </c>
      <c r="C630" s="596"/>
      <c r="D630" s="596"/>
      <c r="I630" s="514"/>
    </row>
    <row r="631" spans="2:9" s="52" customFormat="1" x14ac:dyDescent="0.25">
      <c r="B631" s="597" t="s">
        <v>1744</v>
      </c>
      <c r="C631" s="567">
        <f>+Clasificaciones!G212+Clasificaciones!G213+Clasificaciones!G214+Clasificaciones!G215+Clasificaciones!G231</f>
        <v>71252567832</v>
      </c>
      <c r="D631" s="567">
        <v>21919889600</v>
      </c>
      <c r="I631" s="514"/>
    </row>
    <row r="632" spans="2:9" s="52" customFormat="1" x14ac:dyDescent="0.25">
      <c r="B632" s="597" t="s">
        <v>1745</v>
      </c>
      <c r="C632" s="567">
        <f>+Clasificaciones!G244+Clasificaciones!G247</f>
        <v>174519</v>
      </c>
      <c r="D632" s="567">
        <v>0</v>
      </c>
      <c r="I632" s="514"/>
    </row>
    <row r="633" spans="2:9" s="52" customFormat="1" x14ac:dyDescent="0.25">
      <c r="B633" s="598" t="s">
        <v>1746</v>
      </c>
      <c r="C633" s="599">
        <f>+SUM(C631:C632)</f>
        <v>71252742351</v>
      </c>
      <c r="D633" s="599">
        <f>+SUM(D631:D632)</f>
        <v>21919889600</v>
      </c>
      <c r="E633" s="600"/>
      <c r="F633" s="601"/>
      <c r="G633" s="533"/>
      <c r="I633" s="514"/>
    </row>
    <row r="634" spans="2:9" s="52" customFormat="1" x14ac:dyDescent="0.25">
      <c r="B634" s="597" t="s">
        <v>1747</v>
      </c>
      <c r="C634" s="602">
        <f>+Clasificaciones!G472+Clasificaciones!G473+Clasificaciones!G474</f>
        <v>-67832485056</v>
      </c>
      <c r="D634" s="602">
        <v>-20459910164</v>
      </c>
      <c r="I634" s="514"/>
    </row>
    <row r="635" spans="2:9" s="52" customFormat="1" x14ac:dyDescent="0.25">
      <c r="B635" s="597" t="s">
        <v>1748</v>
      </c>
      <c r="C635" s="602">
        <f>+Clasificaciones!G464+Clasificaciones!G465+Clasificaciones!G466+Clasificaciones!G468+Clasificaciones!G469+Clasificaciones!G470</f>
        <v>-271950997</v>
      </c>
      <c r="D635" s="602">
        <v>-36332893.5</v>
      </c>
      <c r="I635" s="514"/>
    </row>
    <row r="636" spans="2:9" s="52" customFormat="1" ht="27.6" x14ac:dyDescent="0.25">
      <c r="B636" s="598" t="s">
        <v>1749</v>
      </c>
      <c r="C636" s="603">
        <f>+SUM(C634:C635)</f>
        <v>-68104436053</v>
      </c>
      <c r="D636" s="603">
        <f>+SUM(D634:D635)</f>
        <v>-20496243057.5</v>
      </c>
      <c r="E636" s="604"/>
      <c r="F636" s="533"/>
      <c r="G636" s="533"/>
      <c r="I636" s="514"/>
    </row>
    <row r="637" spans="2:9" s="52" customFormat="1" x14ac:dyDescent="0.25">
      <c r="I637" s="514"/>
    </row>
    <row r="638" spans="2:9" s="52" customFormat="1" x14ac:dyDescent="0.25">
      <c r="I638" s="514"/>
    </row>
    <row r="639" spans="2:9" x14ac:dyDescent="0.25">
      <c r="B639" s="438" t="s">
        <v>1750</v>
      </c>
      <c r="C639" s="2"/>
      <c r="D639" s="2"/>
      <c r="E639" s="2"/>
    </row>
    <row r="640" spans="2:9" x14ac:dyDescent="0.25">
      <c r="B640" s="2"/>
      <c r="C640" s="2"/>
      <c r="D640" s="2"/>
      <c r="E640" s="2"/>
    </row>
    <row r="641" spans="2:6" x14ac:dyDescent="0.25">
      <c r="B641" s="605" t="s">
        <v>1751</v>
      </c>
      <c r="C641" s="448"/>
      <c r="D641" s="2"/>
      <c r="E641" s="2"/>
    </row>
    <row r="642" spans="2:6" x14ac:dyDescent="0.25">
      <c r="B642" s="2"/>
      <c r="C642" s="2"/>
      <c r="D642" s="2"/>
      <c r="E642" s="2"/>
    </row>
    <row r="643" spans="2:6" x14ac:dyDescent="0.25">
      <c r="B643" s="2" t="s">
        <v>1752</v>
      </c>
      <c r="C643" s="2"/>
      <c r="D643" s="2"/>
      <c r="E643" s="2"/>
    </row>
    <row r="644" spans="2:6" x14ac:dyDescent="0.25">
      <c r="B644" s="2"/>
      <c r="C644" s="2"/>
      <c r="D644" s="2"/>
      <c r="E644" s="2"/>
    </row>
    <row r="645" spans="2:6" ht="29.4" customHeight="1" x14ac:dyDescent="0.25">
      <c r="B645" s="576" t="s">
        <v>1620</v>
      </c>
      <c r="C645" s="593">
        <v>44561</v>
      </c>
      <c r="D645" s="594">
        <v>44196</v>
      </c>
      <c r="E645" s="2"/>
    </row>
    <row r="646" spans="2:6" x14ac:dyDescent="0.25">
      <c r="B646" s="597" t="s">
        <v>1753</v>
      </c>
      <c r="C646" s="606">
        <f>+Clasificaciones!G251</f>
        <v>305830438</v>
      </c>
      <c r="D646" s="606">
        <v>110000</v>
      </c>
      <c r="E646" s="2"/>
    </row>
    <row r="647" spans="2:6" x14ac:dyDescent="0.25">
      <c r="B647" s="597" t="s">
        <v>1754</v>
      </c>
      <c r="C647" s="606">
        <f>+Clasificaciones!G252</f>
        <v>250118921</v>
      </c>
      <c r="D647" s="606">
        <v>3987206</v>
      </c>
      <c r="E647" s="2"/>
    </row>
    <row r="648" spans="2:6" x14ac:dyDescent="0.25">
      <c r="B648" s="453" t="s">
        <v>1685</v>
      </c>
      <c r="C648" s="607">
        <f>SUM(C646:C647)</f>
        <v>555949359</v>
      </c>
      <c r="D648" s="607">
        <f>SUM(D646:D647)</f>
        <v>4097206</v>
      </c>
      <c r="E648" s="608">
        <f>+C648-'Balance General'!D28</f>
        <v>0</v>
      </c>
      <c r="F648" s="609">
        <f>+D648-'Balance General'!F28</f>
        <v>0</v>
      </c>
    </row>
    <row r="649" spans="2:6" x14ac:dyDescent="0.25">
      <c r="B649" s="610"/>
      <c r="D649" s="611"/>
      <c r="E649" s="2"/>
    </row>
    <row r="650" spans="2:6" x14ac:dyDescent="0.25">
      <c r="B650" s="605" t="s">
        <v>1755</v>
      </c>
      <c r="D650" s="611"/>
      <c r="E650" s="2"/>
    </row>
    <row r="651" spans="2:6" ht="9.6" customHeight="1" x14ac:dyDescent="0.25">
      <c r="B651" s="612"/>
      <c r="C651" s="2"/>
      <c r="D651" s="2"/>
      <c r="E651" s="2"/>
    </row>
    <row r="652" spans="2:6" x14ac:dyDescent="0.25">
      <c r="B652" s="808" t="s">
        <v>1756</v>
      </c>
      <c r="C652" s="808"/>
      <c r="D652" s="808"/>
      <c r="E652" s="2"/>
    </row>
    <row r="653" spans="2:6" x14ac:dyDescent="0.25">
      <c r="B653" s="592"/>
      <c r="C653" s="592"/>
      <c r="D653" s="592"/>
      <c r="E653" s="2"/>
    </row>
    <row r="654" spans="2:6" ht="27.6" customHeight="1" x14ac:dyDescent="0.25">
      <c r="B654" s="576" t="s">
        <v>1620</v>
      </c>
      <c r="C654" s="593">
        <v>44561</v>
      </c>
      <c r="D654" s="594">
        <v>44196</v>
      </c>
      <c r="E654" s="2"/>
    </row>
    <row r="655" spans="2:6" x14ac:dyDescent="0.25">
      <c r="B655" s="597" t="s">
        <v>251</v>
      </c>
      <c r="C655" s="606">
        <f>+Clasificaciones!G254+2</f>
        <v>3975688</v>
      </c>
      <c r="D655" s="606">
        <v>266036645</v>
      </c>
      <c r="E655" s="2"/>
    </row>
    <row r="656" spans="2:6" x14ac:dyDescent="0.25">
      <c r="B656" s="597" t="s">
        <v>252</v>
      </c>
      <c r="C656" s="606">
        <f>+Clasificaciones!G255</f>
        <v>2997734</v>
      </c>
      <c r="D656" s="606">
        <v>0</v>
      </c>
      <c r="E656" s="2"/>
    </row>
    <row r="657" spans="2:6" x14ac:dyDescent="0.25">
      <c r="B657" s="597" t="s">
        <v>255</v>
      </c>
      <c r="C657" s="606">
        <f>+Clasificaciones!G263</f>
        <v>3300000</v>
      </c>
      <c r="D657" s="606">
        <v>0</v>
      </c>
      <c r="E657" s="2"/>
    </row>
    <row r="658" spans="2:6" x14ac:dyDescent="0.25">
      <c r="B658" s="597" t="s">
        <v>257</v>
      </c>
      <c r="C658" s="606">
        <f>+Clasificaciones!G266</f>
        <v>51047566</v>
      </c>
      <c r="D658" s="606">
        <v>40262079</v>
      </c>
      <c r="E658" s="2"/>
    </row>
    <row r="659" spans="2:6" x14ac:dyDescent="0.25">
      <c r="B659" s="597" t="s">
        <v>1757</v>
      </c>
      <c r="C659" s="606">
        <f>+Clasificaciones!G267</f>
        <v>1448246165</v>
      </c>
      <c r="D659" s="606">
        <v>25454834</v>
      </c>
      <c r="E659" s="2"/>
    </row>
    <row r="660" spans="2:6" x14ac:dyDescent="0.25">
      <c r="B660" s="453" t="s">
        <v>1685</v>
      </c>
      <c r="C660" s="607">
        <f>+SUM(C655:C659)</f>
        <v>1509567153</v>
      </c>
      <c r="D660" s="607">
        <f>+SUM(D655:D659)</f>
        <v>331753558</v>
      </c>
      <c r="E660" s="608">
        <f>+C660-'Balance General'!D29</f>
        <v>0</v>
      </c>
      <c r="F660" s="608">
        <f>+D660-'Balance General'!F29</f>
        <v>0</v>
      </c>
    </row>
    <row r="661" spans="2:6" ht="14.4" x14ac:dyDescent="0.3">
      <c r="B661" s="613"/>
      <c r="C661" s="614"/>
      <c r="D661" s="615"/>
      <c r="E661" s="2"/>
    </row>
    <row r="662" spans="2:6" x14ac:dyDescent="0.25">
      <c r="B662" s="616" t="s">
        <v>1758</v>
      </c>
      <c r="D662" s="611"/>
      <c r="E662" s="2"/>
    </row>
    <row r="663" spans="2:6" ht="19.95" customHeight="1" x14ac:dyDescent="0.25">
      <c r="B663" s="617" t="s">
        <v>1759</v>
      </c>
      <c r="D663" s="611"/>
      <c r="E663" s="2"/>
    </row>
    <row r="664" spans="2:6" ht="7.95" customHeight="1" x14ac:dyDescent="0.25">
      <c r="B664" s="618"/>
      <c r="D664" s="611"/>
      <c r="E664" s="2"/>
    </row>
    <row r="665" spans="2:6" ht="27.6" customHeight="1" x14ac:dyDescent="0.25">
      <c r="B665" s="576" t="s">
        <v>1620</v>
      </c>
      <c r="C665" s="593">
        <f>+C654</f>
        <v>44561</v>
      </c>
      <c r="D665" s="594">
        <v>44196</v>
      </c>
      <c r="E665" s="2"/>
    </row>
    <row r="666" spans="2:6" x14ac:dyDescent="0.25">
      <c r="B666" s="597" t="s">
        <v>1760</v>
      </c>
      <c r="C666" s="486">
        <v>0</v>
      </c>
      <c r="D666" s="567">
        <v>0</v>
      </c>
      <c r="E666" s="2"/>
    </row>
    <row r="667" spans="2:6" x14ac:dyDescent="0.25">
      <c r="B667" s="453" t="s">
        <v>1685</v>
      </c>
      <c r="C667" s="619">
        <f>SUM(C666:C666)</f>
        <v>0</v>
      </c>
      <c r="D667" s="619">
        <f>SUM(D666:D666)</f>
        <v>0</v>
      </c>
      <c r="E667" s="2"/>
    </row>
    <row r="668" spans="2:6" x14ac:dyDescent="0.25">
      <c r="B668" s="610"/>
      <c r="D668" s="611"/>
      <c r="E668" s="2"/>
    </row>
    <row r="669" spans="2:6" x14ac:dyDescent="0.25">
      <c r="B669" s="605" t="s">
        <v>1761</v>
      </c>
      <c r="D669" s="611"/>
      <c r="E669" s="2"/>
    </row>
    <row r="670" spans="2:6" x14ac:dyDescent="0.25">
      <c r="B670" s="605"/>
      <c r="D670" s="611"/>
      <c r="E670" s="2"/>
    </row>
    <row r="671" spans="2:6" x14ac:dyDescent="0.25">
      <c r="B671" s="592" t="s">
        <v>1762</v>
      </c>
      <c r="D671" s="611"/>
      <c r="E671" s="2"/>
    </row>
    <row r="672" spans="2:6" x14ac:dyDescent="0.25">
      <c r="B672" s="592"/>
      <c r="D672" s="611"/>
      <c r="E672" s="2"/>
    </row>
    <row r="673" spans="1:14" ht="14.4" customHeight="1" x14ac:dyDescent="0.25">
      <c r="B673" s="816" t="s">
        <v>1763</v>
      </c>
      <c r="C673" s="816"/>
      <c r="D673" s="816"/>
      <c r="E673" s="2"/>
    </row>
    <row r="674" spans="1:14" x14ac:dyDescent="0.25">
      <c r="B674" s="592"/>
      <c r="D674" s="611"/>
      <c r="E674" s="2"/>
    </row>
    <row r="675" spans="1:14" ht="27.6" customHeight="1" x14ac:dyDescent="0.25">
      <c r="B675" s="576" t="s">
        <v>1620</v>
      </c>
      <c r="C675" s="593">
        <v>44561</v>
      </c>
      <c r="D675" s="594">
        <v>44196</v>
      </c>
      <c r="E675" s="2"/>
    </row>
    <row r="676" spans="1:14" x14ac:dyDescent="0.25">
      <c r="B676" s="597" t="s">
        <v>1764</v>
      </c>
      <c r="C676" s="486">
        <f>+Clasificaciones!G296</f>
        <v>2276738</v>
      </c>
      <c r="D676" s="567">
        <v>6370138</v>
      </c>
      <c r="E676" s="2"/>
    </row>
    <row r="677" spans="1:14" x14ac:dyDescent="0.25">
      <c r="B677" s="453" t="s">
        <v>1685</v>
      </c>
      <c r="C677" s="619">
        <f>+SUM(C676:C676)</f>
        <v>2276738</v>
      </c>
      <c r="D677" s="619">
        <f>+SUM(D676:D676)</f>
        <v>6370138</v>
      </c>
      <c r="E677" s="608">
        <f>+C677-'Balance General'!D32</f>
        <v>0</v>
      </c>
      <c r="F677" s="608">
        <f>+D677-'Balance General'!F32</f>
        <v>0</v>
      </c>
    </row>
    <row r="678" spans="1:14" x14ac:dyDescent="0.25">
      <c r="B678" s="620"/>
      <c r="C678" s="621"/>
      <c r="D678" s="621"/>
      <c r="E678" s="608"/>
    </row>
    <row r="679" spans="1:14" x14ac:dyDescent="0.25">
      <c r="B679" s="438" t="s">
        <v>1765</v>
      </c>
    </row>
    <row r="680" spans="1:14" x14ac:dyDescent="0.25">
      <c r="B680" s="612" t="s">
        <v>1766</v>
      </c>
    </row>
    <row r="681" spans="1:14" x14ac:dyDescent="0.25">
      <c r="B681" s="612"/>
    </row>
    <row r="682" spans="1:14" s="622" customFormat="1" ht="20.399999999999999" customHeight="1" x14ac:dyDescent="0.3">
      <c r="B682" s="809" t="s">
        <v>1731</v>
      </c>
      <c r="C682" s="809" t="s">
        <v>1767</v>
      </c>
      <c r="D682" s="809"/>
      <c r="E682" s="809"/>
      <c r="F682" s="809"/>
      <c r="G682" s="809"/>
      <c r="H682" s="817" t="s">
        <v>1768</v>
      </c>
      <c r="I682" s="818"/>
      <c r="J682" s="818"/>
      <c r="K682" s="818"/>
      <c r="L682" s="818"/>
      <c r="M682" s="818"/>
    </row>
    <row r="683" spans="1:14" s="449" customFormat="1" ht="32.4" customHeight="1" x14ac:dyDescent="0.3">
      <c r="B683" s="809"/>
      <c r="C683" s="576" t="s">
        <v>1769</v>
      </c>
      <c r="D683" s="576" t="s">
        <v>1770</v>
      </c>
      <c r="E683" s="576" t="s">
        <v>1771</v>
      </c>
      <c r="F683" s="576" t="s">
        <v>1772</v>
      </c>
      <c r="G683" s="576" t="s">
        <v>1773</v>
      </c>
      <c r="H683" s="576" t="s">
        <v>1774</v>
      </c>
      <c r="I683" s="623" t="s">
        <v>1770</v>
      </c>
      <c r="J683" s="623" t="s">
        <v>1771</v>
      </c>
      <c r="K683" s="623" t="s">
        <v>1772</v>
      </c>
      <c r="L683" s="623" t="s">
        <v>1775</v>
      </c>
      <c r="M683" s="623" t="s">
        <v>1776</v>
      </c>
    </row>
    <row r="684" spans="1:14" s="627" customFormat="1" x14ac:dyDescent="0.25">
      <c r="A684" s="624"/>
      <c r="B684" s="625" t="s">
        <v>288</v>
      </c>
      <c r="C684" s="487">
        <v>1307727</v>
      </c>
      <c r="D684" s="487">
        <v>247701051</v>
      </c>
      <c r="E684" s="487">
        <v>0</v>
      </c>
      <c r="F684" s="487" t="s">
        <v>1739</v>
      </c>
      <c r="G684" s="626">
        <f>SUM(C684:F684)</f>
        <v>249008778</v>
      </c>
      <c r="H684" s="487">
        <v>0</v>
      </c>
      <c r="I684" s="487">
        <v>-588477</v>
      </c>
      <c r="J684" s="487">
        <v>0</v>
      </c>
      <c r="K684" s="487">
        <v>0</v>
      </c>
      <c r="L684" s="487">
        <f>+SUM(H684:K684)</f>
        <v>-588477</v>
      </c>
      <c r="M684" s="487">
        <f t="shared" ref="M684:M687" si="5">+G684+L684</f>
        <v>248420301</v>
      </c>
    </row>
    <row r="685" spans="1:14" s="627" customFormat="1" x14ac:dyDescent="0.25">
      <c r="A685" s="624"/>
      <c r="B685" s="625" t="s">
        <v>1777</v>
      </c>
      <c r="C685" s="487">
        <v>16238918</v>
      </c>
      <c r="D685" s="487">
        <v>341269314</v>
      </c>
      <c r="E685" s="487">
        <v>0</v>
      </c>
      <c r="F685" s="487">
        <v>0</v>
      </c>
      <c r="G685" s="626">
        <f>SUM(C685:F685)</f>
        <v>357508232</v>
      </c>
      <c r="H685" s="487">
        <v>-2839598</v>
      </c>
      <c r="I685" s="626">
        <v>-7113513</v>
      </c>
      <c r="J685" s="626">
        <v>0</v>
      </c>
      <c r="K685" s="626">
        <v>0</v>
      </c>
      <c r="L685" s="487">
        <f>+SUM(H685:K685)</f>
        <v>-9953111</v>
      </c>
      <c r="M685" s="487">
        <f t="shared" si="5"/>
        <v>347555121</v>
      </c>
    </row>
    <row r="686" spans="1:14" s="627" customFormat="1" x14ac:dyDescent="0.25">
      <c r="A686" s="624"/>
      <c r="B686" s="625" t="s">
        <v>287</v>
      </c>
      <c r="C686" s="487">
        <v>0</v>
      </c>
      <c r="D686" s="487">
        <v>122540485</v>
      </c>
      <c r="E686" s="487">
        <v>0</v>
      </c>
      <c r="F686" s="487">
        <v>0</v>
      </c>
      <c r="G686" s="626">
        <f>SUM(C686:F686)</f>
        <v>122540485</v>
      </c>
      <c r="H686" s="628">
        <v>0</v>
      </c>
      <c r="I686" s="628">
        <v>0</v>
      </c>
      <c r="J686" s="628">
        <v>0</v>
      </c>
      <c r="K686" s="628">
        <v>0</v>
      </c>
      <c r="L686" s="487">
        <f t="shared" ref="L686:L687" si="6">+SUM(H686:K686)</f>
        <v>0</v>
      </c>
      <c r="M686" s="487">
        <f t="shared" si="5"/>
        <v>122540485</v>
      </c>
    </row>
    <row r="687" spans="1:14" s="627" customFormat="1" x14ac:dyDescent="0.25">
      <c r="A687" s="624"/>
      <c r="B687" s="625" t="s">
        <v>290</v>
      </c>
      <c r="C687" s="487">
        <v>0</v>
      </c>
      <c r="D687" s="487">
        <v>316522493</v>
      </c>
      <c r="E687" s="487">
        <v>0</v>
      </c>
      <c r="F687" s="487">
        <v>0</v>
      </c>
      <c r="G687" s="626">
        <f>SUM(C687:F687)</f>
        <v>316522493</v>
      </c>
      <c r="H687" s="628">
        <v>0</v>
      </c>
      <c r="I687" s="628">
        <v>0</v>
      </c>
      <c r="J687" s="628">
        <v>0</v>
      </c>
      <c r="K687" s="628">
        <v>0</v>
      </c>
      <c r="L687" s="487">
        <f t="shared" si="6"/>
        <v>0</v>
      </c>
      <c r="M687" s="487">
        <f t="shared" si="5"/>
        <v>316522493</v>
      </c>
    </row>
    <row r="688" spans="1:14" s="631" customFormat="1" x14ac:dyDescent="0.25">
      <c r="A688" s="629"/>
      <c r="B688" s="453" t="s">
        <v>1778</v>
      </c>
      <c r="C688" s="628">
        <f>+SUM(C684:C686)</f>
        <v>17546645</v>
      </c>
      <c r="D688" s="628">
        <f>+SUM(D684:D687)</f>
        <v>1028033343</v>
      </c>
      <c r="E688" s="628" t="s">
        <v>1779</v>
      </c>
      <c r="F688" s="628" t="s">
        <v>1780</v>
      </c>
      <c r="G688" s="628">
        <f>+SUM(G684:G687)</f>
        <v>1045579988</v>
      </c>
      <c r="H688" s="628">
        <f>+SUM(H684:H686)</f>
        <v>-2839598</v>
      </c>
      <c r="I688" s="628">
        <f t="shared" ref="I688:K688" si="7">+SUM(I684:I686)</f>
        <v>-7701990</v>
      </c>
      <c r="J688" s="628">
        <f t="shared" si="7"/>
        <v>0</v>
      </c>
      <c r="K688" s="628">
        <f t="shared" si="7"/>
        <v>0</v>
      </c>
      <c r="L688" s="628">
        <f>+SUM(L684:L686)</f>
        <v>-10541588</v>
      </c>
      <c r="M688" s="628">
        <f>+SUM(M684:M687)</f>
        <v>1035038400</v>
      </c>
      <c r="N688" s="630">
        <f>+M688-'Balance General'!D61-'Balance General'!D62</f>
        <v>0</v>
      </c>
    </row>
    <row r="689" spans="1:14" s="631" customFormat="1" x14ac:dyDescent="0.25">
      <c r="A689" s="629"/>
      <c r="B689" s="453" t="s">
        <v>1781</v>
      </c>
      <c r="C689" s="628">
        <v>15775540</v>
      </c>
      <c r="D689" s="628">
        <v>1771105</v>
      </c>
      <c r="E689" s="628" t="s">
        <v>1779</v>
      </c>
      <c r="F689" s="628" t="s">
        <v>1780</v>
      </c>
      <c r="G689" s="628">
        <v>17546645</v>
      </c>
      <c r="H689" s="632">
        <v>0</v>
      </c>
      <c r="I689" s="632">
        <v>-2839598</v>
      </c>
      <c r="J689" s="632">
        <v>0</v>
      </c>
      <c r="K689" s="632">
        <v>0</v>
      </c>
      <c r="L689" s="632">
        <v>-2839598</v>
      </c>
      <c r="M689" s="628">
        <f>+G689+L689</f>
        <v>14707047</v>
      </c>
      <c r="N689" s="631">
        <f>+M689-'Balance General'!F61-'Balance General'!F62</f>
        <v>0</v>
      </c>
    </row>
    <row r="690" spans="1:14" x14ac:dyDescent="0.25">
      <c r="B690" s="438"/>
    </row>
    <row r="691" spans="1:14" x14ac:dyDescent="0.25">
      <c r="B691" s="438"/>
      <c r="F691" s="488"/>
    </row>
    <row r="692" spans="1:14" x14ac:dyDescent="0.25">
      <c r="B692" s="438" t="s">
        <v>1782</v>
      </c>
      <c r="C692" s="633"/>
    </row>
    <row r="693" spans="1:14" x14ac:dyDescent="0.25">
      <c r="B693" s="592" t="s">
        <v>1783</v>
      </c>
    </row>
    <row r="694" spans="1:14" x14ac:dyDescent="0.25">
      <c r="B694" s="612"/>
    </row>
    <row r="695" spans="1:14" x14ac:dyDescent="0.25">
      <c r="B695" s="634" t="s">
        <v>571</v>
      </c>
    </row>
    <row r="696" spans="1:14" ht="28.95" customHeight="1" x14ac:dyDescent="0.25">
      <c r="B696" s="576" t="s">
        <v>1620</v>
      </c>
      <c r="C696" s="576" t="s">
        <v>1784</v>
      </c>
      <c r="D696" s="576" t="s">
        <v>1785</v>
      </c>
      <c r="E696" s="576" t="s">
        <v>1786</v>
      </c>
      <c r="F696" s="576" t="s">
        <v>1787</v>
      </c>
      <c r="G696" s="609"/>
    </row>
    <row r="697" spans="1:14" ht="13.2" customHeight="1" x14ac:dyDescent="0.25">
      <c r="B697" s="635" t="s">
        <v>1788</v>
      </c>
      <c r="C697" s="636">
        <v>445960183</v>
      </c>
      <c r="D697" s="636">
        <v>154984778</v>
      </c>
      <c r="E697" s="636">
        <v>-89391139</v>
      </c>
      <c r="F697" s="636">
        <f>SUM(C697:E697)</f>
        <v>511553822</v>
      </c>
      <c r="G697" s="609">
        <f>+F697-Clasificaciones!G391-Clasificaciones!G401</f>
        <v>0</v>
      </c>
      <c r="H697" s="609"/>
    </row>
    <row r="698" spans="1:14" x14ac:dyDescent="0.25">
      <c r="B698" s="635" t="s">
        <v>298</v>
      </c>
      <c r="C698" s="636">
        <v>6399988</v>
      </c>
      <c r="D698" s="636">
        <v>0</v>
      </c>
      <c r="E698" s="636">
        <v>-1599995</v>
      </c>
      <c r="F698" s="636">
        <f>SUM(C698:E698)</f>
        <v>4799993</v>
      </c>
      <c r="G698" s="609"/>
      <c r="H698" s="488"/>
    </row>
    <row r="699" spans="1:14" ht="13.2" customHeight="1" x14ac:dyDescent="0.25">
      <c r="B699" s="635" t="s">
        <v>303</v>
      </c>
      <c r="C699" s="636">
        <v>538704564</v>
      </c>
      <c r="D699" s="636">
        <v>72925401</v>
      </c>
      <c r="E699" s="636">
        <v>-130145465</v>
      </c>
      <c r="F699" s="636">
        <f>SUM(C699:E699)</f>
        <v>481484500</v>
      </c>
      <c r="G699" s="609"/>
    </row>
    <row r="700" spans="1:14" x14ac:dyDescent="0.25">
      <c r="B700" s="453" t="s">
        <v>1778</v>
      </c>
      <c r="C700" s="628">
        <f t="shared" ref="C700:D700" si="8">+SUM(C697:C699)</f>
        <v>991064735</v>
      </c>
      <c r="D700" s="628">
        <f t="shared" si="8"/>
        <v>227910179</v>
      </c>
      <c r="E700" s="628">
        <f>+SUM(E697:E699)</f>
        <v>-221136599</v>
      </c>
      <c r="F700" s="628">
        <f>+SUM(F697:F699)</f>
        <v>997838315</v>
      </c>
      <c r="G700" s="609"/>
      <c r="H700" s="609"/>
    </row>
    <row r="701" spans="1:14" x14ac:dyDescent="0.25">
      <c r="B701" s="453" t="s">
        <v>1781</v>
      </c>
      <c r="C701" s="628">
        <v>644088416</v>
      </c>
      <c r="D701" s="628">
        <v>219028147</v>
      </c>
      <c r="E701" s="628">
        <v>-128817828</v>
      </c>
      <c r="F701" s="628">
        <v>734298735</v>
      </c>
      <c r="G701" s="609"/>
    </row>
    <row r="702" spans="1:14" x14ac:dyDescent="0.25">
      <c r="B702" s="453"/>
      <c r="C702" s="637"/>
      <c r="D702" s="637"/>
      <c r="E702" s="637"/>
      <c r="F702" s="637"/>
      <c r="G702" s="609"/>
    </row>
    <row r="703" spans="1:14" x14ac:dyDescent="0.25">
      <c r="B703" s="576" t="s">
        <v>567</v>
      </c>
      <c r="C703" s="638"/>
      <c r="D703" s="638"/>
      <c r="E703" s="638"/>
      <c r="F703" s="638"/>
      <c r="G703" s="609"/>
    </row>
    <row r="704" spans="1:14" ht="28.95" customHeight="1" x14ac:dyDescent="0.25">
      <c r="B704" s="576" t="s">
        <v>1620</v>
      </c>
      <c r="C704" s="576" t="s">
        <v>1784</v>
      </c>
      <c r="D704" s="576" t="s">
        <v>1785</v>
      </c>
      <c r="E704" s="576" t="s">
        <v>1786</v>
      </c>
      <c r="F704" s="576" t="s">
        <v>1787</v>
      </c>
      <c r="G704" s="609"/>
    </row>
    <row r="705" spans="2:7" x14ac:dyDescent="0.25">
      <c r="B705" s="456" t="s">
        <v>1789</v>
      </c>
      <c r="C705" s="636">
        <f>57764419+399807052</f>
        <v>457571471</v>
      </c>
      <c r="D705" s="636">
        <v>0</v>
      </c>
      <c r="E705" s="636">
        <f>-Clasificaciones!G811</f>
        <v>-87197273</v>
      </c>
      <c r="F705" s="636">
        <f>+C705+D705+E705</f>
        <v>370374198</v>
      </c>
      <c r="G705" s="609"/>
    </row>
    <row r="706" spans="2:7" x14ac:dyDescent="0.25">
      <c r="B706" s="456" t="s">
        <v>1790</v>
      </c>
      <c r="C706" s="636">
        <v>-36056876</v>
      </c>
      <c r="D706" s="636">
        <v>0</v>
      </c>
      <c r="E706" s="636">
        <v>0</v>
      </c>
      <c r="F706" s="636">
        <f>+C706+D706+E706</f>
        <v>-36056876</v>
      </c>
    </row>
    <row r="707" spans="2:7" x14ac:dyDescent="0.25">
      <c r="B707" s="453" t="s">
        <v>1778</v>
      </c>
      <c r="C707" s="474">
        <f t="shared" ref="C707:D707" si="9">+SUM(C705:C706)</f>
        <v>421514595</v>
      </c>
      <c r="D707" s="474">
        <f t="shared" si="9"/>
        <v>0</v>
      </c>
      <c r="E707" s="474">
        <f>+SUM(E705:E706)</f>
        <v>-87197273</v>
      </c>
      <c r="F707" s="474">
        <f>+SUM(F705:F706)</f>
        <v>334317322</v>
      </c>
      <c r="G707" s="488">
        <f>+F707+F700-'Balance General'!D64</f>
        <v>0</v>
      </c>
    </row>
    <row r="708" spans="2:7" x14ac:dyDescent="0.25">
      <c r="B708" s="453" t="s">
        <v>1781</v>
      </c>
      <c r="C708" s="474">
        <v>28943411</v>
      </c>
      <c r="D708" s="474">
        <v>399807052</v>
      </c>
      <c r="E708" s="474">
        <v>-7235868</v>
      </c>
      <c r="F708" s="474">
        <v>421514595</v>
      </c>
      <c r="G708" s="488"/>
    </row>
    <row r="709" spans="2:7" x14ac:dyDescent="0.25">
      <c r="B709" s="639"/>
      <c r="C709" s="640"/>
      <c r="D709" s="639"/>
      <c r="F709" s="609"/>
    </row>
    <row r="710" spans="2:7" x14ac:dyDescent="0.25">
      <c r="B710" s="639"/>
      <c r="C710" s="640"/>
      <c r="D710" s="639"/>
      <c r="F710" s="609"/>
    </row>
    <row r="711" spans="2:7" x14ac:dyDescent="0.25">
      <c r="B711" s="438" t="s">
        <v>1791</v>
      </c>
      <c r="C711" s="448"/>
      <c r="D711" s="641"/>
      <c r="F711" s="642"/>
    </row>
    <row r="712" spans="2:7" ht="12.45" customHeight="1" x14ac:dyDescent="0.25">
      <c r="B712" s="612" t="s">
        <v>1792</v>
      </c>
      <c r="D712" s="641"/>
    </row>
    <row r="713" spans="2:7" ht="12.45" customHeight="1" x14ac:dyDescent="0.25">
      <c r="B713" s="612"/>
      <c r="D713" s="641"/>
    </row>
    <row r="714" spans="2:7" ht="27.6" customHeight="1" x14ac:dyDescent="0.25">
      <c r="B714" s="576" t="s">
        <v>1620</v>
      </c>
      <c r="C714" s="593">
        <v>44561</v>
      </c>
      <c r="D714" s="594">
        <v>44196</v>
      </c>
      <c r="E714" s="2"/>
    </row>
    <row r="715" spans="2:7" x14ac:dyDescent="0.25">
      <c r="B715" s="597" t="s">
        <v>727</v>
      </c>
      <c r="C715" s="486">
        <v>0</v>
      </c>
      <c r="D715" s="567">
        <v>13745844</v>
      </c>
    </row>
    <row r="716" spans="2:7" x14ac:dyDescent="0.25">
      <c r="B716" s="597" t="s">
        <v>1793</v>
      </c>
      <c r="C716" s="486">
        <v>0</v>
      </c>
      <c r="D716" s="567">
        <v>15626149</v>
      </c>
    </row>
    <row r="717" spans="2:7" x14ac:dyDescent="0.25">
      <c r="B717" s="597" t="s">
        <v>1794</v>
      </c>
      <c r="C717" s="643">
        <f>+Clasificaciones!$G$288</f>
        <v>0</v>
      </c>
      <c r="D717" s="567">
        <v>17653690</v>
      </c>
    </row>
    <row r="718" spans="2:7" x14ac:dyDescent="0.25">
      <c r="B718" s="597" t="s">
        <v>1795</v>
      </c>
      <c r="C718" s="643">
        <f>+Clasificaciones!$G$283</f>
        <v>275432780</v>
      </c>
      <c r="D718" s="567">
        <v>96802560</v>
      </c>
    </row>
    <row r="719" spans="2:7" x14ac:dyDescent="0.25">
      <c r="B719" s="597" t="s">
        <v>1796</v>
      </c>
      <c r="C719" s="578">
        <f>+Clasificaciones!$G$317</f>
        <v>6444980</v>
      </c>
      <c r="D719" s="567">
        <v>6170980</v>
      </c>
    </row>
    <row r="720" spans="2:7" x14ac:dyDescent="0.25">
      <c r="B720" s="597" t="s">
        <v>263</v>
      </c>
      <c r="C720" s="643">
        <f>+Clasificaciones!$G$289</f>
        <v>129477</v>
      </c>
      <c r="D720" s="567">
        <v>0</v>
      </c>
    </row>
    <row r="721" spans="2:6" x14ac:dyDescent="0.25">
      <c r="B721" s="597" t="s">
        <v>269</v>
      </c>
      <c r="C721" s="486">
        <f>+Clasificaciones!$G$307</f>
        <v>2472234</v>
      </c>
      <c r="D721" s="567">
        <v>0</v>
      </c>
    </row>
    <row r="722" spans="2:6" x14ac:dyDescent="0.25">
      <c r="B722" s="597" t="s">
        <v>566</v>
      </c>
      <c r="C722" s="486">
        <f>+Clasificaciones!$G$319</f>
        <v>30231564</v>
      </c>
      <c r="D722" s="567">
        <v>20675880</v>
      </c>
    </row>
    <row r="723" spans="2:6" x14ac:dyDescent="0.25">
      <c r="B723" s="597" t="s">
        <v>270</v>
      </c>
      <c r="C723" s="486">
        <f>+Clasificaciones!$G$309</f>
        <v>12613510</v>
      </c>
      <c r="D723" s="567">
        <v>0</v>
      </c>
    </row>
    <row r="724" spans="2:6" x14ac:dyDescent="0.25">
      <c r="B724" s="597" t="s">
        <v>271</v>
      </c>
      <c r="C724" s="486">
        <f>+Clasificaciones!$G$310</f>
        <v>1360304</v>
      </c>
      <c r="D724" s="567">
        <v>0</v>
      </c>
    </row>
    <row r="725" spans="2:6" x14ac:dyDescent="0.25">
      <c r="B725" s="597" t="s">
        <v>272</v>
      </c>
      <c r="C725" s="486">
        <f>+Clasificaciones!G311</f>
        <v>5866855</v>
      </c>
      <c r="D725" s="567">
        <v>0</v>
      </c>
    </row>
    <row r="726" spans="2:6" x14ac:dyDescent="0.25">
      <c r="B726" s="597" t="s">
        <v>1275</v>
      </c>
      <c r="C726" s="486">
        <f>+Clasificaciones!G407</f>
        <v>12374918</v>
      </c>
      <c r="D726" s="567">
        <v>0</v>
      </c>
    </row>
    <row r="727" spans="2:6" x14ac:dyDescent="0.25">
      <c r="B727" s="453" t="s">
        <v>1685</v>
      </c>
      <c r="C727" s="619">
        <f>SUM(C715:C726)</f>
        <v>346926622</v>
      </c>
      <c r="D727" s="619">
        <f>SUM(D715:D722)</f>
        <v>170675103</v>
      </c>
      <c r="E727" s="609">
        <f>+C727-'Balance General'!D38-'Balance General'!D71</f>
        <v>0</v>
      </c>
      <c r="F727" s="644">
        <f>+D727-'Balance General'!F39</f>
        <v>0</v>
      </c>
    </row>
    <row r="728" spans="2:6" x14ac:dyDescent="0.25">
      <c r="B728" s="438"/>
      <c r="D728" s="641"/>
    </row>
    <row r="729" spans="2:6" x14ac:dyDescent="0.25">
      <c r="B729" s="438"/>
      <c r="D729" s="641"/>
    </row>
    <row r="730" spans="2:6" x14ac:dyDescent="0.25">
      <c r="B730" s="51" t="s">
        <v>1797</v>
      </c>
      <c r="C730" s="491"/>
      <c r="D730" s="641"/>
    </row>
    <row r="731" spans="2:6" x14ac:dyDescent="0.25">
      <c r="B731" s="437" t="s">
        <v>1798</v>
      </c>
      <c r="D731" s="641"/>
    </row>
    <row r="732" spans="2:6" x14ac:dyDescent="0.25">
      <c r="D732" s="641"/>
    </row>
    <row r="733" spans="2:6" x14ac:dyDescent="0.25">
      <c r="B733" s="809" t="s">
        <v>1799</v>
      </c>
      <c r="C733" s="810" t="s">
        <v>1800</v>
      </c>
      <c r="D733" s="809" t="s">
        <v>1801</v>
      </c>
    </row>
    <row r="734" spans="2:6" x14ac:dyDescent="0.25">
      <c r="B734" s="809"/>
      <c r="C734" s="811"/>
      <c r="D734" s="809"/>
    </row>
    <row r="735" spans="2:6" x14ac:dyDescent="0.25">
      <c r="B735" s="645" t="s">
        <v>1616</v>
      </c>
      <c r="C735" s="646"/>
      <c r="D735" s="647"/>
    </row>
    <row r="736" spans="2:6" x14ac:dyDescent="0.25">
      <c r="B736" s="648" t="s">
        <v>105</v>
      </c>
      <c r="C736" s="649">
        <f>-Clasificaciones!G453</f>
        <v>1848050034</v>
      </c>
      <c r="D736" s="649">
        <v>0</v>
      </c>
    </row>
    <row r="737" spans="2:8" x14ac:dyDescent="0.25">
      <c r="B737" s="453" t="s">
        <v>1726</v>
      </c>
      <c r="C737" s="619">
        <f>SUM(C736)</f>
        <v>1848050034</v>
      </c>
      <c r="D737" s="486">
        <v>0</v>
      </c>
      <c r="E737" s="650">
        <f>+C737-'Balance General'!J23</f>
        <v>0</v>
      </c>
      <c r="F737" s="650"/>
    </row>
    <row r="738" spans="2:8" x14ac:dyDescent="0.25">
      <c r="B738" s="453" t="s">
        <v>1727</v>
      </c>
      <c r="C738" s="619">
        <v>1047146584</v>
      </c>
      <c r="D738" s="486">
        <v>0</v>
      </c>
      <c r="F738" s="650"/>
    </row>
    <row r="739" spans="2:8" x14ac:dyDescent="0.25">
      <c r="B739" s="620"/>
      <c r="C739" s="651"/>
      <c r="D739" s="651"/>
    </row>
    <row r="740" spans="2:8" x14ac:dyDescent="0.25">
      <c r="B740" s="620"/>
      <c r="C740" s="651"/>
      <c r="D740" s="651"/>
    </row>
    <row r="741" spans="2:8" x14ac:dyDescent="0.25">
      <c r="B741" s="438" t="s">
        <v>1802</v>
      </c>
      <c r="C741" s="448"/>
      <c r="D741" s="641"/>
    </row>
    <row r="742" spans="2:8" x14ac:dyDescent="0.25">
      <c r="B742" s="437" t="s">
        <v>1798</v>
      </c>
      <c r="D742" s="641"/>
    </row>
    <row r="743" spans="2:8" x14ac:dyDescent="0.25">
      <c r="D743" s="641"/>
    </row>
    <row r="744" spans="2:8" x14ac:dyDescent="0.25">
      <c r="B744" s="809" t="s">
        <v>1620</v>
      </c>
      <c r="C744" s="810" t="s">
        <v>1800</v>
      </c>
      <c r="D744" s="809" t="s">
        <v>1801</v>
      </c>
    </row>
    <row r="745" spans="2:8" x14ac:dyDescent="0.25">
      <c r="B745" s="809"/>
      <c r="C745" s="811"/>
      <c r="D745" s="809"/>
    </row>
    <row r="746" spans="2:8" x14ac:dyDescent="0.25">
      <c r="B746" s="625" t="s">
        <v>1803</v>
      </c>
      <c r="C746" s="486">
        <f>-Clasificaciones!G413</f>
        <v>121171240</v>
      </c>
      <c r="D746" s="486" t="s">
        <v>1779</v>
      </c>
      <c r="G746" s="652"/>
      <c r="H746" s="652"/>
    </row>
    <row r="747" spans="2:8" x14ac:dyDescent="0.25">
      <c r="B747" s="625" t="s">
        <v>1804</v>
      </c>
      <c r="C747" s="486">
        <f>-Clasificaciones!G414</f>
        <v>1073195</v>
      </c>
      <c r="D747" s="486" t="s">
        <v>1779</v>
      </c>
      <c r="G747" s="652"/>
      <c r="H747" s="652"/>
    </row>
    <row r="748" spans="2:8" x14ac:dyDescent="0.25">
      <c r="B748" s="625" t="s">
        <v>312</v>
      </c>
      <c r="C748" s="486">
        <f>-Clasificaciones!G415</f>
        <v>951232</v>
      </c>
      <c r="D748" s="486"/>
      <c r="G748" s="652"/>
      <c r="H748" s="652"/>
    </row>
    <row r="749" spans="2:8" x14ac:dyDescent="0.25">
      <c r="B749" s="625" t="s">
        <v>1805</v>
      </c>
      <c r="C749" s="486">
        <f>-Clasificaciones!G416</f>
        <v>4507528</v>
      </c>
      <c r="D749" s="486"/>
      <c r="G749" s="652"/>
      <c r="H749" s="652"/>
    </row>
    <row r="750" spans="2:8" x14ac:dyDescent="0.25">
      <c r="B750" s="625" t="s">
        <v>1806</v>
      </c>
      <c r="C750" s="486">
        <f>-Clasificaciones!G421</f>
        <v>2895175</v>
      </c>
      <c r="D750" s="486">
        <v>0</v>
      </c>
      <c r="G750" s="455"/>
    </row>
    <row r="751" spans="2:8" x14ac:dyDescent="0.25">
      <c r="B751" s="453" t="s">
        <v>1726</v>
      </c>
      <c r="C751" s="619">
        <f>SUM(C746:C750)</f>
        <v>130598370</v>
      </c>
      <c r="D751" s="486" t="s">
        <v>1779</v>
      </c>
      <c r="E751" s="609">
        <f>+C751-'Balance General'!J16</f>
        <v>0</v>
      </c>
      <c r="F751" s="455"/>
      <c r="G751" s="455"/>
      <c r="H751" s="455"/>
    </row>
    <row r="752" spans="2:8" x14ac:dyDescent="0.25">
      <c r="B752" s="453" t="s">
        <v>1727</v>
      </c>
      <c r="C752" s="619">
        <v>40270747</v>
      </c>
      <c r="D752" s="619" t="s">
        <v>1779</v>
      </c>
      <c r="E752" s="609">
        <f>+C752-'Balance General'!L16</f>
        <v>0</v>
      </c>
      <c r="F752" s="609"/>
      <c r="G752" s="455"/>
    </row>
    <row r="753" spans="2:8" x14ac:dyDescent="0.25">
      <c r="B753" s="620"/>
      <c r="C753" s="651"/>
      <c r="D753" s="651"/>
      <c r="H753" s="455"/>
    </row>
    <row r="754" spans="2:8" x14ac:dyDescent="0.25">
      <c r="B754" s="620"/>
      <c r="C754" s="651"/>
      <c r="D754" s="651"/>
      <c r="H754" s="455"/>
    </row>
    <row r="755" spans="2:8" x14ac:dyDescent="0.25">
      <c r="B755" s="438" t="s">
        <v>1807</v>
      </c>
      <c r="C755" s="448"/>
      <c r="D755" s="641"/>
    </row>
    <row r="756" spans="2:8" x14ac:dyDescent="0.25">
      <c r="B756" s="437" t="s">
        <v>1798</v>
      </c>
      <c r="D756" s="641"/>
    </row>
    <row r="757" spans="2:8" x14ac:dyDescent="0.25">
      <c r="D757" s="641"/>
    </row>
    <row r="758" spans="2:8" x14ac:dyDescent="0.25">
      <c r="B758" s="809" t="s">
        <v>1620</v>
      </c>
      <c r="C758" s="810" t="s">
        <v>1800</v>
      </c>
      <c r="D758" s="809" t="s">
        <v>1801</v>
      </c>
    </row>
    <row r="759" spans="2:8" x14ac:dyDescent="0.25">
      <c r="B759" s="809"/>
      <c r="C759" s="811"/>
      <c r="D759" s="809"/>
    </row>
    <row r="760" spans="2:8" x14ac:dyDescent="0.25">
      <c r="B760" s="653" t="s">
        <v>1808</v>
      </c>
      <c r="C760" s="654">
        <f>-Clasificaciones!G433</f>
        <v>136664966</v>
      </c>
      <c r="D760" s="655">
        <v>0</v>
      </c>
    </row>
    <row r="761" spans="2:8" x14ac:dyDescent="0.25">
      <c r="B761" s="653" t="s">
        <v>1809</v>
      </c>
      <c r="C761" s="654">
        <f>-Clasificaciones!G434</f>
        <v>138433572</v>
      </c>
      <c r="D761" s="655">
        <v>0</v>
      </c>
    </row>
    <row r="762" spans="2:8" x14ac:dyDescent="0.25">
      <c r="B762" s="653" t="s">
        <v>1810</v>
      </c>
      <c r="C762" s="654">
        <f>-Clasificaciones!G435</f>
        <v>92979900</v>
      </c>
      <c r="D762" s="655">
        <v>0</v>
      </c>
    </row>
    <row r="763" spans="2:8" x14ac:dyDescent="0.25">
      <c r="B763" s="453" t="s">
        <v>1726</v>
      </c>
      <c r="C763" s="656">
        <f>SUM(C760:C762)</f>
        <v>368078438</v>
      </c>
      <c r="D763" s="657">
        <v>0</v>
      </c>
      <c r="E763" s="609">
        <f>+C763-'Balance General'!J17</f>
        <v>0</v>
      </c>
      <c r="F763" s="650"/>
      <c r="G763" s="455"/>
    </row>
    <row r="764" spans="2:8" x14ac:dyDescent="0.25">
      <c r="B764" s="453" t="s">
        <v>1727</v>
      </c>
      <c r="C764" s="656">
        <v>75670731</v>
      </c>
      <c r="D764" s="657">
        <v>0</v>
      </c>
      <c r="E764" s="609">
        <f>+C764-'Balance General'!L17</f>
        <v>0</v>
      </c>
    </row>
    <row r="765" spans="2:8" x14ac:dyDescent="0.25">
      <c r="C765" s="658"/>
      <c r="D765" s="641"/>
    </row>
    <row r="766" spans="2:8" x14ac:dyDescent="0.25">
      <c r="C766" s="658"/>
      <c r="D766" s="641"/>
    </row>
    <row r="767" spans="2:8" x14ac:dyDescent="0.25">
      <c r="B767" s="438" t="s">
        <v>1811</v>
      </c>
      <c r="C767" s="448"/>
      <c r="D767" s="2"/>
    </row>
    <row r="768" spans="2:8" x14ac:dyDescent="0.25">
      <c r="B768" s="437" t="s">
        <v>1798</v>
      </c>
      <c r="D768" s="641"/>
    </row>
    <row r="769" spans="2:5" x14ac:dyDescent="0.25">
      <c r="B769" s="51"/>
      <c r="C769" s="2"/>
      <c r="D769" s="2"/>
    </row>
    <row r="770" spans="2:5" x14ac:dyDescent="0.25">
      <c r="B770" s="809" t="s">
        <v>1620</v>
      </c>
      <c r="C770" s="810" t="s">
        <v>1800</v>
      </c>
      <c r="D770" s="809" t="s">
        <v>1801</v>
      </c>
    </row>
    <row r="771" spans="2:5" x14ac:dyDescent="0.25">
      <c r="B771" s="809"/>
      <c r="C771" s="811"/>
      <c r="D771" s="809"/>
    </row>
    <row r="772" spans="2:5" x14ac:dyDescent="0.25">
      <c r="B772" s="653" t="s">
        <v>345</v>
      </c>
      <c r="C772" s="654">
        <f>-Clasificaciones!G495</f>
        <v>375314625</v>
      </c>
      <c r="D772" s="659">
        <v>0</v>
      </c>
    </row>
    <row r="773" spans="2:5" x14ac:dyDescent="0.25">
      <c r="B773" s="653" t="s">
        <v>347</v>
      </c>
      <c r="C773" s="654">
        <f>-Clasificaciones!G499</f>
        <v>42002436</v>
      </c>
      <c r="D773" s="659">
        <v>0</v>
      </c>
    </row>
    <row r="774" spans="2:5" x14ac:dyDescent="0.25">
      <c r="B774" s="653" t="s">
        <v>348</v>
      </c>
      <c r="C774" s="654">
        <f>-Clasificaciones!G500</f>
        <v>16334400</v>
      </c>
      <c r="D774" s="659">
        <v>0</v>
      </c>
    </row>
    <row r="775" spans="2:5" x14ac:dyDescent="0.25">
      <c r="B775" s="653" t="s">
        <v>342</v>
      </c>
      <c r="C775" s="654">
        <f>-Clasificaciones!G490</f>
        <v>70486962</v>
      </c>
      <c r="D775" s="659">
        <v>0</v>
      </c>
    </row>
    <row r="776" spans="2:5" x14ac:dyDescent="0.25">
      <c r="B776" s="453" t="s">
        <v>1726</v>
      </c>
      <c r="C776" s="656">
        <f>SUM(C772:C775)</f>
        <v>504138423</v>
      </c>
      <c r="D776" s="659">
        <v>0</v>
      </c>
      <c r="E776" s="492">
        <f>+C776-'Balance General'!J26</f>
        <v>0</v>
      </c>
    </row>
    <row r="777" spans="2:5" x14ac:dyDescent="0.25">
      <c r="B777" s="453" t="s">
        <v>1727</v>
      </c>
      <c r="C777" s="656">
        <v>411211321</v>
      </c>
      <c r="D777" s="660">
        <v>0</v>
      </c>
      <c r="E777" s="492">
        <f>+C777-'Balance General'!L26</f>
        <v>0</v>
      </c>
    </row>
    <row r="778" spans="2:5" x14ac:dyDescent="0.25">
      <c r="B778" s="438"/>
      <c r="D778" s="641"/>
    </row>
    <row r="779" spans="2:5" x14ac:dyDescent="0.25">
      <c r="B779" s="438"/>
      <c r="D779" s="641"/>
    </row>
    <row r="780" spans="2:5" x14ac:dyDescent="0.25">
      <c r="B780" s="438" t="s">
        <v>1812</v>
      </c>
      <c r="D780" s="641"/>
    </row>
    <row r="781" spans="2:5" x14ac:dyDescent="0.25">
      <c r="B781" s="560" t="s">
        <v>1813</v>
      </c>
      <c r="C781" s="560"/>
      <c r="D781" s="560"/>
    </row>
    <row r="782" spans="2:5" x14ac:dyDescent="0.25">
      <c r="B782" s="438"/>
      <c r="D782" s="641"/>
    </row>
    <row r="783" spans="2:5" x14ac:dyDescent="0.25">
      <c r="B783" s="438"/>
      <c r="D783" s="641"/>
    </row>
    <row r="784" spans="2:5" x14ac:dyDescent="0.25">
      <c r="B784" s="438" t="s">
        <v>1814</v>
      </c>
      <c r="C784" s="491"/>
      <c r="D784" s="641"/>
    </row>
    <row r="785" spans="2:9" x14ac:dyDescent="0.25">
      <c r="B785" s="438"/>
      <c r="D785" s="641"/>
    </row>
    <row r="786" spans="2:9" ht="25.95" customHeight="1" x14ac:dyDescent="0.25">
      <c r="B786" s="576" t="s">
        <v>1815</v>
      </c>
      <c r="C786" s="576" t="s">
        <v>1816</v>
      </c>
      <c r="D786" s="576" t="s">
        <v>1817</v>
      </c>
      <c r="E786" s="576" t="s">
        <v>1818</v>
      </c>
      <c r="F786" s="576" t="s">
        <v>1819</v>
      </c>
      <c r="G786" s="593">
        <v>44561</v>
      </c>
      <c r="H786" s="594">
        <v>44196</v>
      </c>
    </row>
    <row r="787" spans="2:9" ht="33.75" customHeight="1" x14ac:dyDescent="0.25">
      <c r="B787" s="661" t="s">
        <v>105</v>
      </c>
      <c r="C787" s="661" t="s">
        <v>98</v>
      </c>
      <c r="D787" s="661" t="s">
        <v>1820</v>
      </c>
      <c r="E787" s="661" t="s">
        <v>1821</v>
      </c>
      <c r="F787" s="661" t="s">
        <v>1780</v>
      </c>
      <c r="G787" s="662">
        <v>1848050034</v>
      </c>
      <c r="H787" s="662">
        <v>1047146584</v>
      </c>
      <c r="I787" s="663"/>
    </row>
    <row r="788" spans="2:9" ht="33.75" customHeight="1" x14ac:dyDescent="0.25">
      <c r="B788" s="661" t="s">
        <v>1822</v>
      </c>
      <c r="C788" s="661" t="s">
        <v>98</v>
      </c>
      <c r="D788" s="661" t="s">
        <v>1823</v>
      </c>
      <c r="E788" s="661" t="s">
        <v>1780</v>
      </c>
      <c r="F788" s="664">
        <v>44778</v>
      </c>
      <c r="G788" s="662">
        <v>3377697668</v>
      </c>
      <c r="H788" s="662">
        <v>0</v>
      </c>
      <c r="I788" s="663"/>
    </row>
    <row r="789" spans="2:9" ht="33.75" customHeight="1" x14ac:dyDescent="0.25">
      <c r="B789" s="661" t="s">
        <v>105</v>
      </c>
      <c r="C789" s="661" t="s">
        <v>98</v>
      </c>
      <c r="D789" s="661" t="s">
        <v>1824</v>
      </c>
      <c r="E789" s="661" t="s">
        <v>1780</v>
      </c>
      <c r="F789" s="664" t="s">
        <v>1780</v>
      </c>
      <c r="G789" s="662">
        <v>4059103</v>
      </c>
      <c r="H789" s="662">
        <v>0</v>
      </c>
      <c r="I789" s="663"/>
    </row>
    <row r="790" spans="2:9" ht="33.75" customHeight="1" x14ac:dyDescent="0.25">
      <c r="B790" s="661" t="s">
        <v>105</v>
      </c>
      <c r="C790" s="661" t="s">
        <v>98</v>
      </c>
      <c r="D790" s="661" t="s">
        <v>1825</v>
      </c>
      <c r="E790" s="661" t="s">
        <v>1780</v>
      </c>
      <c r="F790" s="661" t="s">
        <v>1780</v>
      </c>
      <c r="G790" s="662">
        <v>66925000</v>
      </c>
      <c r="H790" s="662">
        <v>0</v>
      </c>
      <c r="I790" s="663"/>
    </row>
    <row r="791" spans="2:9" ht="33.75" customHeight="1" x14ac:dyDescent="0.25">
      <c r="B791" s="661" t="s">
        <v>105</v>
      </c>
      <c r="C791" s="661" t="s">
        <v>98</v>
      </c>
      <c r="D791" s="661" t="s">
        <v>1826</v>
      </c>
      <c r="E791" s="661" t="s">
        <v>1780</v>
      </c>
      <c r="F791" s="664" t="s">
        <v>1780</v>
      </c>
      <c r="G791" s="662">
        <v>31738636</v>
      </c>
      <c r="H791" s="662">
        <v>0</v>
      </c>
      <c r="I791" s="663"/>
    </row>
    <row r="792" spans="2:9" ht="20.399999999999999" customHeight="1" x14ac:dyDescent="0.25">
      <c r="B792" s="453" t="s">
        <v>1827</v>
      </c>
      <c r="C792" s="565" t="s">
        <v>1779</v>
      </c>
      <c r="D792" s="565" t="s">
        <v>1779</v>
      </c>
      <c r="E792" s="565" t="s">
        <v>1779</v>
      </c>
      <c r="F792" s="565" t="s">
        <v>1779</v>
      </c>
      <c r="G792" s="665">
        <f>+SUM(G787:G791)</f>
        <v>5328470441</v>
      </c>
      <c r="H792" s="665">
        <f>+SUM(H787:H791)</f>
        <v>1047146584</v>
      </c>
    </row>
    <row r="793" spans="2:9" x14ac:dyDescent="0.25">
      <c r="B793" s="666" t="s">
        <v>1828</v>
      </c>
      <c r="C793" s="658"/>
      <c r="D793" s="641"/>
    </row>
    <row r="794" spans="2:9" x14ac:dyDescent="0.25">
      <c r="B794" s="610"/>
      <c r="C794" s="658"/>
      <c r="D794" s="641"/>
    </row>
    <row r="795" spans="2:9" x14ac:dyDescent="0.25">
      <c r="B795" s="610"/>
      <c r="C795" s="658"/>
      <c r="D795" s="641"/>
    </row>
    <row r="796" spans="2:9" x14ac:dyDescent="0.25">
      <c r="B796" s="438" t="s">
        <v>1829</v>
      </c>
      <c r="D796" s="641"/>
    </row>
    <row r="797" spans="2:9" x14ac:dyDescent="0.25">
      <c r="B797" s="2" t="s">
        <v>1830</v>
      </c>
      <c r="D797" s="641"/>
    </row>
    <row r="798" spans="2:9" x14ac:dyDescent="0.25">
      <c r="D798" s="641"/>
    </row>
    <row r="799" spans="2:9" x14ac:dyDescent="0.25">
      <c r="B799" s="438"/>
      <c r="D799" s="641"/>
    </row>
    <row r="800" spans="2:9" x14ac:dyDescent="0.25">
      <c r="B800" s="438" t="s">
        <v>1831</v>
      </c>
      <c r="C800" s="448"/>
      <c r="D800" s="641"/>
    </row>
    <row r="801" spans="2:9" x14ac:dyDescent="0.25">
      <c r="B801" s="438"/>
      <c r="D801" s="641"/>
    </row>
    <row r="802" spans="2:9" s="614" customFormat="1" ht="19.2" customHeight="1" x14ac:dyDescent="0.3">
      <c r="B802" s="812" t="s">
        <v>1620</v>
      </c>
      <c r="C802" s="576" t="s">
        <v>1832</v>
      </c>
      <c r="D802" s="576" t="s">
        <v>1833</v>
      </c>
      <c r="I802" s="667"/>
    </row>
    <row r="803" spans="2:9" s="614" customFormat="1" ht="16.95" customHeight="1" x14ac:dyDescent="0.3">
      <c r="B803" s="812"/>
      <c r="C803" s="576" t="s">
        <v>1834</v>
      </c>
      <c r="D803" s="576" t="s">
        <v>1835</v>
      </c>
      <c r="I803" s="667"/>
    </row>
    <row r="804" spans="2:9" x14ac:dyDescent="0.25">
      <c r="B804" s="625" t="s">
        <v>838</v>
      </c>
      <c r="C804" s="643">
        <f>-Clasificaciones!G487</f>
        <v>756231282</v>
      </c>
      <c r="D804" s="668">
        <v>0</v>
      </c>
    </row>
    <row r="805" spans="2:9" x14ac:dyDescent="0.25">
      <c r="B805" s="625" t="s">
        <v>343</v>
      </c>
      <c r="C805" s="643">
        <v>112790000</v>
      </c>
      <c r="D805" s="668">
        <v>0</v>
      </c>
    </row>
    <row r="806" spans="2:9" x14ac:dyDescent="0.25">
      <c r="B806" s="625" t="s">
        <v>350</v>
      </c>
      <c r="C806" s="643">
        <v>135293866</v>
      </c>
      <c r="D806" s="668">
        <v>0</v>
      </c>
    </row>
    <row r="807" spans="2:9" x14ac:dyDescent="0.25">
      <c r="B807" s="625" t="s">
        <v>1836</v>
      </c>
      <c r="C807" s="643">
        <v>6780241</v>
      </c>
      <c r="D807" s="668">
        <v>0</v>
      </c>
    </row>
    <row r="808" spans="2:9" x14ac:dyDescent="0.25">
      <c r="B808" s="625" t="s">
        <v>1837</v>
      </c>
      <c r="C808" s="643">
        <v>686536</v>
      </c>
      <c r="D808" s="668">
        <v>0</v>
      </c>
    </row>
    <row r="809" spans="2:9" x14ac:dyDescent="0.25">
      <c r="B809" s="625" t="s">
        <v>353</v>
      </c>
      <c r="C809" s="643">
        <v>50000000</v>
      </c>
      <c r="D809" s="668">
        <v>0</v>
      </c>
    </row>
    <row r="810" spans="2:9" x14ac:dyDescent="0.25">
      <c r="B810" s="625" t="s">
        <v>1838</v>
      </c>
      <c r="C810" s="643">
        <v>2899473</v>
      </c>
      <c r="D810" s="668">
        <v>0</v>
      </c>
    </row>
    <row r="811" spans="2:9" x14ac:dyDescent="0.25">
      <c r="B811" s="625" t="s">
        <v>355</v>
      </c>
      <c r="C811" s="643">
        <v>1599181</v>
      </c>
      <c r="D811" s="668">
        <v>0</v>
      </c>
    </row>
    <row r="812" spans="2:9" x14ac:dyDescent="0.25">
      <c r="B812" s="625" t="s">
        <v>1839</v>
      </c>
      <c r="C812" s="643">
        <v>80000000</v>
      </c>
      <c r="D812" s="668">
        <v>0</v>
      </c>
    </row>
    <row r="813" spans="2:9" x14ac:dyDescent="0.25">
      <c r="B813" s="625" t="s">
        <v>357</v>
      </c>
      <c r="C813" s="643">
        <v>2672862</v>
      </c>
      <c r="D813" s="668">
        <v>0</v>
      </c>
    </row>
    <row r="814" spans="2:9" x14ac:dyDescent="0.25">
      <c r="B814" s="453" t="s">
        <v>1726</v>
      </c>
      <c r="C814" s="619">
        <f>+SUM(C804:C813)</f>
        <v>1148953441</v>
      </c>
      <c r="D814" s="669">
        <v>0</v>
      </c>
      <c r="F814" s="609">
        <f>+C814-'Balance General'!J35</f>
        <v>0</v>
      </c>
    </row>
    <row r="815" spans="2:9" x14ac:dyDescent="0.25">
      <c r="B815" s="453" t="s">
        <v>1727</v>
      </c>
      <c r="C815" s="619">
        <v>617961882</v>
      </c>
      <c r="D815" s="669">
        <v>0</v>
      </c>
      <c r="F815" s="609">
        <f>+C815-'Balance General'!L35</f>
        <v>0</v>
      </c>
    </row>
    <row r="816" spans="2:9" x14ac:dyDescent="0.25">
      <c r="B816" s="610"/>
      <c r="C816" s="670"/>
    </row>
    <row r="817" spans="2:11" x14ac:dyDescent="0.25">
      <c r="B817" s="610"/>
      <c r="C817" s="670"/>
    </row>
    <row r="818" spans="2:11" x14ac:dyDescent="0.25">
      <c r="B818" s="438" t="s">
        <v>1840</v>
      </c>
      <c r="C818" s="491"/>
    </row>
    <row r="819" spans="2:11" x14ac:dyDescent="0.25">
      <c r="B819" s="437" t="s">
        <v>1841</v>
      </c>
      <c r="C819" s="491"/>
    </row>
    <row r="821" spans="2:11" ht="17.399999999999999" customHeight="1" x14ac:dyDescent="0.25">
      <c r="B821" s="809" t="s">
        <v>1815</v>
      </c>
      <c r="C821" s="809" t="s">
        <v>1816</v>
      </c>
      <c r="D821" s="809" t="s">
        <v>1817</v>
      </c>
      <c r="E821" s="812" t="s">
        <v>1842</v>
      </c>
      <c r="F821" s="812"/>
    </row>
    <row r="822" spans="2:11" ht="19.2" customHeight="1" x14ac:dyDescent="0.25">
      <c r="B822" s="809"/>
      <c r="C822" s="809"/>
      <c r="D822" s="809"/>
      <c r="E822" s="593">
        <v>44561</v>
      </c>
      <c r="F822" s="594">
        <v>44196</v>
      </c>
    </row>
    <row r="823" spans="2:11" s="673" customFormat="1" ht="16.8" customHeight="1" x14ac:dyDescent="0.3">
      <c r="B823" s="484" t="s">
        <v>1843</v>
      </c>
      <c r="C823" s="661" t="s">
        <v>98</v>
      </c>
      <c r="D823" s="661" t="s">
        <v>1844</v>
      </c>
      <c r="E823" s="671">
        <v>3470932802</v>
      </c>
      <c r="F823" s="671">
        <v>597471085</v>
      </c>
      <c r="G823" s="672"/>
      <c r="I823" s="674"/>
    </row>
    <row r="824" spans="2:11" s="673" customFormat="1" ht="16.8" customHeight="1" x14ac:dyDescent="0.3">
      <c r="B824" s="484" t="s">
        <v>1843</v>
      </c>
      <c r="C824" s="661" t="s">
        <v>98</v>
      </c>
      <c r="D824" s="661" t="s">
        <v>1845</v>
      </c>
      <c r="E824" s="675">
        <v>9986890201</v>
      </c>
      <c r="F824" s="671">
        <v>831247873</v>
      </c>
      <c r="G824" s="676"/>
      <c r="I824" s="674"/>
    </row>
    <row r="825" spans="2:11" s="673" customFormat="1" ht="33" customHeight="1" x14ac:dyDescent="0.3">
      <c r="B825" s="484" t="s">
        <v>1843</v>
      </c>
      <c r="C825" s="661" t="s">
        <v>98</v>
      </c>
      <c r="D825" s="661" t="s">
        <v>1846</v>
      </c>
      <c r="E825" s="677">
        <v>17473245904</v>
      </c>
      <c r="F825" s="671">
        <v>5204095600</v>
      </c>
      <c r="G825" s="678"/>
      <c r="I825" s="674"/>
    </row>
    <row r="826" spans="2:11" s="673" customFormat="1" ht="35.4" customHeight="1" x14ac:dyDescent="0.3">
      <c r="B826" s="484" t="s">
        <v>1843</v>
      </c>
      <c r="C826" s="661" t="s">
        <v>98</v>
      </c>
      <c r="D826" s="661" t="s">
        <v>1847</v>
      </c>
      <c r="E826" s="677">
        <v>-1848050034</v>
      </c>
      <c r="F826" s="671">
        <v>-1047146584</v>
      </c>
      <c r="G826" s="678"/>
      <c r="I826" s="674"/>
      <c r="J826" s="674"/>
      <c r="K826" s="674"/>
    </row>
    <row r="827" spans="2:11" s="673" customFormat="1" ht="36.6" customHeight="1" x14ac:dyDescent="0.3">
      <c r="B827" s="484" t="s">
        <v>1843</v>
      </c>
      <c r="C827" s="661" t="s">
        <v>98</v>
      </c>
      <c r="D827" s="661" t="s">
        <v>1824</v>
      </c>
      <c r="E827" s="677">
        <v>-4059103</v>
      </c>
      <c r="F827" s="671">
        <v>0</v>
      </c>
      <c r="G827" s="678"/>
      <c r="I827" s="674"/>
    </row>
    <row r="828" spans="2:11" s="673" customFormat="1" ht="36.6" customHeight="1" x14ac:dyDescent="0.3">
      <c r="B828" s="484" t="s">
        <v>1843</v>
      </c>
      <c r="C828" s="661" t="s">
        <v>98</v>
      </c>
      <c r="D828" s="661" t="s">
        <v>1825</v>
      </c>
      <c r="E828" s="677">
        <v>-66925000</v>
      </c>
      <c r="F828" s="671">
        <v>0</v>
      </c>
      <c r="G828" s="678"/>
      <c r="I828" s="674"/>
      <c r="J828" s="674"/>
      <c r="K828" s="674"/>
    </row>
    <row r="829" spans="2:11" s="673" customFormat="1" ht="36.6" customHeight="1" x14ac:dyDescent="0.3">
      <c r="B829" s="484" t="s">
        <v>1843</v>
      </c>
      <c r="C829" s="661" t="s">
        <v>98</v>
      </c>
      <c r="D829" s="661" t="s">
        <v>1848</v>
      </c>
      <c r="E829" s="677">
        <v>-31738636</v>
      </c>
      <c r="F829" s="671">
        <v>0</v>
      </c>
      <c r="G829" s="678"/>
      <c r="I829" s="674"/>
    </row>
    <row r="830" spans="2:11" s="673" customFormat="1" ht="27.6" x14ac:dyDescent="0.3">
      <c r="B830" s="484" t="s">
        <v>59</v>
      </c>
      <c r="C830" s="661" t="s">
        <v>1849</v>
      </c>
      <c r="D830" s="661" t="s">
        <v>1850</v>
      </c>
      <c r="E830" s="677">
        <v>0</v>
      </c>
      <c r="F830" s="671">
        <v>-50000000</v>
      </c>
      <c r="G830" s="679"/>
      <c r="I830" s="674"/>
    </row>
    <row r="831" spans="2:11" s="673" customFormat="1" ht="27.6" x14ac:dyDescent="0.3">
      <c r="B831" s="484" t="s">
        <v>60</v>
      </c>
      <c r="C831" s="661" t="s">
        <v>63</v>
      </c>
      <c r="D831" s="661" t="s">
        <v>1850</v>
      </c>
      <c r="E831" s="677">
        <v>0</v>
      </c>
      <c r="F831" s="671">
        <v>-50000000</v>
      </c>
      <c r="G831" s="679"/>
      <c r="I831" s="674"/>
      <c r="J831" s="674"/>
      <c r="K831" s="674"/>
    </row>
    <row r="832" spans="2:11" s="673" customFormat="1" ht="27.6" x14ac:dyDescent="0.3">
      <c r="B832" s="484" t="s">
        <v>65</v>
      </c>
      <c r="C832" s="661" t="s">
        <v>1851</v>
      </c>
      <c r="D832" s="661" t="s">
        <v>1850</v>
      </c>
      <c r="E832" s="677">
        <v>0</v>
      </c>
      <c r="F832" s="671">
        <v>-50000000</v>
      </c>
      <c r="G832" s="679"/>
      <c r="I832" s="674"/>
    </row>
    <row r="833" spans="2:11" s="495" customFormat="1" ht="16.8" x14ac:dyDescent="0.3">
      <c r="B833" s="680" t="s">
        <v>1827</v>
      </c>
      <c r="C833" s="681"/>
      <c r="D833" s="681"/>
      <c r="E833" s="628">
        <f>SUM(E823:E832)</f>
        <v>28980296134</v>
      </c>
      <c r="F833" s="628">
        <f>SUM(F823:F832)</f>
        <v>5435667974</v>
      </c>
      <c r="G833" s="682"/>
      <c r="I833" s="674"/>
      <c r="J833" s="674"/>
      <c r="K833" s="674"/>
    </row>
    <row r="834" spans="2:11" x14ac:dyDescent="0.25">
      <c r="B834" s="683"/>
      <c r="C834" s="684"/>
      <c r="D834" s="684"/>
    </row>
    <row r="835" spans="2:11" x14ac:dyDescent="0.25">
      <c r="B835" s="683"/>
      <c r="C835" s="684"/>
      <c r="D835" s="684"/>
    </row>
    <row r="836" spans="2:11" x14ac:dyDescent="0.25">
      <c r="B836" s="438" t="s">
        <v>1852</v>
      </c>
      <c r="C836" s="491"/>
      <c r="D836" s="684"/>
    </row>
    <row r="837" spans="2:11" x14ac:dyDescent="0.25">
      <c r="B837" s="617" t="s">
        <v>1853</v>
      </c>
      <c r="C837" s="684"/>
      <c r="D837" s="684"/>
    </row>
    <row r="838" spans="2:11" x14ac:dyDescent="0.25">
      <c r="B838" s="617"/>
      <c r="C838" s="684"/>
      <c r="D838" s="684"/>
      <c r="F838" s="19"/>
      <c r="G838" s="19"/>
    </row>
    <row r="839" spans="2:11" ht="30" customHeight="1" x14ac:dyDescent="0.25">
      <c r="B839" s="496" t="s">
        <v>1854</v>
      </c>
      <c r="C839" s="496" t="s">
        <v>1855</v>
      </c>
      <c r="D839" s="496" t="s">
        <v>1856</v>
      </c>
      <c r="E839" s="685"/>
      <c r="F839" s="19"/>
      <c r="G839" s="19"/>
      <c r="H839" s="19"/>
      <c r="I839" s="686"/>
    </row>
    <row r="840" spans="2:11" ht="17.399999999999999" customHeight="1" x14ac:dyDescent="0.25">
      <c r="B840" s="687" t="s">
        <v>1843</v>
      </c>
      <c r="C840" s="688"/>
      <c r="D840" s="688"/>
      <c r="E840" s="663"/>
      <c r="F840" s="19"/>
      <c r="G840" s="19"/>
      <c r="H840" s="19"/>
      <c r="I840" s="686"/>
    </row>
    <row r="841" spans="2:11" ht="17.399999999999999" customHeight="1" x14ac:dyDescent="0.25">
      <c r="B841" s="689" t="s">
        <v>421</v>
      </c>
      <c r="C841" s="688">
        <v>5711411</v>
      </c>
      <c r="D841" s="688">
        <v>0</v>
      </c>
      <c r="E841" s="663"/>
      <c r="F841" s="19"/>
      <c r="G841" s="19"/>
      <c r="H841" s="19"/>
      <c r="I841" s="686"/>
    </row>
    <row r="842" spans="2:11" ht="17.399999999999999" customHeight="1" x14ac:dyDescent="0.25">
      <c r="B842" s="689" t="s">
        <v>1857</v>
      </c>
      <c r="C842" s="688">
        <v>1427853</v>
      </c>
      <c r="D842" s="688">
        <v>0</v>
      </c>
      <c r="E842" s="663"/>
      <c r="F842" s="19"/>
      <c r="G842" s="19"/>
      <c r="H842" s="19"/>
      <c r="I842" s="686"/>
    </row>
    <row r="843" spans="2:11" ht="17.399999999999999" customHeight="1" x14ac:dyDescent="0.25">
      <c r="B843" s="689" t="s">
        <v>1858</v>
      </c>
      <c r="C843" s="688">
        <v>23600608</v>
      </c>
      <c r="D843" s="688">
        <v>0</v>
      </c>
      <c r="E843" s="663"/>
      <c r="F843" s="19"/>
      <c r="G843" s="19"/>
      <c r="H843" s="19"/>
      <c r="I843" s="686"/>
    </row>
    <row r="844" spans="2:11" ht="17.399999999999999" customHeight="1" x14ac:dyDescent="0.25">
      <c r="B844" s="689" t="s">
        <v>1859</v>
      </c>
      <c r="C844" s="688">
        <v>412517167</v>
      </c>
      <c r="D844" s="688">
        <v>0</v>
      </c>
      <c r="E844" s="663"/>
      <c r="F844" s="19"/>
      <c r="G844" s="19"/>
      <c r="H844" s="19"/>
      <c r="I844" s="686"/>
    </row>
    <row r="845" spans="2:11" ht="17.399999999999999" customHeight="1" x14ac:dyDescent="0.25">
      <c r="B845" s="689" t="s">
        <v>1860</v>
      </c>
      <c r="C845" s="688">
        <v>1034671337</v>
      </c>
      <c r="D845" s="688">
        <v>0</v>
      </c>
      <c r="E845" s="663"/>
      <c r="F845" s="19"/>
      <c r="G845" s="19"/>
      <c r="H845" s="19"/>
      <c r="I845" s="686"/>
    </row>
    <row r="846" spans="2:11" ht="17.399999999999999" customHeight="1" x14ac:dyDescent="0.25">
      <c r="B846" s="689" t="s">
        <v>1861</v>
      </c>
      <c r="C846" s="688">
        <v>532855496</v>
      </c>
      <c r="D846" s="688">
        <v>0</v>
      </c>
      <c r="E846" s="663"/>
      <c r="F846" s="19"/>
      <c r="G846" s="19"/>
      <c r="H846" s="19"/>
      <c r="I846" s="686"/>
    </row>
    <row r="847" spans="2:11" ht="17.399999999999999" customHeight="1" x14ac:dyDescent="0.25">
      <c r="B847" s="689" t="s">
        <v>1862</v>
      </c>
      <c r="C847" s="688">
        <v>1774160</v>
      </c>
      <c r="D847" s="688"/>
      <c r="E847" s="663"/>
      <c r="F847" s="19"/>
      <c r="G847" s="19"/>
      <c r="H847" s="19"/>
      <c r="I847" s="686"/>
    </row>
    <row r="848" spans="2:11" ht="17.399999999999999" customHeight="1" x14ac:dyDescent="0.25">
      <c r="B848" s="690" t="s">
        <v>1863</v>
      </c>
      <c r="C848" s="688">
        <v>0</v>
      </c>
      <c r="D848" s="688">
        <v>41928662</v>
      </c>
      <c r="E848" s="663"/>
      <c r="F848" s="19"/>
      <c r="G848" s="19"/>
      <c r="H848" s="19"/>
      <c r="I848" s="686"/>
    </row>
    <row r="849" spans="2:11" ht="17.399999999999999" customHeight="1" x14ac:dyDescent="0.25">
      <c r="B849" s="690" t="s">
        <v>1864</v>
      </c>
      <c r="C849" s="688">
        <v>0</v>
      </c>
      <c r="D849" s="688">
        <v>121681818.18000001</v>
      </c>
      <c r="E849" s="663"/>
      <c r="F849" s="19"/>
      <c r="G849" s="19"/>
      <c r="H849" s="19"/>
      <c r="I849" s="686"/>
    </row>
    <row r="850" spans="2:11" ht="17.399999999999999" customHeight="1" x14ac:dyDescent="0.25">
      <c r="B850" s="690" t="s">
        <v>499</v>
      </c>
      <c r="C850" s="688">
        <v>0</v>
      </c>
      <c r="D850" s="688">
        <v>30227272.359999999</v>
      </c>
      <c r="E850" s="663"/>
      <c r="F850" s="19"/>
      <c r="G850" s="19"/>
      <c r="H850" s="19"/>
      <c r="I850" s="686"/>
    </row>
    <row r="851" spans="2:11" ht="17.399999999999999" customHeight="1" x14ac:dyDescent="0.25">
      <c r="B851" s="690" t="s">
        <v>523</v>
      </c>
      <c r="C851" s="688">
        <v>0</v>
      </c>
      <c r="D851" s="688">
        <v>275148568</v>
      </c>
      <c r="E851" s="663"/>
      <c r="F851" s="19"/>
      <c r="G851" s="19"/>
      <c r="H851" s="19"/>
      <c r="I851" s="686"/>
    </row>
    <row r="852" spans="2:11" ht="17.399999999999999" customHeight="1" x14ac:dyDescent="0.25">
      <c r="B852" s="690" t="s">
        <v>525</v>
      </c>
      <c r="C852" s="688">
        <v>0</v>
      </c>
      <c r="D852" s="688">
        <f>11569681+379558</f>
        <v>11949239</v>
      </c>
      <c r="E852" s="663"/>
      <c r="F852" s="19"/>
      <c r="G852" s="19"/>
      <c r="H852" s="19"/>
      <c r="I852" s="686"/>
    </row>
    <row r="853" spans="2:11" ht="17.399999999999999" customHeight="1" x14ac:dyDescent="0.25">
      <c r="B853" s="687" t="s">
        <v>59</v>
      </c>
      <c r="C853" s="688"/>
      <c r="D853" s="688"/>
      <c r="E853" s="663"/>
      <c r="F853" s="19"/>
      <c r="G853" s="691"/>
      <c r="H853" s="691"/>
      <c r="I853" s="686"/>
    </row>
    <row r="854" spans="2:11" ht="17.399999999999999" customHeight="1" x14ac:dyDescent="0.25">
      <c r="B854" s="689" t="s">
        <v>1865</v>
      </c>
      <c r="C854" s="688">
        <v>0</v>
      </c>
      <c r="D854" s="688">
        <f>495038330+27418080</f>
        <v>522456410</v>
      </c>
      <c r="E854" s="663"/>
      <c r="F854" s="19"/>
      <c r="G854" s="691"/>
      <c r="H854" s="691"/>
      <c r="I854" s="686"/>
    </row>
    <row r="855" spans="2:11" ht="17.399999999999999" customHeight="1" x14ac:dyDescent="0.25">
      <c r="B855" s="687" t="s">
        <v>65</v>
      </c>
      <c r="C855" s="688"/>
      <c r="D855" s="688"/>
      <c r="E855" s="663"/>
      <c r="F855" s="19"/>
      <c r="G855" s="691"/>
      <c r="H855" s="691"/>
      <c r="I855" s="686"/>
    </row>
    <row r="856" spans="2:11" ht="17.399999999999999" customHeight="1" x14ac:dyDescent="0.25">
      <c r="B856" s="689" t="s">
        <v>1866</v>
      </c>
      <c r="C856" s="688">
        <v>90575</v>
      </c>
      <c r="D856" s="688">
        <v>0</v>
      </c>
      <c r="E856" s="663"/>
      <c r="F856" s="19"/>
      <c r="G856" s="691"/>
      <c r="H856" s="691"/>
      <c r="I856" s="686"/>
    </row>
    <row r="857" spans="2:11" ht="17.399999999999999" customHeight="1" x14ac:dyDescent="0.25">
      <c r="B857" s="689" t="s">
        <v>421</v>
      </c>
      <c r="C857" s="688">
        <v>14495</v>
      </c>
      <c r="D857" s="688">
        <v>0</v>
      </c>
      <c r="E857" s="663"/>
      <c r="F857" s="19"/>
      <c r="G857" s="691"/>
      <c r="H857" s="691"/>
      <c r="I857" s="686"/>
    </row>
    <row r="858" spans="2:11" ht="17.399999999999999" customHeight="1" x14ac:dyDescent="0.25">
      <c r="B858" s="689" t="s">
        <v>1857</v>
      </c>
      <c r="C858" s="688">
        <v>3623</v>
      </c>
      <c r="D858" s="688">
        <v>0</v>
      </c>
      <c r="E858" s="663"/>
      <c r="F858" s="19"/>
      <c r="G858" s="691"/>
      <c r="H858" s="691"/>
      <c r="I858" s="686"/>
    </row>
    <row r="859" spans="2:11" ht="17.399999999999999" customHeight="1" x14ac:dyDescent="0.25">
      <c r="B859" s="689" t="s">
        <v>1860</v>
      </c>
      <c r="C859" s="688">
        <v>1475020</v>
      </c>
      <c r="D859" s="688">
        <v>0</v>
      </c>
      <c r="E859" s="663"/>
      <c r="F859" s="19"/>
      <c r="G859" s="691"/>
      <c r="H859" s="691"/>
      <c r="I859" s="686"/>
    </row>
    <row r="860" spans="2:11" ht="17.399999999999999" customHeight="1" x14ac:dyDescent="0.25">
      <c r="B860" s="689" t="s">
        <v>1867</v>
      </c>
      <c r="C860" s="688">
        <v>0</v>
      </c>
      <c r="D860" s="688">
        <f>190888050+34257050</f>
        <v>225145100</v>
      </c>
      <c r="E860" s="663"/>
      <c r="F860" s="19"/>
      <c r="G860" s="691"/>
      <c r="H860" s="691"/>
      <c r="I860" s="686"/>
    </row>
    <row r="861" spans="2:11" ht="17.399999999999999" customHeight="1" x14ac:dyDescent="0.25">
      <c r="B861" s="689" t="s">
        <v>1868</v>
      </c>
      <c r="C861" s="688">
        <v>0</v>
      </c>
      <c r="D861" s="688">
        <v>180454545.44999999</v>
      </c>
      <c r="E861" s="663"/>
      <c r="F861" s="686"/>
      <c r="G861" s="691"/>
      <c r="H861" s="691"/>
      <c r="I861" s="691"/>
      <c r="J861" s="691"/>
      <c r="K861" s="691"/>
    </row>
    <row r="862" spans="2:11" ht="17.399999999999999" customHeight="1" x14ac:dyDescent="0.25">
      <c r="B862" s="687" t="s">
        <v>60</v>
      </c>
      <c r="C862" s="688"/>
      <c r="D862" s="688"/>
      <c r="E862" s="663"/>
      <c r="F862" s="19"/>
      <c r="G862" s="691"/>
      <c r="H862" s="691"/>
      <c r="I862" s="691"/>
      <c r="J862" s="691"/>
      <c r="K862" s="691"/>
    </row>
    <row r="863" spans="2:11" ht="17.399999999999999" customHeight="1" x14ac:dyDescent="0.25">
      <c r="B863" s="689" t="s">
        <v>1866</v>
      </c>
      <c r="C863" s="688">
        <v>34685.454545454544</v>
      </c>
      <c r="D863" s="688">
        <v>0</v>
      </c>
      <c r="E863" s="663"/>
      <c r="F863" s="19"/>
      <c r="G863" s="691"/>
      <c r="H863" s="691"/>
      <c r="I863" s="691"/>
      <c r="J863" s="691"/>
      <c r="K863" s="691"/>
    </row>
    <row r="864" spans="2:11" ht="17.399999999999999" customHeight="1" x14ac:dyDescent="0.25">
      <c r="B864" s="689" t="s">
        <v>421</v>
      </c>
      <c r="C864" s="688">
        <v>6009.090909090909</v>
      </c>
      <c r="D864" s="688">
        <v>0</v>
      </c>
      <c r="E864" s="663"/>
      <c r="F864" s="19"/>
      <c r="G864" s="691"/>
      <c r="H864" s="691"/>
      <c r="I864" s="691"/>
      <c r="J864" s="691"/>
      <c r="K864" s="691"/>
    </row>
    <row r="865" spans="2:13" ht="17.399999999999999" customHeight="1" x14ac:dyDescent="0.25">
      <c r="B865" s="689" t="s">
        <v>1857</v>
      </c>
      <c r="C865" s="688">
        <v>1502</v>
      </c>
      <c r="D865" s="688">
        <v>0</v>
      </c>
      <c r="E865" s="663"/>
      <c r="F865" s="19"/>
      <c r="G865" s="691"/>
      <c r="H865" s="691"/>
      <c r="I865" s="691"/>
      <c r="J865" s="691"/>
      <c r="K865" s="691"/>
    </row>
    <row r="866" spans="2:13" ht="17.399999999999999" customHeight="1" x14ac:dyDescent="0.25">
      <c r="B866" s="689" t="s">
        <v>1869</v>
      </c>
      <c r="C866" s="688">
        <v>0</v>
      </c>
      <c r="D866" s="688">
        <f>615353129+34222250</f>
        <v>649575379</v>
      </c>
      <c r="E866" s="663"/>
      <c r="F866" s="19"/>
      <c r="G866" s="691"/>
      <c r="H866" s="691"/>
      <c r="I866" s="691"/>
      <c r="J866" s="691"/>
      <c r="K866" s="691"/>
      <c r="L866" s="691"/>
      <c r="M866" s="691"/>
    </row>
    <row r="867" spans="2:13" ht="17.399999999999999" customHeight="1" x14ac:dyDescent="0.25">
      <c r="B867" s="687" t="s">
        <v>1870</v>
      </c>
      <c r="C867" s="688"/>
      <c r="D867" s="688"/>
      <c r="E867" s="663"/>
      <c r="F867" s="692"/>
      <c r="G867" s="691"/>
      <c r="H867" s="691"/>
      <c r="I867" s="691"/>
      <c r="J867" s="691"/>
      <c r="K867" s="691"/>
      <c r="L867" s="691"/>
      <c r="M867" s="691"/>
    </row>
    <row r="868" spans="2:13" ht="17.399999999999999" customHeight="1" x14ac:dyDescent="0.25">
      <c r="B868" s="689" t="s">
        <v>617</v>
      </c>
      <c r="C868" s="688">
        <v>0</v>
      </c>
      <c r="D868" s="688">
        <f>40670370+4097351</f>
        <v>44767721</v>
      </c>
      <c r="E868" s="663"/>
      <c r="F868" s="19"/>
      <c r="G868" s="691"/>
      <c r="H868" s="691"/>
      <c r="I868" s="691"/>
      <c r="J868" s="691"/>
      <c r="K868" s="691"/>
      <c r="L868" s="691"/>
      <c r="M868" s="691"/>
    </row>
    <row r="869" spans="2:13" ht="17.399999999999999" customHeight="1" x14ac:dyDescent="0.25">
      <c r="B869" s="687" t="s">
        <v>75</v>
      </c>
      <c r="C869" s="688"/>
      <c r="D869" s="688"/>
      <c r="E869" s="663"/>
      <c r="F869" s="19"/>
      <c r="G869" s="691"/>
      <c r="H869" s="691"/>
      <c r="I869" s="691"/>
      <c r="J869" s="691"/>
      <c r="K869" s="691"/>
      <c r="L869" s="691"/>
      <c r="M869" s="691"/>
    </row>
    <row r="870" spans="2:13" ht="17.399999999999999" customHeight="1" x14ac:dyDescent="0.25">
      <c r="B870" s="689" t="s">
        <v>1871</v>
      </c>
      <c r="C870" s="688">
        <v>0</v>
      </c>
      <c r="D870" s="688">
        <v>1040000000</v>
      </c>
      <c r="E870" s="663"/>
      <c r="F870" s="19"/>
      <c r="G870" s="691"/>
      <c r="H870" s="691"/>
      <c r="I870" s="691"/>
      <c r="J870" s="691"/>
      <c r="K870" s="691"/>
      <c r="L870" s="691"/>
      <c r="M870" s="691"/>
    </row>
    <row r="871" spans="2:13" ht="17.399999999999999" customHeight="1" x14ac:dyDescent="0.25">
      <c r="B871" s="687" t="s">
        <v>79</v>
      </c>
      <c r="C871" s="688"/>
      <c r="D871" s="688"/>
      <c r="E871" s="663"/>
      <c r="F871" s="19"/>
      <c r="G871" s="691"/>
      <c r="H871" s="691"/>
      <c r="I871" s="691"/>
      <c r="J871" s="691"/>
      <c r="K871" s="691"/>
      <c r="L871" s="691"/>
      <c r="M871" s="691"/>
    </row>
    <row r="872" spans="2:13" ht="17.399999999999999" customHeight="1" x14ac:dyDescent="0.25">
      <c r="B872" s="689" t="s">
        <v>1866</v>
      </c>
      <c r="C872" s="688">
        <v>37500</v>
      </c>
      <c r="D872" s="688">
        <v>0</v>
      </c>
      <c r="E872" s="663"/>
      <c r="F872" s="19"/>
      <c r="G872" s="691"/>
      <c r="H872" s="691"/>
      <c r="I872" s="691"/>
      <c r="J872" s="691"/>
      <c r="K872" s="691"/>
      <c r="L872" s="691"/>
      <c r="M872" s="691"/>
    </row>
    <row r="873" spans="2:13" ht="17.399999999999999" customHeight="1" x14ac:dyDescent="0.25">
      <c r="B873" s="689" t="s">
        <v>421</v>
      </c>
      <c r="C873" s="688">
        <v>5999.9999999999991</v>
      </c>
      <c r="D873" s="688">
        <v>0</v>
      </c>
      <c r="E873" s="663"/>
      <c r="F873" s="19"/>
      <c r="G873" s="691"/>
      <c r="H873" s="691"/>
      <c r="I873" s="691"/>
      <c r="J873" s="691"/>
      <c r="K873" s="691"/>
      <c r="L873" s="691"/>
      <c r="M873" s="691"/>
    </row>
    <row r="874" spans="2:13" ht="17.399999999999999" customHeight="1" x14ac:dyDescent="0.25">
      <c r="B874" s="689" t="s">
        <v>1857</v>
      </c>
      <c r="C874" s="688">
        <v>1500</v>
      </c>
      <c r="D874" s="688">
        <v>0</v>
      </c>
      <c r="E874" s="663"/>
      <c r="F874" s="19"/>
      <c r="G874" s="691"/>
      <c r="H874" s="691"/>
      <c r="I874" s="691"/>
      <c r="J874" s="691"/>
      <c r="K874" s="691"/>
      <c r="L874" s="691"/>
      <c r="M874" s="691"/>
    </row>
    <row r="875" spans="2:13" ht="17.399999999999999" customHeight="1" x14ac:dyDescent="0.25">
      <c r="B875" s="689" t="s">
        <v>1872</v>
      </c>
      <c r="C875" s="688">
        <v>0</v>
      </c>
      <c r="D875" s="688">
        <v>180230556</v>
      </c>
      <c r="E875" s="663"/>
      <c r="F875" s="19"/>
      <c r="G875" s="691"/>
      <c r="H875" s="691"/>
      <c r="I875" s="691"/>
      <c r="J875" s="691"/>
      <c r="K875" s="691"/>
      <c r="L875" s="691"/>
      <c r="M875" s="691"/>
    </row>
    <row r="876" spans="2:13" ht="17.399999999999999" customHeight="1" x14ac:dyDescent="0.25">
      <c r="B876" s="687" t="s">
        <v>125</v>
      </c>
      <c r="C876" s="688"/>
      <c r="D876" s="688"/>
      <c r="E876" s="663"/>
      <c r="F876" s="19"/>
      <c r="G876" s="691"/>
      <c r="H876" s="691"/>
      <c r="I876" s="691"/>
      <c r="J876" s="691"/>
      <c r="K876" s="691"/>
      <c r="L876" s="691"/>
      <c r="M876" s="691"/>
    </row>
    <row r="877" spans="2:13" ht="17.399999999999999" customHeight="1" x14ac:dyDescent="0.25">
      <c r="B877" s="689" t="s">
        <v>1873</v>
      </c>
      <c r="C877" s="688">
        <v>0</v>
      </c>
      <c r="D877" s="688">
        <v>148127778</v>
      </c>
      <c r="E877" s="663"/>
      <c r="F877" s="19"/>
      <c r="G877" s="691"/>
      <c r="H877" s="691"/>
      <c r="I877" s="691"/>
      <c r="J877" s="691"/>
      <c r="K877" s="691"/>
      <c r="L877" s="691"/>
      <c r="M877" s="691"/>
    </row>
    <row r="878" spans="2:13" ht="17.399999999999999" customHeight="1" x14ac:dyDescent="0.25">
      <c r="B878" s="687" t="s">
        <v>127</v>
      </c>
      <c r="C878" s="688"/>
      <c r="D878" s="688"/>
      <c r="E878" s="663"/>
      <c r="F878" s="19"/>
      <c r="G878" s="691"/>
      <c r="H878" s="691"/>
      <c r="I878" s="691"/>
      <c r="J878" s="691"/>
      <c r="K878" s="691"/>
      <c r="L878" s="691"/>
      <c r="M878" s="691"/>
    </row>
    <row r="879" spans="2:13" ht="17.399999999999999" customHeight="1" x14ac:dyDescent="0.25">
      <c r="B879" s="689" t="s">
        <v>1874</v>
      </c>
      <c r="C879" s="688">
        <v>0</v>
      </c>
      <c r="D879" s="688">
        <v>237250000</v>
      </c>
      <c r="E879" s="663"/>
      <c r="F879" s="19"/>
      <c r="G879" s="691"/>
      <c r="H879" s="691"/>
      <c r="I879" s="691"/>
      <c r="J879" s="691"/>
      <c r="K879" s="691"/>
      <c r="L879" s="691"/>
      <c r="M879" s="691"/>
    </row>
    <row r="880" spans="2:13" ht="17.399999999999999" customHeight="1" x14ac:dyDescent="0.25">
      <c r="B880" s="687" t="s">
        <v>130</v>
      </c>
      <c r="C880" s="688"/>
      <c r="D880" s="688"/>
      <c r="E880" s="663"/>
      <c r="F880" s="19"/>
      <c r="G880" s="19"/>
      <c r="H880" s="691"/>
      <c r="I880" s="691"/>
      <c r="J880" s="691"/>
      <c r="K880" s="691"/>
      <c r="L880" s="691"/>
      <c r="M880" s="691"/>
    </row>
    <row r="881" spans="2:13" ht="17.399999999999999" customHeight="1" x14ac:dyDescent="0.25">
      <c r="B881" s="689" t="s">
        <v>1875</v>
      </c>
      <c r="C881" s="688">
        <v>0</v>
      </c>
      <c r="D881" s="688">
        <v>150041667</v>
      </c>
      <c r="E881" s="663"/>
      <c r="F881" s="19"/>
      <c r="G881" s="19"/>
      <c r="H881" s="691"/>
      <c r="I881" s="691"/>
      <c r="J881" s="691"/>
      <c r="K881" s="691"/>
      <c r="L881" s="691"/>
      <c r="M881" s="691"/>
    </row>
    <row r="882" spans="2:13" ht="17.399999999999999" customHeight="1" x14ac:dyDescent="0.25">
      <c r="B882" s="687" t="s">
        <v>73</v>
      </c>
      <c r="C882" s="688"/>
      <c r="D882" s="688"/>
      <c r="E882" s="663"/>
      <c r="F882" s="19"/>
      <c r="G882" s="19"/>
      <c r="H882" s="691"/>
      <c r="I882" s="691"/>
      <c r="J882" s="691"/>
      <c r="K882" s="691"/>
      <c r="L882" s="691"/>
      <c r="M882" s="691"/>
    </row>
    <row r="883" spans="2:13" ht="17.399999999999999" customHeight="1" x14ac:dyDescent="0.25">
      <c r="B883" s="689" t="s">
        <v>1876</v>
      </c>
      <c r="C883" s="688">
        <v>0</v>
      </c>
      <c r="D883" s="688">
        <v>151666666.66666701</v>
      </c>
      <c r="E883" s="663"/>
      <c r="F883" s="19"/>
      <c r="G883" s="19"/>
      <c r="H883" s="691"/>
      <c r="I883" s="691"/>
      <c r="J883" s="691"/>
      <c r="K883" s="691"/>
      <c r="L883" s="691"/>
      <c r="M883" s="691"/>
    </row>
    <row r="884" spans="2:13" ht="17.399999999999999" customHeight="1" x14ac:dyDescent="0.25">
      <c r="B884" s="689"/>
      <c r="C884" s="688"/>
      <c r="D884" s="688"/>
      <c r="E884" s="663"/>
      <c r="F884" s="19"/>
      <c r="G884" s="19"/>
      <c r="H884" s="691"/>
      <c r="I884" s="691"/>
      <c r="J884" s="691"/>
      <c r="K884" s="691"/>
      <c r="L884" s="691"/>
      <c r="M884" s="691"/>
    </row>
    <row r="885" spans="2:13" ht="17.399999999999999" customHeight="1" x14ac:dyDescent="0.25">
      <c r="B885" s="451" t="s">
        <v>1726</v>
      </c>
      <c r="C885" s="574">
        <f>SUM(C840:C884)</f>
        <v>2014228941.5454545</v>
      </c>
      <c r="D885" s="574">
        <f>SUM(D840:D884)</f>
        <v>4010651382.6566668</v>
      </c>
      <c r="E885" s="693"/>
      <c r="F885" s="692"/>
      <c r="G885" s="19"/>
      <c r="H885" s="691"/>
      <c r="I885" s="691"/>
      <c r="J885" s="691"/>
      <c r="K885" s="691"/>
      <c r="L885" s="691"/>
      <c r="M885" s="691"/>
    </row>
    <row r="886" spans="2:13" ht="17.399999999999999" customHeight="1" x14ac:dyDescent="0.25">
      <c r="B886" s="451" t="s">
        <v>1727</v>
      </c>
      <c r="C886" s="574">
        <v>774078835</v>
      </c>
      <c r="D886" s="574">
        <v>114725416</v>
      </c>
      <c r="F886" s="692"/>
      <c r="G886" s="19"/>
      <c r="H886" s="691"/>
      <c r="I886" s="691"/>
      <c r="J886" s="691"/>
      <c r="K886" s="691"/>
      <c r="L886" s="691"/>
      <c r="M886" s="691"/>
    </row>
    <row r="887" spans="2:13" ht="13.5" customHeight="1" x14ac:dyDescent="0.25">
      <c r="B887" s="438"/>
      <c r="C887" s="694"/>
      <c r="F887" s="609"/>
    </row>
    <row r="888" spans="2:13" ht="13.5" customHeight="1" x14ac:dyDescent="0.25">
      <c r="B888" s="438"/>
      <c r="C888" s="694"/>
      <c r="F888" s="609"/>
    </row>
    <row r="889" spans="2:13" x14ac:dyDescent="0.25">
      <c r="B889" s="438" t="s">
        <v>1877</v>
      </c>
      <c r="C889" s="694"/>
    </row>
    <row r="890" spans="2:13" x14ac:dyDescent="0.25">
      <c r="B890" s="438"/>
      <c r="C890" s="694"/>
    </row>
    <row r="891" spans="2:13" ht="41.4" x14ac:dyDescent="0.25">
      <c r="B891" s="576" t="s">
        <v>1620</v>
      </c>
      <c r="C891" s="576" t="s">
        <v>1878</v>
      </c>
      <c r="D891" s="576" t="s">
        <v>1785</v>
      </c>
      <c r="E891" s="576" t="s">
        <v>1879</v>
      </c>
      <c r="F891" s="576" t="s">
        <v>1880</v>
      </c>
    </row>
    <row r="892" spans="2:13" x14ac:dyDescent="0.25">
      <c r="B892" s="625" t="s">
        <v>93</v>
      </c>
      <c r="C892" s="606">
        <f>10000000000+615000000</f>
        <v>10615000000</v>
      </c>
      <c r="D892" s="606">
        <f>+'Consolidado 2021'!H276+'Consolidado 2021'!H272-'Nota 5'!C892+1000000</f>
        <v>16946027914</v>
      </c>
      <c r="E892" s="606">
        <v>0</v>
      </c>
      <c r="F892" s="606">
        <f>+SUM(C892:E892)</f>
        <v>27561027914</v>
      </c>
      <c r="G892" s="609"/>
    </row>
    <row r="893" spans="2:13" x14ac:dyDescent="0.25">
      <c r="B893" s="625" t="s">
        <v>1881</v>
      </c>
      <c r="C893" s="606">
        <v>0</v>
      </c>
      <c r="D893" s="606">
        <v>0</v>
      </c>
      <c r="E893" s="606">
        <v>0</v>
      </c>
      <c r="F893" s="606">
        <f>+SUM(C893:E893)</f>
        <v>0</v>
      </c>
    </row>
    <row r="894" spans="2:13" x14ac:dyDescent="0.25">
      <c r="B894" s="625" t="s">
        <v>1882</v>
      </c>
      <c r="C894" s="606">
        <v>101000000</v>
      </c>
      <c r="D894" s="606">
        <v>49000000</v>
      </c>
      <c r="E894" s="606">
        <v>0</v>
      </c>
      <c r="F894" s="606">
        <f>+SUM(C894:E894)</f>
        <v>150000000</v>
      </c>
      <c r="G894" s="609"/>
    </row>
    <row r="895" spans="2:13" x14ac:dyDescent="0.25">
      <c r="B895" s="695" t="s">
        <v>1883</v>
      </c>
      <c r="C895" s="696">
        <v>35338445</v>
      </c>
      <c r="D895" s="606">
        <v>135910932.10530001</v>
      </c>
      <c r="E895" s="606">
        <v>-35338445</v>
      </c>
      <c r="F895" s="606">
        <f>+SUM(C895:E895)</f>
        <v>135910932.10530001</v>
      </c>
      <c r="G895" s="609"/>
    </row>
    <row r="896" spans="2:13" x14ac:dyDescent="0.25">
      <c r="B896" s="625" t="s">
        <v>1884</v>
      </c>
      <c r="C896" s="606">
        <v>-16109966</v>
      </c>
      <c r="D896" s="606">
        <v>16109966</v>
      </c>
      <c r="E896" s="606">
        <v>0</v>
      </c>
      <c r="F896" s="606">
        <f t="shared" ref="F896" si="10">+SUM(C896:E896)</f>
        <v>0</v>
      </c>
      <c r="G896" s="609"/>
    </row>
    <row r="897" spans="1:7" x14ac:dyDescent="0.25">
      <c r="B897" s="625" t="s">
        <v>1885</v>
      </c>
      <c r="C897" s="654">
        <f>2061680646+29721</f>
        <v>2061710367</v>
      </c>
      <c r="D897" s="606">
        <f>+'Consolidado 2021'!H283</f>
        <v>2498031318</v>
      </c>
      <c r="E897" s="606">
        <f>-2061680646-29721</f>
        <v>-2061710367</v>
      </c>
      <c r="F897" s="606">
        <f>+SUM(C897:E897)</f>
        <v>2498031318</v>
      </c>
      <c r="G897" s="609"/>
    </row>
    <row r="898" spans="1:7" x14ac:dyDescent="0.25">
      <c r="B898" s="453" t="s">
        <v>661</v>
      </c>
      <c r="C898" s="607">
        <f>+SUM(C892:C897)</f>
        <v>12796938846</v>
      </c>
      <c r="D898" s="607">
        <f>+SUM(D892:D897)</f>
        <v>19645080130.105301</v>
      </c>
      <c r="E898" s="607">
        <f>+SUM(E892:E897)</f>
        <v>-2097048812</v>
      </c>
      <c r="F898" s="607">
        <f>+SUM(F892:F897)</f>
        <v>30344970164.105301</v>
      </c>
      <c r="G898" s="609">
        <f>+F898-'Consolidado 2021'!H270</f>
        <v>0</v>
      </c>
    </row>
    <row r="899" spans="1:7" x14ac:dyDescent="0.25">
      <c r="B899" s="438"/>
      <c r="C899" s="492"/>
    </row>
    <row r="900" spans="1:7" x14ac:dyDescent="0.25">
      <c r="B900" s="438"/>
      <c r="C900" s="492"/>
    </row>
    <row r="901" spans="1:7" x14ac:dyDescent="0.25">
      <c r="A901" s="438"/>
      <c r="B901" s="438" t="s">
        <v>1886</v>
      </c>
      <c r="C901" s="492"/>
    </row>
    <row r="902" spans="1:7" x14ac:dyDescent="0.25">
      <c r="A902" s="438"/>
      <c r="B902" s="438"/>
      <c r="C902" s="492"/>
    </row>
    <row r="903" spans="1:7" x14ac:dyDescent="0.25">
      <c r="B903" s="438" t="s">
        <v>1887</v>
      </c>
      <c r="C903" s="448"/>
    </row>
    <row r="905" spans="1:7" ht="21.6" customHeight="1" x14ac:dyDescent="0.25">
      <c r="B905" s="697" t="s">
        <v>1620</v>
      </c>
      <c r="C905" s="442">
        <v>44561</v>
      </c>
      <c r="D905" s="442">
        <v>44196</v>
      </c>
    </row>
    <row r="906" spans="1:7" x14ac:dyDescent="0.25">
      <c r="B906" s="653" t="s">
        <v>1888</v>
      </c>
      <c r="C906" s="698">
        <f>-Clasificaciones!G625-Clasificaciones!G626</f>
        <v>4071041986</v>
      </c>
      <c r="D906" s="698">
        <v>3918687347</v>
      </c>
    </row>
    <row r="907" spans="1:7" x14ac:dyDescent="0.25">
      <c r="B907" s="499" t="s">
        <v>1116</v>
      </c>
      <c r="C907" s="699">
        <f>SUM(C906:C906)</f>
        <v>4071041986</v>
      </c>
      <c r="D907" s="699">
        <f>SUM(D906:D906)</f>
        <v>3918687347</v>
      </c>
      <c r="E907" s="700">
        <f>+C907-'Estado de Resultados'!E36</f>
        <v>0</v>
      </c>
      <c r="F907" s="700"/>
      <c r="G907" s="700"/>
    </row>
    <row r="908" spans="1:7" x14ac:dyDescent="0.25">
      <c r="B908" s="701"/>
      <c r="C908" s="702"/>
      <c r="D908" s="702"/>
      <c r="E908" s="700"/>
      <c r="F908" s="700"/>
      <c r="G908" s="700"/>
    </row>
    <row r="909" spans="1:7" x14ac:dyDescent="0.25">
      <c r="B909" s="438"/>
      <c r="F909" s="609"/>
    </row>
    <row r="910" spans="1:7" x14ac:dyDescent="0.25">
      <c r="B910" s="438" t="s">
        <v>1889</v>
      </c>
      <c r="C910" s="448"/>
    </row>
    <row r="911" spans="1:7" x14ac:dyDescent="0.25">
      <c r="B911" s="438"/>
    </row>
    <row r="912" spans="1:7" ht="27.6" customHeight="1" x14ac:dyDescent="0.25">
      <c r="B912" s="697" t="s">
        <v>1620</v>
      </c>
      <c r="C912" s="442">
        <v>44561</v>
      </c>
      <c r="D912" s="442" t="s">
        <v>1890</v>
      </c>
    </row>
    <row r="913" spans="2:6" x14ac:dyDescent="0.25">
      <c r="B913" s="703" t="s">
        <v>591</v>
      </c>
      <c r="C913" s="698">
        <f>-Clasificaciones!G575</f>
        <v>2108072950</v>
      </c>
      <c r="D913" s="698">
        <v>103568438</v>
      </c>
    </row>
    <row r="914" spans="2:6" x14ac:dyDescent="0.25">
      <c r="B914" s="703" t="s">
        <v>593</v>
      </c>
      <c r="C914" s="698">
        <f>-Clasificaciones!G576</f>
        <v>1622601040</v>
      </c>
      <c r="D914" s="698">
        <v>63945633</v>
      </c>
    </row>
    <row r="915" spans="2:6" x14ac:dyDescent="0.25">
      <c r="B915" s="703" t="s">
        <v>412</v>
      </c>
      <c r="C915" s="698">
        <v>265305</v>
      </c>
      <c r="D915" s="698">
        <v>3516576</v>
      </c>
    </row>
    <row r="916" spans="2:6" x14ac:dyDescent="0.25">
      <c r="B916" s="703" t="s">
        <v>420</v>
      </c>
      <c r="C916" s="698">
        <v>11000000</v>
      </c>
      <c r="D916" s="698">
        <v>0</v>
      </c>
    </row>
    <row r="917" spans="2:6" x14ac:dyDescent="0.25">
      <c r="B917" s="703" t="s">
        <v>422</v>
      </c>
      <c r="C917" s="698">
        <v>77220978</v>
      </c>
      <c r="D917" s="698">
        <f>-Clasificaciones!K673</f>
        <v>85870468</v>
      </c>
    </row>
    <row r="918" spans="2:6" x14ac:dyDescent="0.25">
      <c r="B918" s="703" t="s">
        <v>1891</v>
      </c>
      <c r="C918" s="698">
        <v>8655356</v>
      </c>
      <c r="D918" s="698">
        <v>0</v>
      </c>
    </row>
    <row r="919" spans="2:6" x14ac:dyDescent="0.25">
      <c r="B919" s="703" t="s">
        <v>1892</v>
      </c>
      <c r="C919" s="698">
        <v>19128253</v>
      </c>
      <c r="D919" s="698">
        <f>-Clasificaciones!K676</f>
        <v>21483865</v>
      </c>
    </row>
    <row r="920" spans="2:6" x14ac:dyDescent="0.25">
      <c r="B920" s="703" t="s">
        <v>1893</v>
      </c>
      <c r="C920" s="698">
        <v>2090413</v>
      </c>
      <c r="D920" s="698">
        <v>0</v>
      </c>
    </row>
    <row r="921" spans="2:6" x14ac:dyDescent="0.25">
      <c r="B921" s="703" t="s">
        <v>428</v>
      </c>
      <c r="C921" s="698">
        <v>235150</v>
      </c>
      <c r="D921" s="698">
        <v>6021870</v>
      </c>
    </row>
    <row r="922" spans="2:6" x14ac:dyDescent="0.25">
      <c r="B922" s="703" t="s">
        <v>1894</v>
      </c>
      <c r="C922" s="698">
        <v>2049375</v>
      </c>
      <c r="D922" s="698">
        <v>0</v>
      </c>
    </row>
    <row r="923" spans="2:6" x14ac:dyDescent="0.25">
      <c r="B923" s="499" t="s">
        <v>1116</v>
      </c>
      <c r="C923" s="699">
        <f>+SUM(C913:C922)</f>
        <v>3851318820</v>
      </c>
      <c r="D923" s="699">
        <f>+SUM(D913:D922)</f>
        <v>284406850</v>
      </c>
      <c r="E923" s="650">
        <f>+C923-'Estado de Resultados'!E37</f>
        <v>0</v>
      </c>
      <c r="F923" s="650">
        <f>+D923-'Estado de Resultados'!G37</f>
        <v>0</v>
      </c>
    </row>
    <row r="924" spans="2:6" x14ac:dyDescent="0.25">
      <c r="B924" s="704" t="s">
        <v>1895</v>
      </c>
      <c r="C924" s="705"/>
      <c r="D924" s="705"/>
      <c r="E924" s="650"/>
      <c r="F924" s="650"/>
    </row>
    <row r="926" spans="2:6" x14ac:dyDescent="0.25">
      <c r="B926" s="438" t="s">
        <v>1896</v>
      </c>
      <c r="C926" s="448"/>
      <c r="D926" s="438"/>
    </row>
    <row r="928" spans="2:6" ht="27.6" customHeight="1" x14ac:dyDescent="0.25">
      <c r="B928" s="697" t="s">
        <v>1620</v>
      </c>
      <c r="C928" s="442">
        <v>44561</v>
      </c>
      <c r="D928" s="442" t="s">
        <v>1890</v>
      </c>
    </row>
    <row r="929" spans="2:7" x14ac:dyDescent="0.25">
      <c r="B929" s="706" t="s">
        <v>453</v>
      </c>
      <c r="C929" s="707"/>
      <c r="D929" s="708"/>
    </row>
    <row r="930" spans="2:7" x14ac:dyDescent="0.25">
      <c r="B930" s="709" t="s">
        <v>961</v>
      </c>
      <c r="C930" s="528">
        <v>2530200</v>
      </c>
      <c r="D930" s="528">
        <v>2530200</v>
      </c>
    </row>
    <row r="931" spans="2:7" x14ac:dyDescent="0.25">
      <c r="B931" s="709" t="s">
        <v>412</v>
      </c>
      <c r="C931" s="528">
        <f>+Clasificaciones!G717+Clasificaciones!G718+Clasificaciones!G719+Clasificaciones!G720+Clasificaciones!G721+Clasificaciones!G722</f>
        <v>893719815</v>
      </c>
      <c r="D931" s="528">
        <v>82039498</v>
      </c>
    </row>
    <row r="932" spans="2:7" x14ac:dyDescent="0.25">
      <c r="B932" s="709" t="s">
        <v>1897</v>
      </c>
      <c r="C932" s="528">
        <f>+Clasificaciones!G724+Clasificaciones!G725+Clasificaciones!G727+Clasificaciones!G730+Clasificaciones!G731+Clasificaciones!G732+Clasificaciones!G736+Clasificaciones!G742+Clasificaciones!G752+Clasificaciones!G755</f>
        <v>3434987202</v>
      </c>
      <c r="D932" s="528">
        <v>0</v>
      </c>
    </row>
    <row r="933" spans="2:7" x14ac:dyDescent="0.25">
      <c r="B933" s="709" t="s">
        <v>1898</v>
      </c>
      <c r="C933" s="528">
        <f>+Clasificaciones!G728+Clasificaciones!G729+Clasificaciones!G740+Clasificaciones!G741</f>
        <v>7054653807</v>
      </c>
      <c r="D933" s="528">
        <f>+Clasificaciones!K724</f>
        <v>1283145330</v>
      </c>
    </row>
    <row r="934" spans="2:7" x14ac:dyDescent="0.25">
      <c r="B934" s="709" t="s">
        <v>1899</v>
      </c>
      <c r="C934" s="528">
        <v>0</v>
      </c>
      <c r="D934" s="528">
        <f>+Clasificaciones!K754</f>
        <v>160050000</v>
      </c>
    </row>
    <row r="935" spans="2:7" x14ac:dyDescent="0.25">
      <c r="B935" s="709" t="s">
        <v>457</v>
      </c>
      <c r="C935" s="528">
        <f>+Clasificaciones!G760</f>
        <v>6819682</v>
      </c>
      <c r="D935" s="528">
        <v>0</v>
      </c>
    </row>
    <row r="936" spans="2:7" x14ac:dyDescent="0.25">
      <c r="B936" s="710" t="s">
        <v>1685</v>
      </c>
      <c r="C936" s="699">
        <f>SUM(C930:C935)</f>
        <v>11392710706</v>
      </c>
      <c r="D936" s="699">
        <f>SUM(D930:D935)</f>
        <v>1527765028</v>
      </c>
      <c r="E936" s="609">
        <f>+C936+'Estado de Resultados'!E42</f>
        <v>0</v>
      </c>
      <c r="F936" s="609">
        <f>+D936+'Estado de Resultados'!G42</f>
        <v>0</v>
      </c>
    </row>
    <row r="937" spans="2:7" x14ac:dyDescent="0.25">
      <c r="B937" s="711" t="s">
        <v>1373</v>
      </c>
      <c r="C937" s="712"/>
      <c r="D937" s="713"/>
    </row>
    <row r="938" spans="2:7" x14ac:dyDescent="0.25">
      <c r="B938" s="709" t="s">
        <v>460</v>
      </c>
      <c r="C938" s="528">
        <f>+Clasificaciones!G764</f>
        <v>25346583</v>
      </c>
      <c r="D938" s="714">
        <v>16217832</v>
      </c>
    </row>
    <row r="939" spans="2:7" x14ac:dyDescent="0.25">
      <c r="B939" s="709" t="s">
        <v>461</v>
      </c>
      <c r="C939" s="528">
        <v>9420248</v>
      </c>
      <c r="D939" s="714">
        <v>6170137</v>
      </c>
    </row>
    <row r="940" spans="2:7" x14ac:dyDescent="0.25">
      <c r="B940" s="709" t="s">
        <v>976</v>
      </c>
      <c r="C940" s="528">
        <v>20000000</v>
      </c>
      <c r="D940" s="714">
        <v>175000000</v>
      </c>
    </row>
    <row r="941" spans="2:7" x14ac:dyDescent="0.25">
      <c r="B941" s="709" t="s">
        <v>1036</v>
      </c>
      <c r="C941" s="528">
        <f>+Clasificaciones!G768</f>
        <v>77072838</v>
      </c>
      <c r="D941" s="714">
        <v>184948448</v>
      </c>
    </row>
    <row r="942" spans="2:7" x14ac:dyDescent="0.25">
      <c r="B942" s="710" t="s">
        <v>1685</v>
      </c>
      <c r="C942" s="699">
        <f>SUM(C937:C941)</f>
        <v>131839669</v>
      </c>
      <c r="D942" s="699">
        <f>SUM(D937:D941)</f>
        <v>382336417</v>
      </c>
      <c r="E942" s="609">
        <f>+C942+'Estado de Resultados'!E49</f>
        <v>0</v>
      </c>
      <c r="F942" s="609">
        <f>+D942+'Estado de Resultados'!G49</f>
        <v>0</v>
      </c>
      <c r="G942" s="650"/>
    </row>
    <row r="943" spans="2:7" x14ac:dyDescent="0.25">
      <c r="B943" s="711" t="s">
        <v>1900</v>
      </c>
      <c r="C943" s="712"/>
      <c r="D943" s="713"/>
    </row>
    <row r="944" spans="2:7" x14ac:dyDescent="0.25">
      <c r="B944" s="709" t="s">
        <v>469</v>
      </c>
      <c r="C944" s="528">
        <v>476860560</v>
      </c>
      <c r="D944" s="528">
        <v>243931510</v>
      </c>
      <c r="E944" s="709"/>
    </row>
    <row r="945" spans="2:5" x14ac:dyDescent="0.25">
      <c r="B945" s="709" t="s">
        <v>473</v>
      </c>
      <c r="C945" s="528">
        <v>19675318</v>
      </c>
      <c r="D945" s="528">
        <v>0</v>
      </c>
      <c r="E945" s="709"/>
    </row>
    <row r="946" spans="2:5" x14ac:dyDescent="0.25">
      <c r="B946" s="709" t="s">
        <v>474</v>
      </c>
      <c r="C946" s="528">
        <v>130441379</v>
      </c>
      <c r="D946" s="528">
        <v>65692208</v>
      </c>
      <c r="E946" s="709"/>
    </row>
    <row r="947" spans="2:5" x14ac:dyDescent="0.25">
      <c r="B947" s="709" t="s">
        <v>475</v>
      </c>
      <c r="C947" s="528">
        <v>162307818</v>
      </c>
      <c r="D947" s="528">
        <f>+Clasificaciones!K785</f>
        <v>96729000</v>
      </c>
      <c r="E947" s="709"/>
    </row>
    <row r="948" spans="2:5" x14ac:dyDescent="0.25">
      <c r="B948" s="709" t="s">
        <v>636</v>
      </c>
      <c r="C948" s="528">
        <v>318182</v>
      </c>
      <c r="D948" s="528">
        <f>+Clasificaciones!K786</f>
        <v>16388271</v>
      </c>
      <c r="E948" s="709"/>
    </row>
    <row r="949" spans="2:5" x14ac:dyDescent="0.25">
      <c r="B949" s="709" t="s">
        <v>513</v>
      </c>
      <c r="C949" s="528">
        <v>11468800</v>
      </c>
      <c r="D949" s="528">
        <f>+Clasificaciones!K842</f>
        <v>400000</v>
      </c>
      <c r="E949" s="709"/>
    </row>
    <row r="950" spans="2:5" x14ac:dyDescent="0.25">
      <c r="B950" s="709" t="s">
        <v>514</v>
      </c>
      <c r="C950" s="528">
        <v>24551374</v>
      </c>
      <c r="D950" s="528">
        <f>+Clasificaciones!K844</f>
        <v>5736362</v>
      </c>
      <c r="E950" s="709"/>
    </row>
    <row r="951" spans="2:5" x14ac:dyDescent="0.25">
      <c r="B951" s="709" t="s">
        <v>518</v>
      </c>
      <c r="C951" s="528">
        <v>5172724</v>
      </c>
      <c r="D951" s="528">
        <f>+Clasificaciones!K851</f>
        <v>3909140</v>
      </c>
      <c r="E951" s="709"/>
    </row>
    <row r="952" spans="2:5" x14ac:dyDescent="0.25">
      <c r="B952" s="709" t="s">
        <v>519</v>
      </c>
      <c r="C952" s="528">
        <v>50000000</v>
      </c>
      <c r="D952" s="528">
        <v>0</v>
      </c>
      <c r="E952" s="709"/>
    </row>
    <row r="953" spans="2:5" x14ac:dyDescent="0.25">
      <c r="B953" s="709" t="s">
        <v>520</v>
      </c>
      <c r="C953" s="528">
        <v>80000000</v>
      </c>
      <c r="D953" s="528">
        <v>0</v>
      </c>
      <c r="E953" s="709"/>
    </row>
    <row r="954" spans="2:5" x14ac:dyDescent="0.25">
      <c r="B954" s="709" t="s">
        <v>1114</v>
      </c>
      <c r="C954" s="528">
        <v>166160</v>
      </c>
      <c r="D954" s="528">
        <v>0</v>
      </c>
      <c r="E954" s="709"/>
    </row>
    <row r="955" spans="2:5" x14ac:dyDescent="0.25">
      <c r="B955" s="709" t="s">
        <v>619</v>
      </c>
      <c r="C955" s="528">
        <v>197178927</v>
      </c>
      <c r="D955" s="528">
        <v>0</v>
      </c>
      <c r="E955" s="709"/>
    </row>
    <row r="956" spans="2:5" x14ac:dyDescent="0.25">
      <c r="B956" s="709" t="s">
        <v>521</v>
      </c>
      <c r="C956" s="528">
        <v>7985757</v>
      </c>
      <c r="D956" s="528">
        <v>0</v>
      </c>
      <c r="E956" s="709"/>
    </row>
    <row r="957" spans="2:5" x14ac:dyDescent="0.25">
      <c r="B957" s="709" t="s">
        <v>525</v>
      </c>
      <c r="C957" s="528">
        <v>10219309</v>
      </c>
      <c r="D957" s="528">
        <f>+Clasificaciones!K862</f>
        <v>13562062</v>
      </c>
      <c r="E957" s="709"/>
    </row>
    <row r="958" spans="2:5" x14ac:dyDescent="0.25">
      <c r="B958" s="709" t="s">
        <v>526</v>
      </c>
      <c r="C958" s="528">
        <v>11949239</v>
      </c>
      <c r="D958" s="528">
        <v>0</v>
      </c>
      <c r="E958" s="709"/>
    </row>
    <row r="959" spans="2:5" x14ac:dyDescent="0.25">
      <c r="B959" s="709" t="s">
        <v>530</v>
      </c>
      <c r="C959" s="528">
        <v>65068253</v>
      </c>
      <c r="D959" s="528">
        <f>+Clasificaciones!K869</f>
        <v>91745164</v>
      </c>
      <c r="E959" s="709"/>
    </row>
    <row r="960" spans="2:5" x14ac:dyDescent="0.25">
      <c r="B960" s="709" t="s">
        <v>532</v>
      </c>
      <c r="C960" s="528">
        <f>+'Consolidado 2021'!H503</f>
        <v>71260345</v>
      </c>
      <c r="D960" s="528">
        <f>+Clasificaciones!K871</f>
        <v>21460800</v>
      </c>
      <c r="E960" s="709"/>
    </row>
    <row r="961" spans="2:7" x14ac:dyDescent="0.25">
      <c r="B961" s="709" t="s">
        <v>533</v>
      </c>
      <c r="C961" s="528">
        <v>1999270</v>
      </c>
      <c r="D961" s="528">
        <v>0</v>
      </c>
      <c r="E961" s="709"/>
    </row>
    <row r="962" spans="2:7" x14ac:dyDescent="0.25">
      <c r="B962" s="709" t="s">
        <v>534</v>
      </c>
      <c r="C962" s="528">
        <v>409965655</v>
      </c>
      <c r="D962" s="528">
        <f>+Clasificaciones!K873</f>
        <v>239294319</v>
      </c>
      <c r="E962" s="709"/>
    </row>
    <row r="963" spans="2:7" x14ac:dyDescent="0.25">
      <c r="B963" s="710" t="s">
        <v>1685</v>
      </c>
      <c r="C963" s="699">
        <f>+SUM(C944:C962)</f>
        <v>1736589070</v>
      </c>
      <c r="D963" s="699">
        <f>+SUM(D944:D962)</f>
        <v>798848836</v>
      </c>
      <c r="E963" s="715">
        <f>+C963+'Estado de Resultados'!E60</f>
        <v>0</v>
      </c>
      <c r="F963" s="608">
        <f>+D963+'Estado de Resultados'!G60</f>
        <v>0</v>
      </c>
      <c r="G963" s="650"/>
    </row>
    <row r="964" spans="2:7" x14ac:dyDescent="0.25">
      <c r="B964" s="716"/>
      <c r="C964" s="702"/>
      <c r="D964" s="702"/>
      <c r="E964" s="2"/>
      <c r="F964" s="609"/>
      <c r="G964" s="650"/>
    </row>
    <row r="965" spans="2:7" x14ac:dyDescent="0.25">
      <c r="B965" s="694"/>
      <c r="C965" s="694"/>
      <c r="D965" s="694"/>
    </row>
    <row r="966" spans="2:7" x14ac:dyDescent="0.25">
      <c r="B966" s="438" t="s">
        <v>1901</v>
      </c>
      <c r="C966" s="448"/>
    </row>
    <row r="968" spans="2:7" ht="27.6" customHeight="1" x14ac:dyDescent="0.25">
      <c r="B968" s="697" t="s">
        <v>1620</v>
      </c>
      <c r="C968" s="442">
        <v>44561</v>
      </c>
      <c r="D968" s="442" t="s">
        <v>1890</v>
      </c>
    </row>
    <row r="969" spans="2:7" x14ac:dyDescent="0.25">
      <c r="B969" s="717" t="s">
        <v>1902</v>
      </c>
      <c r="C969" s="625"/>
      <c r="D969" s="625"/>
    </row>
    <row r="970" spans="2:7" x14ac:dyDescent="0.25">
      <c r="B970" s="564" t="s">
        <v>436</v>
      </c>
      <c r="C970" s="718">
        <f>-Clasificaciones!G688</f>
        <v>8730</v>
      </c>
      <c r="D970" s="636">
        <v>0</v>
      </c>
    </row>
    <row r="971" spans="2:7" x14ac:dyDescent="0.25">
      <c r="B971" s="564" t="s">
        <v>439</v>
      </c>
      <c r="C971" s="636">
        <f>-Clasificaciones!G695</f>
        <v>12670644</v>
      </c>
      <c r="D971" s="636">
        <v>0</v>
      </c>
    </row>
    <row r="972" spans="2:7" x14ac:dyDescent="0.25">
      <c r="B972" s="564" t="s">
        <v>440</v>
      </c>
      <c r="C972" s="636">
        <f>-Clasificaciones!G696</f>
        <v>44775172</v>
      </c>
      <c r="D972" s="636">
        <v>0</v>
      </c>
    </row>
    <row r="973" spans="2:7" x14ac:dyDescent="0.25">
      <c r="B973" s="564" t="s">
        <v>441</v>
      </c>
      <c r="C973" s="636">
        <f>-Clasificaciones!G697</f>
        <v>20514102</v>
      </c>
      <c r="D973" s="636">
        <v>0</v>
      </c>
    </row>
    <row r="974" spans="2:7" x14ac:dyDescent="0.25">
      <c r="B974" s="717" t="s">
        <v>1685</v>
      </c>
      <c r="C974" s="719">
        <f>SUM(C970:C973)</f>
        <v>77968648</v>
      </c>
      <c r="D974" s="719">
        <f>SUM(D970:D970)</f>
        <v>0</v>
      </c>
      <c r="E974" s="488">
        <f>+C974-'Estado de Resultados'!E65</f>
        <v>0</v>
      </c>
      <c r="F974" s="609"/>
    </row>
    <row r="975" spans="2:7" x14ac:dyDescent="0.25">
      <c r="B975" s="717" t="s">
        <v>1903</v>
      </c>
      <c r="C975" s="720"/>
      <c r="D975" s="720"/>
      <c r="F975" s="455"/>
    </row>
    <row r="976" spans="2:7" x14ac:dyDescent="0.25">
      <c r="B976" s="564" t="s">
        <v>537</v>
      </c>
      <c r="C976" s="460">
        <f>-Clasificaciones!$G$879</f>
        <v>-12217</v>
      </c>
      <c r="D976" s="460">
        <v>0</v>
      </c>
    </row>
    <row r="977" spans="2:8" x14ac:dyDescent="0.25">
      <c r="B977" s="564" t="s">
        <v>525</v>
      </c>
      <c r="C977" s="460">
        <v>0</v>
      </c>
      <c r="D977" s="460">
        <v>0</v>
      </c>
    </row>
    <row r="978" spans="2:8" x14ac:dyDescent="0.25">
      <c r="B978" s="717" t="s">
        <v>1685</v>
      </c>
      <c r="C978" s="474">
        <f>SUM(C976)</f>
        <v>-12217</v>
      </c>
      <c r="D978" s="474">
        <f>+D977</f>
        <v>0</v>
      </c>
      <c r="E978" s="488">
        <f>+C978-'Estado de Resultados'!E66</f>
        <v>0</v>
      </c>
    </row>
    <row r="979" spans="2:8" x14ac:dyDescent="0.25">
      <c r="B979" s="716" t="s">
        <v>1895</v>
      </c>
      <c r="C979" s="721"/>
      <c r="D979" s="721"/>
    </row>
    <row r="980" spans="2:8" x14ac:dyDescent="0.25">
      <c r="B980" s="716"/>
      <c r="C980" s="721"/>
      <c r="D980" s="721"/>
    </row>
    <row r="981" spans="2:8" x14ac:dyDescent="0.25">
      <c r="B981" s="716"/>
      <c r="C981" s="721"/>
      <c r="D981" s="721"/>
    </row>
    <row r="982" spans="2:8" x14ac:dyDescent="0.25">
      <c r="B982" s="438" t="s">
        <v>1904</v>
      </c>
      <c r="C982" s="448"/>
      <c r="D982" s="721"/>
    </row>
    <row r="983" spans="2:8" x14ac:dyDescent="0.25">
      <c r="B983" s="423"/>
      <c r="C983" s="721"/>
      <c r="D983" s="721"/>
    </row>
    <row r="984" spans="2:8" ht="25.95" customHeight="1" x14ac:dyDescent="0.25">
      <c r="B984" s="697" t="s">
        <v>1905</v>
      </c>
      <c r="C984" s="442">
        <v>44561</v>
      </c>
      <c r="D984" s="442">
        <v>44196</v>
      </c>
    </row>
    <row r="985" spans="2:8" x14ac:dyDescent="0.25">
      <c r="B985" s="722" t="s">
        <v>1906</v>
      </c>
      <c r="C985" s="723">
        <f>-Clasificaciones!G682</f>
        <v>3714440</v>
      </c>
      <c r="D985" s="698">
        <f>-Clasificaciones!K682</f>
        <v>1193634</v>
      </c>
    </row>
    <row r="986" spans="2:8" x14ac:dyDescent="0.25">
      <c r="B986" s="722" t="s">
        <v>1360</v>
      </c>
      <c r="C986" s="723">
        <f>+'Estado de Resultados'!E71</f>
        <v>-24930727</v>
      </c>
      <c r="D986" s="698">
        <f>+'Estado de Resultados'!G71</f>
        <v>536118827</v>
      </c>
    </row>
    <row r="987" spans="2:8" x14ac:dyDescent="0.25">
      <c r="B987" s="724" t="s">
        <v>1116</v>
      </c>
      <c r="C987" s="725">
        <f>SUM(C985:C986)</f>
        <v>-21216287</v>
      </c>
      <c r="D987" s="699">
        <f>SUM(D985:D986)</f>
        <v>537312461</v>
      </c>
    </row>
    <row r="988" spans="2:8" ht="12.75" customHeight="1" x14ac:dyDescent="0.25">
      <c r="B988" s="710"/>
      <c r="C988" s="726"/>
      <c r="D988" s="727"/>
    </row>
    <row r="989" spans="2:8" ht="25.95" customHeight="1" x14ac:dyDescent="0.25">
      <c r="B989" s="697" t="s">
        <v>1907</v>
      </c>
      <c r="C989" s="442">
        <v>44561</v>
      </c>
      <c r="D989" s="442">
        <v>44196</v>
      </c>
    </row>
    <row r="990" spans="2:8" x14ac:dyDescent="0.25">
      <c r="B990" s="722" t="s">
        <v>1908</v>
      </c>
      <c r="C990" s="723">
        <f>-Clasificaciones!G860-Clasificaciones!G861</f>
        <v>-277598004</v>
      </c>
      <c r="D990" s="723">
        <f>-Clasificaciones!K860</f>
        <v>-196772299</v>
      </c>
    </row>
    <row r="991" spans="2:8" x14ac:dyDescent="0.25">
      <c r="B991" s="722" t="s">
        <v>1909</v>
      </c>
      <c r="C991" s="723">
        <f>+'Estado de Resultados'!E74</f>
        <v>3518609</v>
      </c>
      <c r="D991" s="723">
        <f>+'Estado de Resultados'!G74</f>
        <v>-489347069</v>
      </c>
    </row>
    <row r="992" spans="2:8" x14ac:dyDescent="0.25">
      <c r="B992" s="724" t="s">
        <v>1116</v>
      </c>
      <c r="C992" s="725">
        <f>SUM(C990:C991)</f>
        <v>-274079395</v>
      </c>
      <c r="D992" s="725">
        <f>SUM(D990:D991)</f>
        <v>-686119368</v>
      </c>
      <c r="F992" s="492"/>
      <c r="G992" s="492"/>
      <c r="H992" s="492"/>
    </row>
    <row r="993" spans="1:6" x14ac:dyDescent="0.25">
      <c r="B993" s="724" t="s">
        <v>1910</v>
      </c>
      <c r="C993" s="725">
        <f>+C987+C992</f>
        <v>-295295682</v>
      </c>
      <c r="D993" s="725">
        <f>+D987+D992</f>
        <v>-148806907</v>
      </c>
      <c r="E993" s="488">
        <f>+C993-'Estado de Resultados'!E68</f>
        <v>0</v>
      </c>
      <c r="F993" s="488">
        <f>+D993-'Estado de Resultados'!G68</f>
        <v>0</v>
      </c>
    </row>
    <row r="994" spans="1:6" x14ac:dyDescent="0.25">
      <c r="B994" s="423"/>
      <c r="C994" s="721"/>
      <c r="D994" s="721"/>
    </row>
    <row r="995" spans="1:6" x14ac:dyDescent="0.25">
      <c r="B995" s="423"/>
      <c r="C995" s="721"/>
      <c r="D995" s="721"/>
    </row>
    <row r="996" spans="1:6" x14ac:dyDescent="0.25">
      <c r="B996" s="438" t="s">
        <v>1911</v>
      </c>
      <c r="C996" s="448"/>
      <c r="D996" s="721"/>
    </row>
    <row r="998" spans="1:6" ht="25.95" customHeight="1" x14ac:dyDescent="0.25">
      <c r="B998" s="697" t="s">
        <v>1907</v>
      </c>
      <c r="C998" s="442">
        <v>44561</v>
      </c>
      <c r="D998" s="442">
        <v>44196</v>
      </c>
    </row>
    <row r="999" spans="1:6" x14ac:dyDescent="0.25">
      <c r="B999" s="653" t="s">
        <v>1912</v>
      </c>
      <c r="C999" s="723">
        <f>-Clasificaciones!G689</f>
        <v>49788039</v>
      </c>
      <c r="D999" s="698">
        <f>-Clasificaciones!K689</f>
        <v>12973985</v>
      </c>
    </row>
    <row r="1000" spans="1:6" x14ac:dyDescent="0.25">
      <c r="B1000" s="499" t="s">
        <v>1116</v>
      </c>
      <c r="C1000" s="699">
        <f>SUM(C999)</f>
        <v>49788039</v>
      </c>
      <c r="D1000" s="699">
        <f>SUM(D999)</f>
        <v>12973985</v>
      </c>
      <c r="E1000" s="609">
        <f>+C1000-'Estado de Resultados'!E77</f>
        <v>0</v>
      </c>
      <c r="F1000" s="609">
        <f>+D1000-'Estado de Resultados'!G77</f>
        <v>0</v>
      </c>
    </row>
    <row r="1001" spans="1:6" x14ac:dyDescent="0.25">
      <c r="B1001" s="438"/>
      <c r="C1001" s="728"/>
      <c r="D1001" s="729"/>
    </row>
    <row r="1002" spans="1:6" x14ac:dyDescent="0.25">
      <c r="A1002" s="730"/>
      <c r="B1002" s="438"/>
      <c r="C1002" s="728"/>
      <c r="D1002" s="729"/>
      <c r="F1002" s="731"/>
    </row>
    <row r="1003" spans="1:6" x14ac:dyDescent="0.25">
      <c r="A1003" s="730"/>
      <c r="C1003" s="728"/>
      <c r="D1003" s="729"/>
      <c r="E1003" s="731"/>
      <c r="F1003" s="731"/>
    </row>
  </sheetData>
  <mergeCells count="52">
    <mergeCell ref="B802:B803"/>
    <mergeCell ref="B821:B822"/>
    <mergeCell ref="C821:C822"/>
    <mergeCell ref="D821:D822"/>
    <mergeCell ref="E821:F821"/>
    <mergeCell ref="B758:B759"/>
    <mergeCell ref="C758:C759"/>
    <mergeCell ref="D758:D759"/>
    <mergeCell ref="B770:B771"/>
    <mergeCell ref="C770:C771"/>
    <mergeCell ref="D770:D771"/>
    <mergeCell ref="H682:M682"/>
    <mergeCell ref="B733:B734"/>
    <mergeCell ref="C733:C734"/>
    <mergeCell ref="D733:D734"/>
    <mergeCell ref="B744:B745"/>
    <mergeCell ref="C744:C745"/>
    <mergeCell ref="D744:D745"/>
    <mergeCell ref="B682:B683"/>
    <mergeCell ref="C682:G682"/>
    <mergeCell ref="B380:F380"/>
    <mergeCell ref="B619:F619"/>
    <mergeCell ref="B625:F625"/>
    <mergeCell ref="B652:D652"/>
    <mergeCell ref="B673:D673"/>
    <mergeCell ref="B130:G130"/>
    <mergeCell ref="H130:J130"/>
    <mergeCell ref="B131:B132"/>
    <mergeCell ref="C131:C132"/>
    <mergeCell ref="D131:D132"/>
    <mergeCell ref="E131:F131"/>
    <mergeCell ref="G131:G132"/>
    <mergeCell ref="H131:H132"/>
    <mergeCell ref="I131:I132"/>
    <mergeCell ref="J131:J132"/>
    <mergeCell ref="G21:G22"/>
    <mergeCell ref="H21:H22"/>
    <mergeCell ref="B58:B59"/>
    <mergeCell ref="C58:C59"/>
    <mergeCell ref="D58:D59"/>
    <mergeCell ref="E58:E59"/>
    <mergeCell ref="F58:F59"/>
    <mergeCell ref="B21:B22"/>
    <mergeCell ref="C21:C22"/>
    <mergeCell ref="D21:D22"/>
    <mergeCell ref="E21:E22"/>
    <mergeCell ref="F21:F22"/>
    <mergeCell ref="B3:L3"/>
    <mergeCell ref="B4:L4"/>
    <mergeCell ref="B5:L5"/>
    <mergeCell ref="B11:H11"/>
    <mergeCell ref="B19:H19"/>
  </mergeCells>
  <hyperlinks>
    <hyperlink ref="I7" location="Índice!A1" display="Índice" xr:uid="{5B518027-9934-4E31-ADCF-2338B29CA787}"/>
  </hyperlinks>
  <pageMargins left="0.23622047244094491" right="0.23622047244094491" top="0.74803149606299213" bottom="0.74803149606299213" header="0.31496062992125984" footer="0.31496062992125984"/>
  <pageSetup paperSize="9" scale="1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F8B29-043F-43AA-B489-6EA5B955A645}">
  <sheetPr>
    <tabColor rgb="FF0070C0"/>
    <pageSetUpPr fitToPage="1"/>
  </sheetPr>
  <dimension ref="A1:V56"/>
  <sheetViews>
    <sheetView showGridLines="0" topLeftCell="A43" zoomScale="90" zoomScaleNormal="90" zoomScaleSheetLayoutView="100" workbookViewId="0">
      <selection activeCell="A53" sqref="A53"/>
    </sheetView>
  </sheetViews>
  <sheetFormatPr baseColWidth="10" defaultColWidth="9.33203125" defaultRowHeight="13.8" x14ac:dyDescent="0.25"/>
  <cols>
    <col min="1" max="1" width="4.33203125" style="437" customWidth="1"/>
    <col min="2" max="2" width="52.6640625" style="437" customWidth="1"/>
    <col min="3" max="3" width="20.33203125" style="437" customWidth="1"/>
    <col min="4" max="4" width="19.33203125" style="437" customWidth="1"/>
    <col min="5" max="5" width="15" style="437" customWidth="1"/>
    <col min="6" max="6" width="17.33203125" style="437" customWidth="1"/>
    <col min="7" max="7" width="17.88671875" style="437" customWidth="1"/>
    <col min="8" max="8" width="16.5546875" style="437" customWidth="1"/>
    <col min="9" max="9" width="16.88671875" style="439" bestFit="1" customWidth="1"/>
    <col min="10" max="10" width="18.6640625" style="437" customWidth="1"/>
    <col min="11" max="11" width="12.6640625" style="437" customWidth="1"/>
    <col min="12" max="12" width="14.5546875" style="437" bestFit="1" customWidth="1"/>
    <col min="13" max="13" width="14.5546875" style="437" customWidth="1"/>
    <col min="14" max="14" width="11.44140625" style="437" bestFit="1" customWidth="1"/>
    <col min="15" max="16384" width="9.33203125" style="437"/>
  </cols>
  <sheetData>
    <row r="1" spans="1:22" s="25" customFormat="1" x14ac:dyDescent="0.3"/>
    <row r="2" spans="1:22" s="21" customFormat="1" ht="20.399999999999999" customHeight="1" x14ac:dyDescent="0.3">
      <c r="B2" s="22"/>
      <c r="C2" s="22"/>
      <c r="D2" s="22"/>
      <c r="E2" s="22"/>
      <c r="F2" s="22"/>
      <c r="G2" s="22"/>
      <c r="H2" s="22"/>
      <c r="I2" s="22"/>
      <c r="J2" s="22"/>
      <c r="K2" s="22"/>
      <c r="L2" s="22"/>
      <c r="M2" s="22"/>
      <c r="N2" s="22"/>
      <c r="O2" s="22"/>
      <c r="P2" s="22"/>
      <c r="Q2" s="22"/>
      <c r="R2" s="22"/>
      <c r="S2" s="22"/>
      <c r="T2" s="22"/>
      <c r="U2" s="22"/>
      <c r="V2" s="22"/>
    </row>
    <row r="3" spans="1:22" s="21" customFormat="1" ht="18" x14ac:dyDescent="0.3">
      <c r="B3" s="750"/>
      <c r="C3" s="750"/>
      <c r="D3" s="750"/>
      <c r="E3" s="750"/>
      <c r="F3" s="750"/>
      <c r="G3" s="750"/>
      <c r="H3" s="750"/>
      <c r="I3" s="750"/>
      <c r="J3" s="750"/>
      <c r="K3" s="750"/>
      <c r="L3" s="750"/>
      <c r="O3" s="23"/>
      <c r="P3" s="23"/>
    </row>
    <row r="4" spans="1:22" s="21" customFormat="1" ht="18" x14ac:dyDescent="0.3">
      <c r="B4" s="750"/>
      <c r="C4" s="750"/>
      <c r="D4" s="750"/>
      <c r="E4" s="750"/>
      <c r="F4" s="750"/>
      <c r="G4" s="750"/>
      <c r="H4" s="750"/>
      <c r="I4" s="750"/>
      <c r="J4" s="750"/>
      <c r="K4" s="750"/>
      <c r="L4" s="750"/>
      <c r="O4" s="23"/>
      <c r="P4" s="23"/>
    </row>
    <row r="5" spans="1:22" s="21" customFormat="1" ht="18.600000000000001" customHeight="1" x14ac:dyDescent="0.3">
      <c r="B5" s="750"/>
      <c r="C5" s="750"/>
      <c r="D5" s="750"/>
      <c r="E5" s="750"/>
      <c r="F5" s="750"/>
      <c r="G5" s="750"/>
      <c r="H5" s="750"/>
      <c r="I5" s="750"/>
      <c r="J5" s="750"/>
      <c r="K5" s="750"/>
      <c r="L5" s="750"/>
      <c r="O5" s="23"/>
      <c r="P5" s="23"/>
    </row>
    <row r="6" spans="1:22" s="21" customFormat="1" ht="20.399999999999999" customHeight="1" x14ac:dyDescent="0.3">
      <c r="B6" s="24"/>
      <c r="C6" s="24"/>
      <c r="D6" s="24"/>
      <c r="E6" s="24"/>
      <c r="F6" s="24"/>
      <c r="G6" s="24"/>
      <c r="H6" s="24"/>
      <c r="I6" s="24"/>
      <c r="J6" s="24"/>
      <c r="K6" s="24"/>
      <c r="L6" s="24"/>
      <c r="M6" s="24"/>
      <c r="N6" s="24"/>
      <c r="O6" s="24"/>
      <c r="P6" s="24"/>
      <c r="Q6" s="24"/>
      <c r="R6" s="24"/>
      <c r="S6" s="24"/>
      <c r="T6" s="24"/>
      <c r="U6" s="24"/>
      <c r="V6" s="24"/>
    </row>
    <row r="7" spans="1:22" x14ac:dyDescent="0.25">
      <c r="A7" s="730"/>
      <c r="C7" s="728"/>
      <c r="D7" s="729"/>
      <c r="E7" s="731"/>
      <c r="F7" s="731"/>
      <c r="I7" s="26" t="s">
        <v>15</v>
      </c>
    </row>
    <row r="8" spans="1:22" x14ac:dyDescent="0.25">
      <c r="B8" s="438" t="s">
        <v>1913</v>
      </c>
    </row>
    <row r="10" spans="1:22" x14ac:dyDescent="0.25">
      <c r="B10" s="51" t="s">
        <v>1914</v>
      </c>
    </row>
    <row r="11" spans="1:22" x14ac:dyDescent="0.25">
      <c r="B11" s="437" t="s">
        <v>1915</v>
      </c>
    </row>
    <row r="13" spans="1:22" x14ac:dyDescent="0.25">
      <c r="B13" s="51" t="s">
        <v>1916</v>
      </c>
    </row>
    <row r="14" spans="1:22" x14ac:dyDescent="0.25">
      <c r="B14" s="437" t="s">
        <v>1917</v>
      </c>
    </row>
    <row r="16" spans="1:22" x14ac:dyDescent="0.25">
      <c r="B16" s="51" t="s">
        <v>1918</v>
      </c>
    </row>
    <row r="17" spans="2:9" ht="43.5" customHeight="1" x14ac:dyDescent="0.25">
      <c r="B17" s="800" t="s">
        <v>1919</v>
      </c>
      <c r="C17" s="800"/>
      <c r="D17" s="800"/>
      <c r="E17" s="800"/>
      <c r="F17" s="800"/>
      <c r="G17" s="800"/>
      <c r="H17" s="800"/>
    </row>
    <row r="19" spans="2:9" x14ac:dyDescent="0.25">
      <c r="B19" s="438" t="s">
        <v>1920</v>
      </c>
    </row>
    <row r="20" spans="2:9" ht="28.5" customHeight="1" x14ac:dyDescent="0.25">
      <c r="B20" s="820" t="s">
        <v>1921</v>
      </c>
      <c r="C20" s="820"/>
      <c r="D20" s="820"/>
      <c r="E20" s="820"/>
      <c r="F20" s="820"/>
      <c r="G20" s="820"/>
      <c r="H20" s="820"/>
      <c r="I20" s="732"/>
    </row>
    <row r="22" spans="2:9" x14ac:dyDescent="0.25">
      <c r="B22" s="438" t="s">
        <v>1922</v>
      </c>
    </row>
    <row r="23" spans="2:9" x14ac:dyDescent="0.25">
      <c r="B23" s="437" t="s">
        <v>1923</v>
      </c>
    </row>
    <row r="25" spans="2:9" x14ac:dyDescent="0.25">
      <c r="B25" s="438" t="s">
        <v>1924</v>
      </c>
    </row>
    <row r="26" spans="2:9" ht="33" customHeight="1" x14ac:dyDescent="0.25">
      <c r="B26" s="800" t="s">
        <v>1925</v>
      </c>
      <c r="C26" s="800"/>
      <c r="D26" s="800"/>
      <c r="E26" s="800"/>
      <c r="F26" s="800"/>
      <c r="G26" s="800"/>
      <c r="H26" s="800"/>
    </row>
    <row r="27" spans="2:9" x14ac:dyDescent="0.25">
      <c r="B27" s="51"/>
    </row>
    <row r="28" spans="2:9" x14ac:dyDescent="0.25">
      <c r="B28" s="438" t="s">
        <v>1926</v>
      </c>
    </row>
    <row r="29" spans="2:9" x14ac:dyDescent="0.25">
      <c r="B29" s="437" t="s">
        <v>1927</v>
      </c>
    </row>
    <row r="31" spans="2:9" x14ac:dyDescent="0.25">
      <c r="B31" s="438" t="s">
        <v>1928</v>
      </c>
    </row>
    <row r="32" spans="2:9" ht="1.2" customHeight="1" x14ac:dyDescent="0.25">
      <c r="B32" s="438"/>
    </row>
    <row r="33" spans="2:9" x14ac:dyDescent="0.25">
      <c r="B33" s="803" t="s">
        <v>1929</v>
      </c>
      <c r="C33" s="803"/>
      <c r="D33" s="803"/>
      <c r="E33" s="803"/>
      <c r="F33" s="803"/>
      <c r="G33" s="803"/>
      <c r="H33" s="803"/>
    </row>
    <row r="34" spans="2:9" ht="10.5" customHeight="1" x14ac:dyDescent="0.25">
      <c r="B34" s="427"/>
      <c r="C34" s="427"/>
      <c r="D34" s="427"/>
      <c r="E34" s="427"/>
      <c r="F34" s="427"/>
      <c r="G34" s="427"/>
      <c r="H34" s="427"/>
    </row>
    <row r="35" spans="2:9" x14ac:dyDescent="0.25">
      <c r="B35" s="438" t="s">
        <v>1930</v>
      </c>
    </row>
    <row r="36" spans="2:9" ht="31.95" customHeight="1" x14ac:dyDescent="0.25">
      <c r="B36" s="800" t="s">
        <v>1931</v>
      </c>
      <c r="C36" s="800"/>
      <c r="D36" s="800"/>
      <c r="E36" s="800"/>
      <c r="F36" s="800"/>
      <c r="G36" s="800"/>
      <c r="H36" s="800"/>
    </row>
    <row r="37" spans="2:9" x14ac:dyDescent="0.25">
      <c r="B37" s="733"/>
      <c r="C37" s="733"/>
      <c r="D37" s="733"/>
      <c r="E37" s="733"/>
      <c r="F37" s="733"/>
      <c r="G37" s="733"/>
      <c r="H37" s="733"/>
    </row>
    <row r="38" spans="2:9" x14ac:dyDescent="0.25">
      <c r="B38" s="733"/>
      <c r="C38" s="733"/>
      <c r="D38" s="733"/>
      <c r="E38" s="733"/>
      <c r="F38" s="733"/>
      <c r="G38" s="733"/>
      <c r="H38" s="733"/>
    </row>
    <row r="39" spans="2:9" x14ac:dyDescent="0.25">
      <c r="B39" s="733"/>
      <c r="C39" s="733"/>
      <c r="D39" s="733"/>
      <c r="E39" s="733"/>
      <c r="F39" s="733"/>
      <c r="G39" s="733"/>
      <c r="H39" s="733"/>
    </row>
    <row r="40" spans="2:9" x14ac:dyDescent="0.25">
      <c r="B40" s="733"/>
      <c r="C40" s="733"/>
      <c r="D40" s="733"/>
      <c r="E40" s="733"/>
      <c r="F40" s="733"/>
      <c r="G40" s="733"/>
      <c r="H40" s="733"/>
    </row>
    <row r="41" spans="2:9" x14ac:dyDescent="0.25">
      <c r="B41" s="733"/>
      <c r="C41" s="733"/>
      <c r="D41" s="733"/>
      <c r="E41" s="733"/>
      <c r="F41" s="733"/>
      <c r="G41" s="733"/>
      <c r="H41" s="733"/>
    </row>
    <row r="42" spans="2:9" x14ac:dyDescent="0.25">
      <c r="B42" s="733"/>
      <c r="C42" s="733"/>
      <c r="D42" s="733"/>
      <c r="E42" s="733"/>
      <c r="F42" s="733"/>
      <c r="G42" s="733"/>
      <c r="H42" s="733"/>
    </row>
    <row r="44" spans="2:9" ht="15.6" x14ac:dyDescent="0.3">
      <c r="B44" s="380" t="s">
        <v>1498</v>
      </c>
      <c r="C44" s="381"/>
      <c r="D44" s="382" t="s">
        <v>1499</v>
      </c>
      <c r="E44" s="378"/>
      <c r="F44" s="380"/>
      <c r="G44" s="382" t="s">
        <v>1500</v>
      </c>
      <c r="H44" s="397"/>
      <c r="I44" s="382" t="s">
        <v>1501</v>
      </c>
    </row>
    <row r="45" spans="2:9" ht="15.6" x14ac:dyDescent="0.3">
      <c r="B45" s="366" t="s">
        <v>62</v>
      </c>
      <c r="C45" s="381"/>
      <c r="D45" s="381" t="s">
        <v>63</v>
      </c>
      <c r="E45" s="379"/>
      <c r="F45" s="366"/>
      <c r="G45" s="381" t="s">
        <v>122</v>
      </c>
      <c r="H45" s="397"/>
      <c r="I45" s="381" t="s">
        <v>1502</v>
      </c>
    </row>
    <row r="46" spans="2:9" x14ac:dyDescent="0.25">
      <c r="B46" s="819"/>
      <c r="C46" s="819"/>
      <c r="D46" s="734"/>
      <c r="E46" s="2"/>
      <c r="G46" s="2"/>
      <c r="H46" s="734"/>
      <c r="I46" s="735"/>
    </row>
    <row r="54" spans="2:2" x14ac:dyDescent="0.25">
      <c r="B54" s="743" t="s">
        <v>1937</v>
      </c>
    </row>
    <row r="55" spans="2:2" x14ac:dyDescent="0.25">
      <c r="B55" s="744" t="s">
        <v>1938</v>
      </c>
    </row>
    <row r="56" spans="2:2" ht="15.6" x14ac:dyDescent="0.3">
      <c r="B56" s="745" t="s">
        <v>1939</v>
      </c>
    </row>
  </sheetData>
  <mergeCells count="9">
    <mergeCell ref="B33:H33"/>
    <mergeCell ref="B36:H36"/>
    <mergeCell ref="B46:C46"/>
    <mergeCell ref="B3:L3"/>
    <mergeCell ref="B4:L4"/>
    <mergeCell ref="B5:L5"/>
    <mergeCell ref="B17:H17"/>
    <mergeCell ref="B20:H20"/>
    <mergeCell ref="B26:H26"/>
  </mergeCells>
  <hyperlinks>
    <hyperlink ref="I7" location="Índice!A1" display="Índice" xr:uid="{E25D13FA-27BD-4729-BBDC-BBBF44CE68A8}"/>
  </hyperlinks>
  <pageMargins left="0.23622047244094491" right="0.23622047244094491" top="0.74803149606299213" bottom="0.74803149606299213"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ADBC-A92F-45C7-AA36-8BE6468FE9BC}">
  <sheetPr>
    <tabColor rgb="FF0070C0"/>
  </sheetPr>
  <dimension ref="A2:V118"/>
  <sheetViews>
    <sheetView showGridLines="0" topLeftCell="A115" zoomScale="90" zoomScaleNormal="90" workbookViewId="0">
      <selection activeCell="A115" sqref="A115"/>
    </sheetView>
  </sheetViews>
  <sheetFormatPr baseColWidth="10" defaultColWidth="8.6640625" defaultRowHeight="13.8" x14ac:dyDescent="0.3"/>
  <cols>
    <col min="1" max="1" width="2.44140625" style="25" customWidth="1"/>
    <col min="2" max="2" width="16.6640625" style="25" customWidth="1"/>
    <col min="3" max="3" width="26.6640625" style="25" customWidth="1"/>
    <col min="4" max="4" width="16" style="25" customWidth="1"/>
    <col min="5" max="9" width="12.109375" style="25" customWidth="1"/>
    <col min="10" max="11" width="2.88671875" style="25" customWidth="1"/>
    <col min="12" max="12" width="27" style="25" customWidth="1"/>
    <col min="13" max="13" width="29.88671875" style="25" customWidth="1"/>
    <col min="14" max="15" width="8.77734375" style="25" bestFit="1" customWidth="1"/>
    <col min="16" max="16" width="8.6640625" style="25"/>
    <col min="17" max="17" width="8.77734375" style="25" bestFit="1" customWidth="1"/>
    <col min="18" max="18" width="11" style="25" bestFit="1" customWidth="1"/>
    <col min="19" max="19" width="12.88671875" style="25" customWidth="1"/>
    <col min="20" max="20" width="9" style="25" bestFit="1" customWidth="1"/>
    <col min="21" max="16384" width="8.6640625" style="25"/>
  </cols>
  <sheetData>
    <row r="2" spans="1:22" s="21" customFormat="1" ht="20.399999999999999" customHeight="1" x14ac:dyDescent="0.35">
      <c r="B2" s="22"/>
      <c r="C2" s="22"/>
      <c r="D2" s="22"/>
      <c r="E2" s="22"/>
      <c r="F2" s="22"/>
      <c r="G2" s="22"/>
      <c r="H2" s="22"/>
      <c r="I2" s="22"/>
      <c r="J2" s="22"/>
      <c r="K2" s="22"/>
      <c r="L2" s="22"/>
      <c r="M2" s="22"/>
      <c r="N2" s="22"/>
      <c r="O2" s="22"/>
      <c r="P2" s="22"/>
      <c r="Q2" s="22"/>
      <c r="R2" s="22"/>
      <c r="S2" s="22"/>
      <c r="T2" s="22"/>
      <c r="U2" s="22"/>
      <c r="V2" s="22"/>
    </row>
    <row r="3" spans="1:22" s="21" customFormat="1" ht="18" x14ac:dyDescent="0.35">
      <c r="B3" s="750"/>
      <c r="C3" s="750"/>
      <c r="D3" s="750"/>
      <c r="E3" s="750"/>
      <c r="F3" s="750"/>
      <c r="G3" s="750"/>
      <c r="H3" s="750"/>
      <c r="I3" s="750"/>
      <c r="J3" s="750"/>
      <c r="K3" s="750"/>
      <c r="L3" s="750"/>
      <c r="O3" s="23"/>
      <c r="P3" s="23"/>
    </row>
    <row r="4" spans="1:22" s="21" customFormat="1" ht="18" x14ac:dyDescent="0.35">
      <c r="B4" s="750"/>
      <c r="C4" s="750"/>
      <c r="D4" s="750"/>
      <c r="E4" s="750"/>
      <c r="F4" s="750"/>
      <c r="G4" s="750"/>
      <c r="H4" s="750"/>
      <c r="I4" s="750"/>
      <c r="J4" s="750"/>
      <c r="K4" s="750"/>
      <c r="L4" s="750"/>
      <c r="O4" s="23"/>
      <c r="P4" s="23"/>
    </row>
    <row r="5" spans="1:22" s="21" customFormat="1" ht="18.600000000000001" customHeight="1" x14ac:dyDescent="0.35">
      <c r="B5" s="750"/>
      <c r="C5" s="750"/>
      <c r="D5" s="750"/>
      <c r="E5" s="750"/>
      <c r="F5" s="750"/>
      <c r="G5" s="750"/>
      <c r="H5" s="750"/>
      <c r="I5" s="750"/>
      <c r="J5" s="750"/>
      <c r="K5" s="750"/>
      <c r="L5" s="750"/>
      <c r="O5" s="23"/>
      <c r="P5" s="23"/>
    </row>
    <row r="6" spans="1:22" s="21" customFormat="1" ht="20.399999999999999" customHeight="1" x14ac:dyDescent="0.35">
      <c r="B6" s="24"/>
      <c r="C6" s="24"/>
      <c r="D6" s="24"/>
      <c r="E6" s="24"/>
      <c r="F6" s="24"/>
      <c r="G6" s="24"/>
      <c r="H6" s="24"/>
      <c r="I6" s="24"/>
      <c r="J6" s="24"/>
      <c r="K6" s="24"/>
      <c r="L6" s="24"/>
      <c r="M6" s="24"/>
      <c r="N6" s="24"/>
      <c r="O6" s="24"/>
      <c r="P6" s="24"/>
      <c r="Q6" s="24"/>
      <c r="R6" s="24"/>
      <c r="S6" s="24"/>
      <c r="T6" s="24"/>
      <c r="U6" s="24"/>
      <c r="V6" s="24"/>
    </row>
    <row r="7" spans="1:22" ht="14.4" x14ac:dyDescent="0.3">
      <c r="B7" s="26" t="s">
        <v>15</v>
      </c>
    </row>
    <row r="8" spans="1:22" ht="15.45" x14ac:dyDescent="0.3">
      <c r="B8" s="751" t="s">
        <v>16</v>
      </c>
      <c r="C8" s="751"/>
      <c r="D8" s="751"/>
      <c r="E8" s="751"/>
      <c r="F8" s="751"/>
      <c r="G8" s="751"/>
      <c r="H8" s="751"/>
      <c r="I8" s="751"/>
      <c r="J8" s="751"/>
      <c r="K8" s="751"/>
      <c r="L8" s="751"/>
      <c r="M8" s="751"/>
      <c r="N8" s="751"/>
      <c r="O8" s="751"/>
      <c r="P8" s="751"/>
      <c r="Q8" s="751"/>
      <c r="R8" s="751"/>
      <c r="S8" s="751"/>
    </row>
    <row r="9" spans="1:22" ht="13.95" customHeight="1" x14ac:dyDescent="0.3">
      <c r="B9" s="752" t="s">
        <v>17</v>
      </c>
      <c r="C9" s="752"/>
      <c r="D9" s="752"/>
      <c r="E9" s="752"/>
      <c r="F9" s="752"/>
      <c r="G9" s="752"/>
      <c r="H9" s="752"/>
      <c r="I9" s="752"/>
      <c r="J9" s="752"/>
      <c r="K9" s="752"/>
      <c r="L9" s="752"/>
      <c r="M9" s="752"/>
      <c r="N9" s="752"/>
      <c r="O9" s="752"/>
      <c r="P9" s="752"/>
      <c r="Q9" s="752"/>
      <c r="R9" s="752"/>
      <c r="S9" s="752"/>
    </row>
    <row r="10" spans="1:22" ht="18.600000000000001" customHeight="1" thickBot="1" x14ac:dyDescent="0.35">
      <c r="B10" s="748" t="s">
        <v>18</v>
      </c>
      <c r="C10" s="748"/>
      <c r="D10" s="748"/>
      <c r="E10" s="748"/>
      <c r="F10" s="748"/>
      <c r="G10" s="748"/>
      <c r="H10" s="748"/>
      <c r="I10" s="748"/>
      <c r="J10" s="748"/>
      <c r="K10" s="748"/>
      <c r="L10" s="748"/>
      <c r="M10" s="748"/>
      <c r="N10" s="748"/>
      <c r="O10" s="748"/>
      <c r="P10" s="748"/>
      <c r="Q10" s="748"/>
      <c r="R10" s="748"/>
      <c r="S10" s="748"/>
    </row>
    <row r="11" spans="1:22" ht="14.55" thickTop="1" x14ac:dyDescent="0.3">
      <c r="A11" s="27"/>
      <c r="B11" s="28"/>
      <c r="C11" s="28"/>
      <c r="D11" s="29"/>
      <c r="E11" s="29"/>
      <c r="F11" s="29"/>
      <c r="G11" s="29"/>
      <c r="H11" s="29"/>
      <c r="I11" s="29"/>
      <c r="J11" s="30"/>
      <c r="K11" s="29"/>
      <c r="L11" s="29"/>
      <c r="M11" s="31"/>
      <c r="N11" s="31"/>
      <c r="O11" s="31"/>
      <c r="P11" s="31"/>
      <c r="Q11" s="31"/>
      <c r="R11" s="31"/>
      <c r="S11" s="31"/>
      <c r="T11" s="31"/>
      <c r="U11" s="31"/>
      <c r="V11" s="32"/>
    </row>
    <row r="12" spans="1:22" ht="14.4" x14ac:dyDescent="0.3">
      <c r="A12" s="33"/>
      <c r="B12" s="34" t="s">
        <v>19</v>
      </c>
      <c r="C12" s="34"/>
      <c r="D12" s="2"/>
      <c r="E12" s="2"/>
      <c r="F12" s="2"/>
      <c r="G12" s="2"/>
      <c r="H12" s="2"/>
      <c r="I12" s="2"/>
      <c r="J12" s="35"/>
      <c r="L12" s="34" t="s">
        <v>20</v>
      </c>
      <c r="M12" s="34"/>
      <c r="N12" s="2"/>
      <c r="V12" s="36"/>
    </row>
    <row r="13" spans="1:22" ht="13.95" x14ac:dyDescent="0.3">
      <c r="A13" s="33"/>
      <c r="B13" s="37"/>
      <c r="C13" s="37"/>
      <c r="D13" s="2"/>
      <c r="E13" s="2"/>
      <c r="F13" s="2"/>
      <c r="G13" s="2"/>
      <c r="H13" s="2"/>
      <c r="I13" s="2"/>
      <c r="J13" s="35"/>
      <c r="L13" s="37"/>
      <c r="M13" s="37"/>
      <c r="N13" s="2"/>
      <c r="V13" s="36"/>
    </row>
    <row r="14" spans="1:22" ht="14.4" x14ac:dyDescent="0.3">
      <c r="A14" s="33"/>
      <c r="B14" s="38" t="s">
        <v>21</v>
      </c>
      <c r="C14" s="38"/>
      <c r="D14" s="39" t="s">
        <v>22</v>
      </c>
      <c r="E14" s="2"/>
      <c r="F14" s="2"/>
      <c r="G14" s="2"/>
      <c r="H14" s="2"/>
      <c r="I14" s="2"/>
      <c r="J14" s="35"/>
      <c r="L14" s="38" t="s">
        <v>21</v>
      </c>
      <c r="M14" s="38"/>
      <c r="N14" s="39" t="s">
        <v>23</v>
      </c>
      <c r="V14" s="36"/>
    </row>
    <row r="15" spans="1:22" ht="14.4" x14ac:dyDescent="0.3">
      <c r="A15" s="33"/>
      <c r="B15" s="38" t="s">
        <v>24</v>
      </c>
      <c r="C15" s="38"/>
      <c r="D15" s="39" t="s">
        <v>25</v>
      </c>
      <c r="E15" s="2"/>
      <c r="F15" s="2"/>
      <c r="G15" s="2"/>
      <c r="H15" s="2"/>
      <c r="I15" s="2"/>
      <c r="J15" s="35"/>
      <c r="L15" s="38" t="s">
        <v>24</v>
      </c>
      <c r="M15" s="38"/>
      <c r="N15" s="39" t="s">
        <v>26</v>
      </c>
      <c r="V15" s="36"/>
    </row>
    <row r="16" spans="1:22" ht="14.4" x14ac:dyDescent="0.3">
      <c r="A16" s="33"/>
      <c r="B16" s="38" t="s">
        <v>27</v>
      </c>
      <c r="C16" s="38"/>
      <c r="D16" s="40">
        <v>27</v>
      </c>
      <c r="E16" s="2"/>
      <c r="F16" s="2"/>
      <c r="G16" s="2"/>
      <c r="H16" s="2"/>
      <c r="I16" s="2"/>
      <c r="J16" s="35"/>
      <c r="L16" s="38"/>
      <c r="M16" s="38"/>
      <c r="N16" s="40"/>
      <c r="V16" s="36"/>
    </row>
    <row r="17" spans="1:22" ht="14.4" x14ac:dyDescent="0.3">
      <c r="A17" s="33"/>
      <c r="B17" s="38" t="s">
        <v>28</v>
      </c>
      <c r="C17" s="38"/>
      <c r="D17" s="39" t="s">
        <v>29</v>
      </c>
      <c r="E17" s="2"/>
      <c r="F17" s="2"/>
      <c r="G17" s="2"/>
      <c r="H17" s="2"/>
      <c r="I17" s="2"/>
      <c r="J17" s="35"/>
      <c r="L17" s="38" t="s">
        <v>28</v>
      </c>
      <c r="M17" s="38"/>
      <c r="N17" s="39" t="s">
        <v>30</v>
      </c>
      <c r="V17" s="36"/>
    </row>
    <row r="18" spans="1:22" ht="14.4" x14ac:dyDescent="0.3">
      <c r="A18" s="33"/>
      <c r="B18" s="38" t="s">
        <v>31</v>
      </c>
      <c r="C18" s="38"/>
      <c r="D18" s="39" t="s">
        <v>32</v>
      </c>
      <c r="E18" s="2"/>
      <c r="F18" s="2"/>
      <c r="G18" s="2"/>
      <c r="H18" s="2"/>
      <c r="I18" s="2"/>
      <c r="J18" s="35"/>
      <c r="L18" s="38" t="s">
        <v>31</v>
      </c>
      <c r="M18" s="38"/>
      <c r="N18" s="39" t="s">
        <v>33</v>
      </c>
      <c r="V18" s="36"/>
    </row>
    <row r="19" spans="1:22" ht="13.95" x14ac:dyDescent="0.3">
      <c r="A19" s="33"/>
      <c r="B19" s="38" t="s">
        <v>34</v>
      </c>
      <c r="C19" s="38"/>
      <c r="D19" s="39" t="s">
        <v>35</v>
      </c>
      <c r="E19" s="2"/>
      <c r="F19" s="2"/>
      <c r="G19" s="2"/>
      <c r="H19" s="2"/>
      <c r="I19" s="2"/>
      <c r="J19" s="35"/>
      <c r="L19" s="38" t="s">
        <v>34</v>
      </c>
      <c r="M19" s="38"/>
      <c r="N19" s="41" t="s">
        <v>36</v>
      </c>
      <c r="V19" s="36"/>
    </row>
    <row r="20" spans="1:22" ht="14.4" x14ac:dyDescent="0.3">
      <c r="A20" s="33"/>
      <c r="B20" s="38" t="s">
        <v>37</v>
      </c>
      <c r="C20" s="38"/>
      <c r="D20" s="41" t="s">
        <v>38</v>
      </c>
      <c r="E20" s="2"/>
      <c r="F20" s="2"/>
      <c r="G20" s="2"/>
      <c r="H20" s="2"/>
      <c r="I20" s="2"/>
      <c r="J20" s="35"/>
      <c r="L20" s="38" t="s">
        <v>37</v>
      </c>
      <c r="M20" s="38"/>
      <c r="N20" s="41" t="s">
        <v>39</v>
      </c>
      <c r="V20" s="36"/>
    </row>
    <row r="21" spans="1:22" ht="14.4" x14ac:dyDescent="0.3">
      <c r="A21" s="33"/>
      <c r="B21" s="38" t="s">
        <v>40</v>
      </c>
      <c r="C21" s="38"/>
      <c r="D21" s="39" t="s">
        <v>29</v>
      </c>
      <c r="E21" s="2"/>
      <c r="F21" s="2"/>
      <c r="G21" s="2"/>
      <c r="H21" s="2"/>
      <c r="I21" s="2"/>
      <c r="J21" s="35"/>
      <c r="L21" s="38" t="s">
        <v>40</v>
      </c>
      <c r="M21" s="38"/>
      <c r="N21" s="39" t="s">
        <v>30</v>
      </c>
      <c r="V21" s="36"/>
    </row>
    <row r="22" spans="1:22" ht="13.95" x14ac:dyDescent="0.3">
      <c r="A22" s="33"/>
      <c r="B22" s="42"/>
      <c r="C22" s="42"/>
      <c r="D22" s="2"/>
      <c r="E22" s="2"/>
      <c r="F22" s="2"/>
      <c r="G22" s="2"/>
      <c r="H22" s="2"/>
      <c r="I22" s="2"/>
      <c r="J22" s="35"/>
      <c r="L22" s="2"/>
      <c r="M22" s="2"/>
      <c r="N22" s="2"/>
      <c r="V22" s="36"/>
    </row>
    <row r="23" spans="1:22" ht="14.4" x14ac:dyDescent="0.3">
      <c r="A23" s="33"/>
      <c r="B23" s="34" t="s">
        <v>41</v>
      </c>
      <c r="C23" s="34"/>
      <c r="D23" s="2"/>
      <c r="E23" s="2"/>
      <c r="F23" s="2"/>
      <c r="G23" s="2"/>
      <c r="H23" s="2"/>
      <c r="I23" s="2"/>
      <c r="J23" s="35"/>
      <c r="L23" s="34" t="s">
        <v>42</v>
      </c>
      <c r="M23" s="2"/>
      <c r="N23" s="2"/>
      <c r="V23" s="36"/>
    </row>
    <row r="24" spans="1:22" ht="13.95" x14ac:dyDescent="0.3">
      <c r="A24" s="33"/>
      <c r="B24" s="37"/>
      <c r="C24" s="37"/>
      <c r="D24" s="2"/>
      <c r="E24" s="2"/>
      <c r="F24" s="2"/>
      <c r="G24" s="2"/>
      <c r="H24" s="2"/>
      <c r="I24" s="2"/>
      <c r="J24" s="35"/>
      <c r="L24" s="37"/>
      <c r="M24" s="2"/>
      <c r="N24" s="2"/>
      <c r="V24" s="36"/>
    </row>
    <row r="25" spans="1:22" ht="14.4" x14ac:dyDescent="0.3">
      <c r="A25" s="33"/>
      <c r="B25" s="38" t="s">
        <v>43</v>
      </c>
      <c r="C25" s="38"/>
      <c r="D25" s="39" t="s">
        <v>44</v>
      </c>
      <c r="E25" s="2"/>
      <c r="F25" s="2"/>
      <c r="G25" s="2"/>
      <c r="H25" s="2"/>
      <c r="I25" s="2"/>
      <c r="J25" s="35"/>
      <c r="L25" s="38" t="s">
        <v>43</v>
      </c>
      <c r="M25" s="2"/>
      <c r="N25" s="43" t="s">
        <v>45</v>
      </c>
      <c r="V25" s="36"/>
    </row>
    <row r="26" spans="1:22" ht="14.4" x14ac:dyDescent="0.3">
      <c r="A26" s="33"/>
      <c r="B26" s="38" t="s">
        <v>46</v>
      </c>
      <c r="C26" s="38"/>
      <c r="D26" s="39" t="s">
        <v>47</v>
      </c>
      <c r="E26" s="2"/>
      <c r="F26" s="2"/>
      <c r="G26" s="2"/>
      <c r="H26" s="2"/>
      <c r="I26" s="2"/>
      <c r="J26" s="35"/>
      <c r="L26" s="38" t="s">
        <v>46</v>
      </c>
      <c r="M26" s="2"/>
      <c r="N26" s="43" t="s">
        <v>48</v>
      </c>
      <c r="V26" s="36"/>
    </row>
    <row r="27" spans="1:22" ht="13.95" x14ac:dyDescent="0.3">
      <c r="A27" s="33"/>
      <c r="B27" s="38" t="s">
        <v>49</v>
      </c>
      <c r="C27" s="38"/>
      <c r="D27" s="39" t="s">
        <v>50</v>
      </c>
      <c r="E27" s="2"/>
      <c r="F27" s="2"/>
      <c r="G27" s="2"/>
      <c r="H27" s="2"/>
      <c r="I27" s="2"/>
      <c r="J27" s="35"/>
      <c r="L27" s="38" t="s">
        <v>49</v>
      </c>
      <c r="M27" s="2"/>
      <c r="N27" s="39" t="s">
        <v>51</v>
      </c>
      <c r="V27" s="36"/>
    </row>
    <row r="28" spans="1:22" ht="14.4" x14ac:dyDescent="0.3">
      <c r="A28" s="33"/>
      <c r="B28" s="38" t="s">
        <v>43</v>
      </c>
      <c r="C28" s="38"/>
      <c r="D28" s="39" t="s">
        <v>52</v>
      </c>
      <c r="E28" s="2"/>
      <c r="F28" s="2"/>
      <c r="G28" s="2"/>
      <c r="H28" s="2"/>
      <c r="I28" s="2"/>
      <c r="J28" s="35"/>
      <c r="L28" s="38" t="s">
        <v>43</v>
      </c>
      <c r="M28" s="2"/>
      <c r="N28" s="39" t="s">
        <v>51</v>
      </c>
      <c r="V28" s="36"/>
    </row>
    <row r="29" spans="1:22" x14ac:dyDescent="0.3">
      <c r="A29" s="33"/>
      <c r="B29" s="38" t="s">
        <v>46</v>
      </c>
      <c r="C29" s="38"/>
      <c r="D29" s="39" t="s">
        <v>53</v>
      </c>
      <c r="J29" s="36"/>
      <c r="L29" s="38" t="s">
        <v>46</v>
      </c>
      <c r="N29" s="39" t="s">
        <v>51</v>
      </c>
      <c r="V29" s="36"/>
    </row>
    <row r="30" spans="1:22" ht="13.05" x14ac:dyDescent="0.3">
      <c r="A30" s="33"/>
      <c r="J30" s="36"/>
      <c r="V30" s="36"/>
    </row>
    <row r="31" spans="1:22" x14ac:dyDescent="0.3">
      <c r="A31" s="33"/>
      <c r="B31" s="44" t="s">
        <v>54</v>
      </c>
      <c r="C31" s="45"/>
      <c r="J31" s="36"/>
      <c r="L31" s="753" t="s">
        <v>55</v>
      </c>
      <c r="M31" s="753"/>
      <c r="N31" s="753"/>
      <c r="V31" s="36"/>
    </row>
    <row r="32" spans="1:22" ht="13.05" x14ac:dyDescent="0.3">
      <c r="A32" s="33"/>
      <c r="J32" s="36"/>
      <c r="V32" s="36"/>
    </row>
    <row r="33" spans="1:22" ht="13.05" x14ac:dyDescent="0.3">
      <c r="A33" s="33"/>
      <c r="B33" s="754" t="s">
        <v>56</v>
      </c>
      <c r="C33" s="754"/>
      <c r="D33" s="754" t="s">
        <v>57</v>
      </c>
      <c r="E33" s="754"/>
      <c r="F33" s="754"/>
      <c r="J33" s="36"/>
      <c r="L33" s="46" t="s">
        <v>56</v>
      </c>
      <c r="M33" s="46" t="s">
        <v>57</v>
      </c>
      <c r="V33" s="36"/>
    </row>
    <row r="34" spans="1:22" ht="13.95" customHeight="1" x14ac:dyDescent="0.3">
      <c r="A34" s="33"/>
      <c r="B34" s="755" t="s">
        <v>58</v>
      </c>
      <c r="C34" s="755"/>
      <c r="D34" s="756" t="s">
        <v>59</v>
      </c>
      <c r="E34" s="756"/>
      <c r="F34" s="756"/>
      <c r="J34" s="36"/>
      <c r="L34" s="757" t="s">
        <v>58</v>
      </c>
      <c r="M34" s="47" t="s">
        <v>59</v>
      </c>
      <c r="V34" s="36"/>
    </row>
    <row r="35" spans="1:22" ht="13.95" customHeight="1" x14ac:dyDescent="0.3">
      <c r="A35" s="33"/>
      <c r="B35" s="755"/>
      <c r="C35" s="755"/>
      <c r="D35" s="756" t="s">
        <v>60</v>
      </c>
      <c r="E35" s="756"/>
      <c r="F35" s="756"/>
      <c r="J35" s="36"/>
      <c r="L35" s="757"/>
      <c r="M35" s="47" t="s">
        <v>60</v>
      </c>
      <c r="V35" s="36"/>
    </row>
    <row r="36" spans="1:22" ht="13.95" customHeight="1" x14ac:dyDescent="0.3">
      <c r="A36" s="33"/>
      <c r="B36" s="758" t="s">
        <v>61</v>
      </c>
      <c r="C36" s="758"/>
      <c r="D36" s="758"/>
      <c r="E36" s="758"/>
      <c r="F36" s="758"/>
      <c r="J36" s="36"/>
      <c r="L36" s="754" t="s">
        <v>61</v>
      </c>
      <c r="M36" s="754"/>
      <c r="V36" s="36"/>
    </row>
    <row r="37" spans="1:22" ht="15.75" customHeight="1" x14ac:dyDescent="0.3">
      <c r="A37" s="33"/>
      <c r="B37" s="756" t="s">
        <v>62</v>
      </c>
      <c r="C37" s="756"/>
      <c r="D37" s="756" t="s">
        <v>59</v>
      </c>
      <c r="E37" s="756"/>
      <c r="F37" s="756"/>
      <c r="J37" s="36"/>
      <c r="L37" s="47" t="s">
        <v>62</v>
      </c>
      <c r="M37" s="47" t="s">
        <v>59</v>
      </c>
      <c r="V37" s="36"/>
    </row>
    <row r="38" spans="1:22" ht="15.75" customHeight="1" x14ac:dyDescent="0.3">
      <c r="A38" s="33"/>
      <c r="B38" s="756" t="s">
        <v>63</v>
      </c>
      <c r="C38" s="756"/>
      <c r="D38" s="756" t="s">
        <v>60</v>
      </c>
      <c r="E38" s="756"/>
      <c r="F38" s="756"/>
      <c r="J38" s="36"/>
      <c r="L38" s="47" t="s">
        <v>63</v>
      </c>
      <c r="M38" s="47" t="s">
        <v>60</v>
      </c>
      <c r="V38" s="36"/>
    </row>
    <row r="39" spans="1:22" ht="15.75" customHeight="1" x14ac:dyDescent="0.3">
      <c r="A39" s="33"/>
      <c r="B39" s="756" t="s">
        <v>64</v>
      </c>
      <c r="C39" s="756"/>
      <c r="D39" s="756" t="s">
        <v>65</v>
      </c>
      <c r="E39" s="756"/>
      <c r="F39" s="756"/>
      <c r="J39" s="36"/>
      <c r="L39" s="47" t="s">
        <v>64</v>
      </c>
      <c r="M39" s="47" t="s">
        <v>65</v>
      </c>
      <c r="V39" s="36"/>
    </row>
    <row r="40" spans="1:22" ht="15.75" customHeight="1" x14ac:dyDescent="0.3">
      <c r="A40" s="33"/>
      <c r="B40" s="756" t="s">
        <v>66</v>
      </c>
      <c r="C40" s="756"/>
      <c r="D40" s="756" t="s">
        <v>67</v>
      </c>
      <c r="E40" s="756"/>
      <c r="F40" s="756"/>
      <c r="J40" s="36"/>
      <c r="L40" s="47" t="s">
        <v>66</v>
      </c>
      <c r="M40" s="47" t="s">
        <v>67</v>
      </c>
      <c r="V40" s="36"/>
    </row>
    <row r="41" spans="1:22" ht="15.75" customHeight="1" x14ac:dyDescent="0.3">
      <c r="A41" s="33"/>
      <c r="B41" s="756" t="s">
        <v>68</v>
      </c>
      <c r="C41" s="756"/>
      <c r="D41" s="756" t="s">
        <v>69</v>
      </c>
      <c r="E41" s="756"/>
      <c r="F41" s="756"/>
      <c r="J41" s="36"/>
      <c r="L41" s="47" t="s">
        <v>68</v>
      </c>
      <c r="M41" s="47" t="s">
        <v>69</v>
      </c>
      <c r="V41" s="36"/>
    </row>
    <row r="42" spans="1:22" ht="13.05" x14ac:dyDescent="0.3">
      <c r="A42" s="33"/>
      <c r="B42" s="758" t="s">
        <v>70</v>
      </c>
      <c r="C42" s="758"/>
      <c r="D42" s="758"/>
      <c r="E42" s="758"/>
      <c r="F42" s="758"/>
      <c r="J42" s="36"/>
      <c r="L42" s="754" t="s">
        <v>70</v>
      </c>
      <c r="M42" s="754"/>
      <c r="V42" s="36"/>
    </row>
    <row r="43" spans="1:22" ht="15.75" customHeight="1" x14ac:dyDescent="0.3">
      <c r="A43" s="33"/>
      <c r="B43" s="756" t="s">
        <v>71</v>
      </c>
      <c r="C43" s="756"/>
      <c r="D43" s="756" t="s">
        <v>60</v>
      </c>
      <c r="E43" s="756"/>
      <c r="F43" s="756"/>
      <c r="J43" s="36"/>
      <c r="L43" s="48" t="s">
        <v>72</v>
      </c>
      <c r="M43" s="48" t="s">
        <v>73</v>
      </c>
      <c r="N43" s="49"/>
      <c r="O43" s="49"/>
      <c r="P43" s="49"/>
      <c r="V43" s="36"/>
    </row>
    <row r="44" spans="1:22" ht="15.75" customHeight="1" x14ac:dyDescent="0.3">
      <c r="A44" s="33"/>
      <c r="B44" s="756" t="s">
        <v>74</v>
      </c>
      <c r="C44" s="756"/>
      <c r="D44" s="756" t="s">
        <v>75</v>
      </c>
      <c r="E44" s="756"/>
      <c r="F44" s="756"/>
      <c r="J44" s="36"/>
      <c r="N44" s="49"/>
      <c r="O44" s="49"/>
      <c r="P44" s="49"/>
      <c r="V44" s="36"/>
    </row>
    <row r="45" spans="1:22" ht="15.75" customHeight="1" x14ac:dyDescent="0.3">
      <c r="A45" s="33"/>
      <c r="B45" s="756" t="s">
        <v>76</v>
      </c>
      <c r="C45" s="756"/>
      <c r="D45" s="756" t="s">
        <v>77</v>
      </c>
      <c r="E45" s="756"/>
      <c r="F45" s="756"/>
      <c r="J45" s="36"/>
      <c r="V45" s="36"/>
    </row>
    <row r="46" spans="1:22" ht="15.75" customHeight="1" x14ac:dyDescent="0.3">
      <c r="A46" s="33"/>
      <c r="B46" s="756" t="s">
        <v>78</v>
      </c>
      <c r="C46" s="756"/>
      <c r="D46" s="756" t="s">
        <v>79</v>
      </c>
      <c r="E46" s="756"/>
      <c r="F46" s="756"/>
      <c r="J46" s="36"/>
      <c r="V46" s="36"/>
    </row>
    <row r="47" spans="1:22" ht="15" customHeight="1" x14ac:dyDescent="0.3">
      <c r="A47" s="33"/>
      <c r="B47" s="756" t="s">
        <v>80</v>
      </c>
      <c r="C47" s="756"/>
      <c r="D47" s="756" t="s">
        <v>81</v>
      </c>
      <c r="E47" s="756"/>
      <c r="F47" s="756"/>
      <c r="J47" s="36"/>
      <c r="V47" s="36"/>
    </row>
    <row r="48" spans="1:22" ht="15.75" customHeight="1" x14ac:dyDescent="0.3">
      <c r="A48" s="33"/>
      <c r="B48" s="756" t="s">
        <v>82</v>
      </c>
      <c r="C48" s="756"/>
      <c r="D48" s="756" t="s">
        <v>83</v>
      </c>
      <c r="E48" s="756"/>
      <c r="F48" s="756"/>
      <c r="J48" s="36"/>
      <c r="V48" s="36"/>
    </row>
    <row r="49" spans="1:22" ht="15.75" customHeight="1" x14ac:dyDescent="0.3">
      <c r="A49" s="33"/>
      <c r="B49" s="756" t="s">
        <v>84</v>
      </c>
      <c r="C49" s="756"/>
      <c r="D49" s="756" t="s">
        <v>85</v>
      </c>
      <c r="E49" s="756"/>
      <c r="F49" s="756"/>
      <c r="J49" s="36"/>
      <c r="V49" s="36"/>
    </row>
    <row r="50" spans="1:22" ht="15.75" customHeight="1" x14ac:dyDescent="0.3">
      <c r="A50" s="33"/>
      <c r="B50" s="50"/>
      <c r="C50" s="50"/>
      <c r="D50" s="50"/>
      <c r="E50" s="50"/>
      <c r="F50" s="50"/>
      <c r="J50" s="36"/>
      <c r="V50" s="36"/>
    </row>
    <row r="51" spans="1:22" ht="13.05" x14ac:dyDescent="0.3">
      <c r="A51" s="33"/>
      <c r="J51" s="36"/>
      <c r="V51" s="36"/>
    </row>
    <row r="52" spans="1:22" ht="13.95" x14ac:dyDescent="0.3">
      <c r="A52" s="33"/>
      <c r="B52" s="759" t="s">
        <v>86</v>
      </c>
      <c r="C52" s="759"/>
      <c r="J52" s="36"/>
      <c r="L52" s="51" t="s">
        <v>86</v>
      </c>
      <c r="M52" s="52"/>
      <c r="N52" s="52"/>
      <c r="V52" s="36"/>
    </row>
    <row r="53" spans="1:22" ht="6.6" customHeight="1" x14ac:dyDescent="0.3">
      <c r="A53" s="33"/>
      <c r="J53" s="36"/>
      <c r="L53" s="52"/>
      <c r="M53" s="52"/>
      <c r="N53" s="52"/>
      <c r="V53" s="36"/>
    </row>
    <row r="54" spans="1:22" ht="41.4" customHeight="1" x14ac:dyDescent="0.3">
      <c r="A54" s="33"/>
      <c r="B54" s="763" t="s">
        <v>87</v>
      </c>
      <c r="C54" s="763"/>
      <c r="D54" s="763"/>
      <c r="E54" s="763"/>
      <c r="F54" s="763"/>
      <c r="G54" s="763"/>
      <c r="H54" s="763"/>
      <c r="I54" s="763"/>
      <c r="J54" s="36"/>
      <c r="L54" s="763" t="s">
        <v>88</v>
      </c>
      <c r="M54" s="763"/>
      <c r="N54" s="763"/>
      <c r="O54" s="763"/>
      <c r="P54" s="763"/>
      <c r="Q54" s="763"/>
      <c r="R54" s="763"/>
      <c r="S54" s="763"/>
      <c r="T54" s="763"/>
      <c r="U54" s="763"/>
      <c r="V54" s="764"/>
    </row>
    <row r="55" spans="1:22" ht="34.799999999999997" customHeight="1" x14ac:dyDescent="0.3">
      <c r="A55" s="33"/>
      <c r="B55" s="749" t="s">
        <v>89</v>
      </c>
      <c r="C55" s="749"/>
      <c r="D55" s="749"/>
      <c r="E55" s="749"/>
      <c r="F55" s="749"/>
      <c r="G55" s="749"/>
      <c r="H55" s="749"/>
      <c r="I55" s="749"/>
      <c r="J55" s="36"/>
      <c r="N55" s="52"/>
      <c r="V55" s="36"/>
    </row>
    <row r="56" spans="1:22" ht="34.799999999999997" customHeight="1" x14ac:dyDescent="0.3">
      <c r="A56" s="33"/>
      <c r="B56" s="749" t="s">
        <v>90</v>
      </c>
      <c r="C56" s="749"/>
      <c r="D56" s="749"/>
      <c r="E56" s="749"/>
      <c r="F56" s="749"/>
      <c r="G56" s="749"/>
      <c r="H56" s="749"/>
      <c r="I56" s="749"/>
      <c r="J56" s="36"/>
      <c r="N56" s="52"/>
      <c r="V56" s="36"/>
    </row>
    <row r="57" spans="1:22" ht="13.95" x14ac:dyDescent="0.3">
      <c r="A57" s="33"/>
      <c r="B57" s="53"/>
      <c r="C57" s="53"/>
      <c r="D57" s="53"/>
      <c r="E57" s="53"/>
      <c r="F57" s="53"/>
      <c r="G57" s="53"/>
      <c r="H57" s="53"/>
      <c r="I57" s="53"/>
      <c r="J57" s="36"/>
      <c r="N57" s="52"/>
      <c r="V57" s="36"/>
    </row>
    <row r="58" spans="1:22" ht="14.4" x14ac:dyDescent="0.3">
      <c r="A58" s="33"/>
      <c r="B58" s="749" t="s">
        <v>1935</v>
      </c>
      <c r="C58" s="749"/>
      <c r="D58" s="749"/>
      <c r="E58" s="749"/>
      <c r="F58" s="749"/>
      <c r="G58" s="749"/>
      <c r="H58" s="749"/>
      <c r="I58" s="749"/>
      <c r="J58" s="36"/>
      <c r="N58" s="52"/>
      <c r="V58" s="36"/>
    </row>
    <row r="59" spans="1:22" ht="13.95" x14ac:dyDescent="0.3">
      <c r="A59" s="33"/>
      <c r="C59" s="53"/>
      <c r="D59" s="53"/>
      <c r="E59" s="53"/>
      <c r="F59" s="53"/>
      <c r="G59" s="53"/>
      <c r="H59" s="53"/>
      <c r="I59" s="53"/>
      <c r="J59" s="36"/>
      <c r="N59" s="52"/>
      <c r="V59" s="36"/>
    </row>
    <row r="60" spans="1:22" ht="14.4" x14ac:dyDescent="0.3">
      <c r="A60" s="33"/>
      <c r="B60" s="749" t="s">
        <v>1936</v>
      </c>
      <c r="C60" s="749"/>
      <c r="D60" s="749"/>
      <c r="E60" s="749"/>
      <c r="F60" s="749"/>
      <c r="G60" s="749"/>
      <c r="H60" s="749"/>
      <c r="I60" s="749"/>
      <c r="J60" s="36"/>
      <c r="N60" s="52"/>
      <c r="V60" s="36"/>
    </row>
    <row r="61" spans="1:22" ht="13.95" x14ac:dyDescent="0.3">
      <c r="A61" s="33"/>
      <c r="J61" s="36"/>
      <c r="L61" s="54" t="s">
        <v>91</v>
      </c>
      <c r="M61" s="55">
        <v>5000000000</v>
      </c>
      <c r="N61" s="52"/>
      <c r="V61" s="36"/>
    </row>
    <row r="62" spans="1:22" ht="13.95" x14ac:dyDescent="0.3">
      <c r="A62" s="33"/>
      <c r="B62" s="54" t="s">
        <v>91</v>
      </c>
      <c r="C62" s="54"/>
      <c r="D62" s="55">
        <v>30000000000</v>
      </c>
      <c r="J62" s="36"/>
      <c r="L62" s="54" t="s">
        <v>92</v>
      </c>
      <c r="M62" s="55">
        <v>5000000000</v>
      </c>
      <c r="N62" s="52"/>
      <c r="V62" s="36"/>
    </row>
    <row r="63" spans="1:22" ht="13.95" x14ac:dyDescent="0.3">
      <c r="A63" s="33"/>
      <c r="B63" s="54" t="s">
        <v>92</v>
      </c>
      <c r="C63" s="54"/>
      <c r="D63" s="55">
        <v>25000000000</v>
      </c>
      <c r="J63" s="36"/>
      <c r="L63" s="54" t="s">
        <v>93</v>
      </c>
      <c r="M63" s="55">
        <v>5000000000</v>
      </c>
      <c r="N63" s="52"/>
      <c r="V63" s="36"/>
    </row>
    <row r="64" spans="1:22" ht="13.05" x14ac:dyDescent="0.3">
      <c r="A64" s="33"/>
      <c r="B64" s="54" t="s">
        <v>93</v>
      </c>
      <c r="C64" s="54"/>
      <c r="D64" s="55">
        <v>25000000000</v>
      </c>
      <c r="J64" s="36"/>
      <c r="L64" s="54" t="s">
        <v>94</v>
      </c>
      <c r="M64" s="55">
        <v>1000000</v>
      </c>
      <c r="V64" s="36"/>
    </row>
    <row r="65" spans="1:22" ht="13.05" x14ac:dyDescent="0.3">
      <c r="A65" s="33"/>
      <c r="B65" s="54" t="s">
        <v>94</v>
      </c>
      <c r="C65" s="54"/>
      <c r="D65" s="55">
        <v>1000000</v>
      </c>
      <c r="J65" s="36"/>
      <c r="V65" s="36"/>
    </row>
    <row r="66" spans="1:22" x14ac:dyDescent="0.3">
      <c r="A66" s="33"/>
      <c r="B66" s="54" t="s">
        <v>95</v>
      </c>
      <c r="D66" s="55">
        <v>2560000000</v>
      </c>
      <c r="J66" s="36"/>
      <c r="V66" s="36"/>
    </row>
    <row r="67" spans="1:22" ht="13.05" x14ac:dyDescent="0.3">
      <c r="A67" s="33"/>
      <c r="B67" s="54"/>
      <c r="C67" s="54"/>
      <c r="D67" s="55"/>
      <c r="J67" s="36"/>
      <c r="V67" s="36"/>
    </row>
    <row r="68" spans="1:22" ht="13.05" x14ac:dyDescent="0.3">
      <c r="A68" s="33"/>
      <c r="B68" s="765" t="s">
        <v>96</v>
      </c>
      <c r="C68" s="765"/>
      <c r="D68" s="765"/>
      <c r="E68" s="765"/>
      <c r="F68" s="765"/>
      <c r="G68" s="765"/>
      <c r="H68" s="765"/>
      <c r="I68" s="765"/>
      <c r="J68" s="36"/>
      <c r="L68" s="754" t="s">
        <v>96</v>
      </c>
      <c r="M68" s="754"/>
      <c r="N68" s="754"/>
      <c r="O68" s="754"/>
      <c r="P68" s="754"/>
      <c r="Q68" s="754"/>
      <c r="R68" s="754"/>
      <c r="S68" s="754"/>
      <c r="V68" s="36"/>
    </row>
    <row r="69" spans="1:22" ht="45" customHeight="1" x14ac:dyDescent="0.3">
      <c r="A69" s="33"/>
      <c r="B69" s="56" t="s">
        <v>97</v>
      </c>
      <c r="C69" s="56" t="s">
        <v>98</v>
      </c>
      <c r="D69" s="56" t="s">
        <v>99</v>
      </c>
      <c r="E69" s="56" t="s">
        <v>100</v>
      </c>
      <c r="F69" s="56" t="s">
        <v>101</v>
      </c>
      <c r="G69" s="56" t="s">
        <v>102</v>
      </c>
      <c r="H69" s="56" t="s">
        <v>103</v>
      </c>
      <c r="I69" s="56" t="s">
        <v>104</v>
      </c>
      <c r="J69" s="36"/>
      <c r="L69" s="56" t="s">
        <v>97</v>
      </c>
      <c r="M69" s="56" t="s">
        <v>98</v>
      </c>
      <c r="N69" s="56" t="s">
        <v>99</v>
      </c>
      <c r="O69" s="56" t="s">
        <v>100</v>
      </c>
      <c r="P69" s="56" t="s">
        <v>101</v>
      </c>
      <c r="Q69" s="56" t="s">
        <v>102</v>
      </c>
      <c r="R69" s="56" t="s">
        <v>103</v>
      </c>
      <c r="S69" s="56" t="s">
        <v>104</v>
      </c>
      <c r="V69" s="36"/>
    </row>
    <row r="70" spans="1:22" ht="22.95" x14ac:dyDescent="0.3">
      <c r="A70" s="33"/>
      <c r="B70" s="57">
        <v>1</v>
      </c>
      <c r="C70" s="48" t="s">
        <v>105</v>
      </c>
      <c r="D70" s="58" t="s">
        <v>106</v>
      </c>
      <c r="E70" s="59">
        <v>24999</v>
      </c>
      <c r="F70" s="57" t="s">
        <v>107</v>
      </c>
      <c r="G70" s="59">
        <v>24999</v>
      </c>
      <c r="H70" s="60">
        <v>24999000000</v>
      </c>
      <c r="I70" s="61">
        <f>+H70/(H71+H70)</f>
        <v>0.99995999999999996</v>
      </c>
      <c r="J70" s="36"/>
      <c r="L70" s="57">
        <v>1</v>
      </c>
      <c r="M70" s="48" t="s">
        <v>22</v>
      </c>
      <c r="N70" s="59">
        <v>4999</v>
      </c>
      <c r="O70" s="59">
        <v>4999</v>
      </c>
      <c r="P70" s="57" t="s">
        <v>107</v>
      </c>
      <c r="Q70" s="59">
        <v>4999</v>
      </c>
      <c r="R70" s="60">
        <v>4999000000</v>
      </c>
      <c r="S70" s="62">
        <f>+R70/(R70+R71)</f>
        <v>0.99980000000000002</v>
      </c>
      <c r="V70" s="36"/>
    </row>
    <row r="71" spans="1:22" x14ac:dyDescent="0.3">
      <c r="A71" s="33"/>
      <c r="B71" s="57">
        <v>2</v>
      </c>
      <c r="C71" s="48" t="s">
        <v>108</v>
      </c>
      <c r="D71" s="59">
        <v>10000</v>
      </c>
      <c r="E71" s="57">
        <v>1</v>
      </c>
      <c r="F71" s="57" t="s">
        <v>107</v>
      </c>
      <c r="G71" s="57">
        <v>1</v>
      </c>
      <c r="H71" s="60">
        <v>1000000</v>
      </c>
      <c r="I71" s="62">
        <f>+H71/(H71+H70)</f>
        <v>4.0000000000000003E-5</v>
      </c>
      <c r="J71" s="36"/>
      <c r="L71" s="57">
        <v>2</v>
      </c>
      <c r="M71" s="48" t="s">
        <v>109</v>
      </c>
      <c r="N71" s="57">
        <v>1</v>
      </c>
      <c r="O71" s="57">
        <v>1</v>
      </c>
      <c r="P71" s="57" t="s">
        <v>107</v>
      </c>
      <c r="Q71" s="57">
        <v>1</v>
      </c>
      <c r="R71" s="60">
        <v>1000000</v>
      </c>
      <c r="S71" s="62">
        <f>+R71/(R70+R71)</f>
        <v>2.0000000000000001E-4</v>
      </c>
      <c r="V71" s="36"/>
    </row>
    <row r="72" spans="1:22" ht="13.05" x14ac:dyDescent="0.3">
      <c r="A72" s="33"/>
      <c r="J72" s="36"/>
      <c r="L72" s="63"/>
      <c r="M72" s="63"/>
      <c r="N72" s="63"/>
      <c r="O72" s="63"/>
      <c r="P72" s="63"/>
      <c r="Q72" s="63"/>
      <c r="R72" s="64"/>
      <c r="S72" s="63"/>
      <c r="V72" s="36"/>
    </row>
    <row r="73" spans="1:22" ht="13.05" x14ac:dyDescent="0.3">
      <c r="A73" s="33"/>
      <c r="B73" s="765" t="s">
        <v>110</v>
      </c>
      <c r="C73" s="765"/>
      <c r="D73" s="765"/>
      <c r="E73" s="765"/>
      <c r="F73" s="765"/>
      <c r="G73" s="765"/>
      <c r="H73" s="765"/>
      <c r="I73" s="765"/>
      <c r="J73" s="36"/>
      <c r="L73" s="754" t="s">
        <v>110</v>
      </c>
      <c r="M73" s="754"/>
      <c r="N73" s="754"/>
      <c r="O73" s="754"/>
      <c r="P73" s="754"/>
      <c r="Q73" s="754"/>
      <c r="R73" s="754"/>
      <c r="S73" s="754"/>
      <c r="V73" s="36"/>
    </row>
    <row r="74" spans="1:22" ht="47.4" customHeight="1" x14ac:dyDescent="0.3">
      <c r="A74" s="33"/>
      <c r="B74" s="56" t="s">
        <v>97</v>
      </c>
      <c r="C74" s="56" t="s">
        <v>98</v>
      </c>
      <c r="D74" s="56" t="s">
        <v>99</v>
      </c>
      <c r="E74" s="56" t="s">
        <v>100</v>
      </c>
      <c r="F74" s="56" t="s">
        <v>101</v>
      </c>
      <c r="G74" s="56" t="s">
        <v>102</v>
      </c>
      <c r="H74" s="56" t="s">
        <v>103</v>
      </c>
      <c r="I74" s="56" t="s">
        <v>111</v>
      </c>
      <c r="J74" s="36"/>
      <c r="L74" s="56" t="s">
        <v>97</v>
      </c>
      <c r="M74" s="56" t="s">
        <v>98</v>
      </c>
      <c r="N74" s="56" t="s">
        <v>99</v>
      </c>
      <c r="O74" s="56" t="s">
        <v>100</v>
      </c>
      <c r="P74" s="56" t="s">
        <v>101</v>
      </c>
      <c r="Q74" s="56" t="s">
        <v>102</v>
      </c>
      <c r="R74" s="56" t="s">
        <v>103</v>
      </c>
      <c r="S74" s="56" t="s">
        <v>111</v>
      </c>
      <c r="V74" s="36"/>
    </row>
    <row r="75" spans="1:22" ht="22.95" x14ac:dyDescent="0.3">
      <c r="A75" s="33"/>
      <c r="B75" s="57">
        <v>1</v>
      </c>
      <c r="C75" s="48" t="s">
        <v>105</v>
      </c>
      <c r="D75" s="58" t="s">
        <v>106</v>
      </c>
      <c r="E75" s="59">
        <v>24999</v>
      </c>
      <c r="F75" s="57" t="s">
        <v>107</v>
      </c>
      <c r="G75" s="59">
        <v>24999</v>
      </c>
      <c r="H75" s="60">
        <v>24999000000</v>
      </c>
      <c r="I75" s="61">
        <f>+H75/(H76+H75)</f>
        <v>0.99995999999999996</v>
      </c>
      <c r="J75" s="36"/>
      <c r="L75" s="57">
        <v>1</v>
      </c>
      <c r="M75" s="48" t="s">
        <v>22</v>
      </c>
      <c r="N75" s="59">
        <v>4999</v>
      </c>
      <c r="O75" s="59">
        <v>4999</v>
      </c>
      <c r="P75" s="57" t="s">
        <v>107</v>
      </c>
      <c r="Q75" s="59">
        <v>4999</v>
      </c>
      <c r="R75" s="60">
        <v>4999000000</v>
      </c>
      <c r="S75" s="62">
        <f>+R75/(R75+R76)</f>
        <v>0.99980000000000002</v>
      </c>
      <c r="V75" s="36"/>
    </row>
    <row r="76" spans="1:22" x14ac:dyDescent="0.3">
      <c r="A76" s="33"/>
      <c r="B76" s="57">
        <v>2</v>
      </c>
      <c r="C76" s="48" t="s">
        <v>108</v>
      </c>
      <c r="D76" s="57">
        <v>1</v>
      </c>
      <c r="E76" s="57">
        <v>1</v>
      </c>
      <c r="F76" s="57" t="s">
        <v>107</v>
      </c>
      <c r="G76" s="57">
        <v>1</v>
      </c>
      <c r="H76" s="60">
        <v>1000000</v>
      </c>
      <c r="I76" s="62">
        <v>1E-4</v>
      </c>
      <c r="J76" s="36"/>
      <c r="L76" s="57">
        <v>2</v>
      </c>
      <c r="M76" s="48" t="s">
        <v>109</v>
      </c>
      <c r="N76" s="57">
        <v>1</v>
      </c>
      <c r="O76" s="57">
        <v>1</v>
      </c>
      <c r="P76" s="57" t="s">
        <v>107</v>
      </c>
      <c r="Q76" s="57">
        <v>1</v>
      </c>
      <c r="R76" s="60">
        <v>1000000</v>
      </c>
      <c r="S76" s="62">
        <f>+R76/(R75+R76)</f>
        <v>2.0000000000000001E-4</v>
      </c>
      <c r="V76" s="36"/>
    </row>
    <row r="77" spans="1:22" ht="13.05" x14ac:dyDescent="0.3">
      <c r="A77" s="33"/>
      <c r="J77" s="36"/>
      <c r="V77" s="36"/>
    </row>
    <row r="78" spans="1:22" ht="13.05" x14ac:dyDescent="0.3">
      <c r="A78" s="33"/>
      <c r="J78" s="36"/>
      <c r="V78" s="36"/>
    </row>
    <row r="79" spans="1:22" ht="13.05" x14ac:dyDescent="0.3">
      <c r="A79" s="33"/>
      <c r="B79" s="65" t="s">
        <v>112</v>
      </c>
      <c r="C79" s="65"/>
      <c r="J79" s="36"/>
      <c r="L79" s="65" t="s">
        <v>112</v>
      </c>
      <c r="V79" s="36"/>
    </row>
    <row r="80" spans="1:22" ht="13.05" x14ac:dyDescent="0.3">
      <c r="A80" s="33"/>
      <c r="J80" s="36"/>
      <c r="V80" s="36"/>
    </row>
    <row r="81" spans="1:22" ht="13.05" x14ac:dyDescent="0.3">
      <c r="A81" s="33"/>
      <c r="B81" s="65" t="s">
        <v>113</v>
      </c>
      <c r="C81" s="65"/>
      <c r="J81" s="36"/>
      <c r="L81" s="65" t="s">
        <v>113</v>
      </c>
      <c r="V81" s="36"/>
    </row>
    <row r="82" spans="1:22" x14ac:dyDescent="0.3">
      <c r="A82" s="33"/>
      <c r="B82" s="65" t="s">
        <v>114</v>
      </c>
      <c r="C82" s="65"/>
      <c r="J82" s="36"/>
      <c r="L82" s="65" t="s">
        <v>114</v>
      </c>
      <c r="V82" s="36"/>
    </row>
    <row r="83" spans="1:22" ht="13.05" x14ac:dyDescent="0.3">
      <c r="A83" s="33"/>
      <c r="J83" s="36"/>
      <c r="L83" s="65"/>
      <c r="V83" s="36"/>
    </row>
    <row r="84" spans="1:22" ht="10.95" customHeight="1" x14ac:dyDescent="0.3">
      <c r="A84" s="33"/>
      <c r="J84" s="36"/>
      <c r="V84" s="36"/>
    </row>
    <row r="85" spans="1:22" ht="7.95" customHeight="1" x14ac:dyDescent="0.3">
      <c r="A85" s="33"/>
      <c r="B85" s="65" t="s">
        <v>115</v>
      </c>
      <c r="C85" s="65"/>
      <c r="J85" s="36"/>
      <c r="L85" s="65" t="s">
        <v>115</v>
      </c>
      <c r="V85" s="36"/>
    </row>
    <row r="86" spans="1:22" ht="13.05" x14ac:dyDescent="0.3">
      <c r="A86" s="33"/>
      <c r="J86" s="36"/>
      <c r="V86" s="36"/>
    </row>
    <row r="87" spans="1:22" ht="10.95" customHeight="1" x14ac:dyDescent="0.3">
      <c r="A87" s="33"/>
      <c r="B87" s="766" t="s">
        <v>116</v>
      </c>
      <c r="C87" s="766"/>
      <c r="D87" s="767" t="s">
        <v>117</v>
      </c>
      <c r="E87" s="767"/>
      <c r="J87" s="36"/>
      <c r="L87" s="66" t="s">
        <v>116</v>
      </c>
      <c r="M87" s="67" t="s">
        <v>117</v>
      </c>
      <c r="V87" s="36"/>
    </row>
    <row r="88" spans="1:22" ht="15" customHeight="1" x14ac:dyDescent="0.3">
      <c r="A88" s="33"/>
      <c r="B88" s="68" t="s">
        <v>105</v>
      </c>
      <c r="C88" s="68"/>
      <c r="D88" s="768" t="s">
        <v>118</v>
      </c>
      <c r="E88" s="769"/>
      <c r="J88" s="36"/>
      <c r="L88" s="69" t="s">
        <v>59</v>
      </c>
      <c r="M88" s="70" t="s">
        <v>62</v>
      </c>
      <c r="V88" s="36"/>
    </row>
    <row r="89" spans="1:22" x14ac:dyDescent="0.3">
      <c r="A89" s="33"/>
      <c r="B89" s="71" t="s">
        <v>119</v>
      </c>
      <c r="C89" s="72"/>
      <c r="D89" s="768" t="s">
        <v>120</v>
      </c>
      <c r="E89" s="769"/>
      <c r="J89" s="36"/>
      <c r="L89" s="69" t="s">
        <v>60</v>
      </c>
      <c r="M89" s="70" t="s">
        <v>63</v>
      </c>
      <c r="V89" s="36"/>
    </row>
    <row r="90" spans="1:22" x14ac:dyDescent="0.3">
      <c r="A90" s="33"/>
      <c r="B90" s="68" t="s">
        <v>59</v>
      </c>
      <c r="C90" s="68"/>
      <c r="D90" s="73" t="s">
        <v>62</v>
      </c>
      <c r="E90" s="74"/>
      <c r="J90" s="36"/>
      <c r="L90" s="69" t="s">
        <v>65</v>
      </c>
      <c r="M90" s="70" t="s">
        <v>64</v>
      </c>
      <c r="V90" s="36"/>
    </row>
    <row r="91" spans="1:22" ht="14.4" customHeight="1" x14ac:dyDescent="0.3">
      <c r="A91" s="33"/>
      <c r="B91" s="68" t="s">
        <v>60</v>
      </c>
      <c r="C91" s="68"/>
      <c r="D91" s="73" t="s">
        <v>63</v>
      </c>
      <c r="E91" s="74"/>
      <c r="J91" s="36"/>
      <c r="L91" s="69" t="s">
        <v>67</v>
      </c>
      <c r="M91" s="70" t="s">
        <v>66</v>
      </c>
      <c r="V91" s="36"/>
    </row>
    <row r="92" spans="1:22" x14ac:dyDescent="0.3">
      <c r="A92" s="33"/>
      <c r="B92" s="68" t="s">
        <v>65</v>
      </c>
      <c r="C92" s="68"/>
      <c r="D92" s="73" t="s">
        <v>121</v>
      </c>
      <c r="E92" s="74"/>
      <c r="J92" s="36"/>
      <c r="L92" s="69" t="s">
        <v>69</v>
      </c>
      <c r="M92" s="70" t="s">
        <v>68</v>
      </c>
      <c r="V92" s="36"/>
    </row>
    <row r="93" spans="1:22" x14ac:dyDescent="0.3">
      <c r="A93" s="33"/>
      <c r="B93" s="68" t="s">
        <v>67</v>
      </c>
      <c r="C93" s="68"/>
      <c r="D93" s="73" t="s">
        <v>122</v>
      </c>
      <c r="E93" s="74"/>
      <c r="J93" s="36"/>
      <c r="L93" s="75" t="s">
        <v>75</v>
      </c>
      <c r="M93" s="76" t="s">
        <v>74</v>
      </c>
      <c r="V93" s="36"/>
    </row>
    <row r="94" spans="1:22" ht="15.75" customHeight="1" x14ac:dyDescent="0.3">
      <c r="A94" s="33"/>
      <c r="B94" s="68" t="s">
        <v>69</v>
      </c>
      <c r="C94" s="68"/>
      <c r="D94" s="73" t="s">
        <v>68</v>
      </c>
      <c r="E94" s="74"/>
      <c r="J94" s="36"/>
      <c r="L94" s="69" t="s">
        <v>22</v>
      </c>
      <c r="M94" s="70" t="s">
        <v>118</v>
      </c>
      <c r="V94" s="36"/>
    </row>
    <row r="95" spans="1:22" ht="13.05" x14ac:dyDescent="0.3">
      <c r="A95" s="33"/>
      <c r="B95" s="770" t="s">
        <v>75</v>
      </c>
      <c r="C95" s="770"/>
      <c r="D95" s="73" t="s">
        <v>74</v>
      </c>
      <c r="E95" s="74"/>
      <c r="J95" s="36"/>
      <c r="V95" s="36"/>
    </row>
    <row r="96" spans="1:22" ht="13.05" x14ac:dyDescent="0.3">
      <c r="A96" s="33"/>
      <c r="B96" s="71" t="s">
        <v>79</v>
      </c>
      <c r="C96" s="72"/>
      <c r="D96" s="71" t="s">
        <v>123</v>
      </c>
      <c r="E96" s="72"/>
      <c r="J96" s="36"/>
      <c r="L96" s="38" t="s">
        <v>124</v>
      </c>
      <c r="V96" s="36"/>
    </row>
    <row r="97" spans="1:22" x14ac:dyDescent="0.3">
      <c r="A97" s="33"/>
      <c r="B97" s="71" t="s">
        <v>125</v>
      </c>
      <c r="C97" s="72"/>
      <c r="D97" s="71" t="s">
        <v>80</v>
      </c>
      <c r="E97" s="72"/>
      <c r="J97" s="36"/>
      <c r="L97" s="38" t="s">
        <v>126</v>
      </c>
      <c r="V97" s="36"/>
    </row>
    <row r="98" spans="1:22" x14ac:dyDescent="0.3">
      <c r="A98" s="33"/>
      <c r="B98" s="71" t="s">
        <v>127</v>
      </c>
      <c r="C98" s="72"/>
      <c r="D98" s="71" t="s">
        <v>128</v>
      </c>
      <c r="E98" s="72"/>
      <c r="J98" s="36"/>
      <c r="L98" s="77" t="s">
        <v>129</v>
      </c>
      <c r="V98" s="36"/>
    </row>
    <row r="99" spans="1:22" x14ac:dyDescent="0.3">
      <c r="A99" s="33"/>
      <c r="B99" s="71" t="s">
        <v>130</v>
      </c>
      <c r="C99" s="72"/>
      <c r="D99" s="71" t="s">
        <v>84</v>
      </c>
      <c r="E99" s="72"/>
      <c r="J99" s="36"/>
      <c r="L99" s="38" t="s">
        <v>131</v>
      </c>
      <c r="V99" s="36"/>
    </row>
    <row r="100" spans="1:22" ht="13.05" x14ac:dyDescent="0.3">
      <c r="A100" s="33"/>
      <c r="B100" s="78"/>
      <c r="C100" s="78"/>
      <c r="D100" s="78"/>
      <c r="E100" s="78"/>
      <c r="J100" s="36"/>
      <c r="L100" s="38"/>
      <c r="V100" s="36"/>
    </row>
    <row r="101" spans="1:22" ht="13.05" x14ac:dyDescent="0.3">
      <c r="A101" s="33"/>
      <c r="B101" s="78"/>
      <c r="C101" s="78"/>
      <c r="D101" s="78"/>
      <c r="E101" s="78"/>
      <c r="J101" s="36"/>
      <c r="L101" s="38"/>
      <c r="V101" s="36"/>
    </row>
    <row r="102" spans="1:22" ht="13.05" x14ac:dyDescent="0.3">
      <c r="A102" s="33"/>
      <c r="B102" s="38" t="s">
        <v>132</v>
      </c>
      <c r="C102" s="38"/>
      <c r="J102" s="36"/>
      <c r="V102" s="36"/>
    </row>
    <row r="103" spans="1:22" x14ac:dyDescent="0.3">
      <c r="A103" s="33"/>
      <c r="B103" s="38" t="s">
        <v>133</v>
      </c>
      <c r="C103" s="38"/>
      <c r="J103" s="36"/>
      <c r="V103" s="36"/>
    </row>
    <row r="104" spans="1:22" x14ac:dyDescent="0.3">
      <c r="A104" s="33"/>
      <c r="B104" s="77" t="s">
        <v>134</v>
      </c>
      <c r="C104" s="77"/>
      <c r="J104" s="36"/>
      <c r="V104" s="36"/>
    </row>
    <row r="105" spans="1:22" x14ac:dyDescent="0.3">
      <c r="A105" s="33"/>
      <c r="B105" s="38" t="s">
        <v>135</v>
      </c>
      <c r="C105" s="38"/>
      <c r="J105" s="36"/>
      <c r="V105" s="36"/>
    </row>
    <row r="106" spans="1:22" ht="13.05" x14ac:dyDescent="0.3">
      <c r="A106" s="33"/>
      <c r="J106" s="36"/>
      <c r="V106" s="36"/>
    </row>
    <row r="107" spans="1:22" x14ac:dyDescent="0.3">
      <c r="A107" s="33"/>
      <c r="B107" s="38" t="s">
        <v>136</v>
      </c>
      <c r="C107" s="38"/>
      <c r="J107" s="36"/>
      <c r="V107" s="36"/>
    </row>
    <row r="108" spans="1:22" x14ac:dyDescent="0.3">
      <c r="A108" s="33"/>
      <c r="B108" s="38" t="s">
        <v>137</v>
      </c>
      <c r="C108" s="38"/>
      <c r="J108" s="36"/>
      <c r="V108" s="36"/>
    </row>
    <row r="109" spans="1:22" x14ac:dyDescent="0.3">
      <c r="A109" s="33"/>
      <c r="B109" s="77" t="s">
        <v>129</v>
      </c>
      <c r="C109" s="77"/>
      <c r="J109" s="36"/>
      <c r="V109" s="36"/>
    </row>
    <row r="110" spans="1:22" ht="13.05" x14ac:dyDescent="0.3">
      <c r="A110" s="33"/>
      <c r="B110" s="38" t="s">
        <v>138</v>
      </c>
      <c r="C110" s="38"/>
      <c r="J110" s="36"/>
      <c r="V110" s="36"/>
    </row>
    <row r="111" spans="1:22" ht="28.5" customHeight="1" thickBot="1" x14ac:dyDescent="0.35">
      <c r="A111" s="33"/>
      <c r="J111" s="36"/>
      <c r="V111" s="36"/>
    </row>
    <row r="112" spans="1:22" ht="14.4" thickBot="1" x14ac:dyDescent="0.35">
      <c r="A112" s="33"/>
      <c r="B112" s="760" t="s">
        <v>139</v>
      </c>
      <c r="C112" s="761"/>
      <c r="D112" s="761"/>
      <c r="E112" s="761"/>
      <c r="F112" s="761"/>
      <c r="G112" s="761"/>
      <c r="H112" s="761"/>
      <c r="I112" s="762"/>
      <c r="J112" s="36"/>
      <c r="V112" s="36"/>
    </row>
    <row r="113" spans="1:22" ht="14.4" thickBot="1" x14ac:dyDescent="0.35">
      <c r="A113" s="33"/>
      <c r="B113" s="771" t="s">
        <v>140</v>
      </c>
      <c r="C113" s="772"/>
      <c r="D113" s="79" t="s">
        <v>141</v>
      </c>
      <c r="E113" s="772" t="s">
        <v>142</v>
      </c>
      <c r="F113" s="772"/>
      <c r="G113" s="772"/>
      <c r="H113" s="772"/>
      <c r="I113" s="773"/>
      <c r="J113" s="36"/>
      <c r="V113" s="36"/>
    </row>
    <row r="114" spans="1:22" ht="14.4" thickBot="1" x14ac:dyDescent="0.35">
      <c r="A114" s="33"/>
      <c r="B114" s="774" t="s">
        <v>143</v>
      </c>
      <c r="C114" s="775"/>
      <c r="D114" s="80">
        <v>0.5887</v>
      </c>
      <c r="E114" s="776" t="s">
        <v>144</v>
      </c>
      <c r="F114" s="777"/>
      <c r="G114" s="777"/>
      <c r="H114" s="777"/>
      <c r="I114" s="778"/>
      <c r="J114" s="36"/>
      <c r="V114" s="36"/>
    </row>
    <row r="115" spans="1:22" ht="29.4" customHeight="1" thickBot="1" x14ac:dyDescent="0.35">
      <c r="A115" s="33"/>
      <c r="B115" s="779" t="s">
        <v>145</v>
      </c>
      <c r="C115" s="780"/>
      <c r="D115" s="81">
        <v>0.4113</v>
      </c>
      <c r="E115" s="781" t="s">
        <v>146</v>
      </c>
      <c r="F115" s="781"/>
      <c r="G115" s="781"/>
      <c r="H115" s="781"/>
      <c r="I115" s="782"/>
      <c r="J115" s="36"/>
      <c r="V115" s="36"/>
    </row>
    <row r="116" spans="1:22" ht="29.4" customHeight="1" x14ac:dyDescent="0.3">
      <c r="A116" s="33"/>
      <c r="B116" s="82"/>
      <c r="J116" s="36"/>
      <c r="V116" s="36"/>
    </row>
    <row r="117" spans="1:22" ht="13.5" thickBot="1" x14ac:dyDescent="0.35">
      <c r="A117" s="83"/>
      <c r="B117" s="83"/>
      <c r="C117" s="83"/>
      <c r="D117" s="83"/>
      <c r="E117" s="83"/>
      <c r="F117" s="83"/>
      <c r="G117" s="83"/>
      <c r="H117" s="83"/>
      <c r="I117" s="83"/>
      <c r="J117" s="84"/>
      <c r="K117" s="83"/>
      <c r="L117" s="83"/>
      <c r="M117" s="83"/>
      <c r="N117" s="83"/>
      <c r="O117" s="83"/>
      <c r="P117" s="83"/>
      <c r="Q117" s="83"/>
      <c r="R117" s="83"/>
      <c r="S117" s="83"/>
      <c r="T117" s="83"/>
      <c r="U117" s="83"/>
      <c r="V117" s="84"/>
    </row>
    <row r="118" spans="1:22" ht="13.5" thickTop="1" x14ac:dyDescent="0.3"/>
  </sheetData>
  <mergeCells count="64">
    <mergeCell ref="B113:C113"/>
    <mergeCell ref="E113:I113"/>
    <mergeCell ref="B114:C114"/>
    <mergeCell ref="E114:I114"/>
    <mergeCell ref="B115:C115"/>
    <mergeCell ref="E115:I115"/>
    <mergeCell ref="B112:I112"/>
    <mergeCell ref="L54:V54"/>
    <mergeCell ref="B55:I55"/>
    <mergeCell ref="B56:I56"/>
    <mergeCell ref="B68:I68"/>
    <mergeCell ref="L68:S68"/>
    <mergeCell ref="B73:I73"/>
    <mergeCell ref="L73:S73"/>
    <mergeCell ref="B54:I54"/>
    <mergeCell ref="B87:C87"/>
    <mergeCell ref="D87:E87"/>
    <mergeCell ref="D88:E88"/>
    <mergeCell ref="D89:E89"/>
    <mergeCell ref="B95:C95"/>
    <mergeCell ref="B48:C48"/>
    <mergeCell ref="D48:F48"/>
    <mergeCell ref="B49:C49"/>
    <mergeCell ref="D49:F49"/>
    <mergeCell ref="B52:C52"/>
    <mergeCell ref="B45:C45"/>
    <mergeCell ref="D45:F45"/>
    <mergeCell ref="B46:C46"/>
    <mergeCell ref="D46:F46"/>
    <mergeCell ref="B47:C47"/>
    <mergeCell ref="D47:F47"/>
    <mergeCell ref="B42:F42"/>
    <mergeCell ref="L42:M42"/>
    <mergeCell ref="B43:C43"/>
    <mergeCell ref="D43:F43"/>
    <mergeCell ref="B44:C44"/>
    <mergeCell ref="D44:F44"/>
    <mergeCell ref="B39:C39"/>
    <mergeCell ref="D39:F39"/>
    <mergeCell ref="B40:C40"/>
    <mergeCell ref="D40:F40"/>
    <mergeCell ref="B41:C41"/>
    <mergeCell ref="D41:F41"/>
    <mergeCell ref="L36:M36"/>
    <mergeCell ref="B37:C37"/>
    <mergeCell ref="D37:F37"/>
    <mergeCell ref="B38:C38"/>
    <mergeCell ref="D38:F38"/>
    <mergeCell ref="B10:S10"/>
    <mergeCell ref="B58:I58"/>
    <mergeCell ref="B60:I60"/>
    <mergeCell ref="B3:L3"/>
    <mergeCell ref="B4:L4"/>
    <mergeCell ref="B5:L5"/>
    <mergeCell ref="B8:S8"/>
    <mergeCell ref="B9:S9"/>
    <mergeCell ref="L31:N31"/>
    <mergeCell ref="B33:C33"/>
    <mergeCell ref="D33:F33"/>
    <mergeCell ref="B34:C35"/>
    <mergeCell ref="D34:F34"/>
    <mergeCell ref="L34:L35"/>
    <mergeCell ref="D35:F35"/>
    <mergeCell ref="B36:F36"/>
  </mergeCells>
  <hyperlinks>
    <hyperlink ref="D20" r:id="rId1" xr:uid="{F6C23A4E-2659-4E01-9369-C4F11640D0FA}"/>
    <hyperlink ref="B7" location="Índice!A1" display="Índice" xr:uid="{2E5B428F-6E39-48F5-BD72-F4D173A2CF84}"/>
    <hyperlink ref="N20" r:id="rId2" display="www.regionalcasadebolsa.com.py" xr:uid="{1CA469C6-CF4E-49BF-A10D-F3689539307D}"/>
  </hyperlinks>
  <pageMargins left="0.75" right="0.75" top="1" bottom="1" header="0.5" footer="0.5"/>
  <pageSetup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C21B9-190B-488E-82D5-5F0AAC10815F}">
  <sheetPr>
    <tabColor rgb="FFFFC000"/>
  </sheetPr>
  <dimension ref="A1:F450"/>
  <sheetViews>
    <sheetView showGridLines="0" zoomScale="90" zoomScaleNormal="90" workbookViewId="0">
      <pane xSplit="2" ySplit="7" topLeftCell="C8" activePane="bottomRight" state="frozen"/>
      <selection activeCell="B101" sqref="B101"/>
      <selection pane="topRight" activeCell="B101" sqref="B101"/>
      <selection pane="bottomLeft" activeCell="B101" sqref="B101"/>
      <selection pane="bottomRight" activeCell="B101" sqref="B101"/>
    </sheetView>
  </sheetViews>
  <sheetFormatPr baseColWidth="10" defaultColWidth="11.5546875" defaultRowHeight="15" customHeight="1" x14ac:dyDescent="0.3"/>
  <cols>
    <col min="1" max="1" width="15.88671875" style="87" customWidth="1"/>
    <col min="2" max="2" width="49" style="87" customWidth="1"/>
    <col min="3" max="3" width="18.33203125" style="87" customWidth="1"/>
    <col min="4" max="4" width="19.44140625" style="87" customWidth="1"/>
    <col min="5" max="5" width="9.5546875" style="87" bestFit="1" customWidth="1"/>
    <col min="6" max="6" width="16.33203125" style="87" customWidth="1"/>
    <col min="7" max="16384" width="11.5546875" style="87"/>
  </cols>
  <sheetData>
    <row r="1" spans="1:5" ht="18.600000000000001" customHeight="1" x14ac:dyDescent="0.3">
      <c r="A1" s="85" t="s">
        <v>22</v>
      </c>
      <c r="B1" s="86"/>
      <c r="C1" s="86"/>
    </row>
    <row r="3" spans="1:5" ht="15" customHeight="1" x14ac:dyDescent="0.3">
      <c r="B3" s="88" t="s">
        <v>147</v>
      </c>
      <c r="C3" s="89"/>
      <c r="D3" s="89"/>
    </row>
    <row r="4" spans="1:5" ht="15" customHeight="1" x14ac:dyDescent="0.3">
      <c r="A4" s="90"/>
      <c r="B4" s="86"/>
      <c r="C4" s="86"/>
    </row>
    <row r="5" spans="1:5" ht="15" customHeight="1" x14ac:dyDescent="0.3">
      <c r="B5" s="91" t="s">
        <v>148</v>
      </c>
      <c r="C5" s="86"/>
    </row>
    <row r="6" spans="1:5" ht="15" customHeight="1" x14ac:dyDescent="0.3">
      <c r="B6" s="86"/>
      <c r="C6" s="86"/>
    </row>
    <row r="7" spans="1:5" s="94" customFormat="1" ht="15" customHeight="1" x14ac:dyDescent="0.3">
      <c r="A7" s="92" t="s">
        <v>149</v>
      </c>
      <c r="B7" s="92" t="s">
        <v>150</v>
      </c>
      <c r="C7" s="92" t="s">
        <v>151</v>
      </c>
      <c r="D7" s="92" t="s">
        <v>152</v>
      </c>
      <c r="E7" s="93" t="s">
        <v>153</v>
      </c>
    </row>
    <row r="8" spans="1:5" ht="15" customHeight="1" x14ac:dyDescent="0.3">
      <c r="A8" s="95">
        <v>1</v>
      </c>
      <c r="B8" s="95" t="s">
        <v>154</v>
      </c>
      <c r="C8" s="96">
        <v>101792478199</v>
      </c>
      <c r="D8" s="97">
        <v>14867692.736999987</v>
      </c>
      <c r="E8" s="87">
        <f>VLOOKUP(A8,'Consolidado 2021'!$B:$C,1,)</f>
        <v>1</v>
      </c>
    </row>
    <row r="9" spans="1:5" ht="15" customHeight="1" x14ac:dyDescent="0.3">
      <c r="A9" s="95">
        <v>11</v>
      </c>
      <c r="B9" s="95" t="s">
        <v>155</v>
      </c>
      <c r="C9" s="96">
        <v>91991760820</v>
      </c>
      <c r="D9" s="97">
        <v>13388779.366999984</v>
      </c>
      <c r="E9" s="87">
        <f>VLOOKUP(A9,'Consolidado 2021'!$B:$C,1,)</f>
        <v>11</v>
      </c>
    </row>
    <row r="10" spans="1:5" ht="15" customHeight="1" x14ac:dyDescent="0.3">
      <c r="A10" s="95">
        <v>111</v>
      </c>
      <c r="B10" s="95" t="s">
        <v>156</v>
      </c>
      <c r="C10" s="96">
        <v>2889773997</v>
      </c>
      <c r="D10" s="97">
        <v>420587.10699999332</v>
      </c>
      <c r="E10" s="87">
        <f>VLOOKUP(A10,'Consolidado 2021'!$B:$C,1,)</f>
        <v>111</v>
      </c>
    </row>
    <row r="11" spans="1:5" ht="15" customHeight="1" x14ac:dyDescent="0.3">
      <c r="A11" s="95">
        <v>11103</v>
      </c>
      <c r="B11" s="95" t="s">
        <v>157</v>
      </c>
      <c r="C11" s="96">
        <v>2889773997</v>
      </c>
      <c r="D11" s="97">
        <v>420587.10699999332</v>
      </c>
      <c r="E11" s="87">
        <f>VLOOKUP(A11,'Consolidado 2021'!$B:$C,1,)</f>
        <v>11103</v>
      </c>
    </row>
    <row r="12" spans="1:5" ht="15" customHeight="1" x14ac:dyDescent="0.3">
      <c r="A12" s="95">
        <v>1110301</v>
      </c>
      <c r="B12" s="95" t="s">
        <v>158</v>
      </c>
      <c r="C12" s="96">
        <v>2568723880</v>
      </c>
      <c r="D12" s="97">
        <v>373860.43000000715</v>
      </c>
      <c r="E12" s="87">
        <f>VLOOKUP(A12,'Consolidado 2021'!$B:$C,1,)</f>
        <v>1110301</v>
      </c>
    </row>
    <row r="13" spans="1:5" s="101" customFormat="1" ht="15" customHeight="1" x14ac:dyDescent="0.3">
      <c r="A13" s="98">
        <v>111030101</v>
      </c>
      <c r="B13" s="98" t="s">
        <v>159</v>
      </c>
      <c r="C13" s="99">
        <v>1872447497</v>
      </c>
      <c r="D13" s="100">
        <v>272522.09000000358</v>
      </c>
      <c r="E13" s="101">
        <f>VLOOKUP(A13,'Consolidado 2021'!$B:$C,1,)</f>
        <v>111030101</v>
      </c>
    </row>
    <row r="14" spans="1:5" ht="15" customHeight="1" x14ac:dyDescent="0.3">
      <c r="A14" s="95">
        <v>111030102</v>
      </c>
      <c r="B14" s="95" t="s">
        <v>160</v>
      </c>
      <c r="C14" s="96">
        <v>121221490</v>
      </c>
      <c r="D14" s="97">
        <v>17642.969999998808</v>
      </c>
      <c r="E14" s="87">
        <f>VLOOKUP(A14,'Consolidado 2021'!$B:$C,1,)</f>
        <v>111030102</v>
      </c>
    </row>
    <row r="15" spans="1:5" ht="15" customHeight="1" x14ac:dyDescent="0.3">
      <c r="A15" s="95">
        <v>111030103</v>
      </c>
      <c r="B15" s="95" t="s">
        <v>161</v>
      </c>
      <c r="C15" s="96">
        <v>6027989</v>
      </c>
      <c r="D15" s="97">
        <v>877.32999999998719</v>
      </c>
      <c r="E15" s="87">
        <f>VLOOKUP(A15,'Consolidado 2021'!$B:$C,1,)</f>
        <v>111030103</v>
      </c>
    </row>
    <row r="16" spans="1:5" ht="15" customHeight="1" x14ac:dyDescent="0.3">
      <c r="A16" s="95">
        <v>111030104</v>
      </c>
      <c r="B16" s="95" t="s">
        <v>162</v>
      </c>
      <c r="C16" s="96">
        <v>6000000</v>
      </c>
      <c r="D16" s="97">
        <v>873.26</v>
      </c>
      <c r="E16" s="87">
        <f>VLOOKUP(A16,'Consolidado 2021'!$B:$C,1,)</f>
        <v>111030104</v>
      </c>
    </row>
    <row r="17" spans="1:6" ht="15" customHeight="1" x14ac:dyDescent="0.3">
      <c r="A17" s="95">
        <v>111030106</v>
      </c>
      <c r="B17" s="95" t="s">
        <v>163</v>
      </c>
      <c r="C17" s="96">
        <v>5560000</v>
      </c>
      <c r="D17" s="97">
        <v>809.21999999997206</v>
      </c>
      <c r="E17" s="87">
        <f>VLOOKUP(A17,'Consolidado 2021'!$B:$C,1,)</f>
        <v>111030106</v>
      </c>
    </row>
    <row r="18" spans="1:6" ht="15" customHeight="1" x14ac:dyDescent="0.3">
      <c r="A18" s="95">
        <v>111030107</v>
      </c>
      <c r="B18" s="95" t="s">
        <v>164</v>
      </c>
      <c r="C18" s="96">
        <v>300374</v>
      </c>
      <c r="D18" s="97">
        <v>43.72</v>
      </c>
      <c r="E18" s="87">
        <f>VLOOKUP(A18,'Consolidado 2021'!$B:$C,1,)</f>
        <v>111030107</v>
      </c>
    </row>
    <row r="19" spans="1:6" ht="15" customHeight="1" x14ac:dyDescent="0.3">
      <c r="A19" s="95">
        <v>111030108</v>
      </c>
      <c r="B19" s="95" t="s">
        <v>165</v>
      </c>
      <c r="C19" s="96">
        <v>3468465</v>
      </c>
      <c r="D19" s="97">
        <v>504.80999999999767</v>
      </c>
      <c r="E19" s="87">
        <f>VLOOKUP(A19,'Consolidado 2021'!$B:$C,1,)</f>
        <v>111030108</v>
      </c>
    </row>
    <row r="20" spans="1:6" ht="15" customHeight="1" x14ac:dyDescent="0.3">
      <c r="A20" s="95">
        <v>111030109</v>
      </c>
      <c r="B20" s="95" t="s">
        <v>166</v>
      </c>
      <c r="C20" s="96">
        <v>3982</v>
      </c>
      <c r="D20" s="97">
        <v>0.58000000007450581</v>
      </c>
      <c r="E20" s="87">
        <f>VLOOKUP(A20,'Consolidado 2021'!$B:$C,1,)</f>
        <v>111030109</v>
      </c>
    </row>
    <row r="21" spans="1:6" ht="15" customHeight="1" x14ac:dyDescent="0.3">
      <c r="A21" s="95">
        <v>111030111</v>
      </c>
      <c r="B21" s="95" t="s">
        <v>167</v>
      </c>
      <c r="C21" s="96">
        <v>36676</v>
      </c>
      <c r="D21" s="97">
        <v>5.340000000083819</v>
      </c>
      <c r="E21" s="87">
        <f>VLOOKUP(A21,'Consolidado 2021'!$B:$C,1,)</f>
        <v>111030111</v>
      </c>
    </row>
    <row r="22" spans="1:6" ht="15" customHeight="1" x14ac:dyDescent="0.3">
      <c r="A22" s="95">
        <v>111030112</v>
      </c>
      <c r="B22" s="95" t="s">
        <v>168</v>
      </c>
      <c r="C22" s="96">
        <v>263032</v>
      </c>
      <c r="D22" s="97">
        <v>38.28</v>
      </c>
      <c r="E22" s="87">
        <f>VLOOKUP(A22,'Consolidado 2021'!$B:$C,1,)</f>
        <v>111030112</v>
      </c>
    </row>
    <row r="23" spans="1:6" ht="15" customHeight="1" x14ac:dyDescent="0.3">
      <c r="A23" s="95">
        <v>111030113</v>
      </c>
      <c r="B23" s="95" t="s">
        <v>169</v>
      </c>
      <c r="C23" s="96">
        <v>18159282</v>
      </c>
      <c r="D23" s="97">
        <v>2642.9599999999919</v>
      </c>
      <c r="E23" s="87">
        <f>VLOOKUP(A23,'Consolidado 2021'!$B:$C,1,)</f>
        <v>111030113</v>
      </c>
    </row>
    <row r="24" spans="1:6" ht="15" customHeight="1" x14ac:dyDescent="0.3">
      <c r="A24" s="95">
        <v>111030114</v>
      </c>
      <c r="B24" s="95" t="s">
        <v>170</v>
      </c>
      <c r="C24" s="96">
        <v>6759960</v>
      </c>
      <c r="D24" s="97">
        <v>983.87000000011176</v>
      </c>
      <c r="E24" s="87">
        <f>VLOOKUP(A24,'Consolidado 2021'!$B:$C,1,)</f>
        <v>111030114</v>
      </c>
      <c r="F24" s="102"/>
    </row>
    <row r="25" spans="1:6" ht="15" customHeight="1" x14ac:dyDescent="0.3">
      <c r="A25" s="95">
        <v>111030116</v>
      </c>
      <c r="B25" s="95" t="s">
        <v>171</v>
      </c>
      <c r="C25" s="96">
        <v>3800000</v>
      </c>
      <c r="D25" s="97">
        <v>553.05999999999995</v>
      </c>
      <c r="E25" s="87">
        <f>VLOOKUP(A25,'Consolidado 2021'!$B:$C,1,)</f>
        <v>111030116</v>
      </c>
    </row>
    <row r="26" spans="1:6" ht="15" customHeight="1" x14ac:dyDescent="0.3">
      <c r="A26" s="95">
        <v>111030117</v>
      </c>
      <c r="B26" s="95" t="s">
        <v>172</v>
      </c>
      <c r="C26" s="96">
        <v>1000706</v>
      </c>
      <c r="D26" s="97">
        <v>145.64999999999998</v>
      </c>
      <c r="E26" s="87">
        <f>VLOOKUP(A26,'Consolidado 2021'!$B:$C,1,)</f>
        <v>111030117</v>
      </c>
    </row>
    <row r="27" spans="1:6" ht="15" customHeight="1" x14ac:dyDescent="0.3">
      <c r="A27" s="95">
        <v>111030118</v>
      </c>
      <c r="B27" s="95" t="s">
        <v>173</v>
      </c>
      <c r="C27" s="96">
        <v>468059075</v>
      </c>
      <c r="D27" s="97">
        <v>68122.84</v>
      </c>
      <c r="E27" s="87">
        <f>VLOOKUP(A27,'Consolidado 2021'!$B:$C,1,)</f>
        <v>111030118</v>
      </c>
    </row>
    <row r="28" spans="1:6" ht="15" customHeight="1" x14ac:dyDescent="0.3">
      <c r="A28" s="95">
        <v>111030119</v>
      </c>
      <c r="B28" s="95" t="s">
        <v>174</v>
      </c>
      <c r="C28" s="96">
        <v>110</v>
      </c>
      <c r="D28" s="97">
        <v>2.0000000004074536E-2</v>
      </c>
      <c r="E28" s="87">
        <f>VLOOKUP(A28,'Consolidado 2021'!$B:$C,1,)</f>
        <v>111030119</v>
      </c>
    </row>
    <row r="29" spans="1:6" ht="15" customHeight="1" x14ac:dyDescent="0.3">
      <c r="A29" s="95">
        <v>111030121</v>
      </c>
      <c r="B29" s="95" t="s">
        <v>175</v>
      </c>
      <c r="C29" s="96">
        <v>47834073</v>
      </c>
      <c r="D29" s="97">
        <v>6961.929999999702</v>
      </c>
      <c r="E29" s="87">
        <f>VLOOKUP(A29,'Consolidado 2021'!$B:$C,1,)</f>
        <v>111030121</v>
      </c>
    </row>
    <row r="30" spans="1:6" ht="15" customHeight="1" x14ac:dyDescent="0.3">
      <c r="A30" s="95">
        <v>111030122</v>
      </c>
      <c r="B30" s="95" t="s">
        <v>176</v>
      </c>
      <c r="C30" s="96">
        <v>7781169</v>
      </c>
      <c r="D30" s="97">
        <v>1132.5</v>
      </c>
      <c r="E30" s="87">
        <f>VLOOKUP(A30,'Consolidado 2021'!$B:$C,1,)</f>
        <v>111030122</v>
      </c>
    </row>
    <row r="31" spans="1:6" ht="15" customHeight="1" x14ac:dyDescent="0.3">
      <c r="A31" s="95">
        <v>1110302</v>
      </c>
      <c r="B31" s="95" t="s">
        <v>177</v>
      </c>
      <c r="C31" s="96">
        <v>321050117</v>
      </c>
      <c r="D31" s="97">
        <v>46726.677000015974</v>
      </c>
      <c r="E31" s="87">
        <f>VLOOKUP(A31,'Consolidado 2021'!$B:$C,1,)</f>
        <v>1110302</v>
      </c>
    </row>
    <row r="32" spans="1:6" ht="15" customHeight="1" x14ac:dyDescent="0.3">
      <c r="A32" s="95">
        <v>111030201</v>
      </c>
      <c r="B32" s="95" t="s">
        <v>178</v>
      </c>
      <c r="C32" s="96">
        <v>1</v>
      </c>
      <c r="D32" s="97">
        <v>0</v>
      </c>
      <c r="E32" s="87">
        <f>VLOOKUP(A32,'Consolidado 2021'!$B:$C,1,)</f>
        <v>111030201</v>
      </c>
    </row>
    <row r="33" spans="1:5" ht="15" customHeight="1" x14ac:dyDescent="0.3">
      <c r="A33" s="95">
        <v>111030202</v>
      </c>
      <c r="B33" s="95" t="s">
        <v>179</v>
      </c>
      <c r="C33" s="96">
        <v>103749</v>
      </c>
      <c r="D33" s="97">
        <v>15.099999994039536</v>
      </c>
      <c r="E33" s="87">
        <f>VLOOKUP(A33,'Consolidado 2021'!$B:$C,1,)</f>
        <v>111030202</v>
      </c>
    </row>
    <row r="34" spans="1:5" ht="15" customHeight="1" x14ac:dyDescent="0.3">
      <c r="A34" s="95">
        <v>111030203</v>
      </c>
      <c r="B34" s="95" t="s">
        <v>180</v>
      </c>
      <c r="C34" s="96">
        <v>47566618</v>
      </c>
      <c r="D34" s="97">
        <v>6923</v>
      </c>
      <c r="E34" s="87">
        <f>VLOOKUP(A34,'Consolidado 2021'!$B:$C,1,)</f>
        <v>111030203</v>
      </c>
    </row>
    <row r="35" spans="1:5" ht="15" customHeight="1" x14ac:dyDescent="0.3">
      <c r="A35" s="95">
        <v>111030204</v>
      </c>
      <c r="B35" s="95" t="s">
        <v>181</v>
      </c>
      <c r="C35" s="96">
        <v>51387132</v>
      </c>
      <c r="D35" s="97">
        <v>7479.0499999999984</v>
      </c>
      <c r="E35" s="87">
        <f>VLOOKUP(A35,'Consolidado 2021'!$B:$C,1,)</f>
        <v>111030204</v>
      </c>
    </row>
    <row r="36" spans="1:5" ht="15" customHeight="1" x14ac:dyDescent="0.3">
      <c r="A36" s="95">
        <v>111030206</v>
      </c>
      <c r="B36" s="95" t="s">
        <v>182</v>
      </c>
      <c r="C36" s="96">
        <v>39661888</v>
      </c>
      <c r="D36" s="97">
        <v>5772.5199999999031</v>
      </c>
      <c r="E36" s="87">
        <f>VLOOKUP(A36,'Consolidado 2021'!$B:$C,1,)</f>
        <v>111030206</v>
      </c>
    </row>
    <row r="37" spans="1:5" ht="15" customHeight="1" x14ac:dyDescent="0.3">
      <c r="A37" s="95">
        <v>111030207</v>
      </c>
      <c r="B37" s="95" t="s">
        <v>183</v>
      </c>
      <c r="C37" s="96">
        <v>12780</v>
      </c>
      <c r="D37" s="97">
        <v>1.86</v>
      </c>
      <c r="E37" s="87">
        <f>VLOOKUP(A37,'Consolidado 2021'!$B:$C,1,)</f>
        <v>111030207</v>
      </c>
    </row>
    <row r="38" spans="1:5" ht="15" customHeight="1" x14ac:dyDescent="0.3">
      <c r="A38" s="95">
        <v>111030209</v>
      </c>
      <c r="B38" s="95" t="s">
        <v>184</v>
      </c>
      <c r="C38" s="96">
        <v>34835</v>
      </c>
      <c r="D38" s="97">
        <v>5.0699999998323619</v>
      </c>
      <c r="E38" s="87">
        <f>VLOOKUP(A38,'Consolidado 2021'!$B:$C,1,)</f>
        <v>111030209</v>
      </c>
    </row>
    <row r="39" spans="1:5" ht="15" customHeight="1" x14ac:dyDescent="0.3">
      <c r="A39" s="95">
        <v>111030210</v>
      </c>
      <c r="B39" s="95" t="s">
        <v>185</v>
      </c>
      <c r="C39" s="96">
        <v>28300935</v>
      </c>
      <c r="D39" s="97">
        <v>4119.0100000000093</v>
      </c>
      <c r="E39" s="87">
        <f>VLOOKUP(A39,'Consolidado 2021'!$B:$C,1,)</f>
        <v>111030210</v>
      </c>
    </row>
    <row r="40" spans="1:5" ht="15" customHeight="1" x14ac:dyDescent="0.3">
      <c r="A40" s="95">
        <v>111030211</v>
      </c>
      <c r="B40" s="95" t="s">
        <v>186</v>
      </c>
      <c r="C40" s="96">
        <v>16401929</v>
      </c>
      <c r="D40" s="97">
        <v>2387.1900000000023</v>
      </c>
      <c r="E40" s="87">
        <f>VLOOKUP(A40,'Consolidado 2021'!$B:$C,1,)</f>
        <v>111030211</v>
      </c>
    </row>
    <row r="41" spans="1:5" ht="15" customHeight="1" x14ac:dyDescent="0.3">
      <c r="A41" s="95">
        <v>111030212</v>
      </c>
      <c r="B41" s="95" t="s">
        <v>187</v>
      </c>
      <c r="C41" s="96">
        <v>22914151</v>
      </c>
      <c r="D41" s="97">
        <v>3335</v>
      </c>
      <c r="E41" s="87">
        <f>VLOOKUP(A41,'Consolidado 2021'!$B:$C,1,)</f>
        <v>111030212</v>
      </c>
    </row>
    <row r="42" spans="1:5" ht="15" customHeight="1" x14ac:dyDescent="0.3">
      <c r="A42" s="95">
        <v>111030214</v>
      </c>
      <c r="B42" s="95" t="s">
        <v>174</v>
      </c>
      <c r="C42" s="96">
        <v>10492</v>
      </c>
      <c r="D42" s="97">
        <v>1.5270000002346935</v>
      </c>
      <c r="E42" s="87">
        <f>VLOOKUP(A42,'Consolidado 2021'!$B:$C,1,)</f>
        <v>111030214</v>
      </c>
    </row>
    <row r="43" spans="1:5" ht="15" customHeight="1" x14ac:dyDescent="0.3">
      <c r="A43" s="95">
        <v>111030216</v>
      </c>
      <c r="B43" s="95" t="s">
        <v>188</v>
      </c>
      <c r="C43" s="96">
        <v>6871291</v>
      </c>
      <c r="D43" s="97">
        <v>1000.0700000000651</v>
      </c>
      <c r="E43" s="87">
        <f>VLOOKUP(A43,'Consolidado 2021'!$B:$C,1,)</f>
        <v>111030216</v>
      </c>
    </row>
    <row r="44" spans="1:5" ht="15" customHeight="1" x14ac:dyDescent="0.3">
      <c r="A44" s="95">
        <v>111030217</v>
      </c>
      <c r="B44" s="95" t="s">
        <v>189</v>
      </c>
      <c r="C44" s="96">
        <v>61362792</v>
      </c>
      <c r="D44" s="97">
        <v>8930.9399999999441</v>
      </c>
      <c r="E44" s="87">
        <f>VLOOKUP(A44,'Consolidado 2021'!$B:$C,1,)</f>
        <v>111030217</v>
      </c>
    </row>
    <row r="45" spans="1:5" ht="15" customHeight="1" x14ac:dyDescent="0.3">
      <c r="A45" s="95">
        <v>111030218</v>
      </c>
      <c r="B45" s="95" t="s">
        <v>190</v>
      </c>
      <c r="C45" s="96">
        <v>26311969</v>
      </c>
      <c r="D45" s="97">
        <v>3829.5299999999988</v>
      </c>
      <c r="E45" s="87">
        <f>VLOOKUP(A45,'Consolidado 2021'!$B:$C,1,)</f>
        <v>111030218</v>
      </c>
    </row>
    <row r="46" spans="1:5" ht="15" customHeight="1" x14ac:dyDescent="0.3">
      <c r="A46" s="95">
        <v>111030219</v>
      </c>
      <c r="B46" s="95" t="s">
        <v>191</v>
      </c>
      <c r="C46" s="96">
        <v>20109555</v>
      </c>
      <c r="D46" s="97">
        <v>2926.8099999995902</v>
      </c>
      <c r="E46" s="87">
        <f>VLOOKUP(A46,'Consolidado 2021'!$B:$C,1,)</f>
        <v>111030219</v>
      </c>
    </row>
    <row r="47" spans="1:5" ht="15" customHeight="1" x14ac:dyDescent="0.3">
      <c r="A47" s="95">
        <v>112</v>
      </c>
      <c r="B47" s="95" t="s">
        <v>192</v>
      </c>
      <c r="C47" s="96">
        <v>87224765301</v>
      </c>
      <c r="D47" s="97">
        <v>12694975.610000014</v>
      </c>
      <c r="E47" s="87">
        <f>VLOOKUP(A47,'Consolidado 2021'!$B:$C,1,)</f>
        <v>112</v>
      </c>
    </row>
    <row r="48" spans="1:5" ht="15" customHeight="1" x14ac:dyDescent="0.3">
      <c r="A48" s="95">
        <v>11201</v>
      </c>
      <c r="B48" s="95" t="s">
        <v>193</v>
      </c>
      <c r="C48" s="96">
        <v>15972022950</v>
      </c>
      <c r="D48" s="97">
        <v>2324620.099999994</v>
      </c>
      <c r="E48" s="87">
        <f>VLOOKUP(A48,'Consolidado 2021'!$B:$C,1,)</f>
        <v>11201</v>
      </c>
    </row>
    <row r="49" spans="1:5" ht="15" customHeight="1" x14ac:dyDescent="0.3">
      <c r="A49" s="95">
        <v>112011</v>
      </c>
      <c r="B49" s="95" t="s">
        <v>194</v>
      </c>
      <c r="C49" s="96">
        <v>15972022950</v>
      </c>
      <c r="D49" s="97">
        <v>2324620.099999994</v>
      </c>
      <c r="E49" s="87">
        <f>VLOOKUP(A49,'Consolidado 2021'!$B:$C,1,)</f>
        <v>112011</v>
      </c>
    </row>
    <row r="50" spans="1:5" ht="15" customHeight="1" x14ac:dyDescent="0.3">
      <c r="A50" s="95">
        <v>1120111</v>
      </c>
      <c r="B50" s="95" t="s">
        <v>195</v>
      </c>
      <c r="C50" s="96">
        <v>75000000</v>
      </c>
      <c r="D50" s="97">
        <v>10915.739999999991</v>
      </c>
      <c r="E50" s="87">
        <f>VLOOKUP(A50,'Consolidado 2021'!$B:$C,1,)</f>
        <v>1120111</v>
      </c>
    </row>
    <row r="51" spans="1:5" ht="15" customHeight="1" x14ac:dyDescent="0.3">
      <c r="A51" s="95">
        <v>11201111</v>
      </c>
      <c r="B51" s="95" t="s">
        <v>196</v>
      </c>
      <c r="C51" s="96">
        <v>75000000</v>
      </c>
      <c r="D51" s="97">
        <v>10915.739999999991</v>
      </c>
      <c r="E51" s="87">
        <f>VLOOKUP(A51,'Consolidado 2021'!$B:$C,1,)</f>
        <v>11201111</v>
      </c>
    </row>
    <row r="52" spans="1:5" ht="15" customHeight="1" x14ac:dyDescent="0.3">
      <c r="A52" s="95">
        <v>1120111101</v>
      </c>
      <c r="B52" s="95" t="s">
        <v>197</v>
      </c>
      <c r="C52" s="96">
        <v>75000000</v>
      </c>
      <c r="D52" s="97">
        <v>10915.739999999991</v>
      </c>
      <c r="E52" s="87">
        <f>VLOOKUP(A52,'Consolidado 2021'!$B:$C,1,)</f>
        <v>1120111101</v>
      </c>
    </row>
    <row r="53" spans="1:5" ht="15" customHeight="1" x14ac:dyDescent="0.3">
      <c r="A53" s="95">
        <v>1120112</v>
      </c>
      <c r="B53" s="95" t="s">
        <v>198</v>
      </c>
      <c r="C53" s="96">
        <v>2449329600</v>
      </c>
      <c r="D53" s="97">
        <v>356483.37999999517</v>
      </c>
      <c r="E53" s="87">
        <f>VLOOKUP(A53,'Consolidado 2021'!$B:$C,1,)</f>
        <v>1120112</v>
      </c>
    </row>
    <row r="54" spans="1:5" ht="15" customHeight="1" x14ac:dyDescent="0.3">
      <c r="A54" s="95">
        <v>11201121</v>
      </c>
      <c r="B54" s="95" t="s">
        <v>199</v>
      </c>
      <c r="C54" s="96">
        <v>100000000</v>
      </c>
      <c r="D54" s="97">
        <v>14554.319999999367</v>
      </c>
      <c r="E54" s="87">
        <f>VLOOKUP(A54,'Consolidado 2021'!$B:$C,1,)</f>
        <v>11201121</v>
      </c>
    </row>
    <row r="55" spans="1:5" ht="15" customHeight="1" x14ac:dyDescent="0.3">
      <c r="A55" s="95">
        <v>1120112101</v>
      </c>
      <c r="B55" s="95" t="s">
        <v>200</v>
      </c>
      <c r="C55" s="96">
        <v>100000000</v>
      </c>
      <c r="D55" s="97">
        <v>14554.319999999367</v>
      </c>
      <c r="E55" s="87">
        <f>VLOOKUP(A55,'Consolidado 2021'!$B:$C,1,)</f>
        <v>1120112101</v>
      </c>
    </row>
    <row r="56" spans="1:5" ht="15" customHeight="1" x14ac:dyDescent="0.3">
      <c r="A56" s="95">
        <v>11201122</v>
      </c>
      <c r="B56" s="95" t="s">
        <v>201</v>
      </c>
      <c r="C56" s="96">
        <v>68708100</v>
      </c>
      <c r="D56" s="97">
        <v>10000</v>
      </c>
      <c r="E56" s="87">
        <f>VLOOKUP(A56,'Consolidado 2021'!$B:$C,1,)</f>
        <v>11201122</v>
      </c>
    </row>
    <row r="57" spans="1:5" ht="15" customHeight="1" x14ac:dyDescent="0.3">
      <c r="A57" s="95">
        <v>1120112202</v>
      </c>
      <c r="B57" s="95" t="s">
        <v>202</v>
      </c>
      <c r="C57" s="96">
        <v>68708100</v>
      </c>
      <c r="D57" s="97">
        <v>10000</v>
      </c>
      <c r="E57" s="87">
        <f>VLOOKUP(A57,'Consolidado 2021'!$B:$C,1,)</f>
        <v>1120112202</v>
      </c>
    </row>
    <row r="58" spans="1:5" ht="15" customHeight="1" x14ac:dyDescent="0.3">
      <c r="A58" s="95">
        <v>11201123</v>
      </c>
      <c r="B58" s="95" t="s">
        <v>203</v>
      </c>
      <c r="C58" s="96">
        <v>2280621500</v>
      </c>
      <c r="D58" s="97">
        <v>331929.06000000238</v>
      </c>
      <c r="E58" s="87">
        <f>VLOOKUP(A58,'Consolidado 2021'!$B:$C,1,)</f>
        <v>11201123</v>
      </c>
    </row>
    <row r="59" spans="1:5" ht="15" customHeight="1" x14ac:dyDescent="0.3">
      <c r="A59" s="95">
        <v>1120112301</v>
      </c>
      <c r="B59" s="95" t="s">
        <v>204</v>
      </c>
      <c r="C59" s="96">
        <v>1250000000</v>
      </c>
      <c r="D59" s="97">
        <v>181929.05999999493</v>
      </c>
      <c r="E59" s="87">
        <f>VLOOKUP(A59,'Consolidado 2021'!$B:$C,1,)</f>
        <v>1120112301</v>
      </c>
    </row>
    <row r="60" spans="1:5" ht="15" customHeight="1" x14ac:dyDescent="0.3">
      <c r="A60" s="95">
        <v>1120112302</v>
      </c>
      <c r="B60" s="95" t="s">
        <v>205</v>
      </c>
      <c r="C60" s="96">
        <v>1030621500</v>
      </c>
      <c r="D60" s="97">
        <v>150000</v>
      </c>
      <c r="E60" s="87">
        <f>VLOOKUP(A60,'Consolidado 2021'!$B:$C,1,)</f>
        <v>1120112302</v>
      </c>
    </row>
    <row r="61" spans="1:5" ht="15" customHeight="1" x14ac:dyDescent="0.3">
      <c r="A61" s="95">
        <v>1120113</v>
      </c>
      <c r="B61" s="95" t="s">
        <v>206</v>
      </c>
      <c r="C61" s="96">
        <v>2623000000</v>
      </c>
      <c r="D61" s="97">
        <v>381759.93999999762</v>
      </c>
      <c r="E61" s="87">
        <f>VLOOKUP(A61,'Consolidado 2021'!$B:$C,1,)</f>
        <v>1120113</v>
      </c>
    </row>
    <row r="62" spans="1:5" ht="15" customHeight="1" x14ac:dyDescent="0.3">
      <c r="A62" s="95">
        <v>11201131</v>
      </c>
      <c r="B62" s="95" t="s">
        <v>207</v>
      </c>
      <c r="C62" s="96">
        <v>2623000000</v>
      </c>
      <c r="D62" s="97">
        <v>381759.94000000134</v>
      </c>
      <c r="E62" s="87">
        <f>VLOOKUP(A62,'Consolidado 2021'!$B:$C,1,)</f>
        <v>11201131</v>
      </c>
    </row>
    <row r="63" spans="1:5" ht="15" customHeight="1" x14ac:dyDescent="0.3">
      <c r="A63" s="95">
        <v>1120113101</v>
      </c>
      <c r="B63" s="95" t="s">
        <v>208</v>
      </c>
      <c r="C63" s="96">
        <v>2623000000</v>
      </c>
      <c r="D63" s="97">
        <v>381759.94000000134</v>
      </c>
      <c r="E63" s="87">
        <f>VLOOKUP(A63,'Consolidado 2021'!$B:$C,1,)</f>
        <v>1120113101</v>
      </c>
    </row>
    <row r="64" spans="1:5" ht="15" customHeight="1" x14ac:dyDescent="0.3">
      <c r="A64" s="95">
        <v>1120114</v>
      </c>
      <c r="B64" s="95" t="s">
        <v>209</v>
      </c>
      <c r="C64" s="96">
        <v>8007017205</v>
      </c>
      <c r="D64" s="97">
        <v>1165367.2899999991</v>
      </c>
      <c r="E64" s="87">
        <f>VLOOKUP(A64,'Consolidado 2021'!$B:$C,1,)</f>
        <v>1120114</v>
      </c>
    </row>
    <row r="65" spans="1:5" ht="15" customHeight="1" x14ac:dyDescent="0.3">
      <c r="A65" s="95">
        <v>11201143</v>
      </c>
      <c r="B65" s="95" t="s">
        <v>203</v>
      </c>
      <c r="C65" s="96">
        <v>8007017205</v>
      </c>
      <c r="D65" s="97">
        <v>1165367.2899999991</v>
      </c>
      <c r="E65" s="87">
        <f>VLOOKUP(A65,'Consolidado 2021'!$B:$C,1,)</f>
        <v>11201143</v>
      </c>
    </row>
    <row r="66" spans="1:5" ht="15" customHeight="1" x14ac:dyDescent="0.3">
      <c r="A66" s="95">
        <v>1120114301</v>
      </c>
      <c r="B66" s="95" t="s">
        <v>210</v>
      </c>
      <c r="C66" s="96">
        <v>8007017205</v>
      </c>
      <c r="D66" s="97">
        <v>1165367.290000001</v>
      </c>
      <c r="E66" s="87">
        <f>VLOOKUP(A66,'Consolidado 2021'!$B:$C,1,)</f>
        <v>1120114301</v>
      </c>
    </row>
    <row r="67" spans="1:5" ht="15" customHeight="1" x14ac:dyDescent="0.3">
      <c r="A67" s="95">
        <v>1120116</v>
      </c>
      <c r="B67" s="95" t="s">
        <v>211</v>
      </c>
      <c r="C67" s="96">
        <v>2817676145</v>
      </c>
      <c r="D67" s="97">
        <v>410093.75</v>
      </c>
      <c r="E67" s="87">
        <f>VLOOKUP(A67,'Consolidado 2021'!$B:$C,1,)</f>
        <v>1120116</v>
      </c>
    </row>
    <row r="68" spans="1:5" ht="15" customHeight="1" x14ac:dyDescent="0.3">
      <c r="A68" s="95">
        <v>11201161</v>
      </c>
      <c r="B68" s="95" t="s">
        <v>212</v>
      </c>
      <c r="C68" s="96">
        <v>24998629362</v>
      </c>
      <c r="D68" s="97">
        <v>3638381.7100000004</v>
      </c>
      <c r="E68" s="87">
        <f>VLOOKUP(A68,'Consolidado 2021'!$B:$C,1,)</f>
        <v>11201161</v>
      </c>
    </row>
    <row r="69" spans="1:5" ht="15" customHeight="1" x14ac:dyDescent="0.3">
      <c r="A69" s="95">
        <v>1120116101</v>
      </c>
      <c r="B69" s="95" t="s">
        <v>213</v>
      </c>
      <c r="C69" s="96">
        <v>3684400000</v>
      </c>
      <c r="D69" s="97">
        <v>536239.54</v>
      </c>
      <c r="E69" s="87">
        <f>VLOOKUP(A69,'Consolidado 2021'!$B:$C,1,)</f>
        <v>1120116101</v>
      </c>
    </row>
    <row r="70" spans="1:5" ht="15" customHeight="1" x14ac:dyDescent="0.3">
      <c r="A70" s="95">
        <v>1120116104</v>
      </c>
      <c r="B70" s="95" t="s">
        <v>214</v>
      </c>
      <c r="C70" s="96">
        <v>887918555</v>
      </c>
      <c r="D70" s="97">
        <v>129230.55000000005</v>
      </c>
      <c r="E70" s="87">
        <f>VLOOKUP(A70,'Consolidado 2021'!$B:$C,1,)</f>
        <v>1120116104</v>
      </c>
    </row>
    <row r="71" spans="1:5" ht="15" customHeight="1" x14ac:dyDescent="0.3">
      <c r="A71" s="95">
        <v>1120116105</v>
      </c>
      <c r="B71" s="95" t="s">
        <v>215</v>
      </c>
      <c r="C71" s="96">
        <v>1462373699</v>
      </c>
      <c r="D71" s="97">
        <v>212838.62000000008</v>
      </c>
      <c r="E71" s="87">
        <f>VLOOKUP(A71,'Consolidado 2021'!$B:$C,1,)</f>
        <v>1120116105</v>
      </c>
    </row>
    <row r="72" spans="1:5" ht="15" customHeight="1" x14ac:dyDescent="0.3">
      <c r="A72" s="95">
        <v>1120116106</v>
      </c>
      <c r="B72" s="95" t="s">
        <v>216</v>
      </c>
      <c r="C72" s="96">
        <v>412685515</v>
      </c>
      <c r="D72" s="97">
        <v>60063.589999999844</v>
      </c>
      <c r="E72" s="87">
        <f>VLOOKUP(A72,'Consolidado 2021'!$B:$C,1,)</f>
        <v>1120116106</v>
      </c>
    </row>
    <row r="73" spans="1:5" ht="15" customHeight="1" x14ac:dyDescent="0.3">
      <c r="A73" s="95">
        <v>1120116107</v>
      </c>
      <c r="B73" s="95" t="s">
        <v>217</v>
      </c>
      <c r="C73" s="96">
        <v>13691268545</v>
      </c>
      <c r="D73" s="97">
        <v>1992671.6899999992</v>
      </c>
      <c r="E73" s="87">
        <f>VLOOKUP(A73,'Consolidado 2021'!$B:$C,1,)</f>
        <v>1120116107</v>
      </c>
    </row>
    <row r="74" spans="1:5" s="101" customFormat="1" ht="15" customHeight="1" x14ac:dyDescent="0.3">
      <c r="A74" s="98">
        <v>1120116114</v>
      </c>
      <c r="B74" s="98" t="s">
        <v>218</v>
      </c>
      <c r="C74" s="99">
        <v>69</v>
      </c>
      <c r="D74" s="100">
        <v>9.9999999947613105E-3</v>
      </c>
      <c r="E74" s="101">
        <f>VLOOKUP(A74,'Consolidado 2021'!$B:$C,1,)</f>
        <v>1120116114</v>
      </c>
    </row>
    <row r="75" spans="1:5" ht="15" customHeight="1" x14ac:dyDescent="0.3">
      <c r="A75" s="95">
        <v>1120116117</v>
      </c>
      <c r="B75" s="95" t="s">
        <v>219</v>
      </c>
      <c r="C75" s="96">
        <v>1679208575</v>
      </c>
      <c r="D75" s="97">
        <v>244397.46999999997</v>
      </c>
      <c r="E75" s="87">
        <f>VLOOKUP(A75,'Consolidado 2021'!$B:$C,1,)</f>
        <v>1120116117</v>
      </c>
    </row>
    <row r="76" spans="1:5" ht="15" customHeight="1" x14ac:dyDescent="0.3">
      <c r="A76" s="95">
        <v>1120116118</v>
      </c>
      <c r="B76" s="95" t="s">
        <v>220</v>
      </c>
      <c r="C76" s="96">
        <v>3139299404</v>
      </c>
      <c r="D76" s="97">
        <v>456903.82999999996</v>
      </c>
      <c r="E76" s="87">
        <f>VLOOKUP(A76,'Consolidado 2021'!$B:$C,1,)</f>
        <v>1120116118</v>
      </c>
    </row>
    <row r="77" spans="1:5" ht="15" customHeight="1" x14ac:dyDescent="0.3">
      <c r="A77" s="95">
        <v>1120116129</v>
      </c>
      <c r="B77" s="95" t="s">
        <v>221</v>
      </c>
      <c r="C77" s="96">
        <v>41475000</v>
      </c>
      <c r="D77" s="97">
        <v>6036.4100000000317</v>
      </c>
      <c r="E77" s="87">
        <f>VLOOKUP(A77,'Consolidado 2021'!$B:$C,1,)</f>
        <v>1120116129</v>
      </c>
    </row>
    <row r="78" spans="1:5" ht="15" customHeight="1" x14ac:dyDescent="0.3">
      <c r="A78" s="95">
        <v>11201162</v>
      </c>
      <c r="B78" s="95" t="s">
        <v>222</v>
      </c>
      <c r="C78" s="96">
        <v>-22180953217</v>
      </c>
      <c r="D78" s="97">
        <v>-3228287.9600000004</v>
      </c>
      <c r="E78" s="87">
        <f>VLOOKUP(A78,'Consolidado 2021'!$B:$C,1,)</f>
        <v>11201162</v>
      </c>
    </row>
    <row r="79" spans="1:5" ht="15" customHeight="1" x14ac:dyDescent="0.3">
      <c r="A79" s="95">
        <v>1120116201</v>
      </c>
      <c r="B79" s="95" t="s">
        <v>223</v>
      </c>
      <c r="C79" s="96">
        <v>-3649070137</v>
      </c>
      <c r="D79" s="97">
        <v>-531097.52</v>
      </c>
      <c r="E79" s="87">
        <f>VLOOKUP(A79,'Consolidado 2021'!$B:$C,1,)</f>
        <v>1120116201</v>
      </c>
    </row>
    <row r="80" spans="1:5" ht="15" customHeight="1" x14ac:dyDescent="0.3">
      <c r="A80" s="95">
        <v>1120116204</v>
      </c>
      <c r="B80" s="95" t="s">
        <v>224</v>
      </c>
      <c r="C80" s="96">
        <v>-876158271</v>
      </c>
      <c r="D80" s="97">
        <v>-127518.92000000004</v>
      </c>
      <c r="E80" s="87">
        <f>VLOOKUP(A80,'Consolidado 2021'!$B:$C,1,)</f>
        <v>1120116204</v>
      </c>
    </row>
    <row r="81" spans="1:5" ht="15" customHeight="1" x14ac:dyDescent="0.3">
      <c r="A81" s="95">
        <v>1120116205</v>
      </c>
      <c r="B81" s="95" t="s">
        <v>225</v>
      </c>
      <c r="C81" s="96">
        <v>-1156671548</v>
      </c>
      <c r="D81" s="97">
        <v>-168345.73000000045</v>
      </c>
      <c r="E81" s="87">
        <f>VLOOKUP(A81,'Consolidado 2021'!$B:$C,1,)</f>
        <v>1120116205</v>
      </c>
    </row>
    <row r="82" spans="1:5" ht="15" customHeight="1" x14ac:dyDescent="0.3">
      <c r="A82" s="95">
        <v>1120116206</v>
      </c>
      <c r="B82" s="95" t="s">
        <v>226</v>
      </c>
      <c r="C82" s="96">
        <v>-363487836</v>
      </c>
      <c r="D82" s="97">
        <v>-52903.200000000186</v>
      </c>
      <c r="E82" s="87">
        <f>VLOOKUP(A82,'Consolidado 2021'!$B:$C,1,)</f>
        <v>1120116206</v>
      </c>
    </row>
    <row r="83" spans="1:5" ht="15" customHeight="1" x14ac:dyDescent="0.3">
      <c r="A83" s="95">
        <v>1120116207</v>
      </c>
      <c r="B83" s="95" t="s">
        <v>227</v>
      </c>
      <c r="C83" s="96">
        <v>-13256785621</v>
      </c>
      <c r="D83" s="97">
        <v>-1929435.629999999</v>
      </c>
      <c r="E83" s="87">
        <f>VLOOKUP(A83,'Consolidado 2021'!$B:$C,1,)</f>
        <v>1120116207</v>
      </c>
    </row>
    <row r="84" spans="1:5" s="101" customFormat="1" ht="15" customHeight="1" x14ac:dyDescent="0.3">
      <c r="A84" s="98">
        <v>1120116208</v>
      </c>
      <c r="B84" s="98" t="s">
        <v>228</v>
      </c>
      <c r="C84" s="99">
        <v>69</v>
      </c>
      <c r="D84" s="100">
        <v>1.0000000009313226E-2</v>
      </c>
      <c r="E84" s="101">
        <f>VLOOKUP(A84,'Consolidado 2021'!$B:$C,1,)</f>
        <v>1120116208</v>
      </c>
    </row>
    <row r="85" spans="1:5" ht="15" customHeight="1" x14ac:dyDescent="0.3">
      <c r="A85" s="95">
        <v>1120116217</v>
      </c>
      <c r="B85" s="95" t="s">
        <v>229</v>
      </c>
      <c r="C85" s="96">
        <v>-1495389292</v>
      </c>
      <c r="D85" s="97">
        <v>-217643.81000000006</v>
      </c>
      <c r="E85" s="87">
        <f>VLOOKUP(A85,'Consolidado 2021'!$B:$C,1,)</f>
        <v>1120116217</v>
      </c>
    </row>
    <row r="86" spans="1:5" ht="15" customHeight="1" x14ac:dyDescent="0.3">
      <c r="A86" s="95">
        <v>1120116218</v>
      </c>
      <c r="B86" s="95" t="s">
        <v>230</v>
      </c>
      <c r="C86" s="96">
        <v>-1343245691</v>
      </c>
      <c r="D86" s="97">
        <v>-195500.33999999997</v>
      </c>
      <c r="E86" s="87">
        <f>VLOOKUP(A86,'Consolidado 2021'!$B:$C,1,)</f>
        <v>1120116218</v>
      </c>
    </row>
    <row r="87" spans="1:5" ht="15" customHeight="1" x14ac:dyDescent="0.3">
      <c r="A87" s="95">
        <v>1120116229</v>
      </c>
      <c r="B87" s="95" t="s">
        <v>231</v>
      </c>
      <c r="C87" s="96">
        <v>-40144890</v>
      </c>
      <c r="D87" s="97">
        <v>-5842.8199999999488</v>
      </c>
      <c r="E87" s="87">
        <f>VLOOKUP(A87,'Consolidado 2021'!$B:$C,1,)</f>
        <v>1120116229</v>
      </c>
    </row>
    <row r="88" spans="1:5" ht="15" customHeight="1" x14ac:dyDescent="0.3">
      <c r="A88" s="95">
        <v>11203</v>
      </c>
      <c r="B88" s="95" t="s">
        <v>232</v>
      </c>
      <c r="C88" s="96">
        <v>71252742351</v>
      </c>
      <c r="D88" s="97">
        <v>10370355.509999998</v>
      </c>
      <c r="E88" s="87">
        <f>VLOOKUP(A88,'Consolidado 2021'!$B:$C,1,)</f>
        <v>11203</v>
      </c>
    </row>
    <row r="89" spans="1:5" ht="15" customHeight="1" x14ac:dyDescent="0.3">
      <c r="A89" s="95">
        <v>112031</v>
      </c>
      <c r="B89" s="95" t="s">
        <v>233</v>
      </c>
      <c r="C89" s="96">
        <v>71189321682</v>
      </c>
      <c r="D89" s="97">
        <v>10361125.060000002</v>
      </c>
      <c r="E89" s="87">
        <f>VLOOKUP(A89,'Consolidado 2021'!$B:$C,1,)</f>
        <v>112031</v>
      </c>
    </row>
    <row r="90" spans="1:5" ht="15" customHeight="1" x14ac:dyDescent="0.3">
      <c r="A90" s="95">
        <v>11203101</v>
      </c>
      <c r="B90" s="95" t="s">
        <v>234</v>
      </c>
      <c r="C90" s="96">
        <v>71189321682</v>
      </c>
      <c r="D90" s="97">
        <v>10361125.060000002</v>
      </c>
      <c r="E90" s="87">
        <f>VLOOKUP(A90,'Consolidado 2021'!$B:$C,1,)</f>
        <v>11203101</v>
      </c>
    </row>
    <row r="91" spans="1:5" ht="15" customHeight="1" x14ac:dyDescent="0.3">
      <c r="A91" s="95">
        <v>1120310101</v>
      </c>
      <c r="B91" s="95" t="s">
        <v>235</v>
      </c>
      <c r="C91" s="96">
        <v>45276000000</v>
      </c>
      <c r="D91" s="97">
        <v>6589616.0700000003</v>
      </c>
      <c r="E91" s="87">
        <f>VLOOKUP(A91,'Consolidado 2021'!$B:$C,1,)</f>
        <v>1120310101</v>
      </c>
    </row>
    <row r="92" spans="1:5" ht="15" customHeight="1" x14ac:dyDescent="0.3">
      <c r="A92" s="95">
        <v>1120310102</v>
      </c>
      <c r="B92" s="95" t="s">
        <v>236</v>
      </c>
      <c r="C92" s="96">
        <v>5125624260</v>
      </c>
      <c r="D92" s="97">
        <v>746000</v>
      </c>
      <c r="E92" s="87">
        <f>VLOOKUP(A92,'Consolidado 2021'!$B:$C,1,)</f>
        <v>1120310102</v>
      </c>
    </row>
    <row r="93" spans="1:5" ht="15" customHeight="1" x14ac:dyDescent="0.3">
      <c r="A93" s="95">
        <v>1120310103</v>
      </c>
      <c r="B93" s="95" t="s">
        <v>237</v>
      </c>
      <c r="C93" s="96">
        <v>4000000000</v>
      </c>
      <c r="D93" s="97">
        <v>582172.99</v>
      </c>
      <c r="E93" s="87">
        <f>VLOOKUP(A93,'Consolidado 2021'!$B:$C,1,)</f>
        <v>1120310103</v>
      </c>
    </row>
    <row r="94" spans="1:5" s="101" customFormat="1" ht="15" customHeight="1" x14ac:dyDescent="0.3">
      <c r="A94" s="98">
        <v>1120310104</v>
      </c>
      <c r="B94" s="98" t="s">
        <v>238</v>
      </c>
      <c r="C94" s="99">
        <v>16787697422</v>
      </c>
      <c r="D94" s="100">
        <v>2443336</v>
      </c>
      <c r="E94" s="101">
        <f>VLOOKUP(A94,'Consolidado 2021'!$B:$C,1,)</f>
        <v>1120310104</v>
      </c>
    </row>
    <row r="95" spans="1:5" ht="15" customHeight="1" x14ac:dyDescent="0.3">
      <c r="A95" s="95">
        <v>112032</v>
      </c>
      <c r="B95" s="95" t="s">
        <v>239</v>
      </c>
      <c r="C95" s="96">
        <v>63420669</v>
      </c>
      <c r="D95" s="97">
        <v>9230.4500000000007</v>
      </c>
      <c r="E95" s="87">
        <f>VLOOKUP(A95,'Consolidado 2021'!$B:$C,1,)</f>
        <v>112032</v>
      </c>
    </row>
    <row r="96" spans="1:5" ht="15" customHeight="1" x14ac:dyDescent="0.3">
      <c r="A96" s="95">
        <v>11203201</v>
      </c>
      <c r="B96" s="95" t="s">
        <v>239</v>
      </c>
      <c r="C96" s="96">
        <v>63246150</v>
      </c>
      <c r="D96" s="97">
        <v>9205.0500000000029</v>
      </c>
      <c r="E96" s="87">
        <f>VLOOKUP(A96,'Consolidado 2021'!$B:$C,1,)</f>
        <v>11203201</v>
      </c>
    </row>
    <row r="97" spans="1:5" ht="15" customHeight="1" x14ac:dyDescent="0.3">
      <c r="A97" s="95">
        <v>1120320114</v>
      </c>
      <c r="B97" s="95" t="s">
        <v>240</v>
      </c>
      <c r="C97" s="96">
        <v>63246150</v>
      </c>
      <c r="D97" s="97">
        <v>9205.0500000000011</v>
      </c>
      <c r="E97" s="87">
        <f>VLOOKUP(A97,'Consolidado 2021'!$B:$C,1,)</f>
        <v>1120320114</v>
      </c>
    </row>
    <row r="98" spans="1:5" ht="15" customHeight="1" x14ac:dyDescent="0.3">
      <c r="A98" s="95">
        <v>11203202</v>
      </c>
      <c r="B98" s="95" t="s">
        <v>241</v>
      </c>
      <c r="C98" s="96">
        <v>713671</v>
      </c>
      <c r="D98" s="97">
        <v>103.87</v>
      </c>
      <c r="E98" s="87">
        <f>VLOOKUP(A98,'Consolidado 2021'!$B:$C,1,)</f>
        <v>11203202</v>
      </c>
    </row>
    <row r="99" spans="1:5" ht="15" customHeight="1" x14ac:dyDescent="0.3">
      <c r="A99" s="95">
        <v>1120320202</v>
      </c>
      <c r="B99" s="95" t="s">
        <v>242</v>
      </c>
      <c r="C99" s="96">
        <v>713671</v>
      </c>
      <c r="D99" s="97">
        <v>103.87</v>
      </c>
      <c r="E99" s="87">
        <f>VLOOKUP(A99,'Consolidado 2021'!$B:$C,1,)</f>
        <v>1120320202</v>
      </c>
    </row>
    <row r="100" spans="1:5" ht="15" customHeight="1" x14ac:dyDescent="0.3">
      <c r="A100" s="95">
        <v>11203203</v>
      </c>
      <c r="B100" s="95" t="s">
        <v>243</v>
      </c>
      <c r="C100" s="96">
        <v>-539152</v>
      </c>
      <c r="D100" s="97">
        <v>-78.47</v>
      </c>
      <c r="E100" s="87">
        <f>VLOOKUP(A100,'Consolidado 2021'!$B:$C,1,)</f>
        <v>11203203</v>
      </c>
    </row>
    <row r="101" spans="1:5" ht="15" customHeight="1" x14ac:dyDescent="0.3">
      <c r="A101" s="95">
        <v>1120320302</v>
      </c>
      <c r="B101" s="95" t="s">
        <v>244</v>
      </c>
      <c r="C101" s="96">
        <v>-539152</v>
      </c>
      <c r="D101" s="97">
        <v>-78.47</v>
      </c>
      <c r="E101" s="87">
        <f>VLOOKUP(A101,'Consolidado 2021'!$B:$C,1,)</f>
        <v>1120320302</v>
      </c>
    </row>
    <row r="102" spans="1:5" ht="15" customHeight="1" x14ac:dyDescent="0.3">
      <c r="A102" s="95">
        <v>113</v>
      </c>
      <c r="B102" s="95" t="s">
        <v>245</v>
      </c>
      <c r="C102" s="96">
        <v>1848463639</v>
      </c>
      <c r="D102" s="97">
        <v>269033.91000000015</v>
      </c>
      <c r="E102" s="87">
        <f>VLOOKUP(A102,'Consolidado 2021'!$B:$C,1,)</f>
        <v>113</v>
      </c>
    </row>
    <row r="103" spans="1:5" ht="15" customHeight="1" x14ac:dyDescent="0.3">
      <c r="A103" s="95">
        <v>11301</v>
      </c>
      <c r="B103" s="95" t="s">
        <v>246</v>
      </c>
      <c r="C103" s="96">
        <v>79989783</v>
      </c>
      <c r="D103" s="97">
        <v>11641.020000000484</v>
      </c>
      <c r="E103" s="87">
        <f>VLOOKUP(A103,'Consolidado 2021'!$B:$C,1,)</f>
        <v>11301</v>
      </c>
    </row>
    <row r="104" spans="1:5" ht="15" customHeight="1" x14ac:dyDescent="0.3">
      <c r="A104" s="95">
        <v>1130101</v>
      </c>
      <c r="B104" s="95" t="s">
        <v>247</v>
      </c>
      <c r="C104" s="96">
        <v>73016363</v>
      </c>
      <c r="D104" s="97">
        <v>10626.090000000026</v>
      </c>
      <c r="E104" s="87">
        <f>VLOOKUP(A104,'Consolidado 2021'!$B:$C,1,)</f>
        <v>1130101</v>
      </c>
    </row>
    <row r="105" spans="1:5" ht="15" customHeight="1" x14ac:dyDescent="0.3">
      <c r="A105" s="95">
        <v>113010101</v>
      </c>
      <c r="B105" s="95" t="s">
        <v>248</v>
      </c>
      <c r="C105" s="96">
        <v>61105608</v>
      </c>
      <c r="D105" s="97">
        <v>8892.5599999999977</v>
      </c>
      <c r="E105" s="87">
        <f>VLOOKUP(A105,'Consolidado 2021'!$B:$C,1,)</f>
        <v>113010101</v>
      </c>
    </row>
    <row r="106" spans="1:5" ht="15" customHeight="1" x14ac:dyDescent="0.3">
      <c r="A106" s="95">
        <v>113010102</v>
      </c>
      <c r="B106" s="95" t="s">
        <v>249</v>
      </c>
      <c r="C106" s="96">
        <v>11910755</v>
      </c>
      <c r="D106" s="97">
        <v>1733.5299999999986</v>
      </c>
      <c r="E106" s="87">
        <f>VLOOKUP(A106,'Consolidado 2021'!$B:$C,1,)</f>
        <v>113010102</v>
      </c>
    </row>
    <row r="107" spans="1:5" ht="15" customHeight="1" x14ac:dyDescent="0.3">
      <c r="A107" s="95">
        <v>1130102</v>
      </c>
      <c r="B107" s="95" t="s">
        <v>250</v>
      </c>
      <c r="C107" s="96">
        <v>6973420</v>
      </c>
      <c r="D107" s="97">
        <v>1014.9300000006333</v>
      </c>
      <c r="E107" s="87">
        <f>VLOOKUP(A107,'Consolidado 2021'!$B:$C,1,)</f>
        <v>1130102</v>
      </c>
    </row>
    <row r="108" spans="1:5" ht="15" customHeight="1" x14ac:dyDescent="0.3">
      <c r="A108" s="95">
        <v>113010201</v>
      </c>
      <c r="B108" s="95" t="s">
        <v>251</v>
      </c>
      <c r="C108" s="96">
        <v>3975686</v>
      </c>
      <c r="D108" s="97">
        <v>578.62999999988824</v>
      </c>
      <c r="E108" s="87">
        <f>VLOOKUP(A108,'Consolidado 2021'!$B:$C,1,)</f>
        <v>113010201</v>
      </c>
    </row>
    <row r="109" spans="1:5" ht="15" customHeight="1" x14ac:dyDescent="0.3">
      <c r="A109" s="95">
        <v>113010202</v>
      </c>
      <c r="B109" s="95" t="s">
        <v>252</v>
      </c>
      <c r="C109" s="96">
        <v>2997734</v>
      </c>
      <c r="D109" s="97">
        <v>436.29999999981374</v>
      </c>
      <c r="E109" s="87">
        <f>VLOOKUP(A109,'Consolidado 2021'!$B:$C,1,)</f>
        <v>113010202</v>
      </c>
    </row>
    <row r="110" spans="1:5" ht="15" customHeight="1" x14ac:dyDescent="0.3">
      <c r="A110" s="95">
        <v>11302</v>
      </c>
      <c r="B110" s="95" t="s">
        <v>253</v>
      </c>
      <c r="C110" s="96">
        <v>1502593731</v>
      </c>
      <c r="D110" s="97">
        <v>218692.36999999997</v>
      </c>
      <c r="E110" s="87">
        <f>VLOOKUP(A110,'Consolidado 2021'!$B:$C,1,)</f>
        <v>11302</v>
      </c>
    </row>
    <row r="111" spans="1:5" ht="15" customHeight="1" x14ac:dyDescent="0.3">
      <c r="A111" s="95">
        <v>1130202</v>
      </c>
      <c r="B111" s="95" t="s">
        <v>254</v>
      </c>
      <c r="C111" s="96">
        <v>3300000</v>
      </c>
      <c r="D111" s="97">
        <v>480.28999999999724</v>
      </c>
      <c r="E111" s="87">
        <f>VLOOKUP(A111,'Consolidado 2021'!$B:$C,1,)</f>
        <v>1130202</v>
      </c>
    </row>
    <row r="112" spans="1:5" ht="15" customHeight="1" x14ac:dyDescent="0.3">
      <c r="A112" s="95">
        <v>113020201</v>
      </c>
      <c r="B112" s="95" t="s">
        <v>255</v>
      </c>
      <c r="C112" s="96">
        <v>3300000</v>
      </c>
      <c r="D112" s="97">
        <v>480.28999999999996</v>
      </c>
      <c r="E112" s="87">
        <f>VLOOKUP(A112,'Consolidado 2021'!$B:$C,1,)</f>
        <v>113020201</v>
      </c>
    </row>
    <row r="113" spans="1:5" ht="15" customHeight="1" x14ac:dyDescent="0.3">
      <c r="A113" s="95">
        <v>1130203</v>
      </c>
      <c r="B113" s="95" t="s">
        <v>256</v>
      </c>
      <c r="C113" s="96">
        <v>1499293731</v>
      </c>
      <c r="D113" s="97">
        <v>218212.08000000005</v>
      </c>
      <c r="E113" s="87">
        <f>VLOOKUP(A113,'Consolidado 2021'!$B:$C,1,)</f>
        <v>1130203</v>
      </c>
    </row>
    <row r="114" spans="1:5" ht="15" customHeight="1" x14ac:dyDescent="0.3">
      <c r="A114" s="95">
        <v>113020301</v>
      </c>
      <c r="B114" s="95" t="s">
        <v>257</v>
      </c>
      <c r="C114" s="96">
        <v>51047566</v>
      </c>
      <c r="D114" s="97">
        <v>7429.6299999999983</v>
      </c>
      <c r="E114" s="87">
        <f>VLOOKUP(A114,'Consolidado 2021'!$B:$C,1,)</f>
        <v>113020301</v>
      </c>
    </row>
    <row r="115" spans="1:5" ht="15" customHeight="1" x14ac:dyDescent="0.3">
      <c r="A115" s="95">
        <v>113020302</v>
      </c>
      <c r="B115" s="95" t="s">
        <v>258</v>
      </c>
      <c r="C115" s="96">
        <v>1448246165</v>
      </c>
      <c r="D115" s="97">
        <v>210782.44999999998</v>
      </c>
      <c r="E115" s="87">
        <f>VLOOKUP(A115,'Consolidado 2021'!$B:$C,1,)</f>
        <v>113020302</v>
      </c>
    </row>
    <row r="116" spans="1:5" ht="15" customHeight="1" x14ac:dyDescent="0.3">
      <c r="A116" s="95">
        <v>11303</v>
      </c>
      <c r="B116" s="95" t="s">
        <v>259</v>
      </c>
      <c r="C116" s="96">
        <v>2</v>
      </c>
      <c r="D116" s="97">
        <v>0</v>
      </c>
      <c r="E116" s="87">
        <f>VLOOKUP(A116,'Consolidado 2021'!$B:$C,1,)</f>
        <v>11303</v>
      </c>
    </row>
    <row r="117" spans="1:5" ht="15" customHeight="1" x14ac:dyDescent="0.3">
      <c r="A117" s="95">
        <v>1130301</v>
      </c>
      <c r="B117" s="95" t="s">
        <v>260</v>
      </c>
      <c r="C117" s="96">
        <v>2</v>
      </c>
      <c r="D117" s="97">
        <v>0</v>
      </c>
      <c r="E117" s="87">
        <f>VLOOKUP(A117,'Consolidado 2021'!$B:$C,1,)</f>
        <v>1130301</v>
      </c>
    </row>
    <row r="118" spans="1:5" ht="15" customHeight="1" x14ac:dyDescent="0.3">
      <c r="A118" s="95">
        <v>113030102</v>
      </c>
      <c r="B118" s="95" t="s">
        <v>260</v>
      </c>
      <c r="C118" s="96">
        <v>2</v>
      </c>
      <c r="D118" s="97">
        <v>0</v>
      </c>
      <c r="E118" s="87">
        <f>VLOOKUP(A118,'Consolidado 2021'!$B:$C,1,)</f>
        <v>113030102</v>
      </c>
    </row>
    <row r="119" spans="1:5" ht="15" customHeight="1" x14ac:dyDescent="0.3">
      <c r="A119" s="95">
        <v>11308</v>
      </c>
      <c r="B119" s="95" t="s">
        <v>261</v>
      </c>
      <c r="C119" s="96">
        <v>263603385</v>
      </c>
      <c r="D119" s="97">
        <v>38365.69</v>
      </c>
      <c r="E119" s="87">
        <f>VLOOKUP(A119,'Consolidado 2021'!$B:$C,1,)</f>
        <v>11308</v>
      </c>
    </row>
    <row r="120" spans="1:5" ht="15" customHeight="1" x14ac:dyDescent="0.3">
      <c r="A120" s="95">
        <v>1130801</v>
      </c>
      <c r="B120" s="95" t="s">
        <v>262</v>
      </c>
      <c r="C120" s="96">
        <v>263473908</v>
      </c>
      <c r="D120" s="97">
        <v>38346.850000000006</v>
      </c>
      <c r="E120" s="87">
        <f>VLOOKUP(A120,'Consolidado 2021'!$B:$C,1,)</f>
        <v>1130801</v>
      </c>
    </row>
    <row r="121" spans="1:5" ht="15" customHeight="1" x14ac:dyDescent="0.3">
      <c r="A121" s="95">
        <v>1130805</v>
      </c>
      <c r="B121" s="95" t="s">
        <v>263</v>
      </c>
      <c r="C121" s="96">
        <v>129477</v>
      </c>
      <c r="D121" s="97">
        <v>18.840000000000003</v>
      </c>
      <c r="E121" s="87">
        <f>VLOOKUP(A121,'Consolidado 2021'!$B:$C,1,)</f>
        <v>1130805</v>
      </c>
    </row>
    <row r="122" spans="1:5" ht="15" customHeight="1" x14ac:dyDescent="0.3">
      <c r="A122" s="95">
        <v>11309</v>
      </c>
      <c r="B122" s="95" t="s">
        <v>264</v>
      </c>
      <c r="C122" s="96">
        <v>2276738</v>
      </c>
      <c r="D122" s="97">
        <v>334.83000000000175</v>
      </c>
      <c r="E122" s="87">
        <f>VLOOKUP(A122,'Consolidado 2021'!$B:$C,1,)</f>
        <v>11309</v>
      </c>
    </row>
    <row r="123" spans="1:5" ht="15" customHeight="1" x14ac:dyDescent="0.3">
      <c r="A123" s="95">
        <v>1130902</v>
      </c>
      <c r="B123" s="95" t="s">
        <v>265</v>
      </c>
      <c r="C123" s="96">
        <v>2276738</v>
      </c>
      <c r="D123" s="97">
        <v>334.83000000000004</v>
      </c>
      <c r="E123" s="87">
        <f>VLOOKUP(A123,'Consolidado 2021'!$B:$C,1,)</f>
        <v>1130902</v>
      </c>
    </row>
    <row r="124" spans="1:5" ht="15" customHeight="1" x14ac:dyDescent="0.3">
      <c r="A124" s="95">
        <v>113090201</v>
      </c>
      <c r="B124" s="95" t="s">
        <v>266</v>
      </c>
      <c r="C124" s="96">
        <v>2276738</v>
      </c>
      <c r="D124" s="97">
        <v>334.83000000000004</v>
      </c>
      <c r="E124" s="87">
        <f>VLOOKUP(A124,'Consolidado 2021'!$B:$C,1,)</f>
        <v>113090201</v>
      </c>
    </row>
    <row r="125" spans="1:5" ht="15" customHeight="1" x14ac:dyDescent="0.3">
      <c r="A125" s="95">
        <v>115</v>
      </c>
      <c r="B125" s="95" t="s">
        <v>267</v>
      </c>
      <c r="C125" s="96">
        <v>28757883</v>
      </c>
      <c r="D125" s="97">
        <v>4182.7400000000016</v>
      </c>
      <c r="E125" s="87">
        <f>VLOOKUP(A125,'Consolidado 2021'!$B:$C,1,)</f>
        <v>115</v>
      </c>
    </row>
    <row r="126" spans="1:5" ht="15" customHeight="1" x14ac:dyDescent="0.3">
      <c r="A126" s="95">
        <v>11501</v>
      </c>
      <c r="B126" s="95" t="s">
        <v>268</v>
      </c>
      <c r="C126" s="96">
        <v>22312903</v>
      </c>
      <c r="D126" s="97">
        <v>3246.2200000000012</v>
      </c>
      <c r="E126" s="87">
        <f>VLOOKUP(A126,'Consolidado 2021'!$B:$C,1,)</f>
        <v>11501</v>
      </c>
    </row>
    <row r="127" spans="1:5" ht="15" customHeight="1" x14ac:dyDescent="0.3">
      <c r="A127" s="95">
        <v>1150103</v>
      </c>
      <c r="B127" s="95" t="s">
        <v>269</v>
      </c>
      <c r="C127" s="96">
        <v>2472234</v>
      </c>
      <c r="D127" s="97">
        <v>363.64</v>
      </c>
      <c r="E127" s="87">
        <f>VLOOKUP(A127,'Consolidado 2021'!$B:$C,1,)</f>
        <v>1150103</v>
      </c>
    </row>
    <row r="128" spans="1:5" ht="15" customHeight="1" x14ac:dyDescent="0.3">
      <c r="A128" s="95">
        <v>1150105</v>
      </c>
      <c r="B128" s="95" t="s">
        <v>270</v>
      </c>
      <c r="C128" s="96">
        <v>12613510</v>
      </c>
      <c r="D128" s="97">
        <v>1820</v>
      </c>
      <c r="E128" s="87">
        <f>VLOOKUP(A128,'Consolidado 2021'!$B:$C,1,)</f>
        <v>1150105</v>
      </c>
    </row>
    <row r="129" spans="1:5" ht="15" customHeight="1" x14ac:dyDescent="0.3">
      <c r="A129" s="95">
        <v>1150106</v>
      </c>
      <c r="B129" s="95" t="s">
        <v>271</v>
      </c>
      <c r="C129" s="96">
        <v>1360304</v>
      </c>
      <c r="D129" s="97">
        <v>200</v>
      </c>
      <c r="E129" s="87">
        <f>VLOOKUP(A129,'Consolidado 2021'!$B:$C,1,)</f>
        <v>1150106</v>
      </c>
    </row>
    <row r="130" spans="1:5" s="101" customFormat="1" ht="15" customHeight="1" x14ac:dyDescent="0.3">
      <c r="A130" s="98">
        <v>1150107</v>
      </c>
      <c r="B130" s="98" t="s">
        <v>272</v>
      </c>
      <c r="C130" s="99">
        <v>5866855</v>
      </c>
      <c r="D130" s="100">
        <v>862.58</v>
      </c>
      <c r="E130" s="101">
        <f>VLOOKUP(A130,'Consolidado 2021'!$B:$C,1,)</f>
        <v>1150107</v>
      </c>
    </row>
    <row r="131" spans="1:5" ht="15" customHeight="1" x14ac:dyDescent="0.3">
      <c r="A131" s="95">
        <v>11502</v>
      </c>
      <c r="B131" s="95" t="s">
        <v>273</v>
      </c>
      <c r="C131" s="96">
        <v>6444980</v>
      </c>
      <c r="D131" s="97">
        <v>936.52</v>
      </c>
      <c r="E131" s="87">
        <f>VLOOKUP(A131,'Consolidado 2021'!$B:$C,1,)</f>
        <v>11502</v>
      </c>
    </row>
    <row r="132" spans="1:5" ht="15" customHeight="1" x14ac:dyDescent="0.3">
      <c r="A132" s="95">
        <v>1150205</v>
      </c>
      <c r="B132" s="95" t="s">
        <v>274</v>
      </c>
      <c r="C132" s="96">
        <v>6444980</v>
      </c>
      <c r="D132" s="97">
        <v>936.52</v>
      </c>
      <c r="E132" s="87">
        <f>VLOOKUP(A132,'Consolidado 2021'!$B:$C,1,)</f>
        <v>1150205</v>
      </c>
    </row>
    <row r="133" spans="1:5" ht="15" customHeight="1" x14ac:dyDescent="0.3">
      <c r="A133" s="95">
        <v>12</v>
      </c>
      <c r="B133" s="95" t="s">
        <v>275</v>
      </c>
      <c r="C133" s="96">
        <v>9800717379</v>
      </c>
      <c r="D133" s="97">
        <v>1478913.37</v>
      </c>
      <c r="E133" s="87">
        <f>VLOOKUP(A133,'Consolidado 2021'!$B:$C,1,)</f>
        <v>12</v>
      </c>
    </row>
    <row r="134" spans="1:5" ht="15" customHeight="1" x14ac:dyDescent="0.3">
      <c r="A134" s="95">
        <v>121</v>
      </c>
      <c r="B134" s="95" t="s">
        <v>276</v>
      </c>
      <c r="C134" s="96">
        <v>7946406868</v>
      </c>
      <c r="D134" s="97">
        <v>1199346.27</v>
      </c>
      <c r="E134" s="87">
        <f>VLOOKUP(A134,'Consolidado 2021'!$B:$C,1,)</f>
        <v>121</v>
      </c>
    </row>
    <row r="135" spans="1:5" ht="15" customHeight="1" x14ac:dyDescent="0.3">
      <c r="A135" s="95">
        <v>12101</v>
      </c>
      <c r="B135" s="95" t="s">
        <v>277</v>
      </c>
      <c r="C135" s="96">
        <v>7046406868</v>
      </c>
      <c r="D135" s="97">
        <v>1068357.3499999999</v>
      </c>
      <c r="E135" s="87">
        <f>VLOOKUP(A135,'Consolidado 2021'!$B:$C,1,)</f>
        <v>12101</v>
      </c>
    </row>
    <row r="136" spans="1:5" ht="15" customHeight="1" x14ac:dyDescent="0.3">
      <c r="A136" s="95">
        <v>121011</v>
      </c>
      <c r="B136" s="95" t="s">
        <v>278</v>
      </c>
      <c r="C136" s="96">
        <v>7046406868</v>
      </c>
      <c r="D136" s="97">
        <v>1068357.3499999999</v>
      </c>
      <c r="E136" s="87">
        <f>VLOOKUP(A136,'Consolidado 2021'!$B:$C,1,)</f>
        <v>121011</v>
      </c>
    </row>
    <row r="137" spans="1:5" ht="15" customHeight="1" x14ac:dyDescent="0.3">
      <c r="A137" s="95">
        <v>12101103</v>
      </c>
      <c r="B137" s="95" t="s">
        <v>279</v>
      </c>
      <c r="C137" s="96">
        <v>4999000000</v>
      </c>
      <c r="D137" s="97">
        <v>763725.42</v>
      </c>
      <c r="E137" s="87">
        <f>VLOOKUP(A137,'Consolidado 2021'!$B:$C,1,)</f>
        <v>12101103</v>
      </c>
    </row>
    <row r="138" spans="1:5" ht="15" customHeight="1" x14ac:dyDescent="0.3">
      <c r="A138" s="95">
        <v>1210110301</v>
      </c>
      <c r="B138" s="95" t="s">
        <v>280</v>
      </c>
      <c r="C138" s="96">
        <v>4999000000</v>
      </c>
      <c r="D138" s="97">
        <v>763725.42</v>
      </c>
      <c r="E138" s="87">
        <f>VLOOKUP(A138,'Consolidado 2021'!$B:$C,1,)</f>
        <v>1210110301</v>
      </c>
    </row>
    <row r="139" spans="1:5" ht="15" customHeight="1" x14ac:dyDescent="0.3">
      <c r="A139" s="95">
        <v>12101108</v>
      </c>
      <c r="B139" s="95" t="s">
        <v>281</v>
      </c>
      <c r="C139" s="96">
        <v>2047406868</v>
      </c>
      <c r="D139" s="97">
        <v>304631.93</v>
      </c>
      <c r="E139" s="87">
        <f>VLOOKUP(A139,'Consolidado 2021'!$B:$C,1,)</f>
        <v>12101108</v>
      </c>
    </row>
    <row r="140" spans="1:5" ht="15" customHeight="1" x14ac:dyDescent="0.3">
      <c r="A140" s="95">
        <v>1210110801</v>
      </c>
      <c r="B140" s="95" t="s">
        <v>282</v>
      </c>
      <c r="C140" s="96">
        <v>2047406868</v>
      </c>
      <c r="D140" s="97">
        <v>304631.93</v>
      </c>
      <c r="E140" s="87">
        <f>VLOOKUP(A140,'Consolidado 2021'!$B:$C,1,)</f>
        <v>1210110801</v>
      </c>
    </row>
    <row r="141" spans="1:5" ht="15" customHeight="1" x14ac:dyDescent="0.3">
      <c r="A141" s="95">
        <v>12103</v>
      </c>
      <c r="B141" s="95" t="s">
        <v>283</v>
      </c>
      <c r="C141" s="96">
        <v>900000000</v>
      </c>
      <c r="D141" s="97">
        <v>130988.91999999998</v>
      </c>
      <c r="E141" s="87">
        <f>VLOOKUP(A141,'Consolidado 2021'!$B:$C,1,)</f>
        <v>12103</v>
      </c>
    </row>
    <row r="142" spans="1:5" ht="15" customHeight="1" x14ac:dyDescent="0.3">
      <c r="A142" s="95">
        <v>1210301</v>
      </c>
      <c r="B142" s="95" t="s">
        <v>284</v>
      </c>
      <c r="C142" s="96">
        <v>900000000</v>
      </c>
      <c r="D142" s="97">
        <v>130988.91999999998</v>
      </c>
      <c r="E142" s="87">
        <f>VLOOKUP(A142,'Consolidado 2021'!$B:$C,1,)</f>
        <v>1210301</v>
      </c>
    </row>
    <row r="143" spans="1:5" ht="15" customHeight="1" x14ac:dyDescent="0.3">
      <c r="A143" s="95">
        <v>127</v>
      </c>
      <c r="B143" s="95" t="s">
        <v>285</v>
      </c>
      <c r="C143" s="96">
        <v>1035038400</v>
      </c>
      <c r="D143" s="97">
        <v>153119.34</v>
      </c>
      <c r="E143" s="87">
        <f>VLOOKUP(A143,'Consolidado 2021'!$B:$C,1,)</f>
        <v>127</v>
      </c>
    </row>
    <row r="144" spans="1:5" ht="15" customHeight="1" x14ac:dyDescent="0.3">
      <c r="A144" s="95">
        <v>12701</v>
      </c>
      <c r="B144" s="95" t="s">
        <v>286</v>
      </c>
      <c r="C144" s="96">
        <v>1035038400</v>
      </c>
      <c r="D144" s="97">
        <v>153119.34</v>
      </c>
      <c r="E144" s="87">
        <f>VLOOKUP(A144,'Consolidado 2021'!$B:$C,1,)</f>
        <v>12701</v>
      </c>
    </row>
    <row r="145" spans="1:5" ht="15" customHeight="1" x14ac:dyDescent="0.3">
      <c r="A145" s="95">
        <v>1270102</v>
      </c>
      <c r="B145" s="95" t="s">
        <v>287</v>
      </c>
      <c r="C145" s="96">
        <v>122540485</v>
      </c>
      <c r="D145" s="97">
        <v>18105.099999999999</v>
      </c>
      <c r="E145" s="87">
        <f>VLOOKUP(A145,'Consolidado 2021'!$B:$C,1,)</f>
        <v>1270102</v>
      </c>
    </row>
    <row r="146" spans="1:5" ht="15" customHeight="1" x14ac:dyDescent="0.3">
      <c r="A146" s="95">
        <v>1270103</v>
      </c>
      <c r="B146" s="95" t="s">
        <v>288</v>
      </c>
      <c r="C146" s="96">
        <v>249008778</v>
      </c>
      <c r="D146" s="97">
        <v>36822.800000000003</v>
      </c>
      <c r="E146" s="87">
        <f>VLOOKUP(A146,'Consolidado 2021'!$B:$C,1,)</f>
        <v>1270103</v>
      </c>
    </row>
    <row r="147" spans="1:5" ht="15" customHeight="1" x14ac:dyDescent="0.3">
      <c r="A147" s="95">
        <v>1270104</v>
      </c>
      <c r="B147" s="95" t="s">
        <v>289</v>
      </c>
      <c r="C147" s="96">
        <v>357508232</v>
      </c>
      <c r="D147" s="97">
        <v>52550.51</v>
      </c>
      <c r="E147" s="87">
        <f>VLOOKUP(A147,'Consolidado 2021'!$B:$C,1,)</f>
        <v>1270104</v>
      </c>
    </row>
    <row r="148" spans="1:5" ht="15" customHeight="1" x14ac:dyDescent="0.3">
      <c r="A148" s="95">
        <v>1270107</v>
      </c>
      <c r="B148" s="95" t="s">
        <v>290</v>
      </c>
      <c r="C148" s="96">
        <v>316522493</v>
      </c>
      <c r="D148" s="97">
        <v>47288.01</v>
      </c>
      <c r="E148" s="87">
        <f>VLOOKUP(A148,'Consolidado 2021'!$B:$C,1,)</f>
        <v>1270107</v>
      </c>
    </row>
    <row r="149" spans="1:5" ht="15" customHeight="1" x14ac:dyDescent="0.3">
      <c r="A149" s="95">
        <v>1270120</v>
      </c>
      <c r="B149" s="95" t="s">
        <v>291</v>
      </c>
      <c r="C149" s="96">
        <v>-10541588</v>
      </c>
      <c r="D149" s="97">
        <v>-1647.08</v>
      </c>
      <c r="E149" s="87">
        <f>VLOOKUP(A149,'Consolidado 2021'!$B:$C,1,)</f>
        <v>1270120</v>
      </c>
    </row>
    <row r="150" spans="1:5" ht="15" customHeight="1" x14ac:dyDescent="0.3">
      <c r="A150" s="95">
        <v>127012003</v>
      </c>
      <c r="B150" s="95" t="s">
        <v>292</v>
      </c>
      <c r="C150" s="96">
        <v>-588477</v>
      </c>
      <c r="D150" s="97">
        <v>-88.1</v>
      </c>
      <c r="E150" s="87">
        <f>VLOOKUP(A150,'Consolidado 2021'!$B:$C,1,)</f>
        <v>127012003</v>
      </c>
    </row>
    <row r="151" spans="1:5" ht="15" customHeight="1" x14ac:dyDescent="0.3">
      <c r="A151" s="95">
        <v>127012004</v>
      </c>
      <c r="B151" s="95" t="s">
        <v>293</v>
      </c>
      <c r="C151" s="96">
        <v>-9953111</v>
      </c>
      <c r="D151" s="97">
        <v>-1558.98</v>
      </c>
      <c r="E151" s="87">
        <f>VLOOKUP(A151,'Consolidado 2021'!$B:$C,1,)</f>
        <v>127012004</v>
      </c>
    </row>
    <row r="152" spans="1:5" ht="15" customHeight="1" x14ac:dyDescent="0.3">
      <c r="A152" s="95">
        <v>128</v>
      </c>
      <c r="B152" s="95" t="s">
        <v>294</v>
      </c>
      <c r="C152" s="96">
        <v>806897193</v>
      </c>
      <c r="D152" s="97">
        <v>124527.76</v>
      </c>
      <c r="E152" s="87">
        <f>VLOOKUP(A152,'Consolidado 2021'!$B:$C,1,)</f>
        <v>128</v>
      </c>
    </row>
    <row r="153" spans="1:5" ht="15" customHeight="1" x14ac:dyDescent="0.3">
      <c r="A153" s="95">
        <v>12801</v>
      </c>
      <c r="B153" s="95" t="s">
        <v>295</v>
      </c>
      <c r="C153" s="96">
        <v>345173952</v>
      </c>
      <c r="D153" s="97">
        <v>50632.63</v>
      </c>
      <c r="E153" s="87">
        <f>VLOOKUP(A153,'Consolidado 2021'!$B:$C,1,)</f>
        <v>12801</v>
      </c>
    </row>
    <row r="154" spans="1:5" ht="15" customHeight="1" x14ac:dyDescent="0.3">
      <c r="A154" s="95">
        <v>1280102</v>
      </c>
      <c r="B154" s="95" t="s">
        <v>296</v>
      </c>
      <c r="C154" s="96">
        <v>345173952</v>
      </c>
      <c r="D154" s="97">
        <v>50632.63</v>
      </c>
      <c r="E154" s="87">
        <f>VLOOKUP(A154,'Consolidado 2021'!$B:$C,1,)</f>
        <v>1280102</v>
      </c>
    </row>
    <row r="155" spans="1:5" ht="15" customHeight="1" x14ac:dyDescent="0.3">
      <c r="A155" s="95">
        <v>12802</v>
      </c>
      <c r="B155" s="95" t="s">
        <v>297</v>
      </c>
      <c r="C155" s="96">
        <v>690611542</v>
      </c>
      <c r="D155" s="97">
        <v>111079.05</v>
      </c>
      <c r="E155" s="87">
        <f>VLOOKUP(A155,'Consolidado 2021'!$B:$C,1,)</f>
        <v>12802</v>
      </c>
    </row>
    <row r="156" spans="1:5" ht="15" customHeight="1" x14ac:dyDescent="0.3">
      <c r="A156" s="95">
        <v>12803</v>
      </c>
      <c r="B156" s="95" t="s">
        <v>298</v>
      </c>
      <c r="C156" s="96">
        <v>8000000</v>
      </c>
      <c r="D156" s="97">
        <v>1288.27</v>
      </c>
      <c r="E156" s="87">
        <f>VLOOKUP(A156,'Consolidado 2021'!$B:$C,1,)</f>
        <v>12803</v>
      </c>
    </row>
    <row r="157" spans="1:5" ht="15" customHeight="1" x14ac:dyDescent="0.3">
      <c r="A157" s="95">
        <v>12804</v>
      </c>
      <c r="B157" s="95" t="s">
        <v>299</v>
      </c>
      <c r="C157" s="96">
        <v>57764419</v>
      </c>
      <c r="D157" s="97">
        <v>9621.58</v>
      </c>
      <c r="E157" s="87">
        <f>VLOOKUP(A157,'Consolidado 2021'!$B:$C,1,)</f>
        <v>12804</v>
      </c>
    </row>
    <row r="158" spans="1:5" ht="15" customHeight="1" x14ac:dyDescent="0.3">
      <c r="A158" s="95">
        <v>1280401</v>
      </c>
      <c r="B158" s="95" t="s">
        <v>300</v>
      </c>
      <c r="C158" s="96">
        <v>57764419</v>
      </c>
      <c r="D158" s="97">
        <v>9621.58</v>
      </c>
      <c r="E158" s="87">
        <f>VLOOKUP(A158,'Consolidado 2021'!$B:$C,1,)</f>
        <v>1280401</v>
      </c>
    </row>
    <row r="159" spans="1:5" s="101" customFormat="1" ht="15" customHeight="1" x14ac:dyDescent="0.3">
      <c r="A159" s="98">
        <v>12808</v>
      </c>
      <c r="B159" s="98" t="s">
        <v>301</v>
      </c>
      <c r="C159" s="99">
        <v>45425205</v>
      </c>
      <c r="D159" s="100">
        <v>6681.81</v>
      </c>
      <c r="E159" s="101">
        <f>VLOOKUP(A159,'Consolidado 2021'!$B:$C,1,)</f>
        <v>12808</v>
      </c>
    </row>
    <row r="160" spans="1:5" ht="15" customHeight="1" x14ac:dyDescent="0.3">
      <c r="A160" s="95">
        <v>12820</v>
      </c>
      <c r="B160" s="95" t="s">
        <v>302</v>
      </c>
      <c r="C160" s="96">
        <v>-340077925</v>
      </c>
      <c r="D160" s="97">
        <v>-54775.58</v>
      </c>
      <c r="E160" s="87">
        <f>VLOOKUP(A160,'Consolidado 2021'!$B:$C,1,)</f>
        <v>12820</v>
      </c>
    </row>
    <row r="161" spans="1:5" ht="15" customHeight="1" x14ac:dyDescent="0.3">
      <c r="A161" s="95">
        <v>1282001</v>
      </c>
      <c r="B161" s="95" t="s">
        <v>295</v>
      </c>
      <c r="C161" s="96">
        <v>-39032934</v>
      </c>
      <c r="D161" s="97">
        <v>-5745.34</v>
      </c>
      <c r="E161" s="87">
        <f>VLOOKUP(A161,'Consolidado 2021'!$B:$C,1,)</f>
        <v>1282001</v>
      </c>
    </row>
    <row r="162" spans="1:5" ht="15" customHeight="1" x14ac:dyDescent="0.3">
      <c r="A162" s="95">
        <v>1282002</v>
      </c>
      <c r="B162" s="95" t="s">
        <v>298</v>
      </c>
      <c r="C162" s="96">
        <v>-3200012</v>
      </c>
      <c r="D162" s="97">
        <v>-515.30999999999995</v>
      </c>
      <c r="E162" s="87">
        <f>VLOOKUP(A162,'Consolidado 2021'!$B:$C,1,)</f>
        <v>1282002</v>
      </c>
    </row>
    <row r="163" spans="1:5" ht="15" customHeight="1" x14ac:dyDescent="0.3">
      <c r="A163" s="95">
        <v>1282003</v>
      </c>
      <c r="B163" s="95" t="s">
        <v>300</v>
      </c>
      <c r="C163" s="96">
        <v>-43292732</v>
      </c>
      <c r="D163" s="97">
        <v>-7233.58</v>
      </c>
      <c r="E163" s="87">
        <f>VLOOKUP(A163,'Consolidado 2021'!$B:$C,1,)</f>
        <v>1282003</v>
      </c>
    </row>
    <row r="164" spans="1:5" ht="15" customHeight="1" x14ac:dyDescent="0.3">
      <c r="A164" s="95">
        <v>1282004</v>
      </c>
      <c r="B164" s="95" t="s">
        <v>303</v>
      </c>
      <c r="C164" s="96">
        <v>-254552247</v>
      </c>
      <c r="D164" s="97">
        <v>-41281.35</v>
      </c>
      <c r="E164" s="87">
        <f>VLOOKUP(A164,'Consolidado 2021'!$B:$C,1,)</f>
        <v>1282004</v>
      </c>
    </row>
    <row r="165" spans="1:5" ht="15" customHeight="1" x14ac:dyDescent="0.3">
      <c r="A165" s="95">
        <v>129</v>
      </c>
      <c r="B165" s="95" t="s">
        <v>304</v>
      </c>
      <c r="C165" s="96">
        <v>12374918</v>
      </c>
      <c r="D165" s="97">
        <v>1920</v>
      </c>
      <c r="E165" s="87">
        <f>VLOOKUP(A165,'Consolidado 2021'!$B:$C,1,)</f>
        <v>129</v>
      </c>
    </row>
    <row r="166" spans="1:5" ht="15" customHeight="1" x14ac:dyDescent="0.3">
      <c r="A166" s="95">
        <v>12901</v>
      </c>
      <c r="B166" s="95" t="s">
        <v>305</v>
      </c>
      <c r="C166" s="96">
        <v>12374918</v>
      </c>
      <c r="D166" s="97">
        <v>1920</v>
      </c>
      <c r="E166" s="87">
        <f>VLOOKUP(A166,'Consolidado 2021'!$B:$C,1,)</f>
        <v>12901</v>
      </c>
    </row>
    <row r="167" spans="1:5" ht="15" customHeight="1" x14ac:dyDescent="0.3">
      <c r="A167" s="95">
        <v>2</v>
      </c>
      <c r="B167" s="95" t="s">
        <v>306</v>
      </c>
      <c r="C167" s="96">
        <v>71449093175</v>
      </c>
      <c r="D167" s="97">
        <v>10373888.083499998</v>
      </c>
      <c r="E167" s="87">
        <f>VLOOKUP(A167,'Consolidado 2021'!$B:$C,1,)</f>
        <v>2</v>
      </c>
    </row>
    <row r="168" spans="1:5" ht="15" customHeight="1" x14ac:dyDescent="0.3">
      <c r="A168" s="95">
        <v>21</v>
      </c>
      <c r="B168" s="95" t="s">
        <v>307</v>
      </c>
      <c r="C168" s="96">
        <v>71449093175</v>
      </c>
      <c r="D168" s="97">
        <v>10373888.083499998</v>
      </c>
      <c r="E168" s="87">
        <f>VLOOKUP(A168,'Consolidado 2021'!$B:$C,1,)</f>
        <v>21</v>
      </c>
    </row>
    <row r="169" spans="1:5" ht="15" customHeight="1" x14ac:dyDescent="0.3">
      <c r="A169" s="95">
        <v>211</v>
      </c>
      <c r="B169" s="95" t="s">
        <v>308</v>
      </c>
      <c r="C169" s="96">
        <v>400495800</v>
      </c>
      <c r="D169" s="97">
        <v>58152.479999989271</v>
      </c>
      <c r="E169" s="87">
        <f>VLOOKUP(A169,'Consolidado 2021'!$B:$C,1,)</f>
        <v>211</v>
      </c>
    </row>
    <row r="170" spans="1:5" ht="15" customHeight="1" x14ac:dyDescent="0.3">
      <c r="A170" s="95">
        <v>21101</v>
      </c>
      <c r="B170" s="95" t="s">
        <v>309</v>
      </c>
      <c r="C170" s="96">
        <v>147957960</v>
      </c>
      <c r="D170" s="97">
        <v>21485.840000003576</v>
      </c>
      <c r="E170" s="87">
        <f>VLOOKUP(A170,'Consolidado 2021'!$B:$C,1,)</f>
        <v>21101</v>
      </c>
    </row>
    <row r="171" spans="1:5" ht="15" customHeight="1" x14ac:dyDescent="0.3">
      <c r="A171" s="95">
        <v>2110101</v>
      </c>
      <c r="B171" s="95" t="s">
        <v>250</v>
      </c>
      <c r="C171" s="96">
        <v>145062785</v>
      </c>
      <c r="D171" s="97">
        <v>21062.049999982119</v>
      </c>
      <c r="E171" s="87">
        <f>VLOOKUP(A171,'Consolidado 2021'!$B:$C,1,)</f>
        <v>2110101</v>
      </c>
    </row>
    <row r="172" spans="1:5" ht="15" customHeight="1" x14ac:dyDescent="0.3">
      <c r="A172" s="95">
        <v>211010101</v>
      </c>
      <c r="B172" s="95" t="s">
        <v>310</v>
      </c>
      <c r="C172" s="96">
        <v>121171240</v>
      </c>
      <c r="D172" s="97">
        <v>17593.170000001788</v>
      </c>
      <c r="E172" s="87">
        <f>VLOOKUP(A172,'Consolidado 2021'!$B:$C,1,)</f>
        <v>211010101</v>
      </c>
    </row>
    <row r="173" spans="1:5" ht="15" customHeight="1" x14ac:dyDescent="0.3">
      <c r="A173" s="95">
        <v>211010102</v>
      </c>
      <c r="B173" s="95" t="s">
        <v>311</v>
      </c>
      <c r="C173" s="96">
        <v>1073195</v>
      </c>
      <c r="D173" s="97">
        <v>155.82000000029802</v>
      </c>
      <c r="E173" s="87">
        <f>VLOOKUP(A173,'Consolidado 2021'!$B:$C,1,)</f>
        <v>211010102</v>
      </c>
    </row>
    <row r="174" spans="1:5" ht="15" customHeight="1" x14ac:dyDescent="0.3">
      <c r="A174" s="95">
        <v>211010103</v>
      </c>
      <c r="B174" s="95" t="s">
        <v>312</v>
      </c>
      <c r="C174" s="96">
        <v>18310822</v>
      </c>
      <c r="D174" s="97">
        <v>2658.5999999999767</v>
      </c>
      <c r="E174" s="87">
        <f>VLOOKUP(A174,'Consolidado 2021'!$B:$C,1,)</f>
        <v>211010103</v>
      </c>
    </row>
    <row r="175" spans="1:5" ht="15" customHeight="1" x14ac:dyDescent="0.3">
      <c r="A175" s="95">
        <v>211010104</v>
      </c>
      <c r="B175" s="95" t="s">
        <v>313</v>
      </c>
      <c r="C175" s="96">
        <v>4507528</v>
      </c>
      <c r="D175" s="97">
        <v>654.46000000007905</v>
      </c>
      <c r="E175" s="87">
        <f>VLOOKUP(A175,'Consolidado 2021'!$B:$C,1,)</f>
        <v>211010104</v>
      </c>
    </row>
    <row r="176" spans="1:5" ht="15" customHeight="1" x14ac:dyDescent="0.3">
      <c r="A176" s="95">
        <v>2110103</v>
      </c>
      <c r="B176" s="95" t="s">
        <v>314</v>
      </c>
      <c r="C176" s="96">
        <v>2895175</v>
      </c>
      <c r="D176" s="97">
        <v>423.79000000000087</v>
      </c>
      <c r="E176" s="87">
        <f>VLOOKUP(A176,'Consolidado 2021'!$B:$C,1,)</f>
        <v>2110103</v>
      </c>
    </row>
    <row r="177" spans="1:5" ht="15" customHeight="1" x14ac:dyDescent="0.3">
      <c r="A177" s="95">
        <v>211010301</v>
      </c>
      <c r="B177" s="95" t="s">
        <v>315</v>
      </c>
      <c r="C177" s="96">
        <v>2895175</v>
      </c>
      <c r="D177" s="97">
        <v>423.78999999999724</v>
      </c>
      <c r="E177" s="87">
        <f>VLOOKUP(A177,'Consolidado 2021'!$B:$C,1,)</f>
        <v>211010301</v>
      </c>
    </row>
    <row r="178" spans="1:5" ht="15" customHeight="1" x14ac:dyDescent="0.3">
      <c r="A178" s="95">
        <v>21103</v>
      </c>
      <c r="B178" s="95" t="s">
        <v>316</v>
      </c>
      <c r="C178" s="96">
        <v>4059103</v>
      </c>
      <c r="D178" s="97">
        <v>589.35000000000036</v>
      </c>
      <c r="E178" s="87">
        <f>VLOOKUP(A178,'Consolidado 2021'!$B:$C,1,)</f>
        <v>21103</v>
      </c>
    </row>
    <row r="179" spans="1:5" ht="15" customHeight="1" x14ac:dyDescent="0.3">
      <c r="A179" s="95">
        <v>211030103</v>
      </c>
      <c r="B179" s="95" t="s">
        <v>317</v>
      </c>
      <c r="C179" s="96">
        <v>4059103</v>
      </c>
      <c r="D179" s="97">
        <v>589.35000000000036</v>
      </c>
      <c r="E179" s="87">
        <f>VLOOKUP(A179,'Consolidado 2021'!$B:$C,1,)</f>
        <v>211030103</v>
      </c>
    </row>
    <row r="180" spans="1:5" ht="15" customHeight="1" x14ac:dyDescent="0.3">
      <c r="A180" s="95">
        <v>21107</v>
      </c>
      <c r="B180" s="95" t="s">
        <v>318</v>
      </c>
      <c r="C180" s="96">
        <v>248478737</v>
      </c>
      <c r="D180" s="97">
        <v>36077.289999999106</v>
      </c>
      <c r="E180" s="87">
        <f>VLOOKUP(A180,'Consolidado 2021'!$B:$C,1,)</f>
        <v>21107</v>
      </c>
    </row>
    <row r="181" spans="1:5" ht="15" customHeight="1" x14ac:dyDescent="0.3">
      <c r="A181" s="95">
        <v>2110701</v>
      </c>
      <c r="B181" s="95" t="s">
        <v>319</v>
      </c>
      <c r="C181" s="96">
        <v>136664966</v>
      </c>
      <c r="D181" s="97">
        <v>19842.75</v>
      </c>
      <c r="E181" s="87">
        <f>VLOOKUP(A181,'Consolidado 2021'!$B:$C,1,)</f>
        <v>2110701</v>
      </c>
    </row>
    <row r="182" spans="1:5" ht="15" customHeight="1" x14ac:dyDescent="0.3">
      <c r="A182" s="95">
        <v>2110702</v>
      </c>
      <c r="B182" s="95" t="s">
        <v>320</v>
      </c>
      <c r="C182" s="96">
        <v>18833871</v>
      </c>
      <c r="D182" s="97">
        <v>2734.5400000000373</v>
      </c>
      <c r="E182" s="87">
        <f>VLOOKUP(A182,'Consolidado 2021'!$B:$C,1,)</f>
        <v>2110702</v>
      </c>
    </row>
    <row r="183" spans="1:5" ht="15" customHeight="1" x14ac:dyDescent="0.3">
      <c r="A183" s="95">
        <v>2110703</v>
      </c>
      <c r="B183" s="95" t="s">
        <v>321</v>
      </c>
      <c r="C183" s="96">
        <v>92979900</v>
      </c>
      <c r="D183" s="97">
        <v>13500</v>
      </c>
      <c r="E183" s="87">
        <f>VLOOKUP(A183,'Consolidado 2021'!$B:$C,1,)</f>
        <v>2110703</v>
      </c>
    </row>
    <row r="184" spans="1:5" ht="15" customHeight="1" x14ac:dyDescent="0.3">
      <c r="A184" s="95">
        <v>213</v>
      </c>
      <c r="B184" s="95" t="s">
        <v>322</v>
      </c>
      <c r="C184" s="96">
        <v>69952486087</v>
      </c>
      <c r="D184" s="97">
        <v>10156588.283500001</v>
      </c>
      <c r="E184" s="87">
        <f>VLOOKUP(A184,'Consolidado 2021'!$B:$C,1,)</f>
        <v>213</v>
      </c>
    </row>
    <row r="185" spans="1:5" ht="15" customHeight="1" x14ac:dyDescent="0.3">
      <c r="A185" s="95">
        <v>21301</v>
      </c>
      <c r="B185" s="95" t="s">
        <v>323</v>
      </c>
      <c r="C185" s="96">
        <v>1848050034</v>
      </c>
      <c r="D185" s="97">
        <v>268323.3200000003</v>
      </c>
      <c r="E185" s="87">
        <f>VLOOKUP(A185,'Consolidado 2021'!$B:$C,1,)</f>
        <v>21301</v>
      </c>
    </row>
    <row r="186" spans="1:5" ht="15" customHeight="1" x14ac:dyDescent="0.3">
      <c r="A186" s="95">
        <v>2130102</v>
      </c>
      <c r="B186" s="95" t="s">
        <v>324</v>
      </c>
      <c r="C186" s="96">
        <v>1848050034</v>
      </c>
      <c r="D186" s="97">
        <v>268323.31999999983</v>
      </c>
      <c r="E186" s="87">
        <f>VLOOKUP(A186,'Consolidado 2021'!$B:$C,1,)</f>
        <v>2130102</v>
      </c>
    </row>
    <row r="187" spans="1:5" ht="15" customHeight="1" x14ac:dyDescent="0.3">
      <c r="A187" s="95">
        <v>213010201</v>
      </c>
      <c r="B187" s="95" t="s">
        <v>325</v>
      </c>
      <c r="C187" s="96">
        <v>1848050034</v>
      </c>
      <c r="D187" s="97">
        <v>268323.31999999983</v>
      </c>
      <c r="E187" s="87">
        <f>VLOOKUP(A187,'Consolidado 2021'!$B:$C,1,)</f>
        <v>213010201</v>
      </c>
    </row>
    <row r="188" spans="1:5" ht="15" customHeight="1" x14ac:dyDescent="0.3">
      <c r="A188" s="95">
        <v>21303</v>
      </c>
      <c r="B188" s="95" t="s">
        <v>326</v>
      </c>
      <c r="C188" s="96">
        <v>68104436053</v>
      </c>
      <c r="D188" s="97">
        <v>9888264.9635000005</v>
      </c>
      <c r="E188" s="87">
        <f>VLOOKUP(A188,'Consolidado 2021'!$B:$C,1,)</f>
        <v>21303</v>
      </c>
    </row>
    <row r="189" spans="1:5" ht="15" customHeight="1" x14ac:dyDescent="0.3">
      <c r="A189" s="95">
        <v>2130301</v>
      </c>
      <c r="B189" s="95" t="s">
        <v>327</v>
      </c>
      <c r="C189" s="96">
        <v>1184925957</v>
      </c>
      <c r="D189" s="97">
        <v>172042.57</v>
      </c>
      <c r="E189" s="87">
        <f>VLOOKUP(A189,'Consolidado 2021'!$B:$C,1,)</f>
        <v>2130301</v>
      </c>
    </row>
    <row r="190" spans="1:5" ht="15" customHeight="1" x14ac:dyDescent="0.3">
      <c r="A190" s="95">
        <v>213030101</v>
      </c>
      <c r="B190" s="95" t="s">
        <v>328</v>
      </c>
      <c r="C190" s="96">
        <v>648860354</v>
      </c>
      <c r="D190" s="97">
        <v>94209.76999999999</v>
      </c>
      <c r="E190" s="87">
        <f>VLOOKUP(A190,'Consolidado 2021'!$B:$C,1,)</f>
        <v>213030101</v>
      </c>
    </row>
    <row r="191" spans="1:5" ht="15" customHeight="1" x14ac:dyDescent="0.3">
      <c r="A191" s="95">
        <v>213030102</v>
      </c>
      <c r="B191" s="95" t="s">
        <v>329</v>
      </c>
      <c r="C191" s="96">
        <v>313652678</v>
      </c>
      <c r="D191" s="97">
        <v>45540.07</v>
      </c>
      <c r="E191" s="87">
        <f>VLOOKUP(A191,'Consolidado 2021'!$B:$C,1,)</f>
        <v>213030102</v>
      </c>
    </row>
    <row r="192" spans="1:5" ht="15" customHeight="1" x14ac:dyDescent="0.3">
      <c r="A192" s="95">
        <v>213030103</v>
      </c>
      <c r="B192" s="95" t="s">
        <v>330</v>
      </c>
      <c r="C192" s="96">
        <v>222412925</v>
      </c>
      <c r="D192" s="97">
        <v>32292.730000000007</v>
      </c>
      <c r="E192" s="87">
        <f>VLOOKUP(A192,'Consolidado 2021'!$B:$C,1,)</f>
        <v>213030103</v>
      </c>
    </row>
    <row r="193" spans="1:5" ht="15" customHeight="1" x14ac:dyDescent="0.3">
      <c r="A193" s="95">
        <v>2130302</v>
      </c>
      <c r="B193" s="95" t="s">
        <v>331</v>
      </c>
      <c r="C193" s="96">
        <v>-912974960</v>
      </c>
      <c r="D193" s="97">
        <v>-132557.27000000002</v>
      </c>
      <c r="E193" s="87">
        <f>VLOOKUP(A193,'Consolidado 2021'!$B:$C,1,)</f>
        <v>2130302</v>
      </c>
    </row>
    <row r="194" spans="1:5" ht="15" customHeight="1" x14ac:dyDescent="0.3">
      <c r="A194" s="95">
        <v>213030201</v>
      </c>
      <c r="B194" s="95" t="s">
        <v>332</v>
      </c>
      <c r="C194" s="96">
        <v>-526765661</v>
      </c>
      <c r="D194" s="97">
        <v>-76482.509999999995</v>
      </c>
      <c r="E194" s="87">
        <f>VLOOKUP(A194,'Consolidado 2021'!$B:$C,1,)</f>
        <v>213030201</v>
      </c>
    </row>
    <row r="195" spans="1:5" ht="15" customHeight="1" x14ac:dyDescent="0.3">
      <c r="A195" s="95">
        <v>213030202</v>
      </c>
      <c r="B195" s="95" t="s">
        <v>333</v>
      </c>
      <c r="C195" s="96">
        <v>-253980245</v>
      </c>
      <c r="D195" s="97">
        <v>-36876.07</v>
      </c>
      <c r="E195" s="87">
        <f>VLOOKUP(A195,'Consolidado 2021'!$B:$C,1,)</f>
        <v>213030202</v>
      </c>
    </row>
    <row r="196" spans="1:5" ht="15" customHeight="1" x14ac:dyDescent="0.3">
      <c r="A196" s="95">
        <v>213030203</v>
      </c>
      <c r="B196" s="95" t="s">
        <v>334</v>
      </c>
      <c r="C196" s="96">
        <v>-132229054</v>
      </c>
      <c r="D196" s="97">
        <v>-19198.690000000002</v>
      </c>
      <c r="E196" s="87">
        <f>VLOOKUP(A196,'Consolidado 2021'!$B:$C,1,)</f>
        <v>213030203</v>
      </c>
    </row>
    <row r="197" spans="1:5" ht="15" customHeight="1" x14ac:dyDescent="0.3">
      <c r="A197" s="95">
        <v>2130303</v>
      </c>
      <c r="B197" s="95" t="s">
        <v>335</v>
      </c>
      <c r="C197" s="96">
        <v>67832485056</v>
      </c>
      <c r="D197" s="97">
        <v>9848779.6635000035</v>
      </c>
      <c r="E197" s="87">
        <f>VLOOKUP(A197,'Consolidado 2021'!$B:$C,1,)</f>
        <v>2130303</v>
      </c>
    </row>
    <row r="198" spans="1:5" ht="15" customHeight="1" x14ac:dyDescent="0.3">
      <c r="A198" s="95">
        <v>213030301</v>
      </c>
      <c r="B198" s="95" t="s">
        <v>336</v>
      </c>
      <c r="C198" s="96">
        <v>41634795848</v>
      </c>
      <c r="D198" s="97">
        <v>6045067.200000003</v>
      </c>
      <c r="E198" s="87">
        <f>VLOOKUP(A198,'Consolidado 2021'!$B:$C,1,)</f>
        <v>213030301</v>
      </c>
    </row>
    <row r="199" spans="1:5" ht="15" customHeight="1" x14ac:dyDescent="0.3">
      <c r="A199" s="95">
        <v>213030302</v>
      </c>
      <c r="B199" s="95" t="s">
        <v>337</v>
      </c>
      <c r="C199" s="96">
        <v>22910175411</v>
      </c>
      <c r="D199" s="97">
        <v>3326389.5534999985</v>
      </c>
      <c r="E199" s="87">
        <f>VLOOKUP(A199,'Consolidado 2021'!$B:$C,1,)</f>
        <v>213030302</v>
      </c>
    </row>
    <row r="200" spans="1:5" ht="15" customHeight="1" x14ac:dyDescent="0.3">
      <c r="A200" s="95">
        <v>213030303</v>
      </c>
      <c r="B200" s="95" t="s">
        <v>338</v>
      </c>
      <c r="C200" s="96">
        <v>3287513797</v>
      </c>
      <c r="D200" s="97">
        <v>477322.91000000009</v>
      </c>
      <c r="E200" s="87">
        <f>VLOOKUP(A200,'Consolidado 2021'!$B:$C,1,)</f>
        <v>213030303</v>
      </c>
    </row>
    <row r="201" spans="1:5" ht="15" customHeight="1" x14ac:dyDescent="0.3">
      <c r="A201" s="95">
        <v>214</v>
      </c>
      <c r="B201" s="95" t="s">
        <v>339</v>
      </c>
      <c r="C201" s="96">
        <v>1096111288</v>
      </c>
      <c r="D201" s="97">
        <v>159147.32000000007</v>
      </c>
      <c r="E201" s="87">
        <f>VLOOKUP(A201,'Consolidado 2021'!$B:$C,1,)</f>
        <v>214</v>
      </c>
    </row>
    <row r="202" spans="1:5" ht="15" customHeight="1" x14ac:dyDescent="0.3">
      <c r="A202" s="95">
        <v>21401</v>
      </c>
      <c r="B202" s="95" t="s">
        <v>340</v>
      </c>
      <c r="C202" s="96">
        <v>702878244</v>
      </c>
      <c r="D202" s="97">
        <v>102052.7699999999</v>
      </c>
      <c r="E202" s="87">
        <f>VLOOKUP(A202,'Consolidado 2021'!$B:$C,1,)</f>
        <v>21401</v>
      </c>
    </row>
    <row r="203" spans="1:5" ht="15" customHeight="1" x14ac:dyDescent="0.3">
      <c r="A203" s="95">
        <v>2140104</v>
      </c>
      <c r="B203" s="95" t="s">
        <v>341</v>
      </c>
      <c r="C203" s="96">
        <v>526231282</v>
      </c>
      <c r="D203" s="97">
        <v>76404.930000000008</v>
      </c>
      <c r="E203" s="87">
        <f>VLOOKUP(A203,'Consolidado 2021'!$B:$C,1,)</f>
        <v>2140104</v>
      </c>
    </row>
    <row r="204" spans="1:5" s="101" customFormat="1" ht="15" customHeight="1" x14ac:dyDescent="0.3">
      <c r="A204" s="98">
        <v>2140107</v>
      </c>
      <c r="B204" s="98" t="s">
        <v>342</v>
      </c>
      <c r="C204" s="99">
        <v>63856962</v>
      </c>
      <c r="D204" s="100">
        <v>9271.5599999999977</v>
      </c>
      <c r="E204" s="101">
        <f>VLOOKUP(A204,'Consolidado 2021'!$B:$C,1,)</f>
        <v>2140107</v>
      </c>
    </row>
    <row r="205" spans="1:5" ht="15" customHeight="1" x14ac:dyDescent="0.3">
      <c r="A205" s="95">
        <v>2140108</v>
      </c>
      <c r="B205" s="95" t="s">
        <v>343</v>
      </c>
      <c r="C205" s="96">
        <v>112790000</v>
      </c>
      <c r="D205" s="97">
        <v>16376.28</v>
      </c>
      <c r="E205" s="87">
        <f>VLOOKUP(A205,'Consolidado 2021'!$B:$C,1,)</f>
        <v>2140108</v>
      </c>
    </row>
    <row r="206" spans="1:5" ht="15" customHeight="1" x14ac:dyDescent="0.3">
      <c r="A206" s="95">
        <v>21402</v>
      </c>
      <c r="B206" s="95" t="s">
        <v>344</v>
      </c>
      <c r="C206" s="96">
        <v>177656751</v>
      </c>
      <c r="D206" s="97">
        <v>25794.450000000012</v>
      </c>
      <c r="E206" s="87">
        <f>VLOOKUP(A206,'Consolidado 2021'!$B:$C,1,)</f>
        <v>21402</v>
      </c>
    </row>
    <row r="207" spans="1:5" ht="15" customHeight="1" x14ac:dyDescent="0.3">
      <c r="A207" s="95">
        <v>2140201</v>
      </c>
      <c r="B207" s="95" t="s">
        <v>345</v>
      </c>
      <c r="C207" s="96">
        <v>152286289</v>
      </c>
      <c r="D207" s="97">
        <v>22110.849999999991</v>
      </c>
      <c r="E207" s="87">
        <f>VLOOKUP(A207,'Consolidado 2021'!$B:$C,1,)</f>
        <v>2140201</v>
      </c>
    </row>
    <row r="208" spans="1:5" ht="15" customHeight="1" x14ac:dyDescent="0.3">
      <c r="A208" s="95">
        <v>2140202</v>
      </c>
      <c r="B208" s="95" t="s">
        <v>346</v>
      </c>
      <c r="C208" s="96">
        <v>9036062</v>
      </c>
      <c r="D208" s="97">
        <v>1311.9600000000064</v>
      </c>
      <c r="E208" s="87">
        <f>VLOOKUP(A208,'Consolidado 2021'!$B:$C,1,)</f>
        <v>2140202</v>
      </c>
    </row>
    <row r="209" spans="1:5" ht="15" customHeight="1" x14ac:dyDescent="0.3">
      <c r="A209" s="95">
        <v>214020203</v>
      </c>
      <c r="B209" s="95" t="s">
        <v>347</v>
      </c>
      <c r="C209" s="96">
        <v>9036062</v>
      </c>
      <c r="D209" s="97">
        <v>1311.9599999999991</v>
      </c>
      <c r="E209" s="87">
        <f>VLOOKUP(A209,'Consolidado 2021'!$B:$C,1,)</f>
        <v>214020203</v>
      </c>
    </row>
    <row r="210" spans="1:5" ht="15" customHeight="1" x14ac:dyDescent="0.3">
      <c r="A210" s="95">
        <v>2140203</v>
      </c>
      <c r="B210" s="95" t="s">
        <v>348</v>
      </c>
      <c r="C210" s="96">
        <v>16334400</v>
      </c>
      <c r="D210" s="97">
        <v>2371.6399999999994</v>
      </c>
      <c r="E210" s="87">
        <f>VLOOKUP(A210,'Consolidado 2021'!$B:$C,1,)</f>
        <v>2140203</v>
      </c>
    </row>
    <row r="211" spans="1:5" ht="15" customHeight="1" x14ac:dyDescent="0.3">
      <c r="A211" s="95">
        <v>21404</v>
      </c>
      <c r="B211" s="95" t="s">
        <v>349</v>
      </c>
      <c r="C211" s="96">
        <v>215576293</v>
      </c>
      <c r="D211" s="97">
        <v>31300.099999999973</v>
      </c>
      <c r="E211" s="87">
        <f>VLOOKUP(A211,'Consolidado 2021'!$B:$C,1,)</f>
        <v>21404</v>
      </c>
    </row>
    <row r="212" spans="1:5" ht="15" customHeight="1" x14ac:dyDescent="0.3">
      <c r="A212" s="95">
        <v>2140404</v>
      </c>
      <c r="B212" s="95" t="s">
        <v>350</v>
      </c>
      <c r="C212" s="96">
        <v>70938000</v>
      </c>
      <c r="D212" s="97">
        <v>10299.679999999993</v>
      </c>
      <c r="E212" s="87">
        <f>VLOOKUP(A212,'Consolidado 2021'!$B:$C,1,)</f>
        <v>2140404</v>
      </c>
    </row>
    <row r="213" spans="1:5" ht="15" customHeight="1" x14ac:dyDescent="0.3">
      <c r="A213" s="95">
        <v>2140413</v>
      </c>
      <c r="B213" s="95" t="s">
        <v>351</v>
      </c>
      <c r="C213" s="96">
        <v>6780241</v>
      </c>
      <c r="D213" s="97">
        <v>984.4399999999996</v>
      </c>
      <c r="E213" s="87">
        <f>VLOOKUP(A213,'Consolidado 2021'!$B:$C,1,)</f>
        <v>2140413</v>
      </c>
    </row>
    <row r="214" spans="1:5" ht="15" customHeight="1" x14ac:dyDescent="0.3">
      <c r="A214" s="95">
        <v>2140414</v>
      </c>
      <c r="B214" s="95" t="s">
        <v>352</v>
      </c>
      <c r="C214" s="96">
        <v>686536</v>
      </c>
      <c r="D214" s="97">
        <v>99.680000000000064</v>
      </c>
      <c r="E214" s="87">
        <f>VLOOKUP(A214,'Consolidado 2021'!$B:$C,1,)</f>
        <v>2140414</v>
      </c>
    </row>
    <row r="215" spans="1:5" s="101" customFormat="1" ht="15" customHeight="1" x14ac:dyDescent="0.3">
      <c r="A215" s="98">
        <v>2140415</v>
      </c>
      <c r="B215" s="98" t="s">
        <v>353</v>
      </c>
      <c r="C215" s="99">
        <v>50000000</v>
      </c>
      <c r="D215" s="100">
        <v>7259.64</v>
      </c>
      <c r="E215" s="101">
        <f>VLOOKUP(A215,'Consolidado 2021'!$B:$C,1,)</f>
        <v>2140415</v>
      </c>
    </row>
    <row r="216" spans="1:5" s="101" customFormat="1" ht="15" customHeight="1" x14ac:dyDescent="0.3">
      <c r="A216" s="98">
        <v>2140417</v>
      </c>
      <c r="B216" s="98" t="s">
        <v>354</v>
      </c>
      <c r="C216" s="99">
        <v>2899473</v>
      </c>
      <c r="D216" s="100">
        <v>420.98</v>
      </c>
      <c r="E216" s="101">
        <f>VLOOKUP(A216,'Consolidado 2021'!$B:$C,1,)</f>
        <v>2140417</v>
      </c>
    </row>
    <row r="217" spans="1:5" s="101" customFormat="1" ht="15" customHeight="1" x14ac:dyDescent="0.3">
      <c r="A217" s="98">
        <v>2140418</v>
      </c>
      <c r="B217" s="98" t="s">
        <v>355</v>
      </c>
      <c r="C217" s="99">
        <v>1599181</v>
      </c>
      <c r="D217" s="100">
        <v>232.19</v>
      </c>
      <c r="E217" s="101">
        <f>VLOOKUP(A217,'Consolidado 2021'!$B:$C,1,)</f>
        <v>2140418</v>
      </c>
    </row>
    <row r="218" spans="1:5" s="101" customFormat="1" ht="15" customHeight="1" x14ac:dyDescent="0.3">
      <c r="A218" s="98">
        <v>2140419</v>
      </c>
      <c r="B218" s="98" t="s">
        <v>356</v>
      </c>
      <c r="C218" s="99">
        <v>80000000</v>
      </c>
      <c r="D218" s="100">
        <v>11615.41</v>
      </c>
      <c r="E218" s="101">
        <f>VLOOKUP(A218,'Consolidado 2021'!$B:$C,1,)</f>
        <v>2140419</v>
      </c>
    </row>
    <row r="219" spans="1:5" s="101" customFormat="1" ht="15" customHeight="1" x14ac:dyDescent="0.3">
      <c r="A219" s="98">
        <v>2140420</v>
      </c>
      <c r="B219" s="98" t="s">
        <v>357</v>
      </c>
      <c r="C219" s="99">
        <v>2672862</v>
      </c>
      <c r="D219" s="100">
        <v>388.08</v>
      </c>
      <c r="E219" s="101">
        <f>VLOOKUP(A219,'Consolidado 2021'!$B:$C,1,)</f>
        <v>2140420</v>
      </c>
    </row>
    <row r="220" spans="1:5" s="101" customFormat="1" ht="15" customHeight="1" x14ac:dyDescent="0.3">
      <c r="A220" s="98">
        <v>6</v>
      </c>
      <c r="B220" s="98" t="s">
        <v>358</v>
      </c>
      <c r="C220" s="99">
        <v>203997974082</v>
      </c>
      <c r="D220" s="100">
        <v>29607643.579999998</v>
      </c>
      <c r="E220" s="101" t="e">
        <f>VLOOKUP(A220,'Consolidado 2021'!$B:$C,1,)</f>
        <v>#N/A</v>
      </c>
    </row>
    <row r="221" spans="1:5" s="101" customFormat="1" ht="15" customHeight="1" x14ac:dyDescent="0.3">
      <c r="A221" s="98">
        <v>651</v>
      </c>
      <c r="B221" s="98" t="s">
        <v>359</v>
      </c>
      <c r="C221" s="99">
        <v>203997974082</v>
      </c>
      <c r="D221" s="100">
        <v>29607643.579999998</v>
      </c>
      <c r="E221" s="101" t="e">
        <f>VLOOKUP(A221,'Consolidado 2021'!$B:$C,1,)</f>
        <v>#N/A</v>
      </c>
    </row>
    <row r="222" spans="1:5" s="101" customFormat="1" ht="15" customHeight="1" x14ac:dyDescent="0.3">
      <c r="A222" s="98">
        <v>7</v>
      </c>
      <c r="B222" s="98" t="s">
        <v>360</v>
      </c>
      <c r="C222" s="99">
        <v>203997974082</v>
      </c>
      <c r="D222" s="100">
        <v>29607643.579999998</v>
      </c>
      <c r="E222" s="101" t="e">
        <f>VLOOKUP(A222,'Consolidado 2021'!$B:$C,1,)</f>
        <v>#N/A</v>
      </c>
    </row>
    <row r="223" spans="1:5" s="101" customFormat="1" ht="15" customHeight="1" x14ac:dyDescent="0.3">
      <c r="A223" s="98">
        <v>751</v>
      </c>
      <c r="B223" s="98" t="s">
        <v>361</v>
      </c>
      <c r="C223" s="99">
        <v>203997974082</v>
      </c>
      <c r="D223" s="100">
        <v>29607643.579999998</v>
      </c>
      <c r="E223" s="101" t="e">
        <f>VLOOKUP(A223,'Consolidado 2021'!$B:$C,1,)</f>
        <v>#N/A</v>
      </c>
    </row>
    <row r="224" spans="1:5" s="101" customFormat="1" ht="15" customHeight="1" x14ac:dyDescent="0.3">
      <c r="A224" s="98"/>
      <c r="B224" s="98"/>
      <c r="C224" s="99"/>
      <c r="D224" s="100"/>
      <c r="E224" s="101" t="e">
        <f>VLOOKUP(A224,'Consolidado 2021'!$B:$C,1,)</f>
        <v>#N/A</v>
      </c>
    </row>
    <row r="225" spans="1:5" ht="15" customHeight="1" x14ac:dyDescent="0.3">
      <c r="A225" s="95"/>
      <c r="B225" s="95"/>
      <c r="C225" s="96"/>
      <c r="D225" s="97"/>
      <c r="E225" s="87" t="e">
        <f>VLOOKUP(A225,'Consolidado 2021'!$B:$C,1,)</f>
        <v>#N/A</v>
      </c>
    </row>
    <row r="226" spans="1:5" ht="15" customHeight="1" x14ac:dyDescent="0.3">
      <c r="A226" s="95">
        <v>3</v>
      </c>
      <c r="B226" s="95" t="s">
        <v>362</v>
      </c>
      <c r="C226" s="96">
        <v>30343385024</v>
      </c>
      <c r="D226" s="97">
        <v>4493804.6808000002</v>
      </c>
      <c r="E226" s="87">
        <f>VLOOKUP(A226,'Consolidado 2021'!$B:$C,1,)</f>
        <v>3</v>
      </c>
    </row>
    <row r="227" spans="1:5" ht="15" customHeight="1" x14ac:dyDescent="0.3">
      <c r="A227" s="95">
        <v>310</v>
      </c>
      <c r="B227" s="95" t="s">
        <v>363</v>
      </c>
      <c r="C227" s="96">
        <v>27710000000</v>
      </c>
      <c r="D227" s="97">
        <v>4144475.0799999991</v>
      </c>
      <c r="E227" s="87">
        <f>VLOOKUP(A227,'Consolidado 2021'!$B:$C,1,)</f>
        <v>310</v>
      </c>
    </row>
    <row r="228" spans="1:5" ht="15" customHeight="1" x14ac:dyDescent="0.3">
      <c r="A228" s="95">
        <v>310101</v>
      </c>
      <c r="B228" s="95" t="s">
        <v>96</v>
      </c>
      <c r="C228" s="96">
        <v>25000000000</v>
      </c>
      <c r="D228" s="97">
        <v>3821155.3299999991</v>
      </c>
      <c r="E228" s="87">
        <f>VLOOKUP(A228,'Consolidado 2021'!$B:$C,1,)</f>
        <v>310101</v>
      </c>
    </row>
    <row r="229" spans="1:5" ht="15" customHeight="1" x14ac:dyDescent="0.3">
      <c r="A229" s="95">
        <v>31010101</v>
      </c>
      <c r="B229" s="95" t="s">
        <v>364</v>
      </c>
      <c r="C229" s="96">
        <v>30000000000</v>
      </c>
      <c r="D229" s="97">
        <v>4694965.97</v>
      </c>
      <c r="E229" s="87">
        <f>VLOOKUP(A229,'Consolidado 2021'!$B:$C,1,)</f>
        <v>31010101</v>
      </c>
    </row>
    <row r="230" spans="1:5" ht="15" customHeight="1" x14ac:dyDescent="0.3">
      <c r="A230" s="95">
        <v>31010102</v>
      </c>
      <c r="B230" s="95" t="s">
        <v>365</v>
      </c>
      <c r="C230" s="96">
        <v>-5000000000</v>
      </c>
      <c r="D230" s="97">
        <v>-873810.64000000013</v>
      </c>
      <c r="E230" s="87">
        <f>VLOOKUP(A230,'Consolidado 2021'!$B:$C,1,)</f>
        <v>31010102</v>
      </c>
    </row>
    <row r="231" spans="1:5" ht="15" customHeight="1" x14ac:dyDescent="0.3">
      <c r="A231" s="95">
        <v>310102</v>
      </c>
      <c r="B231" s="95" t="s">
        <v>366</v>
      </c>
      <c r="C231" s="96">
        <v>2710000000</v>
      </c>
      <c r="D231" s="97">
        <v>323319.75</v>
      </c>
      <c r="E231" s="87">
        <f>VLOOKUP(A231,'Consolidado 2021'!$B:$C,1,)</f>
        <v>310102</v>
      </c>
    </row>
    <row r="232" spans="1:5" ht="15" customHeight="1" x14ac:dyDescent="0.3">
      <c r="A232" s="95">
        <v>31010201</v>
      </c>
      <c r="B232" s="95" t="s">
        <v>367</v>
      </c>
      <c r="C232" s="96">
        <v>2560000000</v>
      </c>
      <c r="D232" s="97">
        <v>301673.93</v>
      </c>
      <c r="E232" s="87">
        <f>VLOOKUP(A232,'Consolidado 2021'!$B:$C,1,)</f>
        <v>31010201</v>
      </c>
    </row>
    <row r="233" spans="1:5" ht="15" customHeight="1" x14ac:dyDescent="0.3">
      <c r="A233" s="95">
        <v>31010202</v>
      </c>
      <c r="B233" s="95" t="s">
        <v>368</v>
      </c>
      <c r="C233" s="96">
        <v>150000000</v>
      </c>
      <c r="D233" s="97">
        <v>21645.82</v>
      </c>
      <c r="E233" s="87">
        <f>VLOOKUP(A233,'Consolidado 2021'!$B:$C,1,)</f>
        <v>31010202</v>
      </c>
    </row>
    <row r="234" spans="1:5" ht="15" customHeight="1" x14ac:dyDescent="0.3">
      <c r="A234" s="95">
        <v>315</v>
      </c>
      <c r="B234" s="95" t="s">
        <v>369</v>
      </c>
      <c r="C234" s="96">
        <v>135909126</v>
      </c>
      <c r="D234" s="97">
        <v>15861.38</v>
      </c>
      <c r="E234" s="87">
        <f>VLOOKUP(A234,'Consolidado 2021'!$B:$C,1,)</f>
        <v>315</v>
      </c>
    </row>
    <row r="235" spans="1:5" ht="15" customHeight="1" x14ac:dyDescent="0.3">
      <c r="A235" s="95">
        <v>31501</v>
      </c>
      <c r="B235" s="95" t="s">
        <v>370</v>
      </c>
      <c r="C235" s="96">
        <v>135603954</v>
      </c>
      <c r="D235" s="97">
        <v>15821.6</v>
      </c>
      <c r="E235" s="87">
        <f>VLOOKUP(A235,'Consolidado 2021'!$B:$C,1,)</f>
        <v>31501</v>
      </c>
    </row>
    <row r="236" spans="1:5" ht="15" customHeight="1" x14ac:dyDescent="0.3">
      <c r="A236" s="95">
        <v>31503</v>
      </c>
      <c r="B236" s="95" t="s">
        <v>371</v>
      </c>
      <c r="C236" s="96">
        <v>305172</v>
      </c>
      <c r="D236" s="97">
        <v>39.78</v>
      </c>
      <c r="E236" s="87">
        <f>VLOOKUP(A236,'Consolidado 2021'!$B:$C,1,)</f>
        <v>31503</v>
      </c>
    </row>
    <row r="237" spans="1:5" ht="15" customHeight="1" x14ac:dyDescent="0.3">
      <c r="A237" s="95">
        <v>316</v>
      </c>
      <c r="B237" s="95" t="s">
        <v>372</v>
      </c>
      <c r="C237" s="96">
        <v>2497475898</v>
      </c>
      <c r="D237" s="97">
        <v>333468.22080000001</v>
      </c>
      <c r="E237" s="87">
        <f>VLOOKUP(A237,'Consolidado 2021'!$B:$C,1,)</f>
        <v>316</v>
      </c>
    </row>
    <row r="238" spans="1:5" ht="15" customHeight="1" x14ac:dyDescent="0.3">
      <c r="A238" s="95">
        <v>31602</v>
      </c>
      <c r="B238" s="95" t="s">
        <v>373</v>
      </c>
      <c r="C238" s="96">
        <v>2497475898</v>
      </c>
      <c r="D238" s="97">
        <v>333468.22080000001</v>
      </c>
      <c r="E238" s="87">
        <f>VLOOKUP(A238,'Consolidado 2021'!$B:$C,1,)</f>
        <v>31602</v>
      </c>
    </row>
    <row r="239" spans="1:5" ht="15" customHeight="1" x14ac:dyDescent="0.3">
      <c r="A239" s="95">
        <v>4</v>
      </c>
      <c r="B239" s="95" t="s">
        <v>374</v>
      </c>
      <c r="C239" s="96">
        <v>26102949746</v>
      </c>
      <c r="D239" s="97">
        <v>5718699.4305999875</v>
      </c>
      <c r="E239" s="87">
        <f>VLOOKUP(A239,'Consolidado 2021'!$B:$C,1,)</f>
        <v>4</v>
      </c>
    </row>
    <row r="240" spans="1:5" ht="15" customHeight="1" x14ac:dyDescent="0.3">
      <c r="A240" s="95">
        <v>401</v>
      </c>
      <c r="B240" s="95" t="s">
        <v>375</v>
      </c>
      <c r="C240" s="96">
        <v>1851219338</v>
      </c>
      <c r="D240" s="97">
        <v>276327.81000000238</v>
      </c>
      <c r="E240" s="87">
        <f>VLOOKUP(A240,'Consolidado 2021'!$B:$C,1,)</f>
        <v>401</v>
      </c>
    </row>
    <row r="241" spans="1:5" ht="15" customHeight="1" x14ac:dyDescent="0.3">
      <c r="A241" s="95">
        <v>40101</v>
      </c>
      <c r="B241" s="95" t="s">
        <v>376</v>
      </c>
      <c r="C241" s="96">
        <v>653471613</v>
      </c>
      <c r="D241" s="97">
        <v>98027.519999995828</v>
      </c>
      <c r="E241" s="87">
        <f>VLOOKUP(A241,'Consolidado 2021'!$B:$C,1,)</f>
        <v>40101</v>
      </c>
    </row>
    <row r="242" spans="1:5" ht="15" customHeight="1" x14ac:dyDescent="0.3">
      <c r="A242" s="95">
        <v>4010101</v>
      </c>
      <c r="B242" s="95" t="s">
        <v>377</v>
      </c>
      <c r="C242" s="96">
        <v>47672139</v>
      </c>
      <c r="D242" s="97">
        <v>7075.28</v>
      </c>
      <c r="E242" s="87">
        <f>VLOOKUP(A242,'Consolidado 2021'!$B:$C,1,)</f>
        <v>4010101</v>
      </c>
    </row>
    <row r="243" spans="1:5" ht="15" customHeight="1" x14ac:dyDescent="0.3">
      <c r="A243" s="95">
        <v>401010101</v>
      </c>
      <c r="B243" s="95" t="s">
        <v>378</v>
      </c>
      <c r="C243" s="96">
        <v>47672139</v>
      </c>
      <c r="D243" s="97">
        <v>7075.28</v>
      </c>
      <c r="E243" s="87">
        <f>VLOOKUP(A243,'Consolidado 2021'!$B:$C,1,)</f>
        <v>401010101</v>
      </c>
    </row>
    <row r="244" spans="1:5" ht="15" customHeight="1" x14ac:dyDescent="0.3">
      <c r="A244" s="95">
        <v>4010102</v>
      </c>
      <c r="B244" s="95" t="s">
        <v>379</v>
      </c>
      <c r="C244" s="96">
        <v>605799474</v>
      </c>
      <c r="D244" s="97">
        <v>90952.239999999991</v>
      </c>
      <c r="E244" s="87">
        <f>VLOOKUP(A244,'Consolidado 2021'!$B:$C,1,)</f>
        <v>4010102</v>
      </c>
    </row>
    <row r="245" spans="1:5" ht="15" customHeight="1" x14ac:dyDescent="0.3">
      <c r="A245" s="95">
        <v>401010201</v>
      </c>
      <c r="B245" s="95" t="s">
        <v>380</v>
      </c>
      <c r="C245" s="96">
        <v>448405560</v>
      </c>
      <c r="D245" s="97">
        <v>67395.41</v>
      </c>
      <c r="E245" s="87">
        <f>VLOOKUP(A245,'Consolidado 2021'!$B:$C,1,)</f>
        <v>401010201</v>
      </c>
    </row>
    <row r="246" spans="1:5" ht="15" customHeight="1" x14ac:dyDescent="0.3">
      <c r="A246" s="95">
        <v>401010202</v>
      </c>
      <c r="B246" s="95" t="s">
        <v>381</v>
      </c>
      <c r="C246" s="96">
        <v>157393914</v>
      </c>
      <c r="D246" s="97">
        <v>23556.83</v>
      </c>
      <c r="E246" s="87">
        <f>VLOOKUP(A246,'Consolidado 2021'!$B:$C,1,)</f>
        <v>401010202</v>
      </c>
    </row>
    <row r="247" spans="1:5" ht="15" customHeight="1" x14ac:dyDescent="0.3">
      <c r="A247" s="95">
        <v>40103</v>
      </c>
      <c r="B247" s="95" t="s">
        <v>382</v>
      </c>
      <c r="C247" s="96">
        <v>1197747725</v>
      </c>
      <c r="D247" s="97">
        <v>178300.29</v>
      </c>
      <c r="E247" s="87">
        <f>VLOOKUP(A247,'Consolidado 2021'!$B:$C,1,)</f>
        <v>40103</v>
      </c>
    </row>
    <row r="248" spans="1:5" ht="15" customHeight="1" x14ac:dyDescent="0.3">
      <c r="A248" s="95">
        <v>4010301</v>
      </c>
      <c r="B248" s="95" t="s">
        <v>383</v>
      </c>
      <c r="C248" s="96">
        <v>500000000</v>
      </c>
      <c r="D248" s="97">
        <v>76535.320000000007</v>
      </c>
      <c r="E248" s="87">
        <f>VLOOKUP(A248,'Consolidado 2021'!$B:$C,1,)</f>
        <v>4010301</v>
      </c>
    </row>
    <row r="249" spans="1:5" s="101" customFormat="1" ht="15" customHeight="1" x14ac:dyDescent="0.3">
      <c r="A249" s="98">
        <v>4010302</v>
      </c>
      <c r="B249" s="98" t="s">
        <v>384</v>
      </c>
      <c r="C249" s="99">
        <v>660247725</v>
      </c>
      <c r="D249" s="100">
        <v>96250</v>
      </c>
      <c r="E249" s="101">
        <f>VLOOKUP(A249,'Consolidado 2021'!$B:$C,1,)</f>
        <v>4010302</v>
      </c>
    </row>
    <row r="250" spans="1:5" ht="15" customHeight="1" x14ac:dyDescent="0.3">
      <c r="A250" s="95">
        <v>4010303</v>
      </c>
      <c r="B250" s="95" t="s">
        <v>385</v>
      </c>
      <c r="C250" s="96">
        <v>37500000</v>
      </c>
      <c r="D250" s="97">
        <v>5514.97</v>
      </c>
      <c r="E250" s="87">
        <f>VLOOKUP(A250,'Consolidado 2021'!$B:$C,1,)</f>
        <v>4010303</v>
      </c>
    </row>
    <row r="251" spans="1:5" ht="15" customHeight="1" x14ac:dyDescent="0.3">
      <c r="A251" s="95">
        <v>402</v>
      </c>
      <c r="B251" s="95" t="s">
        <v>386</v>
      </c>
      <c r="C251" s="96">
        <v>407255494</v>
      </c>
      <c r="D251" s="97">
        <v>60094.19</v>
      </c>
      <c r="E251" s="87">
        <f>VLOOKUP(A251,'Consolidado 2021'!$B:$C,1,)</f>
        <v>402</v>
      </c>
    </row>
    <row r="252" spans="1:5" ht="15" customHeight="1" x14ac:dyDescent="0.3">
      <c r="A252" s="95">
        <v>40202</v>
      </c>
      <c r="B252" s="95" t="s">
        <v>387</v>
      </c>
      <c r="C252" s="96">
        <v>636364</v>
      </c>
      <c r="D252" s="97">
        <v>94.19</v>
      </c>
      <c r="E252" s="87">
        <f>VLOOKUP(A252,'Consolidado 2021'!$B:$C,1,)</f>
        <v>40202</v>
      </c>
    </row>
    <row r="253" spans="1:5" ht="15" customHeight="1" x14ac:dyDescent="0.3">
      <c r="A253" s="95">
        <v>40203</v>
      </c>
      <c r="B253" s="95" t="s">
        <v>388</v>
      </c>
      <c r="C253" s="96">
        <v>406619130</v>
      </c>
      <c r="D253" s="97">
        <v>60000</v>
      </c>
      <c r="E253" s="87">
        <f>VLOOKUP(A253,'Consolidado 2021'!$B:$C,1,)</f>
        <v>40203</v>
      </c>
    </row>
    <row r="254" spans="1:5" ht="15" customHeight="1" x14ac:dyDescent="0.3">
      <c r="A254" s="95">
        <v>4020302</v>
      </c>
      <c r="B254" s="95" t="s">
        <v>389</v>
      </c>
      <c r="C254" s="96">
        <v>406619130</v>
      </c>
      <c r="D254" s="97">
        <v>60000</v>
      </c>
      <c r="E254" s="87">
        <f>VLOOKUP(A254,'Consolidado 2021'!$B:$C,1,)</f>
        <v>4020302</v>
      </c>
    </row>
    <row r="255" spans="1:5" ht="15" customHeight="1" x14ac:dyDescent="0.3">
      <c r="A255" s="95">
        <v>403</v>
      </c>
      <c r="B255" s="95" t="s">
        <v>390</v>
      </c>
      <c r="C255" s="96">
        <v>17892254487</v>
      </c>
      <c r="D255" s="97">
        <v>2644031.9900000002</v>
      </c>
      <c r="E255" s="87">
        <f>VLOOKUP(A255,'Consolidado 2021'!$B:$C,1,)</f>
        <v>403</v>
      </c>
    </row>
    <row r="256" spans="1:5" ht="15" customHeight="1" x14ac:dyDescent="0.3">
      <c r="A256" s="95">
        <v>40301</v>
      </c>
      <c r="B256" s="95" t="s">
        <v>391</v>
      </c>
      <c r="C256" s="96">
        <v>2776519532</v>
      </c>
      <c r="D256" s="97">
        <v>407548.49</v>
      </c>
      <c r="E256" s="87">
        <f>VLOOKUP(A256,'Consolidado 2021'!$B:$C,1,)</f>
        <v>40301</v>
      </c>
    </row>
    <row r="257" spans="1:5" ht="15" customHeight="1" x14ac:dyDescent="0.3">
      <c r="A257" s="95">
        <v>4030101</v>
      </c>
      <c r="B257" s="95" t="s">
        <v>391</v>
      </c>
      <c r="C257" s="96">
        <v>2776323916</v>
      </c>
      <c r="D257" s="97">
        <v>407520.26</v>
      </c>
      <c r="E257" s="87">
        <f>VLOOKUP(A257,'Consolidado 2021'!$B:$C,1,)</f>
        <v>4030101</v>
      </c>
    </row>
    <row r="258" spans="1:5" ht="15" customHeight="1" x14ac:dyDescent="0.3">
      <c r="A258" s="95">
        <v>403010101</v>
      </c>
      <c r="B258" s="95" t="s">
        <v>392</v>
      </c>
      <c r="C258" s="96">
        <v>527403157</v>
      </c>
      <c r="D258" s="97">
        <v>76813.100000000006</v>
      </c>
      <c r="E258" s="87">
        <f>VLOOKUP(A258,'Consolidado 2021'!$B:$C,1,)</f>
        <v>403010101</v>
      </c>
    </row>
    <row r="259" spans="1:5" ht="15" customHeight="1" x14ac:dyDescent="0.3">
      <c r="A259" s="95">
        <v>403010103</v>
      </c>
      <c r="B259" s="95" t="s">
        <v>393</v>
      </c>
      <c r="C259" s="96">
        <v>31332712</v>
      </c>
      <c r="D259" s="97">
        <v>4611</v>
      </c>
      <c r="E259" s="87">
        <f>VLOOKUP(A259,'Consolidado 2021'!$B:$C,1,)</f>
        <v>403010103</v>
      </c>
    </row>
    <row r="260" spans="1:5" ht="15" customHeight="1" x14ac:dyDescent="0.3">
      <c r="A260" s="95">
        <v>403010104</v>
      </c>
      <c r="B260" s="95" t="s">
        <v>202</v>
      </c>
      <c r="C260" s="96">
        <v>27130882</v>
      </c>
      <c r="D260" s="97">
        <v>3993.04</v>
      </c>
      <c r="E260" s="87">
        <f>VLOOKUP(A260,'Consolidado 2021'!$B:$C,1,)</f>
        <v>403010104</v>
      </c>
    </row>
    <row r="261" spans="1:5" ht="15" customHeight="1" x14ac:dyDescent="0.3">
      <c r="A261" s="95">
        <v>403010105</v>
      </c>
      <c r="B261" s="95" t="s">
        <v>394</v>
      </c>
      <c r="C261" s="96">
        <v>627968163</v>
      </c>
      <c r="D261" s="97">
        <v>91996.47</v>
      </c>
      <c r="E261" s="87">
        <f>VLOOKUP(A261,'Consolidado 2021'!$B:$C,1,)</f>
        <v>403010105</v>
      </c>
    </row>
    <row r="262" spans="1:5" ht="15" customHeight="1" x14ac:dyDescent="0.3">
      <c r="A262" s="95">
        <v>403010106</v>
      </c>
      <c r="B262" s="95" t="s">
        <v>205</v>
      </c>
      <c r="C262" s="96">
        <v>192561482</v>
      </c>
      <c r="D262" s="97">
        <v>29045.93</v>
      </c>
      <c r="E262" s="87">
        <f>VLOOKUP(A262,'Consolidado 2021'!$B:$C,1,)</f>
        <v>403010106</v>
      </c>
    </row>
    <row r="263" spans="1:5" ht="15" customHeight="1" x14ac:dyDescent="0.3">
      <c r="A263" s="95">
        <v>403010107</v>
      </c>
      <c r="B263" s="95" t="s">
        <v>395</v>
      </c>
      <c r="C263" s="96">
        <v>923827093</v>
      </c>
      <c r="D263" s="97">
        <v>135701.78999999998</v>
      </c>
      <c r="E263" s="87">
        <f>VLOOKUP(A263,'Consolidado 2021'!$B:$C,1,)</f>
        <v>403010107</v>
      </c>
    </row>
    <row r="264" spans="1:5" ht="15" customHeight="1" x14ac:dyDescent="0.3">
      <c r="A264" s="95">
        <v>403010108</v>
      </c>
      <c r="B264" s="95" t="s">
        <v>396</v>
      </c>
      <c r="C264" s="96">
        <v>2986304</v>
      </c>
      <c r="D264" s="97">
        <v>434.12</v>
      </c>
      <c r="E264" s="87">
        <f>VLOOKUP(A264,'Consolidado 2021'!$B:$C,1,)</f>
        <v>403010108</v>
      </c>
    </row>
    <row r="265" spans="1:5" ht="15" customHeight="1" x14ac:dyDescent="0.3">
      <c r="A265" s="95">
        <v>403010109</v>
      </c>
      <c r="B265" s="95" t="s">
        <v>397</v>
      </c>
      <c r="C265" s="96">
        <v>848877</v>
      </c>
      <c r="D265" s="97">
        <v>131.29</v>
      </c>
      <c r="E265" s="87">
        <f>VLOOKUP(A265,'Consolidado 2021'!$B:$C,1,)</f>
        <v>403010109</v>
      </c>
    </row>
    <row r="266" spans="1:5" ht="15" customHeight="1" x14ac:dyDescent="0.3">
      <c r="A266" s="95">
        <v>403010114</v>
      </c>
      <c r="B266" s="95" t="s">
        <v>398</v>
      </c>
      <c r="C266" s="96">
        <v>866853</v>
      </c>
      <c r="D266" s="97">
        <v>129.96</v>
      </c>
      <c r="E266" s="87">
        <f>VLOOKUP(A266,'Consolidado 2021'!$B:$C,1,)</f>
        <v>403010114</v>
      </c>
    </row>
    <row r="267" spans="1:5" ht="15" customHeight="1" x14ac:dyDescent="0.3">
      <c r="A267" s="95">
        <v>403010116</v>
      </c>
      <c r="B267" s="95" t="s">
        <v>399</v>
      </c>
      <c r="C267" s="96">
        <v>22733755</v>
      </c>
      <c r="D267" s="97">
        <v>3360.02</v>
      </c>
      <c r="E267" s="87">
        <f>VLOOKUP(A267,'Consolidado 2021'!$B:$C,1,)</f>
        <v>403010116</v>
      </c>
    </row>
    <row r="268" spans="1:5" ht="15" customHeight="1" x14ac:dyDescent="0.3">
      <c r="A268" s="95">
        <v>403010117</v>
      </c>
      <c r="B268" s="95" t="s">
        <v>400</v>
      </c>
      <c r="C268" s="96">
        <v>297165671</v>
      </c>
      <c r="D268" s="97">
        <v>43412.79</v>
      </c>
      <c r="E268" s="87">
        <f>VLOOKUP(A268,'Consolidado 2021'!$B:$C,1,)</f>
        <v>403010117</v>
      </c>
    </row>
    <row r="269" spans="1:5" ht="15" customHeight="1" x14ac:dyDescent="0.3">
      <c r="A269" s="95">
        <v>403010118</v>
      </c>
      <c r="B269" s="95" t="s">
        <v>401</v>
      </c>
      <c r="C269" s="96">
        <v>115351496</v>
      </c>
      <c r="D269" s="97">
        <v>16979.25</v>
      </c>
      <c r="E269" s="87">
        <f>VLOOKUP(A269,'Consolidado 2021'!$B:$C,1,)</f>
        <v>403010118</v>
      </c>
    </row>
    <row r="270" spans="1:5" ht="15" customHeight="1" x14ac:dyDescent="0.3">
      <c r="A270" s="95">
        <v>403010129</v>
      </c>
      <c r="B270" s="95" t="s">
        <v>402</v>
      </c>
      <c r="C270" s="96">
        <v>6147471</v>
      </c>
      <c r="D270" s="97">
        <v>911.5</v>
      </c>
      <c r="E270" s="87">
        <f>VLOOKUP(A270,'Consolidado 2021'!$B:$C,1,)</f>
        <v>403010129</v>
      </c>
    </row>
    <row r="271" spans="1:5" ht="15" customHeight="1" x14ac:dyDescent="0.3">
      <c r="A271" s="95">
        <v>4030102</v>
      </c>
      <c r="B271" s="95" t="s">
        <v>403</v>
      </c>
      <c r="C271" s="96">
        <v>195616</v>
      </c>
      <c r="D271" s="97">
        <v>28.23</v>
      </c>
      <c r="E271" s="87">
        <f>VLOOKUP(A271,'Consolidado 2021'!$B:$C,1,)</f>
        <v>4030102</v>
      </c>
    </row>
    <row r="272" spans="1:5" ht="15" customHeight="1" x14ac:dyDescent="0.3">
      <c r="A272" s="95">
        <v>403010201</v>
      </c>
      <c r="B272" s="95" t="s">
        <v>403</v>
      </c>
      <c r="C272" s="96">
        <v>195616</v>
      </c>
      <c r="D272" s="97">
        <v>28.23</v>
      </c>
      <c r="E272" s="87">
        <f>VLOOKUP(A272,'Consolidado 2021'!$B:$C,1,)</f>
        <v>403010201</v>
      </c>
    </row>
    <row r="273" spans="1:5" ht="15" customHeight="1" x14ac:dyDescent="0.3">
      <c r="A273" s="95">
        <v>40302</v>
      </c>
      <c r="B273" s="95" t="s">
        <v>404</v>
      </c>
      <c r="C273" s="96">
        <v>15115734955</v>
      </c>
      <c r="D273" s="97">
        <v>2236483.5</v>
      </c>
      <c r="E273" s="87">
        <f>VLOOKUP(A273,'Consolidado 2021'!$B:$C,1,)</f>
        <v>40302</v>
      </c>
    </row>
    <row r="274" spans="1:5" ht="15" customHeight="1" x14ac:dyDescent="0.3">
      <c r="A274" s="95">
        <v>4030201</v>
      </c>
      <c r="B274" s="95" t="s">
        <v>405</v>
      </c>
      <c r="C274" s="96">
        <v>15115469650</v>
      </c>
      <c r="D274" s="97">
        <v>2236444.7800000003</v>
      </c>
      <c r="E274" s="87">
        <f>VLOOKUP(A274,'Consolidado 2021'!$B:$C,1,)</f>
        <v>4030201</v>
      </c>
    </row>
    <row r="275" spans="1:5" ht="15" customHeight="1" x14ac:dyDescent="0.3">
      <c r="A275" s="95">
        <v>403020101</v>
      </c>
      <c r="B275" s="95" t="s">
        <v>392</v>
      </c>
      <c r="C275" s="96">
        <v>287339506</v>
      </c>
      <c r="D275" s="97">
        <v>42626.12</v>
      </c>
      <c r="E275" s="87">
        <f>VLOOKUP(A275,'Consolidado 2021'!$B:$C,1,)</f>
        <v>403020101</v>
      </c>
    </row>
    <row r="276" spans="1:5" ht="15" customHeight="1" x14ac:dyDescent="0.3">
      <c r="A276" s="95">
        <v>403020102</v>
      </c>
      <c r="B276" s="95" t="s">
        <v>240</v>
      </c>
      <c r="C276" s="96">
        <v>50810352</v>
      </c>
      <c r="D276" s="97">
        <v>7549.27</v>
      </c>
      <c r="E276" s="87">
        <f>VLOOKUP(A276,'Consolidado 2021'!$B:$C,1,)</f>
        <v>403020102</v>
      </c>
    </row>
    <row r="277" spans="1:5" ht="15" customHeight="1" x14ac:dyDescent="0.3">
      <c r="A277" s="95">
        <v>403020103</v>
      </c>
      <c r="B277" s="95" t="s">
        <v>393</v>
      </c>
      <c r="C277" s="96">
        <v>26698767</v>
      </c>
      <c r="D277" s="97">
        <v>3839.49</v>
      </c>
      <c r="E277" s="87">
        <f>VLOOKUP(A277,'Consolidado 2021'!$B:$C,1,)</f>
        <v>403020103</v>
      </c>
    </row>
    <row r="278" spans="1:5" ht="15" customHeight="1" x14ac:dyDescent="0.3">
      <c r="A278" s="95">
        <v>403020104</v>
      </c>
      <c r="B278" s="95" t="s">
        <v>406</v>
      </c>
      <c r="C278" s="96">
        <v>1045538193</v>
      </c>
      <c r="D278" s="97">
        <v>154679.19</v>
      </c>
      <c r="E278" s="87">
        <f>VLOOKUP(A278,'Consolidado 2021'!$B:$C,1,)</f>
        <v>403020104</v>
      </c>
    </row>
    <row r="279" spans="1:5" ht="15" customHeight="1" x14ac:dyDescent="0.3">
      <c r="A279" s="95">
        <v>403020105</v>
      </c>
      <c r="B279" s="95" t="s">
        <v>394</v>
      </c>
      <c r="C279" s="96">
        <v>2031005218</v>
      </c>
      <c r="D279" s="97">
        <v>297604.07</v>
      </c>
      <c r="E279" s="87">
        <f>VLOOKUP(A279,'Consolidado 2021'!$B:$C,1,)</f>
        <v>403020105</v>
      </c>
    </row>
    <row r="280" spans="1:5" ht="15" customHeight="1" x14ac:dyDescent="0.3">
      <c r="A280" s="95">
        <v>403020106</v>
      </c>
      <c r="B280" s="95" t="s">
        <v>205</v>
      </c>
      <c r="C280" s="96">
        <v>2040036768</v>
      </c>
      <c r="D280" s="97">
        <v>301940.08</v>
      </c>
      <c r="E280" s="87">
        <f>VLOOKUP(A280,'Consolidado 2021'!$B:$C,1,)</f>
        <v>403020106</v>
      </c>
    </row>
    <row r="281" spans="1:5" ht="15" customHeight="1" x14ac:dyDescent="0.3">
      <c r="A281" s="95">
        <v>403020107</v>
      </c>
      <c r="B281" s="95" t="s">
        <v>395</v>
      </c>
      <c r="C281" s="96">
        <v>1631143199</v>
      </c>
      <c r="D281" s="97">
        <v>241578.48</v>
      </c>
      <c r="E281" s="87">
        <f>VLOOKUP(A281,'Consolidado 2021'!$B:$C,1,)</f>
        <v>403020107</v>
      </c>
    </row>
    <row r="282" spans="1:5" ht="15" customHeight="1" x14ac:dyDescent="0.3">
      <c r="A282" s="95">
        <v>403020108</v>
      </c>
      <c r="B282" s="95" t="s">
        <v>396</v>
      </c>
      <c r="C282" s="96">
        <v>148298340</v>
      </c>
      <c r="D282" s="97">
        <v>21466.48</v>
      </c>
      <c r="E282" s="87">
        <f>VLOOKUP(A282,'Consolidado 2021'!$B:$C,1,)</f>
        <v>403020108</v>
      </c>
    </row>
    <row r="283" spans="1:5" ht="15" customHeight="1" x14ac:dyDescent="0.3">
      <c r="A283" s="95">
        <v>403020109</v>
      </c>
      <c r="B283" s="95" t="s">
        <v>397</v>
      </c>
      <c r="C283" s="96">
        <v>4845379</v>
      </c>
      <c r="D283" s="97">
        <v>743.64</v>
      </c>
      <c r="E283" s="87">
        <f>VLOOKUP(A283,'Consolidado 2021'!$B:$C,1,)</f>
        <v>403020109</v>
      </c>
    </row>
    <row r="284" spans="1:5" ht="15" customHeight="1" x14ac:dyDescent="0.3">
      <c r="A284" s="95">
        <v>403020113</v>
      </c>
      <c r="B284" s="95" t="s">
        <v>407</v>
      </c>
      <c r="C284" s="96">
        <v>1138</v>
      </c>
      <c r="D284" s="97">
        <v>0.16</v>
      </c>
      <c r="E284" s="87">
        <f>VLOOKUP(A284,'Consolidado 2021'!$B:$C,1,)</f>
        <v>403020113</v>
      </c>
    </row>
    <row r="285" spans="1:5" ht="15" customHeight="1" x14ac:dyDescent="0.3">
      <c r="A285" s="95">
        <v>403020117</v>
      </c>
      <c r="B285" s="95" t="s">
        <v>400</v>
      </c>
      <c r="C285" s="96">
        <v>5033923127</v>
      </c>
      <c r="D285" s="97">
        <v>746108.57</v>
      </c>
      <c r="E285" s="87">
        <f>VLOOKUP(A285,'Consolidado 2021'!$B:$C,1,)</f>
        <v>403020117</v>
      </c>
    </row>
    <row r="286" spans="1:5" ht="15" customHeight="1" x14ac:dyDescent="0.3">
      <c r="A286" s="95">
        <v>403020118</v>
      </c>
      <c r="B286" s="95" t="s">
        <v>401</v>
      </c>
      <c r="C286" s="96">
        <v>326940640</v>
      </c>
      <c r="D286" s="97">
        <v>50346.49</v>
      </c>
      <c r="E286" s="87">
        <f>VLOOKUP(A286,'Consolidado 2021'!$B:$C,1,)</f>
        <v>403020118</v>
      </c>
    </row>
    <row r="287" spans="1:5" ht="15" customHeight="1" x14ac:dyDescent="0.3">
      <c r="A287" s="95">
        <v>403020119</v>
      </c>
      <c r="B287" s="95" t="s">
        <v>408</v>
      </c>
      <c r="C287" s="96">
        <v>1253618015</v>
      </c>
      <c r="D287" s="97">
        <v>189291.86</v>
      </c>
      <c r="E287" s="87">
        <f>VLOOKUP(A287,'Consolidado 2021'!$B:$C,1,)</f>
        <v>403020119</v>
      </c>
    </row>
    <row r="288" spans="1:5" ht="15" customHeight="1" x14ac:dyDescent="0.3">
      <c r="A288" s="95">
        <v>403020121</v>
      </c>
      <c r="B288" s="95" t="s">
        <v>409</v>
      </c>
      <c r="C288" s="96">
        <v>226700074</v>
      </c>
      <c r="D288" s="97">
        <v>32436.77</v>
      </c>
      <c r="E288" s="87">
        <f>VLOOKUP(A288,'Consolidado 2021'!$B:$C,1,)</f>
        <v>403020121</v>
      </c>
    </row>
    <row r="289" spans="1:5" ht="15" customHeight="1" x14ac:dyDescent="0.3">
      <c r="A289" s="95">
        <v>403020129</v>
      </c>
      <c r="B289" s="95" t="s">
        <v>402</v>
      </c>
      <c r="C289" s="96">
        <v>347379263</v>
      </c>
      <c r="D289" s="97">
        <v>50485.440000000002</v>
      </c>
      <c r="E289" s="87">
        <f>VLOOKUP(A289,'Consolidado 2021'!$B:$C,1,)</f>
        <v>403020129</v>
      </c>
    </row>
    <row r="290" spans="1:5" ht="15" customHeight="1" x14ac:dyDescent="0.3">
      <c r="A290" s="95">
        <v>403020131</v>
      </c>
      <c r="B290" s="95" t="s">
        <v>410</v>
      </c>
      <c r="C290" s="96">
        <v>51189968</v>
      </c>
      <c r="D290" s="97">
        <v>7631.38</v>
      </c>
      <c r="E290" s="87">
        <f>VLOOKUP(A290,'Consolidado 2021'!$B:$C,1,)</f>
        <v>403020131</v>
      </c>
    </row>
    <row r="291" spans="1:5" ht="15" customHeight="1" x14ac:dyDescent="0.3">
      <c r="A291" s="95">
        <v>403020133</v>
      </c>
      <c r="B291" s="95" t="s">
        <v>411</v>
      </c>
      <c r="C291" s="96">
        <v>610001703</v>
      </c>
      <c r="D291" s="97">
        <v>88117.29</v>
      </c>
      <c r="E291" s="87">
        <f>VLOOKUP(A291,'Consolidado 2021'!$B:$C,1,)</f>
        <v>403020133</v>
      </c>
    </row>
    <row r="292" spans="1:5" ht="15" customHeight="1" x14ac:dyDescent="0.3">
      <c r="A292" s="95">
        <v>4030202</v>
      </c>
      <c r="B292" s="95" t="s">
        <v>412</v>
      </c>
      <c r="C292" s="96">
        <v>265305</v>
      </c>
      <c r="D292" s="97">
        <v>38.72</v>
      </c>
      <c r="E292" s="87">
        <f>VLOOKUP(A292,'Consolidado 2021'!$B:$C,1,)</f>
        <v>4030202</v>
      </c>
    </row>
    <row r="293" spans="1:5" s="101" customFormat="1" ht="15" customHeight="1" x14ac:dyDescent="0.3">
      <c r="A293" s="98">
        <v>403020202</v>
      </c>
      <c r="B293" s="98" t="s">
        <v>240</v>
      </c>
      <c r="C293" s="99">
        <v>265305</v>
      </c>
      <c r="D293" s="100">
        <v>38.72</v>
      </c>
      <c r="E293" s="101">
        <f>VLOOKUP(A293,'Consolidado 2021'!$B:$C,1,)</f>
        <v>403020202</v>
      </c>
    </row>
    <row r="294" spans="1:5" s="101" customFormat="1" ht="15" customHeight="1" x14ac:dyDescent="0.3">
      <c r="A294" s="98">
        <v>404</v>
      </c>
      <c r="B294" s="98" t="s">
        <v>413</v>
      </c>
      <c r="C294" s="99">
        <v>82584075</v>
      </c>
      <c r="D294" s="100">
        <v>12000</v>
      </c>
      <c r="E294" s="101">
        <f>VLOOKUP(A294,'Consolidado 2021'!$B:$C,1,)</f>
        <v>404</v>
      </c>
    </row>
    <row r="295" spans="1:5" s="101" customFormat="1" ht="15" customHeight="1" x14ac:dyDescent="0.3">
      <c r="A295" s="98">
        <v>40401</v>
      </c>
      <c r="B295" s="98" t="s">
        <v>414</v>
      </c>
      <c r="C295" s="99">
        <v>82584075</v>
      </c>
      <c r="D295" s="100">
        <v>12000</v>
      </c>
      <c r="E295" s="101" t="e">
        <f>VLOOKUP(A295,'Consolidado 2021'!$B:$C,1,)</f>
        <v>#N/A</v>
      </c>
    </row>
    <row r="296" spans="1:5" s="101" customFormat="1" ht="15" customHeight="1" x14ac:dyDescent="0.3">
      <c r="A296" s="98">
        <v>4040101</v>
      </c>
      <c r="B296" s="98" t="s">
        <v>415</v>
      </c>
      <c r="C296" s="99">
        <v>11011210</v>
      </c>
      <c r="D296" s="100">
        <v>1600</v>
      </c>
      <c r="E296" s="101">
        <f>VLOOKUP(A296,'Consolidado 2021'!$B:$C,1,)</f>
        <v>4040101</v>
      </c>
    </row>
    <row r="297" spans="1:5" s="101" customFormat="1" ht="15" customHeight="1" x14ac:dyDescent="0.3">
      <c r="A297" s="98">
        <v>4040102</v>
      </c>
      <c r="B297" s="98" t="s">
        <v>416</v>
      </c>
      <c r="C297" s="99">
        <v>16516815</v>
      </c>
      <c r="D297" s="100">
        <v>2400</v>
      </c>
      <c r="E297" s="101">
        <f>VLOOKUP(A297,'Consolidado 2021'!$B:$C,1,)</f>
        <v>4040102</v>
      </c>
    </row>
    <row r="298" spans="1:5" ht="15" customHeight="1" x14ac:dyDescent="0.3">
      <c r="A298" s="95">
        <v>4040103</v>
      </c>
      <c r="B298" s="95" t="s">
        <v>417</v>
      </c>
      <c r="C298" s="96">
        <v>55056050</v>
      </c>
      <c r="D298" s="97">
        <v>8000</v>
      </c>
      <c r="E298" s="87">
        <f>VLOOKUP(A298,'Consolidado 2021'!$B:$C,1,)</f>
        <v>4040103</v>
      </c>
    </row>
    <row r="299" spans="1:5" ht="15" customHeight="1" x14ac:dyDescent="0.3">
      <c r="A299" s="95">
        <v>406</v>
      </c>
      <c r="B299" s="95" t="s">
        <v>418</v>
      </c>
      <c r="C299" s="96">
        <v>120379525</v>
      </c>
      <c r="D299" s="97">
        <v>17857.189999999999</v>
      </c>
      <c r="E299" s="87">
        <f>VLOOKUP(A299,'Consolidado 2021'!$B:$C,1,)</f>
        <v>406</v>
      </c>
    </row>
    <row r="300" spans="1:5" ht="15" customHeight="1" x14ac:dyDescent="0.3">
      <c r="A300" s="95">
        <v>40601</v>
      </c>
      <c r="B300" s="95" t="s">
        <v>419</v>
      </c>
      <c r="C300" s="96">
        <v>11000000</v>
      </c>
      <c r="D300" s="97">
        <v>1607.73</v>
      </c>
      <c r="E300" s="87">
        <f>VLOOKUP(A300,'Consolidado 2021'!$B:$C,1,)</f>
        <v>40601</v>
      </c>
    </row>
    <row r="301" spans="1:5" ht="15" customHeight="1" x14ac:dyDescent="0.3">
      <c r="A301" s="95">
        <v>4060101</v>
      </c>
      <c r="B301" s="95" t="s">
        <v>420</v>
      </c>
      <c r="C301" s="96">
        <v>11000000</v>
      </c>
      <c r="D301" s="97">
        <v>1607.73</v>
      </c>
      <c r="E301" s="87">
        <f>VLOOKUP(A301,'Consolidado 2021'!$B:$C,1,)</f>
        <v>4060101</v>
      </c>
    </row>
    <row r="302" spans="1:5" ht="15" customHeight="1" x14ac:dyDescent="0.3">
      <c r="A302" s="95">
        <v>40604</v>
      </c>
      <c r="B302" s="95" t="s">
        <v>421</v>
      </c>
      <c r="C302" s="96">
        <v>85876334</v>
      </c>
      <c r="D302" s="97">
        <v>12762.279999999999</v>
      </c>
      <c r="E302" s="87">
        <f>VLOOKUP(A302,'Consolidado 2021'!$B:$C,1,)</f>
        <v>40604</v>
      </c>
    </row>
    <row r="303" spans="1:5" ht="15" customHeight="1" x14ac:dyDescent="0.3">
      <c r="A303" s="95">
        <v>4060401</v>
      </c>
      <c r="B303" s="95" t="s">
        <v>422</v>
      </c>
      <c r="C303" s="96">
        <v>77220978</v>
      </c>
      <c r="D303" s="97">
        <v>11473.050000000001</v>
      </c>
      <c r="E303" s="87">
        <f>VLOOKUP(A303,'Consolidado 2021'!$B:$C,1,)</f>
        <v>4060401</v>
      </c>
    </row>
    <row r="304" spans="1:5" ht="15" customHeight="1" x14ac:dyDescent="0.3">
      <c r="A304" s="95">
        <v>4060402</v>
      </c>
      <c r="B304" s="95" t="s">
        <v>423</v>
      </c>
      <c r="C304" s="96">
        <v>8655356</v>
      </c>
      <c r="D304" s="97">
        <v>1289.23</v>
      </c>
      <c r="E304" s="87">
        <f>VLOOKUP(A304,'Consolidado 2021'!$B:$C,1,)</f>
        <v>4060402</v>
      </c>
    </row>
    <row r="305" spans="1:5" ht="15" customHeight="1" x14ac:dyDescent="0.3">
      <c r="A305" s="95">
        <v>40605</v>
      </c>
      <c r="B305" s="95" t="s">
        <v>424</v>
      </c>
      <c r="C305" s="96">
        <v>21218666</v>
      </c>
      <c r="D305" s="97">
        <v>3153.09</v>
      </c>
      <c r="E305" s="87">
        <f>VLOOKUP(A305,'Consolidado 2021'!$B:$C,1,)</f>
        <v>40605</v>
      </c>
    </row>
    <row r="306" spans="1:5" ht="15" customHeight="1" x14ac:dyDescent="0.3">
      <c r="A306" s="95">
        <v>4060501</v>
      </c>
      <c r="B306" s="95" t="s">
        <v>425</v>
      </c>
      <c r="C306" s="96">
        <v>19128253</v>
      </c>
      <c r="D306" s="97">
        <v>2841.54</v>
      </c>
      <c r="E306" s="87">
        <f>VLOOKUP(A306,'Consolidado 2021'!$B:$C,1,)</f>
        <v>4060501</v>
      </c>
    </row>
    <row r="307" spans="1:5" ht="15" customHeight="1" x14ac:dyDescent="0.3">
      <c r="A307" s="95">
        <v>4060502</v>
      </c>
      <c r="B307" s="95" t="s">
        <v>426</v>
      </c>
      <c r="C307" s="96">
        <v>2090413</v>
      </c>
      <c r="D307" s="97">
        <v>311.55</v>
      </c>
      <c r="E307" s="87">
        <f>VLOOKUP(A307,'Consolidado 2021'!$B:$C,1,)</f>
        <v>4060502</v>
      </c>
    </row>
    <row r="308" spans="1:5" ht="15" customHeight="1" x14ac:dyDescent="0.3">
      <c r="A308" s="95">
        <v>40606</v>
      </c>
      <c r="B308" s="95" t="s">
        <v>427</v>
      </c>
      <c r="C308" s="96">
        <v>2284525</v>
      </c>
      <c r="D308" s="97">
        <v>334.09</v>
      </c>
      <c r="E308" s="87">
        <f>VLOOKUP(A308,'Consolidado 2021'!$B:$C,1,)</f>
        <v>40606</v>
      </c>
    </row>
    <row r="309" spans="1:5" ht="15" customHeight="1" x14ac:dyDescent="0.3">
      <c r="A309" s="95">
        <v>4060601</v>
      </c>
      <c r="B309" s="95" t="s">
        <v>428</v>
      </c>
      <c r="C309" s="96">
        <v>235150</v>
      </c>
      <c r="D309" s="97">
        <v>34.090000000000003</v>
      </c>
      <c r="E309" s="87">
        <f>VLOOKUP(A309,'Consolidado 2021'!$B:$C,1,)</f>
        <v>4060601</v>
      </c>
    </row>
    <row r="310" spans="1:5" ht="15" customHeight="1" x14ac:dyDescent="0.3">
      <c r="A310" s="95">
        <v>4060602</v>
      </c>
      <c r="B310" s="95" t="s">
        <v>429</v>
      </c>
      <c r="C310" s="96">
        <v>2049375</v>
      </c>
      <c r="D310" s="97">
        <v>300</v>
      </c>
      <c r="E310" s="87">
        <f>VLOOKUP(A310,'Consolidado 2021'!$B:$C,1,)</f>
        <v>4060602</v>
      </c>
    </row>
    <row r="311" spans="1:5" ht="15" customHeight="1" x14ac:dyDescent="0.3">
      <c r="A311" s="95">
        <v>407</v>
      </c>
      <c r="B311" s="95" t="s">
        <v>430</v>
      </c>
      <c r="C311" s="96">
        <v>3553938678</v>
      </c>
      <c r="D311" s="97">
        <v>2384285.0815999997</v>
      </c>
      <c r="E311" s="87">
        <f>VLOOKUP(A311,'Consolidado 2021'!$B:$C,1,)</f>
        <v>407</v>
      </c>
    </row>
    <row r="312" spans="1:5" ht="15" customHeight="1" x14ac:dyDescent="0.3">
      <c r="A312" s="95">
        <v>40701</v>
      </c>
      <c r="B312" s="95" t="s">
        <v>431</v>
      </c>
      <c r="C312" s="96">
        <v>3714440</v>
      </c>
      <c r="D312" s="97">
        <v>556.67999999999995</v>
      </c>
      <c r="E312" s="87">
        <f>VLOOKUP(A312,'Consolidado 2021'!$B:$C,1,)</f>
        <v>40701</v>
      </c>
    </row>
    <row r="313" spans="1:5" ht="15" customHeight="1" x14ac:dyDescent="0.3">
      <c r="A313" s="95">
        <v>40702</v>
      </c>
      <c r="B313" s="95" t="s">
        <v>432</v>
      </c>
      <c r="C313" s="96">
        <v>3550224238</v>
      </c>
      <c r="D313" s="97">
        <v>2383728.4016</v>
      </c>
      <c r="E313" s="87">
        <f>VLOOKUP(A313,'Consolidado 2021'!$B:$C,1,)</f>
        <v>40702</v>
      </c>
    </row>
    <row r="314" spans="1:5" ht="15" customHeight="1" x14ac:dyDescent="0.3">
      <c r="A314" s="95">
        <v>4070201</v>
      </c>
      <c r="B314" s="95" t="s">
        <v>433</v>
      </c>
      <c r="C314" s="96">
        <v>2354409344</v>
      </c>
      <c r="D314" s="97">
        <v>958555.49</v>
      </c>
      <c r="E314" s="87">
        <f>VLOOKUP(A314,'Consolidado 2021'!$B:$C,1,)</f>
        <v>4070201</v>
      </c>
    </row>
    <row r="315" spans="1:5" ht="15" customHeight="1" x14ac:dyDescent="0.3">
      <c r="A315" s="95">
        <v>4070202</v>
      </c>
      <c r="B315" s="95" t="s">
        <v>434</v>
      </c>
      <c r="C315" s="96">
        <v>1195814894</v>
      </c>
      <c r="D315" s="97">
        <v>1425172.9116</v>
      </c>
      <c r="E315" s="87">
        <f>VLOOKUP(A315,'Consolidado 2021'!$B:$C,1,)</f>
        <v>4070202</v>
      </c>
    </row>
    <row r="316" spans="1:5" ht="15" customHeight="1" x14ac:dyDescent="0.3">
      <c r="A316" s="95">
        <v>408</v>
      </c>
      <c r="B316" s="95" t="s">
        <v>435</v>
      </c>
      <c r="C316" s="96">
        <v>2195318149</v>
      </c>
      <c r="D316" s="97">
        <v>324103.16899999999</v>
      </c>
      <c r="E316" s="87">
        <f>VLOOKUP(A316,'Consolidado 2021'!$B:$C,1,)</f>
        <v>408</v>
      </c>
    </row>
    <row r="317" spans="1:5" ht="15" customHeight="1" x14ac:dyDescent="0.3">
      <c r="A317" s="95">
        <v>40802</v>
      </c>
      <c r="B317" s="95" t="s">
        <v>436</v>
      </c>
      <c r="C317" s="96">
        <v>8177</v>
      </c>
      <c r="D317" s="97">
        <v>4.2489999999999997</v>
      </c>
      <c r="E317" s="87">
        <f>VLOOKUP(A317,'Consolidado 2021'!$B:$C,1,)</f>
        <v>40802</v>
      </c>
    </row>
    <row r="318" spans="1:5" ht="15" customHeight="1" x14ac:dyDescent="0.3">
      <c r="A318" s="95">
        <v>40803</v>
      </c>
      <c r="B318" s="95" t="s">
        <v>437</v>
      </c>
      <c r="C318" s="96">
        <v>49787771</v>
      </c>
      <c r="D318" s="97">
        <v>5091.71</v>
      </c>
      <c r="E318" s="87">
        <f>VLOOKUP(A318,'Consolidado 2021'!$B:$C,1,)</f>
        <v>40803</v>
      </c>
    </row>
    <row r="319" spans="1:5" ht="15" customHeight="1" x14ac:dyDescent="0.3">
      <c r="A319" s="95">
        <v>40808</v>
      </c>
      <c r="B319" s="95" t="s">
        <v>438</v>
      </c>
      <c r="C319" s="96">
        <v>1943416237</v>
      </c>
      <c r="D319" s="97">
        <v>289543.25</v>
      </c>
      <c r="E319" s="87">
        <f>VLOOKUP(A319,'Consolidado 2021'!$B:$C,1,)</f>
        <v>40808</v>
      </c>
    </row>
    <row r="320" spans="1:5" ht="15" customHeight="1" x14ac:dyDescent="0.3">
      <c r="A320" s="95">
        <v>40809</v>
      </c>
      <c r="B320" s="95" t="s">
        <v>439</v>
      </c>
      <c r="C320" s="96">
        <v>12670644</v>
      </c>
      <c r="D320" s="97">
        <v>1881.01</v>
      </c>
      <c r="E320" s="87">
        <f>VLOOKUP(A320,'Consolidado 2021'!$B:$C,1,)</f>
        <v>40809</v>
      </c>
    </row>
    <row r="321" spans="1:5" ht="15" customHeight="1" x14ac:dyDescent="0.3">
      <c r="A321" s="95">
        <v>40811</v>
      </c>
      <c r="B321" s="95" t="s">
        <v>440</v>
      </c>
      <c r="C321" s="96">
        <v>168921218</v>
      </c>
      <c r="D321" s="97">
        <v>24604.75</v>
      </c>
      <c r="E321" s="87">
        <f>VLOOKUP(A321,'Consolidado 2021'!$B:$C,1,)</f>
        <v>40811</v>
      </c>
    </row>
    <row r="322" spans="1:5" ht="15" customHeight="1" x14ac:dyDescent="0.3">
      <c r="A322" s="95">
        <v>40812</v>
      </c>
      <c r="B322" s="95" t="s">
        <v>441</v>
      </c>
      <c r="C322" s="96">
        <v>20514102</v>
      </c>
      <c r="D322" s="97">
        <v>2978.19</v>
      </c>
      <c r="E322" s="87">
        <f>VLOOKUP(A322,'Consolidado 2021'!$B:$C,1,)</f>
        <v>40812</v>
      </c>
    </row>
    <row r="323" spans="1:5" ht="15" customHeight="1" x14ac:dyDescent="0.3">
      <c r="A323" s="95">
        <v>5</v>
      </c>
      <c r="B323" s="95" t="s">
        <v>442</v>
      </c>
      <c r="C323" s="96">
        <v>23605473848</v>
      </c>
      <c r="D323" s="97">
        <v>5385231.2097999994</v>
      </c>
      <c r="E323" s="87">
        <f>VLOOKUP(A323,'Consolidado 2021'!$B:$C,1,)</f>
        <v>5</v>
      </c>
    </row>
    <row r="324" spans="1:5" ht="15" customHeight="1" x14ac:dyDescent="0.3">
      <c r="A324" s="95">
        <v>51</v>
      </c>
      <c r="B324" s="95" t="s">
        <v>443</v>
      </c>
      <c r="C324" s="96">
        <v>23605461741</v>
      </c>
      <c r="D324" s="97">
        <v>5385228.8498</v>
      </c>
      <c r="E324" s="87">
        <f>VLOOKUP(A324,'Consolidado 2021'!$B:$C,1,)</f>
        <v>51</v>
      </c>
    </row>
    <row r="325" spans="1:5" ht="15" customHeight="1" x14ac:dyDescent="0.3">
      <c r="A325" s="95">
        <v>511</v>
      </c>
      <c r="B325" s="95" t="s">
        <v>444</v>
      </c>
      <c r="C325" s="96">
        <v>11891110474</v>
      </c>
      <c r="D325" s="97">
        <v>1754842.44</v>
      </c>
      <c r="E325" s="87">
        <f>VLOOKUP(A325,'Consolidado 2021'!$B:$C,1,)</f>
        <v>511</v>
      </c>
    </row>
    <row r="326" spans="1:5" ht="15" customHeight="1" x14ac:dyDescent="0.3">
      <c r="A326" s="95">
        <v>51101</v>
      </c>
      <c r="B326" s="95" t="s">
        <v>445</v>
      </c>
      <c r="C326" s="96">
        <v>160953638</v>
      </c>
      <c r="D326" s="97">
        <v>24315.660000000149</v>
      </c>
      <c r="E326" s="87">
        <f>VLOOKUP(A326,'Consolidado 2021'!$B:$C,1,)</f>
        <v>51101</v>
      </c>
    </row>
    <row r="327" spans="1:5" ht="15" customHeight="1" x14ac:dyDescent="0.3">
      <c r="A327" s="95">
        <v>5110102</v>
      </c>
      <c r="B327" s="95" t="s">
        <v>446</v>
      </c>
      <c r="C327" s="96">
        <v>160953638</v>
      </c>
      <c r="D327" s="97">
        <v>24315.660000000149</v>
      </c>
      <c r="E327" s="87">
        <f>VLOOKUP(A327,'Consolidado 2021'!$B:$C,1,)</f>
        <v>5110102</v>
      </c>
    </row>
    <row r="328" spans="1:5" ht="15" customHeight="1" x14ac:dyDescent="0.3">
      <c r="A328" s="95">
        <v>511010201</v>
      </c>
      <c r="B328" s="95" t="s">
        <v>447</v>
      </c>
      <c r="C328" s="96">
        <v>160953638</v>
      </c>
      <c r="D328" s="97">
        <v>24315.660000000149</v>
      </c>
      <c r="E328" s="87">
        <f>VLOOKUP(A328,'Consolidado 2021'!$B:$C,1,)</f>
        <v>511010201</v>
      </c>
    </row>
    <row r="329" spans="1:5" ht="15" customHeight="1" x14ac:dyDescent="0.3">
      <c r="A329" s="95">
        <v>51102</v>
      </c>
      <c r="B329" s="95" t="s">
        <v>448</v>
      </c>
      <c r="C329" s="96">
        <v>347586961</v>
      </c>
      <c r="D329" s="97">
        <v>50979.670000000006</v>
      </c>
      <c r="E329" s="87">
        <f>VLOOKUP(A329,'Consolidado 2021'!$B:$C,1,)</f>
        <v>51102</v>
      </c>
    </row>
    <row r="330" spans="1:5" ht="15" customHeight="1" x14ac:dyDescent="0.3">
      <c r="A330" s="95">
        <v>5110201</v>
      </c>
      <c r="B330" s="95" t="s">
        <v>449</v>
      </c>
      <c r="C330" s="96">
        <v>283836794</v>
      </c>
      <c r="D330" s="97">
        <v>41543.879999999997</v>
      </c>
      <c r="E330" s="87">
        <f>VLOOKUP(A330,'Consolidado 2021'!$B:$C,1,)</f>
        <v>5110201</v>
      </c>
    </row>
    <row r="331" spans="1:5" ht="15" customHeight="1" x14ac:dyDescent="0.3">
      <c r="A331" s="95">
        <v>511020101</v>
      </c>
      <c r="B331" s="95" t="s">
        <v>450</v>
      </c>
      <c r="C331" s="96">
        <v>165047513</v>
      </c>
      <c r="D331" s="97">
        <v>24090.53</v>
      </c>
      <c r="E331" s="87">
        <f>VLOOKUP(A331,'Consolidado 2021'!$B:$C,1,)</f>
        <v>511020101</v>
      </c>
    </row>
    <row r="332" spans="1:5" ht="15" customHeight="1" x14ac:dyDescent="0.3">
      <c r="A332" s="95">
        <v>511020102</v>
      </c>
      <c r="B332" s="95" t="s">
        <v>451</v>
      </c>
      <c r="C332" s="96">
        <v>118789281</v>
      </c>
      <c r="D332" s="97">
        <v>17453.349999999999</v>
      </c>
      <c r="E332" s="87">
        <f>VLOOKUP(A332,'Consolidado 2021'!$B:$C,1,)</f>
        <v>511020102</v>
      </c>
    </row>
    <row r="333" spans="1:5" ht="15" customHeight="1" x14ac:dyDescent="0.3">
      <c r="A333" s="95">
        <v>5110202</v>
      </c>
      <c r="B333" s="95" t="s">
        <v>424</v>
      </c>
      <c r="C333" s="96">
        <v>61219967</v>
      </c>
      <c r="D333" s="97">
        <v>9071.39</v>
      </c>
      <c r="E333" s="87">
        <f>VLOOKUP(A333,'Consolidado 2021'!$B:$C,1,)</f>
        <v>5110202</v>
      </c>
    </row>
    <row r="334" spans="1:5" ht="15" customHeight="1" x14ac:dyDescent="0.3">
      <c r="A334" s="95">
        <v>511020201</v>
      </c>
      <c r="B334" s="95" t="s">
        <v>425</v>
      </c>
      <c r="C334" s="96">
        <v>56121803</v>
      </c>
      <c r="D334" s="97">
        <v>8318.68</v>
      </c>
      <c r="E334" s="87">
        <f>VLOOKUP(A334,'Consolidado 2021'!$B:$C,1,)</f>
        <v>511020201</v>
      </c>
    </row>
    <row r="335" spans="1:5" ht="15" customHeight="1" x14ac:dyDescent="0.3">
      <c r="A335" s="95">
        <v>511020202</v>
      </c>
      <c r="B335" s="95" t="s">
        <v>426</v>
      </c>
      <c r="C335" s="96">
        <v>5098164</v>
      </c>
      <c r="D335" s="97">
        <v>752.71</v>
      </c>
      <c r="E335" s="87">
        <f>VLOOKUP(A335,'Consolidado 2021'!$B:$C,1,)</f>
        <v>511020202</v>
      </c>
    </row>
    <row r="336" spans="1:5" ht="15" customHeight="1" x14ac:dyDescent="0.3">
      <c r="A336" s="95">
        <v>5110203</v>
      </c>
      <c r="B336" s="95" t="s">
        <v>452</v>
      </c>
      <c r="C336" s="96">
        <v>2530200</v>
      </c>
      <c r="D336" s="97">
        <v>364.4</v>
      </c>
      <c r="E336" s="87">
        <f>VLOOKUP(A336,'Consolidado 2021'!$B:$C,1,)</f>
        <v>5110203</v>
      </c>
    </row>
    <row r="337" spans="1:5" ht="15" customHeight="1" x14ac:dyDescent="0.3">
      <c r="A337" s="95">
        <v>51103</v>
      </c>
      <c r="B337" s="95" t="s">
        <v>453</v>
      </c>
      <c r="C337" s="96">
        <v>11379160034</v>
      </c>
      <c r="D337" s="97">
        <v>1679030.65</v>
      </c>
      <c r="E337" s="87">
        <f>VLOOKUP(A337,'Consolidado 2021'!$B:$C,1,)</f>
        <v>51103</v>
      </c>
    </row>
    <row r="338" spans="1:5" ht="15" customHeight="1" x14ac:dyDescent="0.3">
      <c r="A338" s="95">
        <v>5110301</v>
      </c>
      <c r="B338" s="95" t="s">
        <v>404</v>
      </c>
      <c r="C338" s="96">
        <v>11379160034</v>
      </c>
      <c r="D338" s="97">
        <v>1679030.65</v>
      </c>
      <c r="E338" s="87">
        <f>VLOOKUP(A338,'Consolidado 2021'!$B:$C,1,)</f>
        <v>5110301</v>
      </c>
    </row>
    <row r="339" spans="1:5" ht="15" customHeight="1" x14ac:dyDescent="0.3">
      <c r="A339" s="95">
        <v>511030101</v>
      </c>
      <c r="B339" s="95" t="s">
        <v>412</v>
      </c>
      <c r="C339" s="96">
        <v>893719815</v>
      </c>
      <c r="D339" s="97">
        <v>130394.6399999999</v>
      </c>
      <c r="E339" s="87">
        <f>VLOOKUP(A339,'Consolidado 2021'!$B:$C,1,)</f>
        <v>511030101</v>
      </c>
    </row>
    <row r="340" spans="1:5" ht="15" customHeight="1" x14ac:dyDescent="0.3">
      <c r="A340" s="95">
        <v>51103010101</v>
      </c>
      <c r="B340" s="95" t="s">
        <v>394</v>
      </c>
      <c r="C340" s="96">
        <v>178819883</v>
      </c>
      <c r="D340" s="97">
        <v>26191.899999999907</v>
      </c>
      <c r="E340" s="87">
        <f>VLOOKUP(A340,'Consolidado 2021'!$B:$C,1,)</f>
        <v>51103010101</v>
      </c>
    </row>
    <row r="341" spans="1:5" ht="15" customHeight="1" x14ac:dyDescent="0.3">
      <c r="A341" s="95">
        <v>51103010102</v>
      </c>
      <c r="B341" s="95" t="s">
        <v>205</v>
      </c>
      <c r="C341" s="96">
        <v>128059774</v>
      </c>
      <c r="D341" s="97">
        <v>18696.72</v>
      </c>
      <c r="E341" s="87">
        <f>VLOOKUP(A341,'Consolidado 2021'!$B:$C,1,)</f>
        <v>51103010102</v>
      </c>
    </row>
    <row r="342" spans="1:5" ht="15" customHeight="1" x14ac:dyDescent="0.3">
      <c r="A342" s="95">
        <v>51103010103</v>
      </c>
      <c r="B342" s="95" t="s">
        <v>210</v>
      </c>
      <c r="C342" s="96">
        <v>125180710</v>
      </c>
      <c r="D342" s="97">
        <v>18206.77</v>
      </c>
      <c r="E342" s="87">
        <f>VLOOKUP(A342,'Consolidado 2021'!$B:$C,1,)</f>
        <v>51103010103</v>
      </c>
    </row>
    <row r="343" spans="1:5" ht="15" customHeight="1" x14ac:dyDescent="0.3">
      <c r="A343" s="95">
        <v>51103010104</v>
      </c>
      <c r="B343" s="95" t="s">
        <v>392</v>
      </c>
      <c r="C343" s="96">
        <v>169749924</v>
      </c>
      <c r="D343" s="97">
        <v>24692.720000000001</v>
      </c>
      <c r="E343" s="87">
        <f>VLOOKUP(A343,'Consolidado 2021'!$B:$C,1,)</f>
        <v>51103010104</v>
      </c>
    </row>
    <row r="344" spans="1:5" s="101" customFormat="1" ht="15" customHeight="1" x14ac:dyDescent="0.3">
      <c r="A344" s="98">
        <v>51103010105</v>
      </c>
      <c r="B344" s="98" t="s">
        <v>454</v>
      </c>
      <c r="C344" s="99">
        <v>272230702</v>
      </c>
      <c r="D344" s="100">
        <v>39725.42</v>
      </c>
      <c r="E344" s="101">
        <f>VLOOKUP(A344,'Consolidado 2021'!$B:$C,1,)</f>
        <v>51103010105</v>
      </c>
    </row>
    <row r="345" spans="1:5" ht="15" customHeight="1" x14ac:dyDescent="0.3">
      <c r="A345" s="95">
        <v>51103010106</v>
      </c>
      <c r="B345" s="95" t="s">
        <v>455</v>
      </c>
      <c r="C345" s="96">
        <v>19678822</v>
      </c>
      <c r="D345" s="97">
        <v>2881.11</v>
      </c>
      <c r="E345" s="87">
        <f>VLOOKUP(A345,'Consolidado 2021'!$B:$C,1,)</f>
        <v>51103010106</v>
      </c>
    </row>
    <row r="346" spans="1:5" s="101" customFormat="1" ht="15" customHeight="1" x14ac:dyDescent="0.3">
      <c r="A346" s="98">
        <v>511030120</v>
      </c>
      <c r="B346" s="98" t="s">
        <v>456</v>
      </c>
      <c r="C346" s="99">
        <v>10485440219</v>
      </c>
      <c r="D346" s="100">
        <v>1548636.01</v>
      </c>
      <c r="E346" s="101">
        <f>VLOOKUP(A346,'Consolidado 2021'!$B:$C,1,)</f>
        <v>511030120</v>
      </c>
    </row>
    <row r="347" spans="1:5" ht="15" customHeight="1" x14ac:dyDescent="0.3">
      <c r="A347" s="95">
        <v>51103012001</v>
      </c>
      <c r="B347" s="95" t="s">
        <v>392</v>
      </c>
      <c r="C347" s="96">
        <v>1824993</v>
      </c>
      <c r="D347" s="97">
        <v>268.39</v>
      </c>
      <c r="E347" s="87">
        <f>VLOOKUP(A347,'Consolidado 2021'!$B:$C,1,)</f>
        <v>51103012001</v>
      </c>
    </row>
    <row r="348" spans="1:5" ht="15" customHeight="1" x14ac:dyDescent="0.3">
      <c r="A348" s="95">
        <v>51103012002</v>
      </c>
      <c r="B348" s="95" t="s">
        <v>240</v>
      </c>
      <c r="C348" s="96">
        <v>5516245</v>
      </c>
      <c r="D348" s="97">
        <v>812.75</v>
      </c>
      <c r="E348" s="87">
        <f>VLOOKUP(A348,'Consolidado 2021'!$B:$C,1,)</f>
        <v>51103012002</v>
      </c>
    </row>
    <row r="349" spans="1:5" ht="15" customHeight="1" x14ac:dyDescent="0.3">
      <c r="A349" s="95">
        <v>51103012004</v>
      </c>
      <c r="B349" s="95" t="s">
        <v>202</v>
      </c>
      <c r="C349" s="96">
        <v>83121122</v>
      </c>
      <c r="D349" s="97">
        <v>12220.57</v>
      </c>
      <c r="E349" s="87">
        <f>VLOOKUP(A349,'Consolidado 2021'!$B:$C,1,)</f>
        <v>51103012004</v>
      </c>
    </row>
    <row r="350" spans="1:5" ht="15" customHeight="1" x14ac:dyDescent="0.3">
      <c r="A350" s="95">
        <v>51103012005</v>
      </c>
      <c r="B350" s="95" t="s">
        <v>394</v>
      </c>
      <c r="C350" s="96">
        <v>1429841268</v>
      </c>
      <c r="D350" s="97">
        <v>209977</v>
      </c>
      <c r="E350" s="87">
        <f>VLOOKUP(A350,'Consolidado 2021'!$B:$C,1,)</f>
        <v>51103012005</v>
      </c>
    </row>
    <row r="351" spans="1:5" ht="15" customHeight="1" x14ac:dyDescent="0.3">
      <c r="A351" s="95">
        <v>51103012006</v>
      </c>
      <c r="B351" s="95" t="s">
        <v>205</v>
      </c>
      <c r="C351" s="96">
        <v>792603478</v>
      </c>
      <c r="D351" s="97">
        <v>116002.12</v>
      </c>
      <c r="E351" s="87">
        <f>VLOOKUP(A351,'Consolidado 2021'!$B:$C,1,)</f>
        <v>51103012006</v>
      </c>
    </row>
    <row r="352" spans="1:5" s="101" customFormat="1" ht="15" customHeight="1" x14ac:dyDescent="0.3">
      <c r="A352" s="98">
        <v>51103012007</v>
      </c>
      <c r="B352" s="98" t="s">
        <v>395</v>
      </c>
      <c r="C352" s="99">
        <v>1298993482</v>
      </c>
      <c r="D352" s="100">
        <v>193942.19999999998</v>
      </c>
      <c r="E352" s="101">
        <f>VLOOKUP(A352,'Consolidado 2021'!$B:$C,1,)</f>
        <v>51103012007</v>
      </c>
    </row>
    <row r="353" spans="1:5" ht="15" customHeight="1" x14ac:dyDescent="0.3">
      <c r="A353" s="95">
        <v>51103012008</v>
      </c>
      <c r="B353" s="95" t="s">
        <v>396</v>
      </c>
      <c r="C353" s="96">
        <v>112716866</v>
      </c>
      <c r="D353" s="97">
        <v>16350.09</v>
      </c>
      <c r="E353" s="87">
        <f>VLOOKUP(A353,'Consolidado 2021'!$B:$C,1,)</f>
        <v>51103012008</v>
      </c>
    </row>
    <row r="354" spans="1:5" ht="15" customHeight="1" x14ac:dyDescent="0.3">
      <c r="A354" s="95">
        <v>51103012009</v>
      </c>
      <c r="B354" s="95" t="s">
        <v>397</v>
      </c>
      <c r="C354" s="96">
        <v>212441006</v>
      </c>
      <c r="D354" s="97">
        <v>31900.2</v>
      </c>
      <c r="E354" s="87">
        <f>VLOOKUP(A354,'Consolidado 2021'!$B:$C,1,)</f>
        <v>51103012009</v>
      </c>
    </row>
    <row r="355" spans="1:5" ht="15" customHeight="1" x14ac:dyDescent="0.3">
      <c r="A355" s="95">
        <v>51103012013</v>
      </c>
      <c r="B355" s="95" t="s">
        <v>407</v>
      </c>
      <c r="C355" s="96">
        <v>68</v>
      </c>
      <c r="D355" s="97">
        <v>0.01</v>
      </c>
      <c r="E355" s="87">
        <f>VLOOKUP(A355,'Consolidado 2021'!$B:$C,1,)</f>
        <v>51103012013</v>
      </c>
    </row>
    <row r="356" spans="1:5" ht="15" customHeight="1" x14ac:dyDescent="0.3">
      <c r="A356" s="95">
        <v>51103012017</v>
      </c>
      <c r="B356" s="95" t="s">
        <v>400</v>
      </c>
      <c r="C356" s="96">
        <v>4482435203</v>
      </c>
      <c r="D356" s="97">
        <v>665540.79</v>
      </c>
      <c r="E356" s="87">
        <f>VLOOKUP(A356,'Consolidado 2021'!$B:$C,1,)</f>
        <v>51103012017</v>
      </c>
    </row>
    <row r="357" spans="1:5" ht="15" customHeight="1" x14ac:dyDescent="0.3">
      <c r="A357" s="95">
        <v>51103012018</v>
      </c>
      <c r="B357" s="95" t="s">
        <v>401</v>
      </c>
      <c r="C357" s="96">
        <v>345573068</v>
      </c>
      <c r="D357" s="97">
        <v>52385.99</v>
      </c>
      <c r="E357" s="87">
        <f>VLOOKUP(A357,'Consolidado 2021'!$B:$C,1,)</f>
        <v>51103012018</v>
      </c>
    </row>
    <row r="358" spans="1:5" ht="15" customHeight="1" x14ac:dyDescent="0.3">
      <c r="A358" s="95">
        <v>51103012019</v>
      </c>
      <c r="B358" s="95" t="s">
        <v>408</v>
      </c>
      <c r="C358" s="96">
        <v>887392189</v>
      </c>
      <c r="D358" s="97">
        <v>128649.97</v>
      </c>
      <c r="E358" s="87">
        <f>VLOOKUP(A358,'Consolidado 2021'!$B:$C,1,)</f>
        <v>51103012019</v>
      </c>
    </row>
    <row r="359" spans="1:5" ht="15" customHeight="1" x14ac:dyDescent="0.3">
      <c r="A359" s="95">
        <v>51103012029</v>
      </c>
      <c r="B359" s="95" t="s">
        <v>196</v>
      </c>
      <c r="C359" s="96">
        <v>664723895</v>
      </c>
      <c r="D359" s="97">
        <v>96067.6</v>
      </c>
      <c r="E359" s="87">
        <f>VLOOKUP(A359,'Consolidado 2021'!$B:$C,1,)</f>
        <v>51103012029</v>
      </c>
    </row>
    <row r="360" spans="1:5" ht="15" customHeight="1" x14ac:dyDescent="0.3">
      <c r="A360" s="95">
        <v>51103012032</v>
      </c>
      <c r="B360" s="95" t="s">
        <v>411</v>
      </c>
      <c r="C360" s="96">
        <v>168257336</v>
      </c>
      <c r="D360" s="97">
        <v>24518.33</v>
      </c>
      <c r="E360" s="87">
        <f>VLOOKUP(A360,'Consolidado 2021'!$B:$C,1,)</f>
        <v>51103012032</v>
      </c>
    </row>
    <row r="361" spans="1:5" ht="15" customHeight="1" x14ac:dyDescent="0.3">
      <c r="A361" s="95">
        <v>51104</v>
      </c>
      <c r="B361" s="95" t="s">
        <v>457</v>
      </c>
      <c r="C361" s="96">
        <v>3409841</v>
      </c>
      <c r="D361" s="97">
        <v>516.46</v>
      </c>
      <c r="E361" s="87">
        <f>VLOOKUP(A361,'Consolidado 2021'!$B:$C,1,)</f>
        <v>51104</v>
      </c>
    </row>
    <row r="362" spans="1:5" ht="15" customHeight="1" x14ac:dyDescent="0.3">
      <c r="A362" s="95">
        <v>5110401</v>
      </c>
      <c r="B362" s="95" t="s">
        <v>457</v>
      </c>
      <c r="C362" s="96">
        <v>3409841</v>
      </c>
      <c r="D362" s="97">
        <v>516.46</v>
      </c>
      <c r="E362" s="87">
        <f>VLOOKUP(A362,'Consolidado 2021'!$B:$C,1,)</f>
        <v>5110401</v>
      </c>
    </row>
    <row r="363" spans="1:5" ht="15" customHeight="1" x14ac:dyDescent="0.3">
      <c r="A363" s="95">
        <v>512</v>
      </c>
      <c r="B363" s="95" t="s">
        <v>458</v>
      </c>
      <c r="C363" s="96">
        <v>203131748</v>
      </c>
      <c r="D363" s="97">
        <v>30402.97</v>
      </c>
      <c r="E363" s="87">
        <f>VLOOKUP(A363,'Consolidado 2021'!$B:$C,1,)</f>
        <v>512</v>
      </c>
    </row>
    <row r="364" spans="1:5" ht="15" customHeight="1" x14ac:dyDescent="0.3">
      <c r="A364" s="95">
        <v>51201</v>
      </c>
      <c r="B364" s="95" t="s">
        <v>459</v>
      </c>
      <c r="C364" s="96">
        <v>159343543</v>
      </c>
      <c r="D364" s="97">
        <v>23850.829999999998</v>
      </c>
      <c r="E364" s="87">
        <f>VLOOKUP(A364,'Consolidado 2021'!$B:$C,1,)</f>
        <v>51201</v>
      </c>
    </row>
    <row r="365" spans="1:5" ht="15" customHeight="1" x14ac:dyDescent="0.3">
      <c r="A365" s="95">
        <v>51203</v>
      </c>
      <c r="B365" s="95" t="s">
        <v>460</v>
      </c>
      <c r="C365" s="96">
        <v>14367957</v>
      </c>
      <c r="D365" s="97">
        <v>2097.36</v>
      </c>
      <c r="E365" s="87">
        <f>VLOOKUP(A365,'Consolidado 2021'!$B:$C,1,)</f>
        <v>51203</v>
      </c>
    </row>
    <row r="366" spans="1:5" ht="15" customHeight="1" x14ac:dyDescent="0.3">
      <c r="A366" s="95">
        <v>51204</v>
      </c>
      <c r="B366" s="95" t="s">
        <v>461</v>
      </c>
      <c r="C366" s="96">
        <v>9420248</v>
      </c>
      <c r="D366" s="97">
        <v>1568.2700000000002</v>
      </c>
      <c r="E366" s="87">
        <f>VLOOKUP(A366,'Consolidado 2021'!$B:$C,1,)</f>
        <v>51204</v>
      </c>
    </row>
    <row r="367" spans="1:5" ht="15" customHeight="1" x14ac:dyDescent="0.3">
      <c r="A367" s="95">
        <v>51206</v>
      </c>
      <c r="B367" s="95" t="s">
        <v>462</v>
      </c>
      <c r="C367" s="96">
        <v>20000000</v>
      </c>
      <c r="D367" s="97">
        <v>2886.51</v>
      </c>
      <c r="E367" s="87">
        <f>VLOOKUP(A367,'Consolidado 2021'!$B:$C,1,)</f>
        <v>51206</v>
      </c>
    </row>
    <row r="368" spans="1:5" ht="15" customHeight="1" x14ac:dyDescent="0.3">
      <c r="A368" s="95">
        <v>513</v>
      </c>
      <c r="B368" s="95" t="s">
        <v>463</v>
      </c>
      <c r="C368" s="96">
        <v>6964857546</v>
      </c>
      <c r="D368" s="97">
        <v>1029331.77</v>
      </c>
      <c r="E368" s="87">
        <f>VLOOKUP(A368,'Consolidado 2021'!$B:$C,1,)</f>
        <v>513</v>
      </c>
    </row>
    <row r="369" spans="1:5" ht="15" customHeight="1" x14ac:dyDescent="0.3">
      <c r="A369" s="95">
        <v>51301</v>
      </c>
      <c r="B369" s="95" t="s">
        <v>464</v>
      </c>
      <c r="C369" s="96">
        <v>2767482437</v>
      </c>
      <c r="D369" s="97">
        <v>408596.23</v>
      </c>
      <c r="E369" s="87">
        <f>VLOOKUP(A369,'Consolidado 2021'!$B:$C,1,)</f>
        <v>51301</v>
      </c>
    </row>
    <row r="370" spans="1:5" ht="15" customHeight="1" x14ac:dyDescent="0.3">
      <c r="A370" s="95">
        <v>5130101</v>
      </c>
      <c r="B370" s="95" t="s">
        <v>465</v>
      </c>
      <c r="C370" s="96">
        <v>2385209049</v>
      </c>
      <c r="D370" s="97">
        <v>352346.98</v>
      </c>
      <c r="E370" s="87">
        <f>VLOOKUP(A370,'Consolidado 2021'!$B:$C,1,)</f>
        <v>5130101</v>
      </c>
    </row>
    <row r="371" spans="1:5" ht="15" customHeight="1" x14ac:dyDescent="0.3">
      <c r="A371" s="95">
        <v>5130104</v>
      </c>
      <c r="B371" s="95" t="s">
        <v>466</v>
      </c>
      <c r="C371" s="96">
        <v>219330055</v>
      </c>
      <c r="D371" s="97">
        <v>32369.58</v>
      </c>
      <c r="E371" s="87">
        <f>VLOOKUP(A371,'Consolidado 2021'!$B:$C,1,)</f>
        <v>5130104</v>
      </c>
    </row>
    <row r="372" spans="1:5" ht="15" customHeight="1" x14ac:dyDescent="0.3">
      <c r="A372" s="95">
        <v>5130105</v>
      </c>
      <c r="B372" s="95" t="s">
        <v>467</v>
      </c>
      <c r="C372" s="96">
        <v>162943333</v>
      </c>
      <c r="D372" s="97">
        <v>23879.67</v>
      </c>
      <c r="E372" s="87">
        <f>VLOOKUP(A372,'Consolidado 2021'!$B:$C,1,)</f>
        <v>5130105</v>
      </c>
    </row>
    <row r="373" spans="1:5" ht="15" customHeight="1" x14ac:dyDescent="0.3">
      <c r="A373" s="95">
        <v>51302</v>
      </c>
      <c r="B373" s="95" t="s">
        <v>468</v>
      </c>
      <c r="C373" s="96">
        <v>1722603734</v>
      </c>
      <c r="D373" s="97">
        <v>253601.22</v>
      </c>
      <c r="E373" s="87">
        <f>VLOOKUP(A373,'Consolidado 2021'!$B:$C,1,)</f>
        <v>51302</v>
      </c>
    </row>
    <row r="374" spans="1:5" ht="15" customHeight="1" x14ac:dyDescent="0.3">
      <c r="A374" s="95">
        <v>5130201</v>
      </c>
      <c r="B374" s="95" t="s">
        <v>469</v>
      </c>
      <c r="C374" s="96">
        <v>439114057</v>
      </c>
      <c r="D374" s="97">
        <v>64868.56</v>
      </c>
      <c r="E374" s="87">
        <f>VLOOKUP(A374,'Consolidado 2021'!$B:$C,1,)</f>
        <v>5130201</v>
      </c>
    </row>
    <row r="375" spans="1:5" ht="15" customHeight="1" x14ac:dyDescent="0.3">
      <c r="A375" s="95">
        <v>5130202</v>
      </c>
      <c r="B375" s="95" t="s">
        <v>470</v>
      </c>
      <c r="C375" s="96">
        <v>7500000</v>
      </c>
      <c r="D375" s="97">
        <v>1085.21</v>
      </c>
      <c r="E375" s="87">
        <f>VLOOKUP(A375,'Consolidado 2021'!$B:$C,1,)</f>
        <v>5130202</v>
      </c>
    </row>
    <row r="376" spans="1:5" ht="15" customHeight="1" x14ac:dyDescent="0.3">
      <c r="A376" s="95">
        <v>5130203</v>
      </c>
      <c r="B376" s="95" t="s">
        <v>471</v>
      </c>
      <c r="C376" s="96">
        <v>919996500</v>
      </c>
      <c r="D376" s="97">
        <v>135164.42000000001</v>
      </c>
      <c r="E376" s="87">
        <f>VLOOKUP(A376,'Consolidado 2021'!$B:$C,1,)</f>
        <v>5130203</v>
      </c>
    </row>
    <row r="377" spans="1:5" s="101" customFormat="1" ht="15" customHeight="1" x14ac:dyDescent="0.3">
      <c r="A377" s="98">
        <v>5130204</v>
      </c>
      <c r="B377" s="98" t="s">
        <v>472</v>
      </c>
      <c r="C377" s="99">
        <v>45357573</v>
      </c>
      <c r="D377" s="100">
        <v>6685.89</v>
      </c>
      <c r="E377" s="101">
        <f>VLOOKUP(A377,'Consolidado 2021'!$B:$C,1,)</f>
        <v>5130204</v>
      </c>
    </row>
    <row r="378" spans="1:5" ht="15" customHeight="1" x14ac:dyDescent="0.3">
      <c r="A378" s="95">
        <v>5130205</v>
      </c>
      <c r="B378" s="95" t="s">
        <v>473</v>
      </c>
      <c r="C378" s="96">
        <v>19675318</v>
      </c>
      <c r="D378" s="97">
        <v>2858.19</v>
      </c>
      <c r="E378" s="87">
        <f>VLOOKUP(A378,'Consolidado 2021'!$B:$C,1,)</f>
        <v>5130205</v>
      </c>
    </row>
    <row r="379" spans="1:5" ht="15" customHeight="1" x14ac:dyDescent="0.3">
      <c r="A379" s="95">
        <v>5130206</v>
      </c>
      <c r="B379" s="95" t="s">
        <v>474</v>
      </c>
      <c r="C379" s="96">
        <v>128652468</v>
      </c>
      <c r="D379" s="97">
        <v>18934.87</v>
      </c>
      <c r="E379" s="87">
        <f>VLOOKUP(A379,'Consolidado 2021'!$B:$C,1,)</f>
        <v>5130206</v>
      </c>
    </row>
    <row r="380" spans="1:5" ht="15" customHeight="1" x14ac:dyDescent="0.3">
      <c r="A380" s="95">
        <v>5130207</v>
      </c>
      <c r="B380" s="95" t="s">
        <v>475</v>
      </c>
      <c r="C380" s="96">
        <v>162307818</v>
      </c>
      <c r="D380" s="97">
        <v>24004.080000000002</v>
      </c>
      <c r="E380" s="87">
        <f>VLOOKUP(A380,'Consolidado 2021'!$B:$C,1,)</f>
        <v>5130207</v>
      </c>
    </row>
    <row r="381" spans="1:5" ht="15" customHeight="1" x14ac:dyDescent="0.3">
      <c r="A381" s="95">
        <v>51303</v>
      </c>
      <c r="B381" s="95" t="s">
        <v>476</v>
      </c>
      <c r="C381" s="96">
        <v>895031691</v>
      </c>
      <c r="D381" s="97">
        <v>131746.6</v>
      </c>
      <c r="E381" s="87">
        <f>VLOOKUP(A381,'Consolidado 2021'!$B:$C,1,)</f>
        <v>51303</v>
      </c>
    </row>
    <row r="382" spans="1:5" ht="15" customHeight="1" x14ac:dyDescent="0.3">
      <c r="A382" s="95">
        <v>5130301</v>
      </c>
      <c r="B382" s="95" t="s">
        <v>477</v>
      </c>
      <c r="C382" s="96">
        <v>635926380</v>
      </c>
      <c r="D382" s="97">
        <v>93500</v>
      </c>
      <c r="E382" s="87">
        <f>VLOOKUP(A382,'Consolidado 2021'!$B:$C,1,)</f>
        <v>5130301</v>
      </c>
    </row>
    <row r="383" spans="1:5" ht="15" customHeight="1" x14ac:dyDescent="0.3">
      <c r="A383" s="95">
        <v>5130303</v>
      </c>
      <c r="B383" s="95" t="s">
        <v>478</v>
      </c>
      <c r="C383" s="96">
        <v>40670370</v>
      </c>
      <c r="D383" s="97">
        <v>6000</v>
      </c>
      <c r="E383" s="87">
        <f>VLOOKUP(A383,'Consolidado 2021'!$B:$C,1,)</f>
        <v>5130303</v>
      </c>
    </row>
    <row r="384" spans="1:5" ht="15" customHeight="1" x14ac:dyDescent="0.3">
      <c r="A384" s="95">
        <v>5130304</v>
      </c>
      <c r="B384" s="95" t="s">
        <v>476</v>
      </c>
      <c r="C384" s="96">
        <v>218434941</v>
      </c>
      <c r="D384" s="97">
        <v>32246.6</v>
      </c>
      <c r="E384" s="87">
        <f>VLOOKUP(A384,'Consolidado 2021'!$B:$C,1,)</f>
        <v>5130304</v>
      </c>
    </row>
    <row r="385" spans="1:5" ht="15" customHeight="1" x14ac:dyDescent="0.3">
      <c r="A385" s="95">
        <v>51304</v>
      </c>
      <c r="B385" s="95" t="s">
        <v>479</v>
      </c>
      <c r="C385" s="96">
        <v>829524986</v>
      </c>
      <c r="D385" s="97">
        <v>122995.95000000001</v>
      </c>
      <c r="E385" s="87">
        <f>VLOOKUP(A385,'Consolidado 2021'!$B:$C,1,)</f>
        <v>51304</v>
      </c>
    </row>
    <row r="386" spans="1:5" ht="15" customHeight="1" x14ac:dyDescent="0.3">
      <c r="A386" s="95">
        <v>5130401</v>
      </c>
      <c r="B386" s="95" t="s">
        <v>480</v>
      </c>
      <c r="C386" s="96">
        <v>44703500</v>
      </c>
      <c r="D386" s="97">
        <v>6578.0299999999988</v>
      </c>
      <c r="E386" s="87">
        <f>VLOOKUP(A386,'Consolidado 2021'!$B:$C,1,)</f>
        <v>5130401</v>
      </c>
    </row>
    <row r="387" spans="1:5" ht="15" customHeight="1" x14ac:dyDescent="0.3">
      <c r="A387" s="95">
        <v>5130402</v>
      </c>
      <c r="B387" s="95" t="s">
        <v>481</v>
      </c>
      <c r="C387" s="96">
        <v>327379495</v>
      </c>
      <c r="D387" s="97">
        <v>48985.71</v>
      </c>
      <c r="E387" s="87">
        <f>VLOOKUP(A387,'Consolidado 2021'!$B:$C,1,)</f>
        <v>5130402</v>
      </c>
    </row>
    <row r="388" spans="1:5" ht="15" customHeight="1" x14ac:dyDescent="0.3">
      <c r="A388" s="95">
        <v>5130403</v>
      </c>
      <c r="B388" s="95" t="s">
        <v>482</v>
      </c>
      <c r="C388" s="96">
        <v>10272727</v>
      </c>
      <c r="D388" s="97">
        <v>1502.89</v>
      </c>
      <c r="E388" s="87">
        <f>VLOOKUP(A388,'Consolidado 2021'!$B:$C,1,)</f>
        <v>5130403</v>
      </c>
    </row>
    <row r="389" spans="1:5" ht="15" customHeight="1" x14ac:dyDescent="0.3">
      <c r="A389" s="95">
        <v>5130404</v>
      </c>
      <c r="B389" s="95" t="s">
        <v>483</v>
      </c>
      <c r="C389" s="96">
        <v>38216035</v>
      </c>
      <c r="D389" s="97">
        <v>5547.72</v>
      </c>
      <c r="E389" s="87">
        <f>VLOOKUP(A389,'Consolidado 2021'!$B:$C,1,)</f>
        <v>5130404</v>
      </c>
    </row>
    <row r="390" spans="1:5" ht="15" customHeight="1" x14ac:dyDescent="0.3">
      <c r="A390" s="95">
        <v>5130405</v>
      </c>
      <c r="B390" s="95" t="s">
        <v>484</v>
      </c>
      <c r="C390" s="96">
        <v>388197452</v>
      </c>
      <c r="D390" s="97">
        <v>57365.36</v>
      </c>
      <c r="E390" s="87">
        <f>VLOOKUP(A390,'Consolidado 2021'!$B:$C,1,)</f>
        <v>5130405</v>
      </c>
    </row>
    <row r="391" spans="1:5" ht="15" customHeight="1" x14ac:dyDescent="0.3">
      <c r="A391" s="95">
        <v>5130407</v>
      </c>
      <c r="B391" s="95" t="s">
        <v>485</v>
      </c>
      <c r="C391" s="96">
        <v>20755777</v>
      </c>
      <c r="D391" s="97">
        <v>3016.24</v>
      </c>
      <c r="E391" s="87">
        <f>VLOOKUP(A391,'Consolidado 2021'!$B:$C,1,)</f>
        <v>5130407</v>
      </c>
    </row>
    <row r="392" spans="1:5" ht="15" customHeight="1" x14ac:dyDescent="0.3">
      <c r="A392" s="95">
        <v>51305</v>
      </c>
      <c r="B392" s="95" t="s">
        <v>486</v>
      </c>
      <c r="C392" s="96">
        <v>183086842</v>
      </c>
      <c r="D392" s="97">
        <v>29048.14</v>
      </c>
      <c r="E392" s="87">
        <f>VLOOKUP(A392,'Consolidado 2021'!$B:$C,1,)</f>
        <v>51305</v>
      </c>
    </row>
    <row r="393" spans="1:5" ht="15" customHeight="1" x14ac:dyDescent="0.3">
      <c r="A393" s="95">
        <v>5130501</v>
      </c>
      <c r="B393" s="95" t="s">
        <v>487</v>
      </c>
      <c r="C393" s="96">
        <v>6067564</v>
      </c>
      <c r="D393" s="97">
        <v>950.57</v>
      </c>
      <c r="E393" s="87">
        <f>VLOOKUP(A393,'Consolidado 2021'!$B:$C,1,)</f>
        <v>5130501</v>
      </c>
    </row>
    <row r="394" spans="1:5" ht="15" customHeight="1" x14ac:dyDescent="0.3">
      <c r="A394" s="95">
        <v>513050101</v>
      </c>
      <c r="B394" s="95" t="s">
        <v>488</v>
      </c>
      <c r="C394" s="96">
        <v>588477</v>
      </c>
      <c r="D394" s="97">
        <v>88.1</v>
      </c>
      <c r="E394" s="87">
        <f>VLOOKUP(A394,'Consolidado 2021'!$B:$C,1,)</f>
        <v>513050101</v>
      </c>
    </row>
    <row r="395" spans="1:5" ht="15" customHeight="1" x14ac:dyDescent="0.3">
      <c r="A395" s="95">
        <v>513050103</v>
      </c>
      <c r="B395" s="95" t="s">
        <v>489</v>
      </c>
      <c r="C395" s="96">
        <v>5479087</v>
      </c>
      <c r="D395" s="97">
        <v>862.47</v>
      </c>
      <c r="E395" s="87">
        <f>VLOOKUP(A395,'Consolidado 2021'!$B:$C,1,)</f>
        <v>513050103</v>
      </c>
    </row>
    <row r="396" spans="1:5" ht="15" customHeight="1" x14ac:dyDescent="0.3">
      <c r="A396" s="95">
        <v>5130502</v>
      </c>
      <c r="B396" s="95" t="s">
        <v>490</v>
      </c>
      <c r="C396" s="96">
        <v>177019278</v>
      </c>
      <c r="D396" s="97">
        <v>28097.57</v>
      </c>
      <c r="E396" s="87">
        <f>VLOOKUP(A396,'Consolidado 2021'!$B:$C,1,)</f>
        <v>5130502</v>
      </c>
    </row>
    <row r="397" spans="1:5" ht="15" customHeight="1" x14ac:dyDescent="0.3">
      <c r="A397" s="95">
        <v>513050201</v>
      </c>
      <c r="B397" s="95" t="s">
        <v>491</v>
      </c>
      <c r="C397" s="96">
        <v>7235861</v>
      </c>
      <c r="D397" s="97">
        <v>1200</v>
      </c>
      <c r="E397" s="87">
        <f>VLOOKUP(A397,'Consolidado 2021'!$B:$C,1,)</f>
        <v>513050201</v>
      </c>
    </row>
    <row r="398" spans="1:5" ht="15" customHeight="1" x14ac:dyDescent="0.3">
      <c r="A398" s="95">
        <v>513050202</v>
      </c>
      <c r="B398" s="95" t="s">
        <v>492</v>
      </c>
      <c r="C398" s="96">
        <v>130145465</v>
      </c>
      <c r="D398" s="97">
        <v>21056.34</v>
      </c>
      <c r="E398" s="87">
        <f>VLOOKUP(A398,'Consolidado 2021'!$B:$C,1,)</f>
        <v>513050202</v>
      </c>
    </row>
    <row r="399" spans="1:5" ht="15" customHeight="1" x14ac:dyDescent="0.3">
      <c r="A399" s="95">
        <v>513050203</v>
      </c>
      <c r="B399" s="95" t="s">
        <v>493</v>
      </c>
      <c r="C399" s="96">
        <v>38037943</v>
      </c>
      <c r="D399" s="97">
        <v>5583.57</v>
      </c>
      <c r="E399" s="87">
        <f>VLOOKUP(A399,'Consolidado 2021'!$B:$C,1,)</f>
        <v>513050203</v>
      </c>
    </row>
    <row r="400" spans="1:5" ht="15" customHeight="1" x14ac:dyDescent="0.3">
      <c r="A400" s="95">
        <v>513050204</v>
      </c>
      <c r="B400" s="95" t="s">
        <v>494</v>
      </c>
      <c r="C400" s="96">
        <v>1600009</v>
      </c>
      <c r="D400" s="97">
        <v>257.66000000000003</v>
      </c>
      <c r="E400" s="87">
        <f>VLOOKUP(A400,'Consolidado 2021'!$B:$C,1,)</f>
        <v>513050204</v>
      </c>
    </row>
    <row r="401" spans="1:5" ht="15" customHeight="1" x14ac:dyDescent="0.3">
      <c r="A401" s="95">
        <v>51306</v>
      </c>
      <c r="B401" s="95" t="s">
        <v>495</v>
      </c>
      <c r="C401" s="96">
        <v>130833289</v>
      </c>
      <c r="D401" s="97">
        <v>19297.88</v>
      </c>
      <c r="E401" s="87">
        <f>VLOOKUP(A401,'Consolidado 2021'!$B:$C,1,)</f>
        <v>51306</v>
      </c>
    </row>
    <row r="402" spans="1:5" ht="15" customHeight="1" x14ac:dyDescent="0.3">
      <c r="A402" s="95">
        <v>5130601</v>
      </c>
      <c r="B402" s="95" t="s">
        <v>496</v>
      </c>
      <c r="C402" s="96">
        <v>322727</v>
      </c>
      <c r="D402" s="97">
        <v>47.8</v>
      </c>
      <c r="E402" s="87">
        <f>VLOOKUP(A402,'Consolidado 2021'!$B:$C,1,)</f>
        <v>5130601</v>
      </c>
    </row>
    <row r="403" spans="1:5" ht="15" customHeight="1" x14ac:dyDescent="0.3">
      <c r="A403" s="95">
        <v>5130603</v>
      </c>
      <c r="B403" s="95" t="s">
        <v>497</v>
      </c>
      <c r="C403" s="96">
        <v>129910562</v>
      </c>
      <c r="D403" s="97">
        <v>19161.02</v>
      </c>
      <c r="E403" s="87">
        <f>VLOOKUP(A403,'Consolidado 2021'!$B:$C,1,)</f>
        <v>5130603</v>
      </c>
    </row>
    <row r="404" spans="1:5" ht="15" customHeight="1" x14ac:dyDescent="0.3">
      <c r="A404" s="95">
        <v>5130605</v>
      </c>
      <c r="B404" s="95" t="s">
        <v>498</v>
      </c>
      <c r="C404" s="96">
        <v>600000</v>
      </c>
      <c r="D404" s="97">
        <v>89.06</v>
      </c>
      <c r="E404" s="87">
        <f>VLOOKUP(A404,'Consolidado 2021'!$B:$C,1,)</f>
        <v>5130605</v>
      </c>
    </row>
    <row r="405" spans="1:5" ht="15" customHeight="1" x14ac:dyDescent="0.3">
      <c r="A405" s="95">
        <v>51307</v>
      </c>
      <c r="B405" s="95" t="s">
        <v>499</v>
      </c>
      <c r="C405" s="96">
        <v>140696507</v>
      </c>
      <c r="D405" s="97">
        <v>20857.230000000003</v>
      </c>
      <c r="E405" s="87">
        <f>VLOOKUP(A405,'Consolidado 2021'!$B:$C,1,)</f>
        <v>51307</v>
      </c>
    </row>
    <row r="406" spans="1:5" ht="15" customHeight="1" x14ac:dyDescent="0.3">
      <c r="A406" s="95">
        <v>5130701</v>
      </c>
      <c r="B406" s="95" t="s">
        <v>500</v>
      </c>
      <c r="C406" s="96">
        <v>128559149</v>
      </c>
      <c r="D406" s="97">
        <v>19093.439999999999</v>
      </c>
      <c r="E406" s="87">
        <f>VLOOKUP(A406,'Consolidado 2021'!$B:$C,1,)</f>
        <v>5130701</v>
      </c>
    </row>
    <row r="407" spans="1:5" ht="15" customHeight="1" x14ac:dyDescent="0.3">
      <c r="A407" s="95">
        <v>5130702</v>
      </c>
      <c r="B407" s="95" t="s">
        <v>501</v>
      </c>
      <c r="C407" s="96">
        <v>974548</v>
      </c>
      <c r="D407" s="97">
        <v>141.32999999999998</v>
      </c>
      <c r="E407" s="87">
        <f>VLOOKUP(A407,'Consolidado 2021'!$B:$C,1,)</f>
        <v>5130702</v>
      </c>
    </row>
    <row r="408" spans="1:5" ht="15" customHeight="1" x14ac:dyDescent="0.3">
      <c r="A408" s="95">
        <v>5130703</v>
      </c>
      <c r="B408" s="95" t="s">
        <v>502</v>
      </c>
      <c r="C408" s="96">
        <v>11162810</v>
      </c>
      <c r="D408" s="97">
        <v>1622.4599999999996</v>
      </c>
      <c r="E408" s="87">
        <f>VLOOKUP(A408,'Consolidado 2021'!$B:$C,1,)</f>
        <v>5130703</v>
      </c>
    </row>
    <row r="409" spans="1:5" ht="15" customHeight="1" x14ac:dyDescent="0.3">
      <c r="A409" s="95">
        <v>51308</v>
      </c>
      <c r="B409" s="95" t="s">
        <v>503</v>
      </c>
      <c r="C409" s="96">
        <v>7421455</v>
      </c>
      <c r="D409" s="97">
        <v>1076.7</v>
      </c>
      <c r="E409" s="87">
        <f>VLOOKUP(A409,'Consolidado 2021'!$B:$C,1,)</f>
        <v>51308</v>
      </c>
    </row>
    <row r="410" spans="1:5" ht="15" customHeight="1" x14ac:dyDescent="0.3">
      <c r="A410" s="95">
        <v>5130801</v>
      </c>
      <c r="B410" s="95" t="s">
        <v>504</v>
      </c>
      <c r="C410" s="96">
        <v>7421455</v>
      </c>
      <c r="D410" s="97">
        <v>1076.7</v>
      </c>
      <c r="E410" s="87">
        <f>VLOOKUP(A410,'Consolidado 2021'!$B:$C,1,)</f>
        <v>5130801</v>
      </c>
    </row>
    <row r="411" spans="1:5" ht="15" customHeight="1" x14ac:dyDescent="0.3">
      <c r="A411" s="95">
        <v>51309</v>
      </c>
      <c r="B411" s="95" t="s">
        <v>505</v>
      </c>
      <c r="C411" s="96">
        <v>12137203</v>
      </c>
      <c r="D411" s="97">
        <v>1773.42</v>
      </c>
      <c r="E411" s="87">
        <f>VLOOKUP(A411,'Consolidado 2021'!$B:$C,1,)</f>
        <v>51309</v>
      </c>
    </row>
    <row r="412" spans="1:5" ht="15" customHeight="1" x14ac:dyDescent="0.3">
      <c r="A412" s="95">
        <v>5130902</v>
      </c>
      <c r="B412" s="95" t="s">
        <v>506</v>
      </c>
      <c r="C412" s="96">
        <v>10308500</v>
      </c>
      <c r="D412" s="97">
        <v>1502.15</v>
      </c>
      <c r="E412" s="87">
        <f>VLOOKUP(A412,'Consolidado 2021'!$B:$C,1,)</f>
        <v>5130902</v>
      </c>
    </row>
    <row r="413" spans="1:5" ht="15" customHeight="1" x14ac:dyDescent="0.3">
      <c r="A413" s="95">
        <v>5130904</v>
      </c>
      <c r="B413" s="95" t="s">
        <v>507</v>
      </c>
      <c r="C413" s="96">
        <v>1828703</v>
      </c>
      <c r="D413" s="97">
        <v>271.27</v>
      </c>
      <c r="E413" s="87">
        <f>VLOOKUP(A413,'Consolidado 2021'!$B:$C,1,)</f>
        <v>5130904</v>
      </c>
    </row>
    <row r="414" spans="1:5" ht="15" customHeight="1" x14ac:dyDescent="0.3">
      <c r="A414" s="95">
        <v>51310</v>
      </c>
      <c r="B414" s="95" t="s">
        <v>508</v>
      </c>
      <c r="C414" s="96">
        <v>276039402</v>
      </c>
      <c r="D414" s="97">
        <v>40338.399999999994</v>
      </c>
      <c r="E414" s="87">
        <f>VLOOKUP(A414,'Consolidado 2021'!$B:$C,1,)</f>
        <v>51310</v>
      </c>
    </row>
    <row r="415" spans="1:5" ht="15" customHeight="1" x14ac:dyDescent="0.3">
      <c r="A415" s="95">
        <v>5131001</v>
      </c>
      <c r="B415" s="95" t="s">
        <v>509</v>
      </c>
      <c r="C415" s="96">
        <v>3734386</v>
      </c>
      <c r="D415" s="97">
        <v>542.71</v>
      </c>
      <c r="E415" s="87">
        <f>VLOOKUP(A415,'Consolidado 2021'!$B:$C,1,)</f>
        <v>5131001</v>
      </c>
    </row>
    <row r="416" spans="1:5" ht="15" customHeight="1" x14ac:dyDescent="0.3">
      <c r="A416" s="95">
        <v>5131002</v>
      </c>
      <c r="B416" s="95" t="s">
        <v>510</v>
      </c>
      <c r="C416" s="96">
        <v>18402316</v>
      </c>
      <c r="D416" s="97">
        <v>2729.75</v>
      </c>
      <c r="E416" s="87">
        <f>VLOOKUP(A416,'Consolidado 2021'!$B:$C,1,)</f>
        <v>5131002</v>
      </c>
    </row>
    <row r="417" spans="1:5" ht="15" customHeight="1" x14ac:dyDescent="0.3">
      <c r="A417" s="95">
        <v>5131006</v>
      </c>
      <c r="B417" s="95" t="s">
        <v>511</v>
      </c>
      <c r="C417" s="96">
        <v>18371206</v>
      </c>
      <c r="D417" s="97">
        <v>2703.4700000000003</v>
      </c>
      <c r="E417" s="87">
        <f>VLOOKUP(A417,'Consolidado 2021'!$B:$C,1,)</f>
        <v>5131006</v>
      </c>
    </row>
    <row r="418" spans="1:5" ht="15" customHeight="1" x14ac:dyDescent="0.3">
      <c r="A418" s="95">
        <v>5131007</v>
      </c>
      <c r="B418" s="95" t="s">
        <v>269</v>
      </c>
      <c r="C418" s="96">
        <v>2126191</v>
      </c>
      <c r="D418" s="97">
        <v>312.72000000000003</v>
      </c>
      <c r="E418" s="87">
        <f>VLOOKUP(A418,'Consolidado 2021'!$B:$C,1,)</f>
        <v>5131007</v>
      </c>
    </row>
    <row r="419" spans="1:5" ht="15" customHeight="1" x14ac:dyDescent="0.3">
      <c r="A419" s="95">
        <v>5131008</v>
      </c>
      <c r="B419" s="95" t="s">
        <v>512</v>
      </c>
      <c r="C419" s="96">
        <v>3474050</v>
      </c>
      <c r="D419" s="97">
        <v>505.17</v>
      </c>
      <c r="E419" s="87">
        <f>VLOOKUP(A419,'Consolidado 2021'!$B:$C,1,)</f>
        <v>5131008</v>
      </c>
    </row>
    <row r="420" spans="1:5" ht="15" customHeight="1" x14ac:dyDescent="0.3">
      <c r="A420" s="95">
        <v>5131010</v>
      </c>
      <c r="B420" s="95" t="s">
        <v>513</v>
      </c>
      <c r="C420" s="96">
        <v>11468800</v>
      </c>
      <c r="D420" s="97">
        <v>1663.49</v>
      </c>
      <c r="E420" s="87">
        <f>VLOOKUP(A420,'Consolidado 2021'!$B:$C,1,)</f>
        <v>5131010</v>
      </c>
    </row>
    <row r="421" spans="1:5" ht="15" customHeight="1" x14ac:dyDescent="0.3">
      <c r="A421" s="95">
        <v>5131012</v>
      </c>
      <c r="B421" s="95" t="s">
        <v>514</v>
      </c>
      <c r="C421" s="96">
        <v>24551374</v>
      </c>
      <c r="D421" s="97">
        <v>3667.59</v>
      </c>
      <c r="E421" s="87">
        <f>VLOOKUP(A421,'Consolidado 2021'!$B:$C,1,)</f>
        <v>5131012</v>
      </c>
    </row>
    <row r="422" spans="1:5" ht="15" customHeight="1" x14ac:dyDescent="0.3">
      <c r="A422" s="95">
        <v>5131014</v>
      </c>
      <c r="B422" s="95" t="s">
        <v>515</v>
      </c>
      <c r="C422" s="96">
        <v>19788235</v>
      </c>
      <c r="D422" s="97">
        <v>2889.52</v>
      </c>
      <c r="E422" s="87">
        <f>VLOOKUP(A422,'Consolidado 2021'!$B:$C,1,)</f>
        <v>5131014</v>
      </c>
    </row>
    <row r="423" spans="1:5" ht="15" customHeight="1" x14ac:dyDescent="0.3">
      <c r="A423" s="95">
        <v>5131015</v>
      </c>
      <c r="B423" s="95" t="s">
        <v>516</v>
      </c>
      <c r="C423" s="96">
        <v>30091636</v>
      </c>
      <c r="D423" s="97">
        <v>4397.47</v>
      </c>
      <c r="E423" s="87">
        <f>VLOOKUP(A423,'Consolidado 2021'!$B:$C,1,)</f>
        <v>5131015</v>
      </c>
    </row>
    <row r="424" spans="1:5" ht="15" customHeight="1" x14ac:dyDescent="0.3">
      <c r="A424" s="95">
        <v>5131016</v>
      </c>
      <c r="B424" s="95" t="s">
        <v>517</v>
      </c>
      <c r="C424" s="96">
        <v>872727</v>
      </c>
      <c r="D424" s="97">
        <v>135.59</v>
      </c>
      <c r="E424" s="87">
        <f>VLOOKUP(A424,'Consolidado 2021'!$B:$C,1,)</f>
        <v>5131016</v>
      </c>
    </row>
    <row r="425" spans="1:5" ht="15" customHeight="1" x14ac:dyDescent="0.3">
      <c r="A425" s="95">
        <v>5131019</v>
      </c>
      <c r="B425" s="95" t="s">
        <v>518</v>
      </c>
      <c r="C425" s="96">
        <v>5172724</v>
      </c>
      <c r="D425" s="97">
        <v>765.72</v>
      </c>
      <c r="E425" s="87">
        <f>VLOOKUP(A425,'Consolidado 2021'!$B:$C,1,)</f>
        <v>5131019</v>
      </c>
    </row>
    <row r="426" spans="1:5" s="101" customFormat="1" ht="15" customHeight="1" x14ac:dyDescent="0.3">
      <c r="A426" s="98">
        <v>5131020</v>
      </c>
      <c r="B426" s="98" t="s">
        <v>519</v>
      </c>
      <c r="C426" s="99">
        <v>50000000</v>
      </c>
      <c r="D426" s="100">
        <v>7246.28</v>
      </c>
      <c r="E426" s="101">
        <f>VLOOKUP(A426,'Consolidado 2021'!$B:$C,1,)</f>
        <v>5131020</v>
      </c>
    </row>
    <row r="427" spans="1:5" ht="15" customHeight="1" x14ac:dyDescent="0.3">
      <c r="A427" s="95">
        <v>5131021</v>
      </c>
      <c r="B427" s="95" t="s">
        <v>520</v>
      </c>
      <c r="C427" s="96">
        <v>80000000</v>
      </c>
      <c r="D427" s="97">
        <v>11615.41</v>
      </c>
      <c r="E427" s="87">
        <f>VLOOKUP(A427,'Consolidado 2021'!$B:$C,1,)</f>
        <v>5131021</v>
      </c>
    </row>
    <row r="428" spans="1:5" ht="15" customHeight="1" x14ac:dyDescent="0.3">
      <c r="A428" s="95">
        <v>5131099</v>
      </c>
      <c r="B428" s="95" t="s">
        <v>521</v>
      </c>
      <c r="C428" s="96">
        <v>7985757</v>
      </c>
      <c r="D428" s="97">
        <v>1163.51</v>
      </c>
      <c r="E428" s="87">
        <f>VLOOKUP(A428,'Consolidado 2021'!$B:$C,1,)</f>
        <v>5131099</v>
      </c>
    </row>
    <row r="429" spans="1:5" s="101" customFormat="1" ht="15" customHeight="1" x14ac:dyDescent="0.3">
      <c r="A429" s="98">
        <v>514</v>
      </c>
      <c r="B429" s="98" t="s">
        <v>522</v>
      </c>
      <c r="C429" s="99">
        <v>3880354222</v>
      </c>
      <c r="D429" s="100">
        <v>2471279.6798</v>
      </c>
      <c r="E429" s="101">
        <f>VLOOKUP(A429,'Consolidado 2021'!$B:$C,1,)</f>
        <v>514</v>
      </c>
    </row>
    <row r="430" spans="1:5" ht="15" customHeight="1" x14ac:dyDescent="0.3">
      <c r="A430" s="95">
        <v>51403</v>
      </c>
      <c r="B430" s="95" t="s">
        <v>523</v>
      </c>
      <c r="C430" s="96">
        <v>2449436</v>
      </c>
      <c r="D430" s="97">
        <v>357.92</v>
      </c>
      <c r="E430" s="87">
        <f>VLOOKUP(A430,'Consolidado 2021'!$B:$C,1,)</f>
        <v>51403</v>
      </c>
    </row>
    <row r="431" spans="1:5" ht="15" customHeight="1" x14ac:dyDescent="0.3">
      <c r="A431" s="95">
        <v>51404</v>
      </c>
      <c r="B431" s="95" t="s">
        <v>524</v>
      </c>
      <c r="C431" s="96">
        <v>275148568</v>
      </c>
      <c r="D431" s="97">
        <v>40899.279999999999</v>
      </c>
      <c r="E431" s="87">
        <f>VLOOKUP(A431,'Consolidado 2021'!$B:$C,1,)</f>
        <v>51404</v>
      </c>
    </row>
    <row r="432" spans="1:5" ht="15" customHeight="1" x14ac:dyDescent="0.3">
      <c r="A432" s="95">
        <v>51405</v>
      </c>
      <c r="B432" s="95" t="s">
        <v>525</v>
      </c>
      <c r="C432" s="96">
        <v>10219309</v>
      </c>
      <c r="D432" s="97">
        <v>1545.16</v>
      </c>
      <c r="E432" s="87">
        <f>VLOOKUP(A432,'Consolidado 2021'!$B:$C,1,)</f>
        <v>51405</v>
      </c>
    </row>
    <row r="433" spans="1:5" ht="15" customHeight="1" x14ac:dyDescent="0.3">
      <c r="A433" s="95">
        <v>51406</v>
      </c>
      <c r="B433" s="95" t="s">
        <v>526</v>
      </c>
      <c r="C433" s="96">
        <v>11569681</v>
      </c>
      <c r="D433" s="97">
        <v>1679.27</v>
      </c>
      <c r="E433" s="87">
        <f>VLOOKUP(A433,'Consolidado 2021'!$B:$C,1,)</f>
        <v>51406</v>
      </c>
    </row>
    <row r="434" spans="1:5" ht="15" customHeight="1" x14ac:dyDescent="0.3">
      <c r="A434" s="95">
        <v>51407</v>
      </c>
      <c r="B434" s="95" t="s">
        <v>527</v>
      </c>
      <c r="C434" s="96">
        <v>3580967228</v>
      </c>
      <c r="D434" s="97">
        <v>2426798.0498000002</v>
      </c>
      <c r="E434" s="87">
        <f>VLOOKUP(A434,'Consolidado 2021'!$B:$C,1,)</f>
        <v>51407</v>
      </c>
    </row>
    <row r="435" spans="1:5" ht="15" customHeight="1" x14ac:dyDescent="0.3">
      <c r="A435" s="95">
        <v>5140701</v>
      </c>
      <c r="B435" s="95" t="s">
        <v>433</v>
      </c>
      <c r="C435" s="96">
        <v>2396651034</v>
      </c>
      <c r="D435" s="97">
        <v>1790554.08</v>
      </c>
      <c r="E435" s="87">
        <f>VLOOKUP(A435,'Consolidado 2021'!$B:$C,1,)</f>
        <v>5140701</v>
      </c>
    </row>
    <row r="436" spans="1:5" ht="15" customHeight="1" x14ac:dyDescent="0.3">
      <c r="A436" s="95">
        <v>5140702</v>
      </c>
      <c r="B436" s="95" t="s">
        <v>434</v>
      </c>
      <c r="C436" s="96">
        <v>1184316194</v>
      </c>
      <c r="D436" s="97">
        <v>636243.96980000008</v>
      </c>
      <c r="E436" s="87">
        <f>VLOOKUP(A436,'Consolidado 2021'!$B:$C,1,)</f>
        <v>5140702</v>
      </c>
    </row>
    <row r="437" spans="1:5" ht="15" customHeight="1" x14ac:dyDescent="0.3">
      <c r="A437" s="95">
        <v>515</v>
      </c>
      <c r="B437" s="95" t="s">
        <v>528</v>
      </c>
      <c r="C437" s="96">
        <v>666007751</v>
      </c>
      <c r="D437" s="97">
        <v>99371.99</v>
      </c>
      <c r="E437" s="87">
        <f>VLOOKUP(A437,'Consolidado 2021'!$B:$C,1,)</f>
        <v>515</v>
      </c>
    </row>
    <row r="438" spans="1:5" ht="15" customHeight="1" x14ac:dyDescent="0.3">
      <c r="A438" s="95">
        <v>51501</v>
      </c>
      <c r="B438" s="95" t="s">
        <v>529</v>
      </c>
      <c r="C438" s="96">
        <v>152286289</v>
      </c>
      <c r="D438" s="97">
        <v>23078.959999999999</v>
      </c>
      <c r="E438" s="87">
        <f>VLOOKUP(A438,'Consolidado 2021'!$B:$C,1,)</f>
        <v>51501</v>
      </c>
    </row>
    <row r="439" spans="1:5" ht="15" customHeight="1" x14ac:dyDescent="0.3">
      <c r="A439" s="95">
        <v>51502</v>
      </c>
      <c r="B439" s="95" t="s">
        <v>530</v>
      </c>
      <c r="C439" s="96">
        <v>49783131</v>
      </c>
      <c r="D439" s="97">
        <v>7521.13</v>
      </c>
      <c r="E439" s="87">
        <f>VLOOKUP(A439,'Consolidado 2021'!$B:$C,1,)</f>
        <v>51502</v>
      </c>
    </row>
    <row r="440" spans="1:5" ht="15" customHeight="1" x14ac:dyDescent="0.3">
      <c r="A440" s="95">
        <v>51503</v>
      </c>
      <c r="B440" s="95" t="s">
        <v>531</v>
      </c>
      <c r="C440" s="96">
        <v>64351492</v>
      </c>
      <c r="D440" s="97">
        <v>9550.5499999999993</v>
      </c>
      <c r="E440" s="87">
        <f>VLOOKUP(A440,'Consolidado 2021'!$B:$C,1,)</f>
        <v>51503</v>
      </c>
    </row>
    <row r="441" spans="1:5" ht="15" customHeight="1" x14ac:dyDescent="0.3">
      <c r="A441" s="95">
        <v>5150301</v>
      </c>
      <c r="B441" s="95" t="s">
        <v>532</v>
      </c>
      <c r="C441" s="96">
        <v>62352222</v>
      </c>
      <c r="D441" s="97">
        <v>9261.6999999999989</v>
      </c>
      <c r="E441" s="87">
        <f>VLOOKUP(A441,'Consolidado 2021'!$B:$C,1,)</f>
        <v>5150301</v>
      </c>
    </row>
    <row r="442" spans="1:5" ht="15" customHeight="1" x14ac:dyDescent="0.3">
      <c r="A442" s="95">
        <v>5150302</v>
      </c>
      <c r="B442" s="95" t="s">
        <v>533</v>
      </c>
      <c r="C442" s="96">
        <v>1999270</v>
      </c>
      <c r="D442" s="97">
        <v>288.85000000000002</v>
      </c>
      <c r="E442" s="87">
        <f>VLOOKUP(A442,'Consolidado 2021'!$B:$C,1,)</f>
        <v>5150302</v>
      </c>
    </row>
    <row r="443" spans="1:5" ht="15" customHeight="1" x14ac:dyDescent="0.3">
      <c r="A443" s="95">
        <v>51504</v>
      </c>
      <c r="B443" s="95" t="s">
        <v>534</v>
      </c>
      <c r="C443" s="96">
        <v>394303928</v>
      </c>
      <c r="D443" s="97">
        <v>58441.31</v>
      </c>
      <c r="E443" s="87">
        <f>VLOOKUP(A443,'Consolidado 2021'!$B:$C,1,)</f>
        <v>51504</v>
      </c>
    </row>
    <row r="444" spans="1:5" ht="15" customHeight="1" x14ac:dyDescent="0.3">
      <c r="A444" s="95">
        <v>51505</v>
      </c>
      <c r="B444" s="95" t="s">
        <v>535</v>
      </c>
      <c r="C444" s="96">
        <v>5282911</v>
      </c>
      <c r="D444" s="97">
        <v>780.04</v>
      </c>
      <c r="E444" s="87">
        <f>VLOOKUP(A444,'Consolidado 2021'!$B:$C,1,)</f>
        <v>51505</v>
      </c>
    </row>
    <row r="445" spans="1:5" ht="15" customHeight="1" x14ac:dyDescent="0.3">
      <c r="A445" s="95">
        <v>52</v>
      </c>
      <c r="B445" s="95" t="s">
        <v>536</v>
      </c>
      <c r="C445" s="96">
        <v>12107</v>
      </c>
      <c r="D445" s="97">
        <v>2.3600000000000003</v>
      </c>
      <c r="E445" s="87">
        <f>VLOOKUP(A445,'Consolidado 2021'!$B:$C,1,)</f>
        <v>52</v>
      </c>
    </row>
    <row r="446" spans="1:5" ht="15" customHeight="1" x14ac:dyDescent="0.3">
      <c r="A446" s="95">
        <v>5204</v>
      </c>
      <c r="B446" s="95" t="s">
        <v>537</v>
      </c>
      <c r="C446" s="96">
        <v>12107</v>
      </c>
      <c r="D446" s="97">
        <v>2.3600000000000003</v>
      </c>
      <c r="E446" s="87">
        <f>VLOOKUP(A446,'Consolidado 2021'!$B:$C,1,)</f>
        <v>5204</v>
      </c>
    </row>
    <row r="447" spans="1:5" s="106" customFormat="1" ht="15" customHeight="1" x14ac:dyDescent="0.3">
      <c r="A447" s="103"/>
      <c r="B447" s="103" t="s">
        <v>538</v>
      </c>
      <c r="C447" s="104">
        <v>2497475898</v>
      </c>
      <c r="D447" s="105">
        <v>333468.21999999997</v>
      </c>
    </row>
    <row r="448" spans="1:5" ht="15" customHeight="1" x14ac:dyDescent="0.3">
      <c r="A448" s="107"/>
    </row>
    <row r="449" spans="1:1" ht="15" customHeight="1" x14ac:dyDescent="0.3">
      <c r="A449" s="107"/>
    </row>
    <row r="450" spans="1:1" ht="15" customHeight="1" x14ac:dyDescent="0.3">
      <c r="A450" s="107"/>
    </row>
  </sheetData>
  <autoFilter ref="A7:F447" xr:uid="{7BEC87C6-B490-41F4-A56C-77A8AFBDEB0F}"/>
  <printOptions gridLinesSet="0"/>
  <pageMargins left="0.75" right="0.75" top="1" bottom="1" header="0.5" footer="0.5"/>
  <pageSetup paperSize="9"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BBC2D-6201-4A49-9298-0D25D1066955}">
  <sheetPr>
    <tabColor rgb="FFFFC000"/>
  </sheetPr>
  <dimension ref="A1:G148"/>
  <sheetViews>
    <sheetView showGridLines="0" topLeftCell="A67" zoomScaleNormal="100" workbookViewId="0">
      <selection activeCell="D15" sqref="D15"/>
    </sheetView>
  </sheetViews>
  <sheetFormatPr baseColWidth="10" defaultColWidth="11.44140625" defaultRowHeight="13.8" x14ac:dyDescent="0.3"/>
  <cols>
    <col min="1" max="1" width="12" style="113" bestFit="1" customWidth="1"/>
    <col min="2" max="2" width="37.109375" style="113" bestFit="1" customWidth="1"/>
    <col min="3" max="3" width="18" style="134" customWidth="1"/>
    <col min="4" max="4" width="16.33203125" style="111" customWidth="1"/>
    <col min="5" max="5" width="16.109375" style="112" customWidth="1"/>
    <col min="6" max="6" width="12.77734375" style="113" bestFit="1" customWidth="1"/>
    <col min="7" max="7" width="11.6640625" style="113" bestFit="1" customWidth="1"/>
    <col min="8" max="251" width="8.88671875" style="113" customWidth="1"/>
    <col min="252" max="252" width="1" style="113" customWidth="1"/>
    <col min="253" max="253" width="17.33203125" style="113" customWidth="1"/>
    <col min="254" max="254" width="67.33203125" style="113" customWidth="1"/>
    <col min="255" max="255" width="28.44140625" style="113" customWidth="1"/>
    <col min="256" max="507" width="8.88671875" style="113" customWidth="1"/>
    <col min="508" max="508" width="1" style="113" customWidth="1"/>
    <col min="509" max="509" width="17.33203125" style="113" customWidth="1"/>
    <col min="510" max="510" width="67.33203125" style="113" customWidth="1"/>
    <col min="511" max="511" width="28.44140625" style="113" customWidth="1"/>
    <col min="512" max="763" width="8.88671875" style="113" customWidth="1"/>
    <col min="764" max="764" width="1" style="113" customWidth="1"/>
    <col min="765" max="765" width="17.33203125" style="113" customWidth="1"/>
    <col min="766" max="766" width="67.33203125" style="113" customWidth="1"/>
    <col min="767" max="767" width="28.44140625" style="113" customWidth="1"/>
    <col min="768" max="1019" width="8.88671875" style="113" customWidth="1"/>
    <col min="1020" max="1020" width="1" style="113" customWidth="1"/>
    <col min="1021" max="1021" width="17.33203125" style="113" customWidth="1"/>
    <col min="1022" max="1022" width="67.33203125" style="113" customWidth="1"/>
    <col min="1023" max="1023" width="28.44140625" style="113" customWidth="1"/>
    <col min="1024" max="1275" width="8.88671875" style="113" customWidth="1"/>
    <col min="1276" max="1276" width="1" style="113" customWidth="1"/>
    <col min="1277" max="1277" width="17.33203125" style="113" customWidth="1"/>
    <col min="1278" max="1278" width="67.33203125" style="113" customWidth="1"/>
    <col min="1279" max="1279" width="28.44140625" style="113" customWidth="1"/>
    <col min="1280" max="1531" width="8.88671875" style="113" customWidth="1"/>
    <col min="1532" max="1532" width="1" style="113" customWidth="1"/>
    <col min="1533" max="1533" width="17.33203125" style="113" customWidth="1"/>
    <col min="1534" max="1534" width="67.33203125" style="113" customWidth="1"/>
    <col min="1535" max="1535" width="28.44140625" style="113" customWidth="1"/>
    <col min="1536" max="1787" width="8.88671875" style="113" customWidth="1"/>
    <col min="1788" max="1788" width="1" style="113" customWidth="1"/>
    <col min="1789" max="1789" width="17.33203125" style="113" customWidth="1"/>
    <col min="1790" max="1790" width="67.33203125" style="113" customWidth="1"/>
    <col min="1791" max="1791" width="28.44140625" style="113" customWidth="1"/>
    <col min="1792" max="2043" width="8.88671875" style="113" customWidth="1"/>
    <col min="2044" max="2044" width="1" style="113" customWidth="1"/>
    <col min="2045" max="2045" width="17.33203125" style="113" customWidth="1"/>
    <col min="2046" max="2046" width="67.33203125" style="113" customWidth="1"/>
    <col min="2047" max="2047" width="28.44140625" style="113" customWidth="1"/>
    <col min="2048" max="2299" width="8.88671875" style="113" customWidth="1"/>
    <col min="2300" max="2300" width="1" style="113" customWidth="1"/>
    <col min="2301" max="2301" width="17.33203125" style="113" customWidth="1"/>
    <col min="2302" max="2302" width="67.33203125" style="113" customWidth="1"/>
    <col min="2303" max="2303" width="28.44140625" style="113" customWidth="1"/>
    <col min="2304" max="2555" width="8.88671875" style="113" customWidth="1"/>
    <col min="2556" max="2556" width="1" style="113" customWidth="1"/>
    <col min="2557" max="2557" width="17.33203125" style="113" customWidth="1"/>
    <col min="2558" max="2558" width="67.33203125" style="113" customWidth="1"/>
    <col min="2559" max="2559" width="28.44140625" style="113" customWidth="1"/>
    <col min="2560" max="2811" width="8.88671875" style="113" customWidth="1"/>
    <col min="2812" max="2812" width="1" style="113" customWidth="1"/>
    <col min="2813" max="2813" width="17.33203125" style="113" customWidth="1"/>
    <col min="2814" max="2814" width="67.33203125" style="113" customWidth="1"/>
    <col min="2815" max="2815" width="28.44140625" style="113" customWidth="1"/>
    <col min="2816" max="3067" width="8.88671875" style="113" customWidth="1"/>
    <col min="3068" max="3068" width="1" style="113" customWidth="1"/>
    <col min="3069" max="3069" width="17.33203125" style="113" customWidth="1"/>
    <col min="3070" max="3070" width="67.33203125" style="113" customWidth="1"/>
    <col min="3071" max="3071" width="28.44140625" style="113" customWidth="1"/>
    <col min="3072" max="3323" width="8.88671875" style="113" customWidth="1"/>
    <col min="3324" max="3324" width="1" style="113" customWidth="1"/>
    <col min="3325" max="3325" width="17.33203125" style="113" customWidth="1"/>
    <col min="3326" max="3326" width="67.33203125" style="113" customWidth="1"/>
    <col min="3327" max="3327" width="28.44140625" style="113" customWidth="1"/>
    <col min="3328" max="3579" width="8.88671875" style="113" customWidth="1"/>
    <col min="3580" max="3580" width="1" style="113" customWidth="1"/>
    <col min="3581" max="3581" width="17.33203125" style="113" customWidth="1"/>
    <col min="3582" max="3582" width="67.33203125" style="113" customWidth="1"/>
    <col min="3583" max="3583" width="28.44140625" style="113" customWidth="1"/>
    <col min="3584" max="3835" width="8.88671875" style="113" customWidth="1"/>
    <col min="3836" max="3836" width="1" style="113" customWidth="1"/>
    <col min="3837" max="3837" width="17.33203125" style="113" customWidth="1"/>
    <col min="3838" max="3838" width="67.33203125" style="113" customWidth="1"/>
    <col min="3839" max="3839" width="28.44140625" style="113" customWidth="1"/>
    <col min="3840" max="4091" width="8.88671875" style="113" customWidth="1"/>
    <col min="4092" max="4092" width="1" style="113" customWidth="1"/>
    <col min="4093" max="4093" width="17.33203125" style="113" customWidth="1"/>
    <col min="4094" max="4094" width="67.33203125" style="113" customWidth="1"/>
    <col min="4095" max="4095" width="28.44140625" style="113" customWidth="1"/>
    <col min="4096" max="4347" width="8.88671875" style="113" customWidth="1"/>
    <col min="4348" max="4348" width="1" style="113" customWidth="1"/>
    <col min="4349" max="4349" width="17.33203125" style="113" customWidth="1"/>
    <col min="4350" max="4350" width="67.33203125" style="113" customWidth="1"/>
    <col min="4351" max="4351" width="28.44140625" style="113" customWidth="1"/>
    <col min="4352" max="4603" width="8.88671875" style="113" customWidth="1"/>
    <col min="4604" max="4604" width="1" style="113" customWidth="1"/>
    <col min="4605" max="4605" width="17.33203125" style="113" customWidth="1"/>
    <col min="4606" max="4606" width="67.33203125" style="113" customWidth="1"/>
    <col min="4607" max="4607" width="28.44140625" style="113" customWidth="1"/>
    <col min="4608" max="4859" width="8.88671875" style="113" customWidth="1"/>
    <col min="4860" max="4860" width="1" style="113" customWidth="1"/>
    <col min="4861" max="4861" width="17.33203125" style="113" customWidth="1"/>
    <col min="4862" max="4862" width="67.33203125" style="113" customWidth="1"/>
    <col min="4863" max="4863" width="28.44140625" style="113" customWidth="1"/>
    <col min="4864" max="5115" width="8.88671875" style="113" customWidth="1"/>
    <col min="5116" max="5116" width="1" style="113" customWidth="1"/>
    <col min="5117" max="5117" width="17.33203125" style="113" customWidth="1"/>
    <col min="5118" max="5118" width="67.33203125" style="113" customWidth="1"/>
    <col min="5119" max="5119" width="28.44140625" style="113" customWidth="1"/>
    <col min="5120" max="5371" width="8.88671875" style="113" customWidth="1"/>
    <col min="5372" max="5372" width="1" style="113" customWidth="1"/>
    <col min="5373" max="5373" width="17.33203125" style="113" customWidth="1"/>
    <col min="5374" max="5374" width="67.33203125" style="113" customWidth="1"/>
    <col min="5375" max="5375" width="28.44140625" style="113" customWidth="1"/>
    <col min="5376" max="5627" width="8.88671875" style="113" customWidth="1"/>
    <col min="5628" max="5628" width="1" style="113" customWidth="1"/>
    <col min="5629" max="5629" width="17.33203125" style="113" customWidth="1"/>
    <col min="5630" max="5630" width="67.33203125" style="113" customWidth="1"/>
    <col min="5631" max="5631" width="28.44140625" style="113" customWidth="1"/>
    <col min="5632" max="5883" width="8.88671875" style="113" customWidth="1"/>
    <col min="5884" max="5884" width="1" style="113" customWidth="1"/>
    <col min="5885" max="5885" width="17.33203125" style="113" customWidth="1"/>
    <col min="5886" max="5886" width="67.33203125" style="113" customWidth="1"/>
    <col min="5887" max="5887" width="28.44140625" style="113" customWidth="1"/>
    <col min="5888" max="6139" width="8.88671875" style="113" customWidth="1"/>
    <col min="6140" max="6140" width="1" style="113" customWidth="1"/>
    <col min="6141" max="6141" width="17.33203125" style="113" customWidth="1"/>
    <col min="6142" max="6142" width="67.33203125" style="113" customWidth="1"/>
    <col min="6143" max="6143" width="28.44140625" style="113" customWidth="1"/>
    <col min="6144" max="6395" width="8.88671875" style="113" customWidth="1"/>
    <col min="6396" max="6396" width="1" style="113" customWidth="1"/>
    <col min="6397" max="6397" width="17.33203125" style="113" customWidth="1"/>
    <col min="6398" max="6398" width="67.33203125" style="113" customWidth="1"/>
    <col min="6399" max="6399" width="28.44140625" style="113" customWidth="1"/>
    <col min="6400" max="6651" width="8.88671875" style="113" customWidth="1"/>
    <col min="6652" max="6652" width="1" style="113" customWidth="1"/>
    <col min="6653" max="6653" width="17.33203125" style="113" customWidth="1"/>
    <col min="6654" max="6654" width="67.33203125" style="113" customWidth="1"/>
    <col min="6655" max="6655" width="28.44140625" style="113" customWidth="1"/>
    <col min="6656" max="6907" width="8.88671875" style="113" customWidth="1"/>
    <col min="6908" max="6908" width="1" style="113" customWidth="1"/>
    <col min="6909" max="6909" width="17.33203125" style="113" customWidth="1"/>
    <col min="6910" max="6910" width="67.33203125" style="113" customWidth="1"/>
    <col min="6911" max="6911" width="28.44140625" style="113" customWidth="1"/>
    <col min="6912" max="7163" width="8.88671875" style="113" customWidth="1"/>
    <col min="7164" max="7164" width="1" style="113" customWidth="1"/>
    <col min="7165" max="7165" width="17.33203125" style="113" customWidth="1"/>
    <col min="7166" max="7166" width="67.33203125" style="113" customWidth="1"/>
    <col min="7167" max="7167" width="28.44140625" style="113" customWidth="1"/>
    <col min="7168" max="7419" width="8.88671875" style="113" customWidth="1"/>
    <col min="7420" max="7420" width="1" style="113" customWidth="1"/>
    <col min="7421" max="7421" width="17.33203125" style="113" customWidth="1"/>
    <col min="7422" max="7422" width="67.33203125" style="113" customWidth="1"/>
    <col min="7423" max="7423" width="28.44140625" style="113" customWidth="1"/>
    <col min="7424" max="7675" width="8.88671875" style="113" customWidth="1"/>
    <col min="7676" max="7676" width="1" style="113" customWidth="1"/>
    <col min="7677" max="7677" width="17.33203125" style="113" customWidth="1"/>
    <col min="7678" max="7678" width="67.33203125" style="113" customWidth="1"/>
    <col min="7679" max="7679" width="28.44140625" style="113" customWidth="1"/>
    <col min="7680" max="7931" width="8.88671875" style="113" customWidth="1"/>
    <col min="7932" max="7932" width="1" style="113" customWidth="1"/>
    <col min="7933" max="7933" width="17.33203125" style="113" customWidth="1"/>
    <col min="7934" max="7934" width="67.33203125" style="113" customWidth="1"/>
    <col min="7935" max="7935" width="28.44140625" style="113" customWidth="1"/>
    <col min="7936" max="8187" width="8.88671875" style="113" customWidth="1"/>
    <col min="8188" max="8188" width="1" style="113" customWidth="1"/>
    <col min="8189" max="8189" width="17.33203125" style="113" customWidth="1"/>
    <col min="8190" max="8190" width="67.33203125" style="113" customWidth="1"/>
    <col min="8191" max="8191" width="28.44140625" style="113" customWidth="1"/>
    <col min="8192" max="8443" width="8.88671875" style="113" customWidth="1"/>
    <col min="8444" max="8444" width="1" style="113" customWidth="1"/>
    <col min="8445" max="8445" width="17.33203125" style="113" customWidth="1"/>
    <col min="8446" max="8446" width="67.33203125" style="113" customWidth="1"/>
    <col min="8447" max="8447" width="28.44140625" style="113" customWidth="1"/>
    <col min="8448" max="8699" width="8.88671875" style="113" customWidth="1"/>
    <col min="8700" max="8700" width="1" style="113" customWidth="1"/>
    <col min="8701" max="8701" width="17.33203125" style="113" customWidth="1"/>
    <col min="8702" max="8702" width="67.33203125" style="113" customWidth="1"/>
    <col min="8703" max="8703" width="28.44140625" style="113" customWidth="1"/>
    <col min="8704" max="8955" width="8.88671875" style="113" customWidth="1"/>
    <col min="8956" max="8956" width="1" style="113" customWidth="1"/>
    <col min="8957" max="8957" width="17.33203125" style="113" customWidth="1"/>
    <col min="8958" max="8958" width="67.33203125" style="113" customWidth="1"/>
    <col min="8959" max="8959" width="28.44140625" style="113" customWidth="1"/>
    <col min="8960" max="9211" width="8.88671875" style="113" customWidth="1"/>
    <col min="9212" max="9212" width="1" style="113" customWidth="1"/>
    <col min="9213" max="9213" width="17.33203125" style="113" customWidth="1"/>
    <col min="9214" max="9214" width="67.33203125" style="113" customWidth="1"/>
    <col min="9215" max="9215" width="28.44140625" style="113" customWidth="1"/>
    <col min="9216" max="9467" width="8.88671875" style="113" customWidth="1"/>
    <col min="9468" max="9468" width="1" style="113" customWidth="1"/>
    <col min="9469" max="9469" width="17.33203125" style="113" customWidth="1"/>
    <col min="9470" max="9470" width="67.33203125" style="113" customWidth="1"/>
    <col min="9471" max="9471" width="28.44140625" style="113" customWidth="1"/>
    <col min="9472" max="9723" width="8.88671875" style="113" customWidth="1"/>
    <col min="9724" max="9724" width="1" style="113" customWidth="1"/>
    <col min="9725" max="9725" width="17.33203125" style="113" customWidth="1"/>
    <col min="9726" max="9726" width="67.33203125" style="113" customWidth="1"/>
    <col min="9727" max="9727" width="28.44140625" style="113" customWidth="1"/>
    <col min="9728" max="9979" width="8.88671875" style="113" customWidth="1"/>
    <col min="9980" max="9980" width="1" style="113" customWidth="1"/>
    <col min="9981" max="9981" width="17.33203125" style="113" customWidth="1"/>
    <col min="9982" max="9982" width="67.33203125" style="113" customWidth="1"/>
    <col min="9983" max="9983" width="28.44140625" style="113" customWidth="1"/>
    <col min="9984" max="10235" width="8.88671875" style="113" customWidth="1"/>
    <col min="10236" max="10236" width="1" style="113" customWidth="1"/>
    <col min="10237" max="10237" width="17.33203125" style="113" customWidth="1"/>
    <col min="10238" max="10238" width="67.33203125" style="113" customWidth="1"/>
    <col min="10239" max="10239" width="28.44140625" style="113" customWidth="1"/>
    <col min="10240" max="10491" width="8.88671875" style="113" customWidth="1"/>
    <col min="10492" max="10492" width="1" style="113" customWidth="1"/>
    <col min="10493" max="10493" width="17.33203125" style="113" customWidth="1"/>
    <col min="10494" max="10494" width="67.33203125" style="113" customWidth="1"/>
    <col min="10495" max="10495" width="28.44140625" style="113" customWidth="1"/>
    <col min="10496" max="10747" width="8.88671875" style="113" customWidth="1"/>
    <col min="10748" max="10748" width="1" style="113" customWidth="1"/>
    <col min="10749" max="10749" width="17.33203125" style="113" customWidth="1"/>
    <col min="10750" max="10750" width="67.33203125" style="113" customWidth="1"/>
    <col min="10751" max="10751" width="28.44140625" style="113" customWidth="1"/>
    <col min="10752" max="11003" width="8.88671875" style="113" customWidth="1"/>
    <col min="11004" max="11004" width="1" style="113" customWidth="1"/>
    <col min="11005" max="11005" width="17.33203125" style="113" customWidth="1"/>
    <col min="11006" max="11006" width="67.33203125" style="113" customWidth="1"/>
    <col min="11007" max="11007" width="28.44140625" style="113" customWidth="1"/>
    <col min="11008" max="11259" width="8.88671875" style="113" customWidth="1"/>
    <col min="11260" max="11260" width="1" style="113" customWidth="1"/>
    <col min="11261" max="11261" width="17.33203125" style="113" customWidth="1"/>
    <col min="11262" max="11262" width="67.33203125" style="113" customWidth="1"/>
    <col min="11263" max="11263" width="28.44140625" style="113" customWidth="1"/>
    <col min="11264" max="11515" width="8.88671875" style="113" customWidth="1"/>
    <col min="11516" max="11516" width="1" style="113" customWidth="1"/>
    <col min="11517" max="11517" width="17.33203125" style="113" customWidth="1"/>
    <col min="11518" max="11518" width="67.33203125" style="113" customWidth="1"/>
    <col min="11519" max="11519" width="28.44140625" style="113" customWidth="1"/>
    <col min="11520" max="11771" width="8.88671875" style="113" customWidth="1"/>
    <col min="11772" max="11772" width="1" style="113" customWidth="1"/>
    <col min="11773" max="11773" width="17.33203125" style="113" customWidth="1"/>
    <col min="11774" max="11774" width="67.33203125" style="113" customWidth="1"/>
    <col min="11775" max="11775" width="28.44140625" style="113" customWidth="1"/>
    <col min="11776" max="12027" width="8.88671875" style="113" customWidth="1"/>
    <col min="12028" max="12028" width="1" style="113" customWidth="1"/>
    <col min="12029" max="12029" width="17.33203125" style="113" customWidth="1"/>
    <col min="12030" max="12030" width="67.33203125" style="113" customWidth="1"/>
    <col min="12031" max="12031" width="28.44140625" style="113" customWidth="1"/>
    <col min="12032" max="12283" width="8.88671875" style="113" customWidth="1"/>
    <col min="12284" max="12284" width="1" style="113" customWidth="1"/>
    <col min="12285" max="12285" width="17.33203125" style="113" customWidth="1"/>
    <col min="12286" max="12286" width="67.33203125" style="113" customWidth="1"/>
    <col min="12287" max="12287" width="28.44140625" style="113" customWidth="1"/>
    <col min="12288" max="12539" width="8.88671875" style="113" customWidth="1"/>
    <col min="12540" max="12540" width="1" style="113" customWidth="1"/>
    <col min="12541" max="12541" width="17.33203125" style="113" customWidth="1"/>
    <col min="12542" max="12542" width="67.33203125" style="113" customWidth="1"/>
    <col min="12543" max="12543" width="28.44140625" style="113" customWidth="1"/>
    <col min="12544" max="12795" width="8.88671875" style="113" customWidth="1"/>
    <col min="12796" max="12796" width="1" style="113" customWidth="1"/>
    <col min="12797" max="12797" width="17.33203125" style="113" customWidth="1"/>
    <col min="12798" max="12798" width="67.33203125" style="113" customWidth="1"/>
    <col min="12799" max="12799" width="28.44140625" style="113" customWidth="1"/>
    <col min="12800" max="13051" width="8.88671875" style="113" customWidth="1"/>
    <col min="13052" max="13052" width="1" style="113" customWidth="1"/>
    <col min="13053" max="13053" width="17.33203125" style="113" customWidth="1"/>
    <col min="13054" max="13054" width="67.33203125" style="113" customWidth="1"/>
    <col min="13055" max="13055" width="28.44140625" style="113" customWidth="1"/>
    <col min="13056" max="13307" width="8.88671875" style="113" customWidth="1"/>
    <col min="13308" max="13308" width="1" style="113" customWidth="1"/>
    <col min="13309" max="13309" width="17.33203125" style="113" customWidth="1"/>
    <col min="13310" max="13310" width="67.33203125" style="113" customWidth="1"/>
    <col min="13311" max="13311" width="28.44140625" style="113" customWidth="1"/>
    <col min="13312" max="13563" width="8.88671875" style="113" customWidth="1"/>
    <col min="13564" max="13564" width="1" style="113" customWidth="1"/>
    <col min="13565" max="13565" width="17.33203125" style="113" customWidth="1"/>
    <col min="13566" max="13566" width="67.33203125" style="113" customWidth="1"/>
    <col min="13567" max="13567" width="28.44140625" style="113" customWidth="1"/>
    <col min="13568" max="13819" width="8.88671875" style="113" customWidth="1"/>
    <col min="13820" max="13820" width="1" style="113" customWidth="1"/>
    <col min="13821" max="13821" width="17.33203125" style="113" customWidth="1"/>
    <col min="13822" max="13822" width="67.33203125" style="113" customWidth="1"/>
    <col min="13823" max="13823" width="28.44140625" style="113" customWidth="1"/>
    <col min="13824" max="14075" width="8.88671875" style="113" customWidth="1"/>
    <col min="14076" max="14076" width="1" style="113" customWidth="1"/>
    <col min="14077" max="14077" width="17.33203125" style="113" customWidth="1"/>
    <col min="14078" max="14078" width="67.33203125" style="113" customWidth="1"/>
    <col min="14079" max="14079" width="28.44140625" style="113" customWidth="1"/>
    <col min="14080" max="14331" width="8.88671875" style="113" customWidth="1"/>
    <col min="14332" max="14332" width="1" style="113" customWidth="1"/>
    <col min="14333" max="14333" width="17.33203125" style="113" customWidth="1"/>
    <col min="14334" max="14334" width="67.33203125" style="113" customWidth="1"/>
    <col min="14335" max="14335" width="28.44140625" style="113" customWidth="1"/>
    <col min="14336" max="14587" width="8.88671875" style="113" customWidth="1"/>
    <col min="14588" max="14588" width="1" style="113" customWidth="1"/>
    <col min="14589" max="14589" width="17.33203125" style="113" customWidth="1"/>
    <col min="14590" max="14590" width="67.33203125" style="113" customWidth="1"/>
    <col min="14591" max="14591" width="28.44140625" style="113" customWidth="1"/>
    <col min="14592" max="14843" width="8.88671875" style="113" customWidth="1"/>
    <col min="14844" max="14844" width="1" style="113" customWidth="1"/>
    <col min="14845" max="14845" width="17.33203125" style="113" customWidth="1"/>
    <col min="14846" max="14846" width="67.33203125" style="113" customWidth="1"/>
    <col min="14847" max="14847" width="28.44140625" style="113" customWidth="1"/>
    <col min="14848" max="15099" width="8.88671875" style="113" customWidth="1"/>
    <col min="15100" max="15100" width="1" style="113" customWidth="1"/>
    <col min="15101" max="15101" width="17.33203125" style="113" customWidth="1"/>
    <col min="15102" max="15102" width="67.33203125" style="113" customWidth="1"/>
    <col min="15103" max="15103" width="28.44140625" style="113" customWidth="1"/>
    <col min="15104" max="15355" width="8.88671875" style="113" customWidth="1"/>
    <col min="15356" max="15356" width="1" style="113" customWidth="1"/>
    <col min="15357" max="15357" width="17.33203125" style="113" customWidth="1"/>
    <col min="15358" max="15358" width="67.33203125" style="113" customWidth="1"/>
    <col min="15359" max="15359" width="28.44140625" style="113" customWidth="1"/>
    <col min="15360" max="15611" width="8.88671875" style="113" customWidth="1"/>
    <col min="15612" max="15612" width="1" style="113" customWidth="1"/>
    <col min="15613" max="15613" width="17.33203125" style="113" customWidth="1"/>
    <col min="15614" max="15614" width="67.33203125" style="113" customWidth="1"/>
    <col min="15615" max="15615" width="28.44140625" style="113" customWidth="1"/>
    <col min="15616" max="15867" width="8.88671875" style="113" customWidth="1"/>
    <col min="15868" max="15868" width="1" style="113" customWidth="1"/>
    <col min="15869" max="15869" width="17.33203125" style="113" customWidth="1"/>
    <col min="15870" max="15870" width="67.33203125" style="113" customWidth="1"/>
    <col min="15871" max="15871" width="28.44140625" style="113" customWidth="1"/>
    <col min="15872" max="16123" width="8.88671875" style="113" customWidth="1"/>
    <col min="16124" max="16124" width="1" style="113" customWidth="1"/>
    <col min="16125" max="16125" width="17.33203125" style="113" customWidth="1"/>
    <col min="16126" max="16126" width="67.33203125" style="113" customWidth="1"/>
    <col min="16127" max="16127" width="28.44140625" style="113" customWidth="1"/>
    <col min="16128" max="16384" width="8.88671875" style="113" customWidth="1"/>
  </cols>
  <sheetData>
    <row r="1" spans="1:7" ht="15" customHeight="1" x14ac:dyDescent="0.3">
      <c r="A1" s="108"/>
      <c r="B1" s="109" t="s">
        <v>119</v>
      </c>
      <c r="C1" s="110"/>
    </row>
    <row r="2" spans="1:7" ht="15" customHeight="1" x14ac:dyDescent="0.3">
      <c r="A2" s="114"/>
      <c r="B2" s="115" t="s">
        <v>539</v>
      </c>
      <c r="C2" s="116"/>
    </row>
    <row r="3" spans="1:7" ht="15" customHeight="1" x14ac:dyDescent="0.3">
      <c r="A3" s="117"/>
      <c r="B3" s="118" t="s">
        <v>148</v>
      </c>
      <c r="C3" s="119"/>
    </row>
    <row r="4" spans="1:7" ht="15" customHeight="1" x14ac:dyDescent="0.3">
      <c r="A4" s="120" t="s">
        <v>149</v>
      </c>
      <c r="B4" s="120" t="s">
        <v>150</v>
      </c>
      <c r="C4" s="121" t="s">
        <v>540</v>
      </c>
      <c r="D4" s="122" t="s">
        <v>541</v>
      </c>
      <c r="E4" s="123" t="s">
        <v>542</v>
      </c>
    </row>
    <row r="5" spans="1:7" s="109" customFormat="1" ht="15" customHeight="1" x14ac:dyDescent="0.3">
      <c r="A5" s="124">
        <v>1</v>
      </c>
      <c r="B5" s="124" t="s">
        <v>154</v>
      </c>
      <c r="C5" s="125">
        <v>7724572285</v>
      </c>
      <c r="D5" s="111">
        <v>1125565.1000000001</v>
      </c>
      <c r="E5" s="112"/>
    </row>
    <row r="6" spans="1:7" s="109" customFormat="1" ht="15" customHeight="1" x14ac:dyDescent="0.3">
      <c r="A6" s="124">
        <v>101</v>
      </c>
      <c r="B6" s="124" t="s">
        <v>155</v>
      </c>
      <c r="C6" s="125">
        <v>7199313841</v>
      </c>
      <c r="D6" s="111">
        <v>1047811.52</v>
      </c>
      <c r="E6" s="112"/>
    </row>
    <row r="7" spans="1:7" s="109" customFormat="1" ht="15" customHeight="1" x14ac:dyDescent="0.3">
      <c r="A7" s="124">
        <v>10101</v>
      </c>
      <c r="B7" s="124" t="s">
        <v>156</v>
      </c>
      <c r="C7" s="125">
        <v>1477160065</v>
      </c>
      <c r="D7" s="111">
        <v>214990.66999999993</v>
      </c>
      <c r="E7" s="112"/>
    </row>
    <row r="8" spans="1:7" s="109" customFormat="1" ht="15" customHeight="1" x14ac:dyDescent="0.3">
      <c r="A8" s="124">
        <v>1010102</v>
      </c>
      <c r="B8" s="124" t="s">
        <v>543</v>
      </c>
      <c r="C8" s="125">
        <v>1477160065</v>
      </c>
      <c r="D8" s="111">
        <v>214990.66999999993</v>
      </c>
      <c r="E8" s="112"/>
    </row>
    <row r="9" spans="1:7" s="109" customFormat="1" ht="15" customHeight="1" x14ac:dyDescent="0.3">
      <c r="A9" s="124">
        <v>101010201</v>
      </c>
      <c r="B9" s="124" t="s">
        <v>544</v>
      </c>
      <c r="C9" s="125">
        <v>716173061</v>
      </c>
      <c r="D9" s="111">
        <v>104234.15000000001</v>
      </c>
      <c r="E9" s="112">
        <v>101010201</v>
      </c>
      <c r="F9" s="109">
        <f>+VLOOKUP(E9,'Consolidado 2021'!B:E,4,FALSE)</f>
        <v>716173061</v>
      </c>
      <c r="G9" s="126">
        <f>+F9-C9</f>
        <v>0</v>
      </c>
    </row>
    <row r="10" spans="1:7" s="131" customFormat="1" ht="15" customHeight="1" x14ac:dyDescent="0.3">
      <c r="A10" s="127">
        <v>101010202</v>
      </c>
      <c r="B10" s="127" t="s">
        <v>545</v>
      </c>
      <c r="C10" s="128">
        <v>760987004</v>
      </c>
      <c r="D10" s="129">
        <v>110756.51999999999</v>
      </c>
      <c r="E10" s="130">
        <v>101010202</v>
      </c>
      <c r="F10" s="131">
        <f>+VLOOKUP(E10,'Consolidado 2021'!B:E,4,FALSE)</f>
        <v>760987004</v>
      </c>
      <c r="G10" s="132">
        <f t="shared" ref="G10" si="0">+F10-C10</f>
        <v>0</v>
      </c>
    </row>
    <row r="11" spans="1:7" s="109" customFormat="1" ht="15" customHeight="1" x14ac:dyDescent="0.3">
      <c r="A11" s="124">
        <v>10102</v>
      </c>
      <c r="B11" s="124" t="s">
        <v>192</v>
      </c>
      <c r="C11" s="125">
        <v>5179670754</v>
      </c>
      <c r="D11" s="111">
        <v>753866.11</v>
      </c>
      <c r="E11" s="112"/>
    </row>
    <row r="12" spans="1:7" s="109" customFormat="1" ht="15" customHeight="1" x14ac:dyDescent="0.3">
      <c r="A12" s="124">
        <v>1010201</v>
      </c>
      <c r="B12" s="124" t="s">
        <v>546</v>
      </c>
      <c r="C12" s="125">
        <v>5179670754</v>
      </c>
      <c r="D12" s="111">
        <v>753866.11</v>
      </c>
      <c r="E12" s="112"/>
    </row>
    <row r="13" spans="1:7" s="109" customFormat="1" ht="15" customHeight="1" x14ac:dyDescent="0.3">
      <c r="A13" s="124">
        <v>101020101</v>
      </c>
      <c r="B13" s="124" t="s">
        <v>547</v>
      </c>
      <c r="C13" s="125">
        <v>5015786534</v>
      </c>
      <c r="D13" s="111">
        <v>730013.85999999987</v>
      </c>
      <c r="E13" s="112"/>
    </row>
    <row r="14" spans="1:7" s="109" customFormat="1" ht="15" customHeight="1" x14ac:dyDescent="0.3">
      <c r="A14" s="124">
        <v>10102010101</v>
      </c>
      <c r="B14" s="124" t="s">
        <v>548</v>
      </c>
      <c r="C14" s="125">
        <v>4800000000</v>
      </c>
      <c r="D14" s="111">
        <v>698607.59000000008</v>
      </c>
      <c r="E14" s="112">
        <v>1120112301</v>
      </c>
      <c r="F14" s="109">
        <f>+VLOOKUP(E14,'Consolidado 2021'!B:E,4,FALSE)</f>
        <v>4800000000</v>
      </c>
      <c r="G14" s="126">
        <f t="shared" ref="G14:G19" si="1">+F14-C14</f>
        <v>0</v>
      </c>
    </row>
    <row r="15" spans="1:7" s="109" customFormat="1" ht="15" customHeight="1" x14ac:dyDescent="0.3">
      <c r="A15" s="124">
        <v>10102010102</v>
      </c>
      <c r="B15" s="124" t="s">
        <v>549</v>
      </c>
      <c r="C15" s="125">
        <v>171770250</v>
      </c>
      <c r="D15" s="111">
        <v>25000</v>
      </c>
      <c r="E15" s="112">
        <v>1120112302</v>
      </c>
      <c r="F15" s="109">
        <f>+VLOOKUP(E15,'Consolidado 2021'!B:E,4,FALSE)</f>
        <v>171770250</v>
      </c>
      <c r="G15" s="126">
        <f t="shared" si="1"/>
        <v>0</v>
      </c>
    </row>
    <row r="16" spans="1:7" s="109" customFormat="1" ht="15" customHeight="1" x14ac:dyDescent="0.3">
      <c r="A16" s="124">
        <v>10102010196</v>
      </c>
      <c r="B16" s="124" t="s">
        <v>550</v>
      </c>
      <c r="C16" s="125">
        <v>7593207</v>
      </c>
      <c r="D16" s="111">
        <v>1105.1400000000001</v>
      </c>
      <c r="E16" s="112">
        <v>1120116106</v>
      </c>
      <c r="F16" s="109">
        <f>+VLOOKUP(E16,'Consolidado 2021'!B:E,4,FALSE)</f>
        <v>7593207</v>
      </c>
      <c r="G16" s="126">
        <f t="shared" si="1"/>
        <v>0</v>
      </c>
    </row>
    <row r="17" spans="1:7" s="109" customFormat="1" ht="15" customHeight="1" x14ac:dyDescent="0.3">
      <c r="A17" s="124">
        <v>10102010197</v>
      </c>
      <c r="B17" s="124" t="s">
        <v>551</v>
      </c>
      <c r="C17" s="125">
        <v>-6308434</v>
      </c>
      <c r="D17" s="111">
        <v>-918.15000000000009</v>
      </c>
      <c r="E17" s="112">
        <v>1120116206</v>
      </c>
      <c r="F17" s="109">
        <f>+VLOOKUP(E17,'Consolidado 2021'!B:E,4,FALSE)</f>
        <v>-6308434</v>
      </c>
      <c r="G17" s="126">
        <f t="shared" si="1"/>
        <v>0</v>
      </c>
    </row>
    <row r="18" spans="1:7" s="109" customFormat="1" ht="15" customHeight="1" x14ac:dyDescent="0.3">
      <c r="A18" s="124">
        <v>10102010198</v>
      </c>
      <c r="B18" s="124" t="s">
        <v>552</v>
      </c>
      <c r="C18" s="125">
        <v>311828771</v>
      </c>
      <c r="D18" s="111">
        <v>45384.569999999992</v>
      </c>
      <c r="E18" s="112">
        <v>1120116105</v>
      </c>
      <c r="F18" s="109">
        <f>+VLOOKUP(E18,'Consolidado 2021'!B:E,4,FALSE)</f>
        <v>311828771</v>
      </c>
      <c r="G18" s="126">
        <f t="shared" si="1"/>
        <v>0</v>
      </c>
    </row>
    <row r="19" spans="1:7" s="109" customFormat="1" ht="15" customHeight="1" x14ac:dyDescent="0.3">
      <c r="A19" s="124">
        <v>10102010199</v>
      </c>
      <c r="B19" s="124" t="s">
        <v>553</v>
      </c>
      <c r="C19" s="125">
        <v>-269097260</v>
      </c>
      <c r="D19" s="111">
        <v>-39165.29</v>
      </c>
      <c r="E19" s="112">
        <v>1120116205</v>
      </c>
      <c r="F19" s="109">
        <f>+VLOOKUP(E19,'Consolidado 2021'!B:E,4,FALSE)</f>
        <v>-269097260</v>
      </c>
      <c r="G19" s="126">
        <f t="shared" si="1"/>
        <v>0</v>
      </c>
    </row>
    <row r="20" spans="1:7" s="109" customFormat="1" ht="15" customHeight="1" x14ac:dyDescent="0.3">
      <c r="A20" s="124">
        <v>101020102</v>
      </c>
      <c r="B20" s="124" t="s">
        <v>554</v>
      </c>
      <c r="C20" s="125">
        <v>163884220</v>
      </c>
      <c r="D20" s="111">
        <v>23852.25</v>
      </c>
      <c r="E20" s="112"/>
      <c r="G20" s="126"/>
    </row>
    <row r="21" spans="1:7" s="109" customFormat="1" ht="15" customHeight="1" x14ac:dyDescent="0.3">
      <c r="A21" s="124">
        <v>10102010201</v>
      </c>
      <c r="B21" s="124" t="s">
        <v>454</v>
      </c>
      <c r="C21" s="125">
        <v>163000000</v>
      </c>
      <c r="D21" s="111">
        <v>23723.550000000003</v>
      </c>
      <c r="E21" s="112">
        <v>1120113101</v>
      </c>
      <c r="F21" s="109">
        <f>+VLOOKUP(E21,'Consolidado 2021'!B:E,4,FALSE)</f>
        <v>163000000</v>
      </c>
      <c r="G21" s="126">
        <f t="shared" ref="G21:G23" si="2">+F21-C21</f>
        <v>0</v>
      </c>
    </row>
    <row r="22" spans="1:7" s="109" customFormat="1" ht="15" customHeight="1" x14ac:dyDescent="0.3">
      <c r="A22" s="124">
        <v>10102010298</v>
      </c>
      <c r="B22" s="124" t="s">
        <v>555</v>
      </c>
      <c r="C22" s="125">
        <v>33077836</v>
      </c>
      <c r="D22" s="111">
        <v>4814.26</v>
      </c>
      <c r="E22" s="112">
        <v>1120116107</v>
      </c>
      <c r="F22" s="109">
        <f>+VLOOKUP(E22,'Consolidado 2021'!B:E,4,FALSE)</f>
        <v>33077836</v>
      </c>
      <c r="G22" s="126">
        <f t="shared" si="2"/>
        <v>0</v>
      </c>
    </row>
    <row r="23" spans="1:7" s="109" customFormat="1" ht="15" customHeight="1" x14ac:dyDescent="0.3">
      <c r="A23" s="124">
        <v>10102010299</v>
      </c>
      <c r="B23" s="124" t="s">
        <v>556</v>
      </c>
      <c r="C23" s="125">
        <v>-32193616</v>
      </c>
      <c r="D23" s="111">
        <v>-4685.5599999999995</v>
      </c>
      <c r="E23" s="112">
        <v>1120116207</v>
      </c>
      <c r="F23" s="109">
        <f>+VLOOKUP(E23,'Consolidado 2021'!B:E,4,FALSE)</f>
        <v>-32193616</v>
      </c>
      <c r="G23" s="126">
        <f t="shared" si="2"/>
        <v>0</v>
      </c>
    </row>
    <row r="24" spans="1:7" s="109" customFormat="1" ht="15" customHeight="1" x14ac:dyDescent="0.3">
      <c r="A24" s="124">
        <v>10103</v>
      </c>
      <c r="B24" s="124" t="s">
        <v>557</v>
      </c>
      <c r="C24" s="125">
        <v>512251458</v>
      </c>
      <c r="D24" s="111">
        <v>74554.739999999991</v>
      </c>
      <c r="E24" s="112"/>
      <c r="G24" s="126"/>
    </row>
    <row r="25" spans="1:7" s="109" customFormat="1" ht="15" customHeight="1" x14ac:dyDescent="0.3">
      <c r="A25" s="124">
        <v>1010301</v>
      </c>
      <c r="B25" s="124" t="s">
        <v>558</v>
      </c>
      <c r="C25" s="125">
        <v>17359590</v>
      </c>
      <c r="D25" s="111">
        <v>2526.5699999999997</v>
      </c>
      <c r="E25" s="112"/>
      <c r="G25" s="126"/>
    </row>
    <row r="26" spans="1:7" s="109" customFormat="1" ht="15" customHeight="1" x14ac:dyDescent="0.3">
      <c r="A26" s="124">
        <v>1010301001</v>
      </c>
      <c r="B26" s="124" t="s">
        <v>559</v>
      </c>
      <c r="C26" s="125">
        <v>17359590</v>
      </c>
      <c r="D26" s="111">
        <v>2526.5699999999997</v>
      </c>
      <c r="E26" s="112">
        <v>113020301</v>
      </c>
      <c r="F26" s="109">
        <f>+VLOOKUP(E26,'Consolidado 2021'!B:E,4,FALSE)</f>
        <v>17359590</v>
      </c>
      <c r="G26" s="126">
        <f>+F26-C26</f>
        <v>0</v>
      </c>
    </row>
    <row r="27" spans="1:7" s="109" customFormat="1" ht="15" customHeight="1" x14ac:dyDescent="0.3">
      <c r="A27" s="124">
        <v>1010302</v>
      </c>
      <c r="B27" s="124" t="s">
        <v>560</v>
      </c>
      <c r="C27" s="125">
        <v>482932996</v>
      </c>
      <c r="D27" s="111">
        <v>70287.640000000014</v>
      </c>
      <c r="E27" s="112"/>
      <c r="G27" s="126"/>
    </row>
    <row r="28" spans="1:7" s="109" customFormat="1" ht="15" customHeight="1" x14ac:dyDescent="0.3">
      <c r="A28" s="124">
        <v>1010302001</v>
      </c>
      <c r="B28" s="124" t="s">
        <v>561</v>
      </c>
      <c r="C28" s="125">
        <v>244724830</v>
      </c>
      <c r="D28" s="111">
        <v>35618.050000000047</v>
      </c>
      <c r="E28" s="112">
        <v>113010101</v>
      </c>
      <c r="F28" s="109">
        <f>+VLOOKUP(E28,'Consolidado 2021'!B:E,4,FALSE)</f>
        <v>244724830</v>
      </c>
      <c r="G28" s="126">
        <f t="shared" ref="G28:G29" si="3">+F28-C28</f>
        <v>0</v>
      </c>
    </row>
    <row r="29" spans="1:7" s="109" customFormat="1" ht="15" customHeight="1" x14ac:dyDescent="0.3">
      <c r="A29" s="124">
        <v>1010302002</v>
      </c>
      <c r="B29" s="124" t="s">
        <v>562</v>
      </c>
      <c r="C29" s="125">
        <v>238208166</v>
      </c>
      <c r="D29" s="111">
        <v>34669.589999999967</v>
      </c>
      <c r="E29" s="112">
        <v>113010102</v>
      </c>
      <c r="F29" s="109">
        <f>+VLOOKUP(E29,'Consolidado 2021'!B:E,4,FALSE)</f>
        <v>238208166</v>
      </c>
      <c r="G29" s="126">
        <f t="shared" si="3"/>
        <v>0</v>
      </c>
    </row>
    <row r="30" spans="1:7" s="109" customFormat="1" ht="15" customHeight="1" x14ac:dyDescent="0.3">
      <c r="A30" s="124">
        <v>1010305</v>
      </c>
      <c r="B30" s="124" t="s">
        <v>563</v>
      </c>
      <c r="C30" s="125">
        <v>11958872</v>
      </c>
      <c r="D30" s="111">
        <v>1740.53</v>
      </c>
      <c r="E30" s="112"/>
      <c r="G30" s="126"/>
    </row>
    <row r="31" spans="1:7" s="109" customFormat="1" ht="15" customHeight="1" x14ac:dyDescent="0.3">
      <c r="A31" s="124">
        <v>1010305002</v>
      </c>
      <c r="B31" s="124" t="s">
        <v>564</v>
      </c>
      <c r="C31" s="125">
        <v>11958872</v>
      </c>
      <c r="D31" s="111">
        <v>1740.53</v>
      </c>
      <c r="E31" s="112">
        <v>1130801</v>
      </c>
      <c r="F31" s="109">
        <f>+VLOOKUP(E31,'Consolidado 2021'!B:E,4,FALSE)</f>
        <v>11958872</v>
      </c>
      <c r="G31" s="126">
        <f>+F31-C31</f>
        <v>0</v>
      </c>
    </row>
    <row r="32" spans="1:7" s="109" customFormat="1" ht="15" customHeight="1" x14ac:dyDescent="0.3">
      <c r="A32" s="124">
        <v>10104</v>
      </c>
      <c r="B32" s="124" t="s">
        <v>565</v>
      </c>
      <c r="C32" s="125">
        <v>30231564</v>
      </c>
      <c r="D32" s="111">
        <v>4400</v>
      </c>
      <c r="E32" s="112"/>
      <c r="G32" s="126"/>
    </row>
    <row r="33" spans="1:7" s="109" customFormat="1" ht="15" customHeight="1" x14ac:dyDescent="0.3">
      <c r="A33" s="124">
        <v>1010401</v>
      </c>
      <c r="B33" s="124" t="s">
        <v>566</v>
      </c>
      <c r="C33" s="125">
        <v>30231564</v>
      </c>
      <c r="D33" s="111">
        <v>4400</v>
      </c>
      <c r="E33" s="112">
        <v>1010401</v>
      </c>
      <c r="F33" s="109">
        <f>+VLOOKUP(E33,'Consolidado 2021'!B:E,4,FALSE)</f>
        <v>30231564</v>
      </c>
      <c r="G33" s="126">
        <f>+F33-C33</f>
        <v>0</v>
      </c>
    </row>
    <row r="34" spans="1:7" s="109" customFormat="1" ht="15" customHeight="1" x14ac:dyDescent="0.3">
      <c r="A34" s="124">
        <v>102</v>
      </c>
      <c r="B34" s="124" t="s">
        <v>275</v>
      </c>
      <c r="C34" s="125">
        <v>525258444</v>
      </c>
      <c r="D34" s="111">
        <v>77753.579999999987</v>
      </c>
      <c r="E34" s="112"/>
      <c r="G34" s="126"/>
    </row>
    <row r="35" spans="1:7" s="109" customFormat="1" ht="15" customHeight="1" x14ac:dyDescent="0.3">
      <c r="A35" s="124">
        <v>10206</v>
      </c>
      <c r="B35" s="124" t="s">
        <v>567</v>
      </c>
      <c r="C35" s="125">
        <v>319845640</v>
      </c>
      <c r="D35" s="111">
        <v>47353.57</v>
      </c>
      <c r="E35" s="112"/>
      <c r="G35" s="126"/>
    </row>
    <row r="36" spans="1:7" s="109" customFormat="1" ht="15" customHeight="1" x14ac:dyDescent="0.3">
      <c r="A36" s="124">
        <v>1020601</v>
      </c>
      <c r="B36" s="124" t="s">
        <v>568</v>
      </c>
      <c r="C36" s="125">
        <v>319845640</v>
      </c>
      <c r="D36" s="111">
        <v>47353.57</v>
      </c>
      <c r="E36" s="112"/>
      <c r="G36" s="126"/>
    </row>
    <row r="37" spans="1:7" s="109" customFormat="1" ht="15" customHeight="1" x14ac:dyDescent="0.3">
      <c r="A37" s="124">
        <v>1020601001</v>
      </c>
      <c r="B37" s="124" t="s">
        <v>569</v>
      </c>
      <c r="C37" s="125">
        <v>399807052</v>
      </c>
      <c r="D37" s="111">
        <v>59191.93</v>
      </c>
      <c r="E37" s="112">
        <v>1280401</v>
      </c>
      <c r="F37" s="109">
        <f>+VLOOKUP(E37,'Consolidado 2021'!B:E,4,FALSE)</f>
        <v>399807052</v>
      </c>
      <c r="G37" s="126">
        <f t="shared" ref="G37:G38" si="4">+F37-C37</f>
        <v>0</v>
      </c>
    </row>
    <row r="38" spans="1:7" s="109" customFormat="1" ht="15" customHeight="1" x14ac:dyDescent="0.3">
      <c r="A38" s="124">
        <v>1020601999</v>
      </c>
      <c r="B38" s="124" t="s">
        <v>570</v>
      </c>
      <c r="C38" s="125">
        <v>-79961412</v>
      </c>
      <c r="D38" s="111">
        <v>-11838.36</v>
      </c>
      <c r="E38" s="112">
        <v>1282003</v>
      </c>
      <c r="F38" s="109">
        <f>+VLOOKUP(E38,'Consolidado 2021'!B:E,4,FALSE)</f>
        <v>-79961412</v>
      </c>
      <c r="G38" s="126">
        <f t="shared" si="4"/>
        <v>0</v>
      </c>
    </row>
    <row r="39" spans="1:7" s="109" customFormat="1" ht="15" customHeight="1" x14ac:dyDescent="0.3">
      <c r="A39" s="124">
        <v>10207</v>
      </c>
      <c r="B39" s="124" t="s">
        <v>571</v>
      </c>
      <c r="C39" s="125">
        <v>205412804</v>
      </c>
      <c r="D39" s="111">
        <v>30400.01</v>
      </c>
      <c r="E39" s="112"/>
    </row>
    <row r="40" spans="1:7" s="109" customFormat="1" ht="15" customHeight="1" x14ac:dyDescent="0.3">
      <c r="A40" s="124">
        <v>1020701</v>
      </c>
      <c r="B40" s="124" t="s">
        <v>572</v>
      </c>
      <c r="C40" s="125">
        <v>205412804</v>
      </c>
      <c r="D40" s="111">
        <v>30400.01</v>
      </c>
      <c r="E40" s="112"/>
    </row>
    <row r="41" spans="1:7" s="109" customFormat="1" ht="15" customHeight="1" x14ac:dyDescent="0.3">
      <c r="A41" s="124">
        <v>1020701001</v>
      </c>
      <c r="B41" s="124" t="s">
        <v>573</v>
      </c>
      <c r="C41" s="125">
        <v>256766000</v>
      </c>
      <c r="D41" s="111">
        <v>38000</v>
      </c>
      <c r="E41" s="112">
        <v>1280102</v>
      </c>
      <c r="F41" s="109">
        <f>+VLOOKUP(E41,'Consolidado 2021'!B:E,4,FALSE)</f>
        <v>256766000</v>
      </c>
      <c r="G41" s="126">
        <f t="shared" ref="G41:G42" si="5">+F41-C41</f>
        <v>0</v>
      </c>
    </row>
    <row r="42" spans="1:7" s="109" customFormat="1" ht="15" customHeight="1" x14ac:dyDescent="0.3">
      <c r="A42" s="124">
        <v>1020701999</v>
      </c>
      <c r="B42" s="124" t="s">
        <v>570</v>
      </c>
      <c r="C42" s="125">
        <v>-51353196</v>
      </c>
      <c r="D42" s="111">
        <v>-7599.99</v>
      </c>
      <c r="E42" s="112">
        <v>1282001</v>
      </c>
      <c r="F42" s="109">
        <f>+VLOOKUP(E42,'Consolidado 2021'!B:E,4,FALSE)</f>
        <v>-51353196</v>
      </c>
      <c r="G42" s="126">
        <f t="shared" si="5"/>
        <v>0</v>
      </c>
    </row>
    <row r="43" spans="1:7" s="109" customFormat="1" ht="15" customHeight="1" x14ac:dyDescent="0.3">
      <c r="A43" s="124">
        <v>2</v>
      </c>
      <c r="B43" s="124" t="s">
        <v>306</v>
      </c>
      <c r="C43" s="125">
        <v>676580277</v>
      </c>
      <c r="D43" s="111">
        <v>98234.5</v>
      </c>
      <c r="E43" s="112"/>
    </row>
    <row r="44" spans="1:7" s="109" customFormat="1" ht="15" customHeight="1" x14ac:dyDescent="0.3">
      <c r="A44" s="124">
        <v>201</v>
      </c>
      <c r="B44" s="124" t="s">
        <v>307</v>
      </c>
      <c r="C44" s="125">
        <v>676580277</v>
      </c>
      <c r="D44" s="111">
        <v>98234.5</v>
      </c>
      <c r="E44" s="112"/>
    </row>
    <row r="45" spans="1:7" s="109" customFormat="1" ht="15" customHeight="1" x14ac:dyDescent="0.3">
      <c r="A45" s="124">
        <v>20103</v>
      </c>
      <c r="B45" s="124" t="s">
        <v>574</v>
      </c>
      <c r="C45" s="125">
        <v>119599701</v>
      </c>
      <c r="D45" s="111">
        <v>17365</v>
      </c>
      <c r="E45" s="112"/>
    </row>
    <row r="46" spans="1:7" s="109" customFormat="1" ht="15" customHeight="1" x14ac:dyDescent="0.3">
      <c r="A46" s="124">
        <v>2010301</v>
      </c>
      <c r="B46" s="124" t="s">
        <v>575</v>
      </c>
      <c r="C46" s="125">
        <v>119599701</v>
      </c>
      <c r="D46" s="111">
        <v>17365</v>
      </c>
      <c r="E46" s="112"/>
    </row>
    <row r="47" spans="1:7" s="109" customFormat="1" ht="15" customHeight="1" x14ac:dyDescent="0.3">
      <c r="A47" s="124">
        <v>2010301003</v>
      </c>
      <c r="B47" s="124" t="s">
        <v>576</v>
      </c>
      <c r="C47" s="125">
        <v>119599701</v>
      </c>
      <c r="D47" s="111">
        <v>17365</v>
      </c>
      <c r="E47" s="112">
        <v>2110702</v>
      </c>
      <c r="F47" s="109">
        <f>+VLOOKUP(E47,'Consolidado 2021'!B:E,4,FALSE)</f>
        <v>119599701</v>
      </c>
      <c r="G47" s="126">
        <f>+F47-C47</f>
        <v>0</v>
      </c>
    </row>
    <row r="48" spans="1:7" s="109" customFormat="1" ht="15" customHeight="1" x14ac:dyDescent="0.3">
      <c r="A48" s="124">
        <v>20104</v>
      </c>
      <c r="B48" s="124" t="s">
        <v>577</v>
      </c>
      <c r="C48" s="125">
        <v>255994710</v>
      </c>
      <c r="D48" s="111">
        <v>37168.559999999998</v>
      </c>
      <c r="E48" s="112"/>
    </row>
    <row r="49" spans="1:7" s="109" customFormat="1" ht="15" customHeight="1" x14ac:dyDescent="0.3">
      <c r="A49" s="124">
        <v>2010401</v>
      </c>
      <c r="B49" s="124" t="s">
        <v>345</v>
      </c>
      <c r="C49" s="125">
        <v>223028336</v>
      </c>
      <c r="D49" s="111">
        <v>32382.080000000002</v>
      </c>
      <c r="E49" s="112">
        <v>2140201</v>
      </c>
      <c r="F49" s="109">
        <f>+VLOOKUP(E49,'Consolidado 2021'!B:E,4,FALSE)</f>
        <v>223028336</v>
      </c>
      <c r="G49" s="126">
        <f t="shared" ref="G49:G50" si="6">+F49-C49</f>
        <v>0</v>
      </c>
    </row>
    <row r="50" spans="1:7" s="109" customFormat="1" ht="15" customHeight="1" x14ac:dyDescent="0.3">
      <c r="A50" s="124">
        <v>2010402</v>
      </c>
      <c r="B50" s="124" t="s">
        <v>578</v>
      </c>
      <c r="C50" s="125">
        <v>32966374</v>
      </c>
      <c r="D50" s="111">
        <v>4786.4800000000032</v>
      </c>
      <c r="E50" s="112">
        <v>214020203</v>
      </c>
      <c r="F50" s="109">
        <f>+VLOOKUP(E50,'Consolidado 2021'!B:E,4,FALSE)</f>
        <v>32966374</v>
      </c>
      <c r="G50" s="126">
        <f t="shared" si="6"/>
        <v>0</v>
      </c>
    </row>
    <row r="51" spans="1:7" s="109" customFormat="1" ht="15" customHeight="1" x14ac:dyDescent="0.3">
      <c r="A51" s="124">
        <v>20105</v>
      </c>
      <c r="B51" s="124" t="s">
        <v>579</v>
      </c>
      <c r="C51" s="125">
        <v>6630000</v>
      </c>
      <c r="D51" s="111">
        <v>962.62999999999749</v>
      </c>
      <c r="E51" s="112"/>
    </row>
    <row r="52" spans="1:7" s="109" customFormat="1" ht="15" customHeight="1" x14ac:dyDescent="0.3">
      <c r="A52" s="124">
        <v>2010502</v>
      </c>
      <c r="B52" s="124" t="s">
        <v>580</v>
      </c>
      <c r="C52" s="125">
        <v>6630000</v>
      </c>
      <c r="D52" s="111">
        <v>962.6299999999992</v>
      </c>
      <c r="E52" s="112">
        <v>2140107</v>
      </c>
      <c r="F52" s="109">
        <f>+VLOOKUP(E52,'Consolidado 2021'!B:E,4,FALSE)</f>
        <v>6630000</v>
      </c>
      <c r="G52" s="126">
        <f>+F52-C52</f>
        <v>0</v>
      </c>
    </row>
    <row r="53" spans="1:7" s="109" customFormat="1" ht="15" customHeight="1" x14ac:dyDescent="0.3">
      <c r="A53" s="124">
        <v>20108</v>
      </c>
      <c r="B53" s="124" t="s">
        <v>339</v>
      </c>
      <c r="C53" s="125">
        <v>294355866</v>
      </c>
      <c r="D53" s="111">
        <v>42738.31</v>
      </c>
      <c r="E53" s="112"/>
    </row>
    <row r="54" spans="1:7" s="109" customFormat="1" ht="15" customHeight="1" x14ac:dyDescent="0.3">
      <c r="A54" s="124">
        <v>2010803</v>
      </c>
      <c r="B54" s="124" t="s">
        <v>581</v>
      </c>
      <c r="C54" s="125">
        <v>230000000</v>
      </c>
      <c r="D54" s="111">
        <v>33394.31</v>
      </c>
      <c r="E54" s="112">
        <v>2140104</v>
      </c>
      <c r="F54" s="109">
        <f>+VLOOKUP(E54,'Consolidado 2021'!B:E,4,FALSE)</f>
        <v>230000000</v>
      </c>
      <c r="G54" s="126">
        <f t="shared" ref="G54:G55" si="7">+F54-C54</f>
        <v>0</v>
      </c>
    </row>
    <row r="55" spans="1:7" s="109" customFormat="1" ht="15" customHeight="1" x14ac:dyDescent="0.3">
      <c r="A55" s="124">
        <v>2010804</v>
      </c>
      <c r="B55" s="124" t="s">
        <v>582</v>
      </c>
      <c r="C55" s="125">
        <v>64355866</v>
      </c>
      <c r="D55" s="111">
        <v>9344</v>
      </c>
      <c r="E55" s="112">
        <v>2140404</v>
      </c>
      <c r="F55" s="109">
        <f>+VLOOKUP(E55,'Consolidado 2021'!B:E,4,FALSE)</f>
        <v>64355866</v>
      </c>
      <c r="G55" s="126">
        <f t="shared" si="7"/>
        <v>0</v>
      </c>
    </row>
    <row r="56" spans="1:7" s="109" customFormat="1" ht="15" customHeight="1" x14ac:dyDescent="0.3">
      <c r="A56" s="124">
        <v>3</v>
      </c>
      <c r="B56" s="124" t="s">
        <v>362</v>
      </c>
      <c r="C56" s="125">
        <v>7047992008</v>
      </c>
      <c r="D56" s="111">
        <v>1027330.6000000002</v>
      </c>
      <c r="E56" s="112"/>
    </row>
    <row r="57" spans="1:7" s="109" customFormat="1" ht="15" customHeight="1" x14ac:dyDescent="0.3">
      <c r="A57" s="124">
        <v>301</v>
      </c>
      <c r="B57" s="124" t="s">
        <v>583</v>
      </c>
      <c r="C57" s="125">
        <v>5098000000</v>
      </c>
      <c r="D57" s="111">
        <v>791032.82</v>
      </c>
      <c r="E57" s="112"/>
    </row>
    <row r="58" spans="1:7" s="109" customFormat="1" ht="15" customHeight="1" x14ac:dyDescent="0.3">
      <c r="A58" s="124">
        <v>30101</v>
      </c>
      <c r="B58" s="124" t="s">
        <v>96</v>
      </c>
      <c r="C58" s="125">
        <v>5098000000</v>
      </c>
      <c r="D58" s="111">
        <v>791032.82</v>
      </c>
      <c r="E58" s="112"/>
    </row>
    <row r="59" spans="1:7" s="109" customFormat="1" ht="15" customHeight="1" x14ac:dyDescent="0.3">
      <c r="A59" s="124">
        <v>3010101</v>
      </c>
      <c r="B59" s="124" t="s">
        <v>364</v>
      </c>
      <c r="C59" s="125">
        <v>5000000000</v>
      </c>
      <c r="D59" s="111">
        <v>776116.72</v>
      </c>
      <c r="E59" s="112">
        <v>31010101</v>
      </c>
      <c r="F59" s="109">
        <f>+VLOOKUP(E59,'Consolidado 2021'!B:E,4,FALSE)</f>
        <v>5000000000</v>
      </c>
      <c r="G59" s="126">
        <f t="shared" ref="G59:G60" si="8">+F59-C59</f>
        <v>0</v>
      </c>
    </row>
    <row r="60" spans="1:7" s="109" customFormat="1" ht="15" customHeight="1" x14ac:dyDescent="0.3">
      <c r="A60" s="124">
        <v>3010103</v>
      </c>
      <c r="B60" s="124" t="s">
        <v>584</v>
      </c>
      <c r="C60" s="125">
        <v>98000000</v>
      </c>
      <c r="D60" s="111">
        <v>14916.1</v>
      </c>
      <c r="E60" s="112">
        <v>31010201</v>
      </c>
      <c r="F60" s="109">
        <f>+VLOOKUP(E60,'Consolidado 2021'!B:E,4,FALSE)</f>
        <v>98000000</v>
      </c>
      <c r="G60" s="126">
        <f t="shared" si="8"/>
        <v>0</v>
      </c>
    </row>
    <row r="61" spans="1:7" s="109" customFormat="1" ht="15" customHeight="1" x14ac:dyDescent="0.3">
      <c r="A61" s="124">
        <v>302</v>
      </c>
      <c r="B61" s="124" t="s">
        <v>369</v>
      </c>
      <c r="C61" s="125">
        <v>6020351</v>
      </c>
      <c r="D61" s="111">
        <v>916.33</v>
      </c>
      <c r="E61" s="112"/>
    </row>
    <row r="62" spans="1:7" s="109" customFormat="1" ht="15" customHeight="1" x14ac:dyDescent="0.3">
      <c r="A62" s="124">
        <v>30201</v>
      </c>
      <c r="B62" s="124" t="s">
        <v>370</v>
      </c>
      <c r="C62" s="125">
        <v>5201018</v>
      </c>
      <c r="D62" s="111">
        <v>791.62</v>
      </c>
      <c r="E62" s="112">
        <v>31501</v>
      </c>
      <c r="F62" s="109">
        <f>+VLOOKUP(E62,'Consolidado 2021'!B:E,4,FALSE)</f>
        <v>5201018</v>
      </c>
      <c r="G62" s="126">
        <f>+F62-C62</f>
        <v>0</v>
      </c>
    </row>
    <row r="63" spans="1:7" s="109" customFormat="1" ht="15" customHeight="1" x14ac:dyDescent="0.3">
      <c r="A63" s="124">
        <v>30203</v>
      </c>
      <c r="B63" s="124" t="s">
        <v>585</v>
      </c>
      <c r="C63" s="125">
        <v>819333</v>
      </c>
      <c r="D63" s="111">
        <v>124.71</v>
      </c>
      <c r="E63" s="112"/>
    </row>
    <row r="64" spans="1:7" s="109" customFormat="1" ht="15" customHeight="1" x14ac:dyDescent="0.3">
      <c r="A64" s="124">
        <v>3020301</v>
      </c>
      <c r="B64" s="124" t="s">
        <v>586</v>
      </c>
      <c r="C64" s="125">
        <v>819333</v>
      </c>
      <c r="D64" s="111">
        <v>124.71</v>
      </c>
      <c r="E64" s="112">
        <v>31503</v>
      </c>
      <c r="F64" s="109">
        <f>+VLOOKUP(E64,'Consolidado 2021'!B:E,4,FALSE)</f>
        <v>819333</v>
      </c>
      <c r="G64" s="126">
        <f>+F64-C64</f>
        <v>0</v>
      </c>
    </row>
    <row r="65" spans="1:7" s="109" customFormat="1" ht="15" customHeight="1" x14ac:dyDescent="0.3">
      <c r="A65" s="124">
        <v>303</v>
      </c>
      <c r="B65" s="124" t="s">
        <v>372</v>
      </c>
      <c r="C65" s="125">
        <v>1943971657</v>
      </c>
      <c r="D65" s="111">
        <v>235381.45</v>
      </c>
      <c r="E65" s="112"/>
    </row>
    <row r="66" spans="1:7" s="109" customFormat="1" ht="15" customHeight="1" x14ac:dyDescent="0.3">
      <c r="A66" s="124">
        <v>30302</v>
      </c>
      <c r="B66" s="124" t="s">
        <v>587</v>
      </c>
      <c r="C66" s="125">
        <v>1943971657</v>
      </c>
      <c r="D66" s="111">
        <v>235381.45</v>
      </c>
      <c r="E66" s="112">
        <v>31602</v>
      </c>
      <c r="F66" s="109">
        <f>+VLOOKUP(E66,'Consolidado 2021'!B:E,4,FALSE)</f>
        <v>1943971657</v>
      </c>
      <c r="G66" s="126">
        <f>+F66-C66</f>
        <v>0</v>
      </c>
    </row>
    <row r="67" spans="1:7" s="109" customFormat="1" ht="15" customHeight="1" x14ac:dyDescent="0.3">
      <c r="A67" s="124">
        <v>4</v>
      </c>
      <c r="B67" s="124" t="s">
        <v>588</v>
      </c>
      <c r="C67" s="125">
        <v>4041357345</v>
      </c>
      <c r="D67" s="111">
        <v>699105.46</v>
      </c>
      <c r="E67" s="112"/>
    </row>
    <row r="68" spans="1:7" s="109" customFormat="1" ht="15" customHeight="1" x14ac:dyDescent="0.3">
      <c r="A68" s="124">
        <v>401</v>
      </c>
      <c r="B68" s="124" t="s">
        <v>589</v>
      </c>
      <c r="C68" s="125">
        <v>3730673990</v>
      </c>
      <c r="D68" s="111">
        <v>547143.73</v>
      </c>
      <c r="E68" s="112"/>
    </row>
    <row r="69" spans="1:7" s="109" customFormat="1" ht="15" customHeight="1" x14ac:dyDescent="0.3">
      <c r="A69" s="124">
        <v>40101</v>
      </c>
      <c r="B69" s="124" t="s">
        <v>590</v>
      </c>
      <c r="C69" s="125">
        <v>3730673990</v>
      </c>
      <c r="D69" s="111">
        <v>547143.73</v>
      </c>
      <c r="E69" s="112"/>
    </row>
    <row r="70" spans="1:7" s="109" customFormat="1" ht="15" customHeight="1" x14ac:dyDescent="0.3">
      <c r="A70" s="124">
        <v>4010101</v>
      </c>
      <c r="B70" s="124" t="s">
        <v>375</v>
      </c>
      <c r="C70" s="125">
        <v>3730673990</v>
      </c>
      <c r="D70" s="111">
        <v>547143.73</v>
      </c>
      <c r="E70" s="112"/>
    </row>
    <row r="71" spans="1:7" s="109" customFormat="1" ht="15" customHeight="1" x14ac:dyDescent="0.3">
      <c r="A71" s="124">
        <v>401010101</v>
      </c>
      <c r="B71" s="124" t="s">
        <v>591</v>
      </c>
      <c r="C71" s="125">
        <v>2108072950</v>
      </c>
      <c r="D71" s="111">
        <v>309093.86</v>
      </c>
      <c r="E71" s="112" t="s">
        <v>592</v>
      </c>
      <c r="F71" s="109" t="e">
        <f>+VLOOKUP(E71,'Consolidado 2021'!B:E,4,FALSE)</f>
        <v>#N/A</v>
      </c>
      <c r="G71" s="126" t="e">
        <f t="shared" ref="G71:G72" si="9">+F71-C71</f>
        <v>#N/A</v>
      </c>
    </row>
    <row r="72" spans="1:7" s="109" customFormat="1" ht="15" customHeight="1" x14ac:dyDescent="0.3">
      <c r="A72" s="124">
        <v>401010102</v>
      </c>
      <c r="B72" s="124" t="s">
        <v>593</v>
      </c>
      <c r="C72" s="125">
        <v>1622601040</v>
      </c>
      <c r="D72" s="111">
        <v>238049.87</v>
      </c>
      <c r="E72" s="112" t="s">
        <v>594</v>
      </c>
      <c r="F72" s="109" t="e">
        <f>+VLOOKUP(E72,'Consolidado 2021'!B:E,4,FALSE)</f>
        <v>#N/A</v>
      </c>
      <c r="G72" s="126" t="e">
        <f t="shared" si="9"/>
        <v>#N/A</v>
      </c>
    </row>
    <row r="73" spans="1:7" s="109" customFormat="1" ht="15" customHeight="1" x14ac:dyDescent="0.3">
      <c r="A73" s="124">
        <v>402</v>
      </c>
      <c r="B73" s="124" t="s">
        <v>430</v>
      </c>
      <c r="C73" s="125">
        <v>192950396</v>
      </c>
      <c r="D73" s="111">
        <v>28611.88</v>
      </c>
      <c r="E73" s="112"/>
    </row>
    <row r="74" spans="1:7" s="109" customFormat="1" ht="15" customHeight="1" x14ac:dyDescent="0.3">
      <c r="A74" s="124">
        <v>40202</v>
      </c>
      <c r="B74" s="124" t="s">
        <v>595</v>
      </c>
      <c r="C74" s="125">
        <v>4200790</v>
      </c>
      <c r="D74" s="111">
        <v>618.04999999999995</v>
      </c>
      <c r="E74" s="112"/>
    </row>
    <row r="75" spans="1:7" s="109" customFormat="1" ht="15" customHeight="1" x14ac:dyDescent="0.3">
      <c r="A75" s="124">
        <v>4020202</v>
      </c>
      <c r="B75" s="124" t="s">
        <v>596</v>
      </c>
      <c r="C75" s="125">
        <v>4200790</v>
      </c>
      <c r="D75" s="111">
        <v>618.04999999999995</v>
      </c>
      <c r="E75" s="112">
        <v>403020105</v>
      </c>
      <c r="F75" s="109">
        <f>+VLOOKUP(E75,'Consolidado 2021'!B:E,4,FALSE)</f>
        <v>4200790</v>
      </c>
      <c r="G75" s="126">
        <f>+F75-C75</f>
        <v>0</v>
      </c>
    </row>
    <row r="76" spans="1:7" s="109" customFormat="1" ht="15" customHeight="1" x14ac:dyDescent="0.3">
      <c r="A76" s="124">
        <v>40203</v>
      </c>
      <c r="B76" s="124" t="s">
        <v>597</v>
      </c>
      <c r="C76" s="125">
        <v>188749606</v>
      </c>
      <c r="D76" s="111">
        <v>27993.83</v>
      </c>
      <c r="E76" s="112"/>
    </row>
    <row r="77" spans="1:7" s="109" customFormat="1" ht="15" customHeight="1" x14ac:dyDescent="0.3">
      <c r="A77" s="124">
        <v>4020301</v>
      </c>
      <c r="B77" s="124" t="s">
        <v>598</v>
      </c>
      <c r="C77" s="125">
        <v>188749606</v>
      </c>
      <c r="D77" s="111">
        <v>27993.83</v>
      </c>
      <c r="E77" s="112"/>
    </row>
    <row r="78" spans="1:7" s="109" customFormat="1" ht="15" customHeight="1" x14ac:dyDescent="0.3">
      <c r="A78" s="124">
        <v>402030101</v>
      </c>
      <c r="B78" s="124" t="s">
        <v>599</v>
      </c>
      <c r="C78" s="125">
        <v>14670000</v>
      </c>
      <c r="D78" s="111">
        <v>2167.23</v>
      </c>
      <c r="E78" s="112">
        <v>403010107</v>
      </c>
      <c r="F78" s="109">
        <f>+VLOOKUP(E78,'Consolidado 2021'!B:E,4,FALSE)</f>
        <v>14670000</v>
      </c>
      <c r="G78" s="126">
        <f t="shared" ref="G78:G80" si="10">+F78-C78</f>
        <v>0</v>
      </c>
    </row>
    <row r="79" spans="1:7" s="109" customFormat="1" ht="15" customHeight="1" x14ac:dyDescent="0.3">
      <c r="A79" s="124">
        <v>402030102</v>
      </c>
      <c r="B79" s="124" t="s">
        <v>204</v>
      </c>
      <c r="C79" s="125">
        <v>174046712</v>
      </c>
      <c r="D79" s="111">
        <v>25821.81</v>
      </c>
      <c r="E79" s="112">
        <v>403010105</v>
      </c>
      <c r="F79" s="109">
        <f>+VLOOKUP(E79,'Consolidado 2021'!B:E,4,FALSE)</f>
        <v>174046712</v>
      </c>
      <c r="G79" s="126">
        <f t="shared" si="10"/>
        <v>0</v>
      </c>
    </row>
    <row r="80" spans="1:7" s="109" customFormat="1" ht="15" customHeight="1" x14ac:dyDescent="0.3">
      <c r="A80" s="124">
        <v>402030103</v>
      </c>
      <c r="B80" s="124" t="s">
        <v>600</v>
      </c>
      <c r="C80" s="125">
        <v>32894</v>
      </c>
      <c r="D80" s="111">
        <v>4.79</v>
      </c>
      <c r="E80" s="112">
        <v>403010106</v>
      </c>
      <c r="F80" s="109">
        <f>+VLOOKUP(E80,'Consolidado 2021'!B:E,4,FALSE)</f>
        <v>32894</v>
      </c>
      <c r="G80" s="126">
        <f t="shared" si="10"/>
        <v>0</v>
      </c>
    </row>
    <row r="81" spans="1:7" s="109" customFormat="1" ht="15" customHeight="1" x14ac:dyDescent="0.3">
      <c r="A81" s="124">
        <v>404</v>
      </c>
      <c r="B81" s="124" t="s">
        <v>601</v>
      </c>
      <c r="C81" s="125">
        <v>117732959</v>
      </c>
      <c r="D81" s="111">
        <v>123349.85</v>
      </c>
      <c r="E81" s="112"/>
    </row>
    <row r="82" spans="1:7" s="109" customFormat="1" ht="15" customHeight="1" x14ac:dyDescent="0.3">
      <c r="A82" s="124">
        <v>40401</v>
      </c>
      <c r="B82" s="124" t="s">
        <v>602</v>
      </c>
      <c r="C82" s="125">
        <v>117732138</v>
      </c>
      <c r="D82" s="111">
        <v>123349.71</v>
      </c>
      <c r="E82" s="112"/>
    </row>
    <row r="83" spans="1:7" s="109" customFormat="1" ht="15" customHeight="1" x14ac:dyDescent="0.3">
      <c r="A83" s="124">
        <v>4040104</v>
      </c>
      <c r="B83" s="124" t="s">
        <v>603</v>
      </c>
      <c r="C83" s="125">
        <v>101374431</v>
      </c>
      <c r="D83" s="111">
        <v>106211.4973675668</v>
      </c>
      <c r="E83" s="112">
        <v>4070201</v>
      </c>
      <c r="F83" s="109">
        <f>+VLOOKUP(E83,'Consolidado 2021'!B:E,4,FALSE)</f>
        <v>101374431</v>
      </c>
      <c r="G83" s="126">
        <f t="shared" ref="G83:G84" si="11">+F83-C83</f>
        <v>0</v>
      </c>
    </row>
    <row r="84" spans="1:7" s="109" customFormat="1" ht="15" customHeight="1" x14ac:dyDescent="0.3">
      <c r="A84" s="124"/>
      <c r="B84" s="124" t="s">
        <v>604</v>
      </c>
      <c r="C84" s="125">
        <v>16357707</v>
      </c>
      <c r="D84" s="111">
        <v>17138.212632433213</v>
      </c>
      <c r="E84" s="112">
        <v>4070202</v>
      </c>
      <c r="F84" s="109">
        <f>+VLOOKUP(E84,'Consolidado 2021'!B:E,4,FALSE)</f>
        <v>16357707</v>
      </c>
      <c r="G84" s="126">
        <f t="shared" si="11"/>
        <v>0</v>
      </c>
    </row>
    <row r="85" spans="1:7" s="109" customFormat="1" ht="15" customHeight="1" x14ac:dyDescent="0.3">
      <c r="A85" s="124">
        <v>40402</v>
      </c>
      <c r="B85" s="124" t="s">
        <v>605</v>
      </c>
      <c r="C85" s="125">
        <v>821</v>
      </c>
      <c r="D85" s="111">
        <v>0.14000000000000001</v>
      </c>
      <c r="E85" s="112"/>
      <c r="F85" s="133"/>
    </row>
    <row r="86" spans="1:7" s="109" customFormat="1" ht="15" customHeight="1" x14ac:dyDescent="0.3">
      <c r="A86" s="124">
        <v>4040201</v>
      </c>
      <c r="B86" s="124" t="s">
        <v>437</v>
      </c>
      <c r="C86" s="125">
        <v>268</v>
      </c>
      <c r="D86" s="111">
        <v>0.04</v>
      </c>
      <c r="E86" s="112">
        <v>40803</v>
      </c>
      <c r="F86" s="109">
        <f>+VLOOKUP(E86,'Consolidado 2021'!B:E,4,FALSE)</f>
        <v>268</v>
      </c>
      <c r="G86" s="126">
        <f t="shared" ref="G86:G87" si="12">+F86-C86</f>
        <v>0</v>
      </c>
    </row>
    <row r="87" spans="1:7" s="109" customFormat="1" ht="15" customHeight="1" x14ac:dyDescent="0.3">
      <c r="A87" s="124">
        <v>4040203</v>
      </c>
      <c r="B87" s="124" t="s">
        <v>606</v>
      </c>
      <c r="C87" s="125">
        <v>553</v>
      </c>
      <c r="D87" s="111">
        <v>0.1</v>
      </c>
      <c r="E87" s="112">
        <v>40802</v>
      </c>
      <c r="F87" s="109">
        <f>+VLOOKUP(E87,'Consolidado 2021'!B:E,4,FALSE)</f>
        <v>553</v>
      </c>
      <c r="G87" s="126">
        <f t="shared" si="12"/>
        <v>0</v>
      </c>
    </row>
    <row r="88" spans="1:7" s="109" customFormat="1" ht="15" customHeight="1" x14ac:dyDescent="0.3">
      <c r="A88" s="124">
        <v>5</v>
      </c>
      <c r="B88" s="124" t="s">
        <v>442</v>
      </c>
      <c r="C88" s="125">
        <v>2097385688</v>
      </c>
      <c r="D88" s="111">
        <v>463724.00999999995</v>
      </c>
      <c r="E88" s="112"/>
    </row>
    <row r="89" spans="1:7" s="109" customFormat="1" ht="15" customHeight="1" x14ac:dyDescent="0.3">
      <c r="A89" s="124">
        <v>501</v>
      </c>
      <c r="B89" s="124" t="s">
        <v>443</v>
      </c>
      <c r="C89" s="125">
        <v>1957876368</v>
      </c>
      <c r="D89" s="111">
        <v>443097.79</v>
      </c>
      <c r="E89" s="112"/>
    </row>
    <row r="90" spans="1:7" s="109" customFormat="1" ht="15" customHeight="1" x14ac:dyDescent="0.3">
      <c r="A90" s="124">
        <v>50101</v>
      </c>
      <c r="B90" s="124" t="s">
        <v>607</v>
      </c>
      <c r="C90" s="125">
        <v>1583176583</v>
      </c>
      <c r="D90" s="111">
        <v>232436.16</v>
      </c>
      <c r="E90" s="112"/>
    </row>
    <row r="91" spans="1:7" s="109" customFormat="1" ht="15" customHeight="1" x14ac:dyDescent="0.3">
      <c r="A91" s="124">
        <v>5010101</v>
      </c>
      <c r="B91" s="124" t="s">
        <v>608</v>
      </c>
      <c r="C91" s="125">
        <v>534265993</v>
      </c>
      <c r="D91" s="111">
        <v>78457.05</v>
      </c>
      <c r="E91" s="112"/>
    </row>
    <row r="92" spans="1:7" s="109" customFormat="1" ht="15" customHeight="1" x14ac:dyDescent="0.3">
      <c r="A92" s="124">
        <v>5010101001</v>
      </c>
      <c r="B92" s="124" t="s">
        <v>609</v>
      </c>
      <c r="C92" s="125">
        <v>198266671</v>
      </c>
      <c r="D92" s="111">
        <v>29618.03</v>
      </c>
      <c r="E92" s="112">
        <v>5130101</v>
      </c>
      <c r="F92" s="109">
        <f>+VLOOKUP(E92,'Consolidado 2021'!B:E,4,FALSE)</f>
        <v>198266671</v>
      </c>
      <c r="G92" s="126">
        <f t="shared" ref="G92:G98" si="13">+F92-C92</f>
        <v>0</v>
      </c>
    </row>
    <row r="93" spans="1:7" s="109" customFormat="1" ht="15" customHeight="1" x14ac:dyDescent="0.3">
      <c r="A93" s="124">
        <v>5010101002</v>
      </c>
      <c r="B93" s="124" t="s">
        <v>610</v>
      </c>
      <c r="C93" s="125">
        <v>37746503</v>
      </c>
      <c r="D93" s="111">
        <v>5653.97</v>
      </c>
      <c r="E93" s="112">
        <v>5130201</v>
      </c>
      <c r="F93" s="109">
        <f>+VLOOKUP(E93,'Consolidado 2021'!B:E,4,FALSE)</f>
        <v>37746503</v>
      </c>
      <c r="G93" s="126">
        <f t="shared" si="13"/>
        <v>0</v>
      </c>
    </row>
    <row r="94" spans="1:7" s="109" customFormat="1" ht="15" customHeight="1" x14ac:dyDescent="0.3">
      <c r="A94" s="124">
        <v>5010101003</v>
      </c>
      <c r="B94" s="124" t="s">
        <v>466</v>
      </c>
      <c r="C94" s="125">
        <v>17963892</v>
      </c>
      <c r="D94" s="111">
        <v>2212.14</v>
      </c>
      <c r="E94" s="112">
        <v>5130104</v>
      </c>
      <c r="F94" s="109">
        <f>+VLOOKUP(E94,'Consolidado 2021'!B:E,4,FALSE)</f>
        <v>17963892</v>
      </c>
      <c r="G94" s="126">
        <f t="shared" si="13"/>
        <v>0</v>
      </c>
    </row>
    <row r="95" spans="1:7" s="109" customFormat="1" ht="15" customHeight="1" x14ac:dyDescent="0.3">
      <c r="A95" s="124">
        <v>5010101004</v>
      </c>
      <c r="B95" s="124" t="s">
        <v>467</v>
      </c>
      <c r="C95" s="125">
        <v>13500006</v>
      </c>
      <c r="D95" s="111">
        <v>2045.75</v>
      </c>
      <c r="E95" s="112">
        <v>5130105</v>
      </c>
      <c r="F95" s="109">
        <f>+VLOOKUP(E95,'Consolidado 2021'!B:E,4,FALSE)</f>
        <v>13500006</v>
      </c>
      <c r="G95" s="126">
        <f t="shared" si="13"/>
        <v>0</v>
      </c>
    </row>
    <row r="96" spans="1:7" s="109" customFormat="1" ht="15" customHeight="1" x14ac:dyDescent="0.3">
      <c r="A96" s="124">
        <v>5010101006</v>
      </c>
      <c r="B96" s="124" t="s">
        <v>611</v>
      </c>
      <c r="C96" s="125">
        <v>17000010</v>
      </c>
      <c r="D96" s="111">
        <v>2608.0599999999995</v>
      </c>
      <c r="E96" s="112">
        <v>5130304</v>
      </c>
      <c r="F96" s="109">
        <f>+VLOOKUP(E96,'Consolidado 2021'!B:E,4,FALSE)</f>
        <v>17000010</v>
      </c>
      <c r="G96" s="126">
        <f t="shared" si="13"/>
        <v>0</v>
      </c>
    </row>
    <row r="97" spans="1:7" s="109" customFormat="1" ht="15" customHeight="1" x14ac:dyDescent="0.3">
      <c r="A97" s="124">
        <v>5010101009</v>
      </c>
      <c r="B97" s="124" t="s">
        <v>474</v>
      </c>
      <c r="C97" s="125">
        <v>1788911</v>
      </c>
      <c r="D97" s="111">
        <v>261.13</v>
      </c>
      <c r="E97" s="112">
        <v>5130206</v>
      </c>
      <c r="F97" s="109">
        <f>+VLOOKUP(E97,'Consolidado 2021'!B:E,4,FALSE)</f>
        <v>1788911</v>
      </c>
      <c r="G97" s="126">
        <f t="shared" si="13"/>
        <v>0</v>
      </c>
    </row>
    <row r="98" spans="1:7" s="109" customFormat="1" ht="15" customHeight="1" x14ac:dyDescent="0.3">
      <c r="A98" s="124">
        <v>5010101010</v>
      </c>
      <c r="B98" s="124" t="s">
        <v>612</v>
      </c>
      <c r="C98" s="125">
        <v>248000000</v>
      </c>
      <c r="D98" s="111">
        <v>36057.97</v>
      </c>
      <c r="E98" s="112">
        <v>5130203</v>
      </c>
      <c r="F98" s="109">
        <f>+VLOOKUP(E98,'Consolidado 2021'!B:E,4,FALSE)</f>
        <v>248000000</v>
      </c>
      <c r="G98" s="126">
        <f t="shared" si="13"/>
        <v>0</v>
      </c>
    </row>
    <row r="99" spans="1:7" s="109" customFormat="1" ht="15" customHeight="1" x14ac:dyDescent="0.3">
      <c r="A99" s="124">
        <v>5010102</v>
      </c>
      <c r="B99" s="124" t="s">
        <v>613</v>
      </c>
      <c r="C99" s="125">
        <v>761228931</v>
      </c>
      <c r="D99" s="111">
        <v>111501.99</v>
      </c>
      <c r="E99" s="112"/>
    </row>
    <row r="100" spans="1:7" s="109" customFormat="1" ht="15" customHeight="1" x14ac:dyDescent="0.3">
      <c r="A100" s="124">
        <v>501010201</v>
      </c>
      <c r="B100" s="124" t="s">
        <v>614</v>
      </c>
      <c r="C100" s="125">
        <v>14000000</v>
      </c>
      <c r="D100" s="111">
        <v>2042.18</v>
      </c>
      <c r="E100" s="112">
        <v>5130405</v>
      </c>
      <c r="F100" s="109">
        <f>+VLOOKUP(E100,'Consolidado 2021'!B:E,4,FALSE)</f>
        <v>143882984</v>
      </c>
      <c r="G100" s="126">
        <f t="shared" ref="G100:G111" si="14">+F100-C100</f>
        <v>129882984</v>
      </c>
    </row>
    <row r="101" spans="1:7" s="109" customFormat="1" ht="15" customHeight="1" x14ac:dyDescent="0.3">
      <c r="A101" s="124">
        <v>501010202</v>
      </c>
      <c r="B101" s="124" t="s">
        <v>615</v>
      </c>
      <c r="C101" s="125">
        <v>97125948</v>
      </c>
      <c r="D101" s="111">
        <v>14220</v>
      </c>
      <c r="E101" s="112">
        <v>5130405</v>
      </c>
      <c r="F101" s="109">
        <f>+VLOOKUP(E101,'Consolidado 2021'!B:E,4,FALSE)</f>
        <v>143882984</v>
      </c>
      <c r="G101" s="126">
        <f t="shared" si="14"/>
        <v>46757036</v>
      </c>
    </row>
    <row r="102" spans="1:7" s="109" customFormat="1" ht="15" customHeight="1" x14ac:dyDescent="0.3">
      <c r="A102" s="124">
        <v>501010203</v>
      </c>
      <c r="B102" s="124" t="s">
        <v>480</v>
      </c>
      <c r="C102" s="125">
        <v>209421205</v>
      </c>
      <c r="D102" s="111">
        <v>30800</v>
      </c>
      <c r="E102" s="112">
        <v>5130401</v>
      </c>
      <c r="F102" s="109">
        <f>+VLOOKUP(E102,'Consolidado 2021'!B:E,4,FALSE)</f>
        <v>209421205</v>
      </c>
      <c r="G102" s="126">
        <f t="shared" si="14"/>
        <v>0</v>
      </c>
    </row>
    <row r="103" spans="1:7" s="109" customFormat="1" ht="15" customHeight="1" x14ac:dyDescent="0.3">
      <c r="A103" s="124">
        <v>501010204</v>
      </c>
      <c r="B103" s="124" t="s">
        <v>616</v>
      </c>
      <c r="C103" s="125">
        <v>21221667</v>
      </c>
      <c r="D103" s="111">
        <v>3142.54</v>
      </c>
      <c r="E103" s="112">
        <v>5130407</v>
      </c>
      <c r="F103" s="109">
        <f>+VLOOKUP(E103,'Consolidado 2021'!B:E,4,FALSE)</f>
        <v>21221667</v>
      </c>
      <c r="G103" s="126">
        <f t="shared" si="14"/>
        <v>0</v>
      </c>
    </row>
    <row r="104" spans="1:7" s="109" customFormat="1" ht="15" customHeight="1" x14ac:dyDescent="0.3">
      <c r="A104" s="124">
        <v>501010205</v>
      </c>
      <c r="B104" s="124" t="s">
        <v>617</v>
      </c>
      <c r="C104" s="125">
        <v>4097351</v>
      </c>
      <c r="D104" s="111">
        <v>600</v>
      </c>
      <c r="E104" s="112">
        <v>5130303</v>
      </c>
      <c r="F104" s="109">
        <f>+VLOOKUP(E104,'Consolidado 2021'!B:E,4,FALSE)</f>
        <v>4097351</v>
      </c>
      <c r="G104" s="126">
        <f t="shared" si="14"/>
        <v>0</v>
      </c>
    </row>
    <row r="105" spans="1:7" s="109" customFormat="1" ht="15" customHeight="1" x14ac:dyDescent="0.3">
      <c r="A105" s="124">
        <v>501010206</v>
      </c>
      <c r="B105" s="124" t="s">
        <v>618</v>
      </c>
      <c r="C105" s="125">
        <v>20257036</v>
      </c>
      <c r="D105" s="111">
        <v>3000</v>
      </c>
      <c r="E105" s="112">
        <v>5130405</v>
      </c>
      <c r="F105" s="109">
        <f>+VLOOKUP(E105,'Consolidado 2021'!B:E,4,FALSE)</f>
        <v>143882984</v>
      </c>
      <c r="G105" s="126">
        <f t="shared" si="14"/>
        <v>123625948</v>
      </c>
    </row>
    <row r="106" spans="1:7" s="109" customFormat="1" ht="15" customHeight="1" x14ac:dyDescent="0.3">
      <c r="A106" s="124">
        <v>501010207</v>
      </c>
      <c r="B106" s="124" t="s">
        <v>477</v>
      </c>
      <c r="C106" s="125">
        <v>102655762</v>
      </c>
      <c r="D106" s="111">
        <v>15000</v>
      </c>
      <c r="E106" s="112">
        <v>5130301</v>
      </c>
      <c r="F106" s="109">
        <f>+VLOOKUP(E106,'Consolidado 2021'!B:E,4,FALSE)</f>
        <v>102655762</v>
      </c>
      <c r="G106" s="126">
        <f t="shared" si="14"/>
        <v>0</v>
      </c>
    </row>
    <row r="107" spans="1:7" s="109" customFormat="1" ht="15" customHeight="1" x14ac:dyDescent="0.3">
      <c r="A107" s="124">
        <v>501010208</v>
      </c>
      <c r="B107" s="124" t="s">
        <v>619</v>
      </c>
      <c r="C107" s="125">
        <v>197178927</v>
      </c>
      <c r="D107" s="111">
        <v>28880</v>
      </c>
      <c r="E107" s="112">
        <v>501010208</v>
      </c>
      <c r="F107" s="109">
        <f>+VLOOKUP(E107,'Consolidado 2021'!B:E,4,FALSE)</f>
        <v>197178927</v>
      </c>
      <c r="G107" s="126">
        <f t="shared" si="14"/>
        <v>0</v>
      </c>
    </row>
    <row r="108" spans="1:7" s="109" customFormat="1" ht="15" customHeight="1" x14ac:dyDescent="0.3">
      <c r="A108" s="124">
        <v>501010209</v>
      </c>
      <c r="B108" s="124" t="s">
        <v>484</v>
      </c>
      <c r="C108" s="125">
        <v>12500000</v>
      </c>
      <c r="D108" s="111">
        <v>1817.27</v>
      </c>
      <c r="E108" s="112">
        <v>5130405</v>
      </c>
      <c r="F108" s="109">
        <f>+VLOOKUP(E108,'Consolidado 2021'!B:E,4,FALSE)</f>
        <v>143882984</v>
      </c>
      <c r="G108" s="126">
        <f t="shared" si="14"/>
        <v>131382984</v>
      </c>
    </row>
    <row r="109" spans="1:7" s="109" customFormat="1" ht="15" customHeight="1" x14ac:dyDescent="0.3">
      <c r="A109" s="124">
        <v>501010210</v>
      </c>
      <c r="B109" s="124" t="s">
        <v>620</v>
      </c>
      <c r="C109" s="125">
        <v>16554207</v>
      </c>
      <c r="D109" s="111">
        <v>2400</v>
      </c>
      <c r="E109" s="112">
        <v>501010210</v>
      </c>
      <c r="F109" s="109">
        <f>+VLOOKUP(E109,'Consolidado 2021'!B:E,4,FALSE)</f>
        <v>16554207</v>
      </c>
      <c r="G109" s="126">
        <f t="shared" si="14"/>
        <v>0</v>
      </c>
    </row>
    <row r="110" spans="1:7" s="109" customFormat="1" ht="15" customHeight="1" x14ac:dyDescent="0.3">
      <c r="A110" s="124">
        <v>501010211</v>
      </c>
      <c r="B110" s="124" t="s">
        <v>417</v>
      </c>
      <c r="C110" s="125">
        <v>55180690</v>
      </c>
      <c r="D110" s="111">
        <v>8000</v>
      </c>
      <c r="E110" s="112">
        <v>501010211</v>
      </c>
      <c r="F110" s="109">
        <f>+VLOOKUP(E110,'Consolidado 2021'!B:E,4,FALSE)</f>
        <v>55180690</v>
      </c>
      <c r="G110" s="126">
        <f t="shared" si="14"/>
        <v>0</v>
      </c>
    </row>
    <row r="111" spans="1:7" s="109" customFormat="1" ht="15" customHeight="1" x14ac:dyDescent="0.3">
      <c r="A111" s="124">
        <v>501010212</v>
      </c>
      <c r="B111" s="124" t="s">
        <v>621</v>
      </c>
      <c r="C111" s="125">
        <v>11036138</v>
      </c>
      <c r="D111" s="111">
        <v>1600</v>
      </c>
      <c r="E111" s="112">
        <v>501010212</v>
      </c>
      <c r="F111" s="109">
        <f>+VLOOKUP(E111,'Consolidado 2021'!B:E,4,FALSE)</f>
        <v>11036138</v>
      </c>
      <c r="G111" s="126">
        <f t="shared" si="14"/>
        <v>0</v>
      </c>
    </row>
    <row r="112" spans="1:7" s="109" customFormat="1" ht="15" customHeight="1" x14ac:dyDescent="0.3">
      <c r="A112" s="124">
        <v>5010108</v>
      </c>
      <c r="B112" s="124" t="s">
        <v>622</v>
      </c>
      <c r="C112" s="125">
        <v>600000</v>
      </c>
      <c r="D112" s="111">
        <v>90.06</v>
      </c>
      <c r="E112" s="112"/>
    </row>
    <row r="113" spans="1:7" s="109" customFormat="1" ht="15" customHeight="1" x14ac:dyDescent="0.3">
      <c r="A113" s="124">
        <v>5010108001</v>
      </c>
      <c r="B113" s="124" t="s">
        <v>623</v>
      </c>
      <c r="C113" s="125">
        <v>600000</v>
      </c>
      <c r="D113" s="111">
        <v>90.06</v>
      </c>
      <c r="E113" s="112">
        <v>5131006</v>
      </c>
      <c r="F113" s="109">
        <f>+VLOOKUP(E113,'Consolidado 2021'!B:E,4,FALSE)</f>
        <v>600000</v>
      </c>
      <c r="G113" s="126">
        <f>+F113-C113</f>
        <v>0</v>
      </c>
    </row>
    <row r="114" spans="1:7" s="109" customFormat="1" ht="15" customHeight="1" x14ac:dyDescent="0.3">
      <c r="A114" s="124">
        <v>5010110</v>
      </c>
      <c r="B114" s="124" t="s">
        <v>624</v>
      </c>
      <c r="C114" s="125">
        <v>265734094</v>
      </c>
      <c r="D114" s="111">
        <v>39234.26</v>
      </c>
      <c r="E114" s="112"/>
    </row>
    <row r="115" spans="1:7" s="109" customFormat="1" ht="15" customHeight="1" x14ac:dyDescent="0.3">
      <c r="A115" s="124">
        <v>5010110001</v>
      </c>
      <c r="B115" s="124" t="s">
        <v>625</v>
      </c>
      <c r="C115" s="125">
        <v>223028336</v>
      </c>
      <c r="D115" s="111">
        <v>32773.620000000003</v>
      </c>
      <c r="E115" s="112">
        <v>51501</v>
      </c>
      <c r="F115" s="109">
        <f>+VLOOKUP(E115,'Consolidado 2021'!B:E,4,FALSE)</f>
        <v>223028336</v>
      </c>
      <c r="G115" s="126">
        <f t="shared" ref="G115:G120" si="15">+F115-C115</f>
        <v>0</v>
      </c>
    </row>
    <row r="116" spans="1:7" s="109" customFormat="1" ht="15" customHeight="1" x14ac:dyDescent="0.3">
      <c r="A116" s="124">
        <v>5010110002</v>
      </c>
      <c r="B116" s="124" t="s">
        <v>626</v>
      </c>
      <c r="C116" s="125">
        <v>15661727</v>
      </c>
      <c r="D116" s="111">
        <v>2494.89</v>
      </c>
      <c r="E116" s="112">
        <v>51504</v>
      </c>
      <c r="F116" s="109">
        <f>+VLOOKUP(E116,'Consolidado 2021'!B:E,4,FALSE)</f>
        <v>15661727</v>
      </c>
      <c r="G116" s="126">
        <f t="shared" si="15"/>
        <v>0</v>
      </c>
    </row>
    <row r="117" spans="1:7" s="109" customFormat="1" ht="15" customHeight="1" x14ac:dyDescent="0.3">
      <c r="A117" s="124">
        <v>5010110003</v>
      </c>
      <c r="B117" s="124" t="s">
        <v>627</v>
      </c>
      <c r="C117" s="125">
        <v>8538600</v>
      </c>
      <c r="D117" s="111">
        <v>1233.42</v>
      </c>
      <c r="E117" s="112">
        <v>5130902</v>
      </c>
      <c r="F117" s="109">
        <f>+VLOOKUP(E117,'Consolidado 2021'!B:E,4,FALSE)</f>
        <v>8538600</v>
      </c>
      <c r="G117" s="126">
        <f t="shared" si="15"/>
        <v>0</v>
      </c>
    </row>
    <row r="118" spans="1:7" s="109" customFormat="1" ht="15" customHeight="1" x14ac:dyDescent="0.3">
      <c r="A118" s="124">
        <v>5010110005</v>
      </c>
      <c r="B118" s="124" t="s">
        <v>628</v>
      </c>
      <c r="C118" s="125">
        <v>2266050</v>
      </c>
      <c r="D118" s="111">
        <v>330.53</v>
      </c>
      <c r="E118" s="112">
        <v>51505</v>
      </c>
      <c r="F118" s="109">
        <f>+VLOOKUP(E118,'Consolidado 2021'!B:E,4,FALSE)</f>
        <v>2266050</v>
      </c>
      <c r="G118" s="126">
        <f t="shared" si="15"/>
        <v>0</v>
      </c>
    </row>
    <row r="119" spans="1:7" s="109" customFormat="1" ht="15" customHeight="1" x14ac:dyDescent="0.3">
      <c r="A119" s="124">
        <v>5010110006</v>
      </c>
      <c r="B119" s="124" t="s">
        <v>629</v>
      </c>
      <c r="C119" s="125">
        <v>954259</v>
      </c>
      <c r="D119" s="111">
        <v>146.63999999999999</v>
      </c>
      <c r="E119" s="112">
        <v>5130904</v>
      </c>
      <c r="F119" s="109">
        <f>+VLOOKUP(E119,'Consolidado 2021'!B:E,4,FALSE)</f>
        <v>954259</v>
      </c>
      <c r="G119" s="126">
        <f t="shared" si="15"/>
        <v>0</v>
      </c>
    </row>
    <row r="120" spans="1:7" s="109" customFormat="1" ht="15" customHeight="1" x14ac:dyDescent="0.3">
      <c r="A120" s="124">
        <v>5010110009</v>
      </c>
      <c r="B120" s="124" t="s">
        <v>630</v>
      </c>
      <c r="C120" s="125">
        <v>15285122</v>
      </c>
      <c r="D120" s="111">
        <v>2255.16</v>
      </c>
      <c r="E120" s="112">
        <v>51502</v>
      </c>
      <c r="F120" s="109">
        <f>+VLOOKUP(E120,'Consolidado 2021'!B:E,4,FALSE)</f>
        <v>15285122</v>
      </c>
      <c r="G120" s="126">
        <f t="shared" si="15"/>
        <v>0</v>
      </c>
    </row>
    <row r="121" spans="1:7" s="109" customFormat="1" ht="15" customHeight="1" x14ac:dyDescent="0.3">
      <c r="A121" s="124">
        <v>5010112</v>
      </c>
      <c r="B121" s="124" t="s">
        <v>631</v>
      </c>
      <c r="C121" s="125">
        <v>156818</v>
      </c>
      <c r="D121" s="111">
        <v>23.13</v>
      </c>
      <c r="E121" s="112"/>
    </row>
    <row r="122" spans="1:7" s="109" customFormat="1" ht="15" customHeight="1" x14ac:dyDescent="0.3">
      <c r="A122" s="124">
        <v>5010112001</v>
      </c>
      <c r="B122" s="124" t="s">
        <v>632</v>
      </c>
      <c r="C122" s="125">
        <v>156818</v>
      </c>
      <c r="D122" s="111">
        <v>23.13</v>
      </c>
      <c r="E122" s="112">
        <v>5130404</v>
      </c>
      <c r="F122" s="109">
        <f>+VLOOKUP(E122,'Consolidado 2021'!B:E,4,FALSE)</f>
        <v>156818</v>
      </c>
      <c r="G122" s="126">
        <f>+F122-C122</f>
        <v>0</v>
      </c>
    </row>
    <row r="123" spans="1:7" s="109" customFormat="1" ht="15" customHeight="1" x14ac:dyDescent="0.3">
      <c r="A123" s="124">
        <v>5010113</v>
      </c>
      <c r="B123" s="124" t="s">
        <v>633</v>
      </c>
      <c r="C123" s="125">
        <v>12282624</v>
      </c>
      <c r="D123" s="111">
        <v>1815.01</v>
      </c>
      <c r="E123" s="112"/>
    </row>
    <row r="124" spans="1:7" s="109" customFormat="1" ht="15" customHeight="1" x14ac:dyDescent="0.3">
      <c r="A124" s="124">
        <v>5010113003</v>
      </c>
      <c r="B124" s="124" t="s">
        <v>634</v>
      </c>
      <c r="C124" s="125">
        <v>166160</v>
      </c>
      <c r="D124" s="111">
        <v>25.09</v>
      </c>
      <c r="E124" s="112">
        <v>5010113003</v>
      </c>
      <c r="F124" s="109">
        <f>+VLOOKUP(E124,'Consolidado 2021'!B:E,4,FALSE)</f>
        <v>166160</v>
      </c>
      <c r="G124" s="126">
        <f t="shared" ref="G124:G128" si="16">+F124-C124</f>
        <v>0</v>
      </c>
    </row>
    <row r="125" spans="1:7" s="109" customFormat="1" ht="15" customHeight="1" x14ac:dyDescent="0.3">
      <c r="A125" s="124">
        <v>5010113004</v>
      </c>
      <c r="B125" s="124" t="s">
        <v>517</v>
      </c>
      <c r="C125" s="125">
        <v>819546</v>
      </c>
      <c r="D125" s="111">
        <v>125.62</v>
      </c>
      <c r="E125" s="112">
        <v>5131016</v>
      </c>
      <c r="F125" s="109">
        <f>+VLOOKUP(E125,'Consolidado 2021'!B:E,4,FALSE)</f>
        <v>819546</v>
      </c>
      <c r="G125" s="126">
        <f t="shared" si="16"/>
        <v>0</v>
      </c>
    </row>
    <row r="126" spans="1:7" s="109" customFormat="1" ht="15" customHeight="1" x14ac:dyDescent="0.3">
      <c r="A126" s="124">
        <v>5010113005</v>
      </c>
      <c r="B126" s="124" t="s">
        <v>635</v>
      </c>
      <c r="C126" s="125">
        <v>110</v>
      </c>
      <c r="D126" s="111">
        <v>0.03</v>
      </c>
      <c r="E126" s="112">
        <v>5204</v>
      </c>
      <c r="F126" s="109">
        <f>+VLOOKUP(E126,'Consolidado 2021'!B:E,4,FALSE)</f>
        <v>110</v>
      </c>
      <c r="G126" s="126">
        <f t="shared" si="16"/>
        <v>0</v>
      </c>
    </row>
    <row r="127" spans="1:7" s="109" customFormat="1" ht="15" customHeight="1" x14ac:dyDescent="0.3">
      <c r="A127" s="124">
        <v>5010113006</v>
      </c>
      <c r="B127" s="124" t="s">
        <v>636</v>
      </c>
      <c r="C127" s="125">
        <v>318182</v>
      </c>
      <c r="D127" s="111">
        <v>46.29</v>
      </c>
      <c r="E127" s="112">
        <v>5010113006</v>
      </c>
      <c r="F127" s="109">
        <f>+VLOOKUP(E127,'Consolidado 2021'!B:E,4,FALSE)</f>
        <v>318182</v>
      </c>
      <c r="G127" s="126">
        <f t="shared" si="16"/>
        <v>0</v>
      </c>
    </row>
    <row r="128" spans="1:7" s="109" customFormat="1" ht="15" customHeight="1" x14ac:dyDescent="0.3">
      <c r="A128" s="124">
        <v>5010113007</v>
      </c>
      <c r="B128" s="124" t="s">
        <v>637</v>
      </c>
      <c r="C128" s="125">
        <v>10978626</v>
      </c>
      <c r="D128" s="111">
        <v>1617.98</v>
      </c>
      <c r="E128" s="112">
        <v>51203</v>
      </c>
      <c r="F128" s="109">
        <f>+VLOOKUP(E128,'Consolidado 2021'!B:E,4,FALSE)</f>
        <v>10978626</v>
      </c>
      <c r="G128" s="126">
        <f t="shared" si="16"/>
        <v>0</v>
      </c>
    </row>
    <row r="129" spans="1:7" s="109" customFormat="1" ht="15" customHeight="1" x14ac:dyDescent="0.3">
      <c r="A129" s="124">
        <v>5010115</v>
      </c>
      <c r="B129" s="124" t="s">
        <v>638</v>
      </c>
      <c r="C129" s="125">
        <v>8908123</v>
      </c>
      <c r="D129" s="111">
        <v>1314.66</v>
      </c>
      <c r="E129" s="112"/>
    </row>
    <row r="130" spans="1:7" s="109" customFormat="1" ht="15" customHeight="1" x14ac:dyDescent="0.3">
      <c r="A130" s="124">
        <v>5010115001</v>
      </c>
      <c r="B130" s="124" t="s">
        <v>639</v>
      </c>
      <c r="C130" s="125">
        <v>8908123</v>
      </c>
      <c r="D130" s="111">
        <v>1314.66</v>
      </c>
      <c r="E130" s="112">
        <v>5150301</v>
      </c>
      <c r="F130" s="109">
        <f>+VLOOKUP(E130,'Consolidado 2021'!B:E,4,FALSE)</f>
        <v>8908123</v>
      </c>
      <c r="G130" s="126">
        <f>+F130-C130</f>
        <v>0</v>
      </c>
    </row>
    <row r="131" spans="1:7" s="109" customFormat="1" ht="15" customHeight="1" x14ac:dyDescent="0.3">
      <c r="A131" s="124">
        <v>50102</v>
      </c>
      <c r="B131" s="124" t="s">
        <v>640</v>
      </c>
      <c r="C131" s="125">
        <v>260165880</v>
      </c>
      <c r="D131" s="111">
        <v>37791.660000000003</v>
      </c>
      <c r="E131" s="112"/>
    </row>
    <row r="132" spans="1:7" s="109" customFormat="1" ht="15" customHeight="1" x14ac:dyDescent="0.3">
      <c r="A132" s="124">
        <v>5010202</v>
      </c>
      <c r="B132" s="124" t="s">
        <v>641</v>
      </c>
      <c r="C132" s="125">
        <v>260165880</v>
      </c>
      <c r="D132" s="111">
        <v>37791.660000000003</v>
      </c>
      <c r="E132" s="112"/>
    </row>
    <row r="133" spans="1:7" s="109" customFormat="1" ht="15" customHeight="1" x14ac:dyDescent="0.3">
      <c r="A133" s="124">
        <v>5010202001</v>
      </c>
      <c r="B133" s="124" t="s">
        <v>642</v>
      </c>
      <c r="C133" s="125">
        <v>260165880</v>
      </c>
      <c r="D133" s="111">
        <v>37791.660000000003</v>
      </c>
      <c r="E133" s="112">
        <v>51207</v>
      </c>
      <c r="F133" s="109">
        <f>+VLOOKUP(E133,'Consolidado 2021'!B:E,4,FALSE)</f>
        <v>260165880</v>
      </c>
      <c r="G133" s="126">
        <f>+F133-C133</f>
        <v>0</v>
      </c>
    </row>
    <row r="134" spans="1:7" s="109" customFormat="1" ht="15" customHeight="1" x14ac:dyDescent="0.3">
      <c r="A134" s="124">
        <v>50103</v>
      </c>
      <c r="B134" s="124" t="s">
        <v>643</v>
      </c>
      <c r="C134" s="125">
        <v>114533905</v>
      </c>
      <c r="D134" s="111">
        <v>172869.97</v>
      </c>
      <c r="E134" s="112"/>
    </row>
    <row r="135" spans="1:7" s="109" customFormat="1" ht="15" customHeight="1" x14ac:dyDescent="0.3">
      <c r="A135" s="124">
        <v>5010301</v>
      </c>
      <c r="B135" s="124" t="s">
        <v>644</v>
      </c>
      <c r="C135" s="125">
        <v>6319599</v>
      </c>
      <c r="D135" s="111">
        <v>946.63</v>
      </c>
      <c r="E135" s="112"/>
    </row>
    <row r="136" spans="1:7" s="109" customFormat="1" ht="15" customHeight="1" x14ac:dyDescent="0.3">
      <c r="A136" s="124">
        <v>5010301003</v>
      </c>
      <c r="B136" s="124" t="s">
        <v>525</v>
      </c>
      <c r="C136" s="125">
        <v>379558</v>
      </c>
      <c r="D136" s="111">
        <v>55</v>
      </c>
      <c r="E136" s="112">
        <v>51406</v>
      </c>
      <c r="F136" s="109">
        <f>+VLOOKUP(E136,'Consolidado 2021'!B:E,4,FALSE)</f>
        <v>379558</v>
      </c>
      <c r="G136" s="126">
        <f t="shared" ref="G136:G138" si="17">+F136-C136</f>
        <v>0</v>
      </c>
    </row>
    <row r="137" spans="1:7" s="109" customFormat="1" ht="15" customHeight="1" x14ac:dyDescent="0.3">
      <c r="A137" s="124">
        <v>5010301006</v>
      </c>
      <c r="B137" s="124" t="s">
        <v>645</v>
      </c>
      <c r="C137" s="125">
        <v>3409841</v>
      </c>
      <c r="D137" s="111">
        <v>516.46</v>
      </c>
      <c r="E137" s="112">
        <v>5110401</v>
      </c>
      <c r="F137" s="109">
        <f>+VLOOKUP(E137,'Consolidado 2021'!B:E,4,FALSE)</f>
        <v>3409841</v>
      </c>
      <c r="G137" s="126">
        <f t="shared" si="17"/>
        <v>0</v>
      </c>
    </row>
    <row r="138" spans="1:7" s="109" customFormat="1" ht="15" customHeight="1" x14ac:dyDescent="0.3">
      <c r="A138" s="124">
        <v>5010301007</v>
      </c>
      <c r="B138" s="124" t="s">
        <v>646</v>
      </c>
      <c r="C138" s="125">
        <v>2530200</v>
      </c>
      <c r="D138" s="111">
        <v>375.17</v>
      </c>
      <c r="E138" s="112">
        <v>511020101</v>
      </c>
      <c r="F138" s="109">
        <f>+VLOOKUP(E138,'Consolidado 2021'!B:E,4,FALSE)</f>
        <v>2530200</v>
      </c>
      <c r="G138" s="126">
        <f t="shared" si="17"/>
        <v>0</v>
      </c>
    </row>
    <row r="139" spans="1:7" s="109" customFormat="1" ht="15" customHeight="1" x14ac:dyDescent="0.3">
      <c r="A139" s="124">
        <v>5010302</v>
      </c>
      <c r="B139" s="124" t="s">
        <v>647</v>
      </c>
      <c r="C139" s="125">
        <v>108214306</v>
      </c>
      <c r="D139" s="111">
        <v>171923.34</v>
      </c>
      <c r="E139" s="112"/>
    </row>
    <row r="140" spans="1:7" s="109" customFormat="1" ht="15" customHeight="1" x14ac:dyDescent="0.3">
      <c r="A140" s="124">
        <v>5010302001</v>
      </c>
      <c r="B140" s="124" t="s">
        <v>648</v>
      </c>
      <c r="C140" s="125">
        <v>83876508</v>
      </c>
      <c r="D140" s="111">
        <v>133257.14441948847</v>
      </c>
      <c r="E140" s="112">
        <v>5140701</v>
      </c>
      <c r="F140" s="109">
        <f>+VLOOKUP(E140,'Consolidado 2021'!B:E,4,FALSE)</f>
        <v>83876508</v>
      </c>
      <c r="G140" s="126">
        <f t="shared" ref="G140:G141" si="18">+F140-C140</f>
        <v>0</v>
      </c>
    </row>
    <row r="141" spans="1:7" s="109" customFormat="1" ht="15" customHeight="1" x14ac:dyDescent="0.3">
      <c r="A141" s="124"/>
      <c r="B141" s="124" t="s">
        <v>649</v>
      </c>
      <c r="C141" s="125">
        <v>24337798</v>
      </c>
      <c r="D141" s="111">
        <v>38666.195580511507</v>
      </c>
      <c r="E141" s="112">
        <v>5140702</v>
      </c>
      <c r="F141" s="109">
        <f>+VLOOKUP(E141,'Consolidado 2021'!B:E,4,FALSE)</f>
        <v>24337798</v>
      </c>
      <c r="G141" s="126">
        <f t="shared" si="18"/>
        <v>0</v>
      </c>
    </row>
    <row r="142" spans="1:7" s="109" customFormat="1" ht="15" customHeight="1" x14ac:dyDescent="0.3">
      <c r="A142" s="124">
        <v>502</v>
      </c>
      <c r="B142" s="124" t="s">
        <v>650</v>
      </c>
      <c r="C142" s="125">
        <v>131314608</v>
      </c>
      <c r="D142" s="111">
        <v>19438.349999999999</v>
      </c>
      <c r="E142" s="112"/>
      <c r="F142" s="133"/>
    </row>
    <row r="143" spans="1:7" s="109" customFormat="1" ht="15" customHeight="1" x14ac:dyDescent="0.3">
      <c r="A143" s="124">
        <v>50202</v>
      </c>
      <c r="B143" s="124" t="s">
        <v>651</v>
      </c>
      <c r="C143" s="125">
        <v>131314608</v>
      </c>
      <c r="D143" s="111">
        <v>19438.349999999999</v>
      </c>
      <c r="E143" s="112"/>
    </row>
    <row r="144" spans="1:7" s="109" customFormat="1" ht="15" customHeight="1" x14ac:dyDescent="0.3">
      <c r="A144" s="124">
        <v>5020201</v>
      </c>
      <c r="B144" s="124" t="s">
        <v>652</v>
      </c>
      <c r="C144" s="125">
        <v>79961412</v>
      </c>
      <c r="D144" s="111">
        <v>11838.36</v>
      </c>
      <c r="E144" s="112">
        <v>513050201</v>
      </c>
      <c r="F144" s="109">
        <f>+VLOOKUP(E144,'Consolidado 2021'!B:E,4,FALSE)</f>
        <v>79961412</v>
      </c>
      <c r="G144" s="126">
        <f t="shared" ref="G144:G145" si="19">+F144-C144</f>
        <v>0</v>
      </c>
    </row>
    <row r="145" spans="1:7" s="109" customFormat="1" ht="15" customHeight="1" x14ac:dyDescent="0.3">
      <c r="A145" s="124">
        <v>5020202</v>
      </c>
      <c r="B145" s="124" t="s">
        <v>653</v>
      </c>
      <c r="C145" s="125">
        <v>51353196</v>
      </c>
      <c r="D145" s="111">
        <v>7599.99</v>
      </c>
      <c r="E145" s="112">
        <v>513050203</v>
      </c>
      <c r="F145" s="109">
        <f>+VLOOKUP(E145,'Consolidado 2021'!B:E,4,FALSE)</f>
        <v>51353196</v>
      </c>
      <c r="G145" s="126">
        <f t="shared" si="19"/>
        <v>0</v>
      </c>
    </row>
    <row r="146" spans="1:7" s="109" customFormat="1" ht="15" customHeight="1" x14ac:dyDescent="0.3">
      <c r="A146" s="124">
        <v>504</v>
      </c>
      <c r="B146" s="124" t="s">
        <v>654</v>
      </c>
      <c r="C146" s="125">
        <v>8194712</v>
      </c>
      <c r="D146" s="111">
        <v>1187.8699999999999</v>
      </c>
      <c r="E146" s="112"/>
    </row>
    <row r="147" spans="1:7" s="109" customFormat="1" ht="15" customHeight="1" x14ac:dyDescent="0.3">
      <c r="A147" s="124">
        <v>50402</v>
      </c>
      <c r="B147" s="124" t="s">
        <v>655</v>
      </c>
      <c r="C147" s="125">
        <v>8194712</v>
      </c>
      <c r="D147" s="111">
        <v>1187.8699999999999</v>
      </c>
      <c r="E147" s="112">
        <v>51103012005</v>
      </c>
      <c r="F147" s="109">
        <f>+VLOOKUP(E147,'Consolidado 2021'!B:E,4,FALSE)</f>
        <v>8194712</v>
      </c>
      <c r="G147" s="126">
        <f>+F147-C147</f>
        <v>0</v>
      </c>
    </row>
    <row r="148" spans="1:7" s="109" customFormat="1" ht="15" customHeight="1" x14ac:dyDescent="0.3">
      <c r="A148" s="124"/>
      <c r="B148" s="124" t="s">
        <v>656</v>
      </c>
      <c r="C148" s="125">
        <v>1943971657</v>
      </c>
      <c r="D148" s="111">
        <v>235381.45</v>
      </c>
      <c r="E148" s="112"/>
    </row>
  </sheetData>
  <printOptions gridLinesSet="0"/>
  <pageMargins left="0.75" right="0.75" top="1" bottom="0.75" header="0.5" footer="0.5"/>
  <pageSetup paperSize="9"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26107-60BE-41BA-8E50-3A2FD1FEBF35}">
  <sheetPr>
    <tabColor theme="8" tint="0.59999389629810485"/>
  </sheetPr>
  <dimension ref="A1:WVV294"/>
  <sheetViews>
    <sheetView zoomScaleNormal="100" workbookViewId="0">
      <pane ySplit="4" topLeftCell="A161" activePane="bottomLeft" state="frozen"/>
      <selection activeCell="D15" sqref="D15"/>
      <selection pane="bottomLeft" activeCell="D15" sqref="D15"/>
    </sheetView>
  </sheetViews>
  <sheetFormatPr baseColWidth="10" defaultColWidth="9.109375" defaultRowHeight="13.8" x14ac:dyDescent="0.3"/>
  <cols>
    <col min="1" max="1" width="1" style="135" customWidth="1"/>
    <col min="2" max="2" width="17.33203125" style="135" customWidth="1"/>
    <col min="3" max="3" width="40.44140625" style="135" bestFit="1" customWidth="1"/>
    <col min="4" max="4" width="14.109375" style="137" hidden="1" customWidth="1"/>
    <col min="5" max="5" width="12.109375" style="138" hidden="1" customWidth="1"/>
    <col min="6" max="6" width="13.109375" style="137" hidden="1" customWidth="1"/>
    <col min="7" max="7" width="15.5546875" style="138" hidden="1" customWidth="1"/>
    <col min="8" max="9" width="14.6640625" style="137" hidden="1" customWidth="1"/>
    <col min="10" max="11" width="10.6640625" style="137" hidden="1" customWidth="1"/>
    <col min="12" max="12" width="13.33203125" style="135" bestFit="1" customWidth="1"/>
    <col min="13" max="13" width="13.44140625" style="135" hidden="1" customWidth="1"/>
    <col min="14" max="14" width="23.6640625" style="139" bestFit="1" customWidth="1"/>
    <col min="15" max="15" width="11" style="135" bestFit="1" customWidth="1"/>
    <col min="16" max="16" width="13.109375" style="135" bestFit="1" customWidth="1"/>
    <col min="17" max="256" width="9.109375" style="135"/>
    <col min="257" max="257" width="1" style="135" customWidth="1"/>
    <col min="258" max="258" width="17.33203125" style="135" customWidth="1"/>
    <col min="259" max="259" width="54.6640625" style="135" customWidth="1"/>
    <col min="260" max="260" width="28.44140625" style="135" customWidth="1"/>
    <col min="261" max="262" width="17.109375" style="135" bestFit="1" customWidth="1"/>
    <col min="263" max="263" width="14.6640625" style="135" bestFit="1" customWidth="1"/>
    <col min="264" max="267" width="14.6640625" style="135" customWidth="1"/>
    <col min="268" max="268" width="15.6640625" style="135" bestFit="1" customWidth="1"/>
    <col min="269" max="269" width="13.44140625" style="135" bestFit="1" customWidth="1"/>
    <col min="270" max="270" width="10.44140625" style="135" bestFit="1" customWidth="1"/>
    <col min="271" max="512" width="9.109375" style="135"/>
    <col min="513" max="513" width="1" style="135" customWidth="1"/>
    <col min="514" max="514" width="17.33203125" style="135" customWidth="1"/>
    <col min="515" max="515" width="54.6640625" style="135" customWidth="1"/>
    <col min="516" max="516" width="28.44140625" style="135" customWidth="1"/>
    <col min="517" max="518" width="17.109375" style="135" bestFit="1" customWidth="1"/>
    <col min="519" max="519" width="14.6640625" style="135" bestFit="1" customWidth="1"/>
    <col min="520" max="523" width="14.6640625" style="135" customWidth="1"/>
    <col min="524" max="524" width="15.6640625" style="135" bestFit="1" customWidth="1"/>
    <col min="525" max="525" width="13.44140625" style="135" bestFit="1" customWidth="1"/>
    <col min="526" max="526" width="10.44140625" style="135" bestFit="1" customWidth="1"/>
    <col min="527" max="768" width="9.109375" style="135"/>
    <col min="769" max="769" width="1" style="135" customWidth="1"/>
    <col min="770" max="770" width="17.33203125" style="135" customWidth="1"/>
    <col min="771" max="771" width="54.6640625" style="135" customWidth="1"/>
    <col min="772" max="772" width="28.44140625" style="135" customWidth="1"/>
    <col min="773" max="774" width="17.109375" style="135" bestFit="1" customWidth="1"/>
    <col min="775" max="775" width="14.6640625" style="135" bestFit="1" customWidth="1"/>
    <col min="776" max="779" width="14.6640625" style="135" customWidth="1"/>
    <col min="780" max="780" width="15.6640625" style="135" bestFit="1" customWidth="1"/>
    <col min="781" max="781" width="13.44140625" style="135" bestFit="1" customWidth="1"/>
    <col min="782" max="782" width="10.44140625" style="135" bestFit="1" customWidth="1"/>
    <col min="783" max="1024" width="9.109375" style="135"/>
    <col min="1025" max="1025" width="1" style="135" customWidth="1"/>
    <col min="1026" max="1026" width="17.33203125" style="135" customWidth="1"/>
    <col min="1027" max="1027" width="54.6640625" style="135" customWidth="1"/>
    <col min="1028" max="1028" width="28.44140625" style="135" customWidth="1"/>
    <col min="1029" max="1030" width="17.109375" style="135" bestFit="1" customWidth="1"/>
    <col min="1031" max="1031" width="14.6640625" style="135" bestFit="1" customWidth="1"/>
    <col min="1032" max="1035" width="14.6640625" style="135" customWidth="1"/>
    <col min="1036" max="1036" width="15.6640625" style="135" bestFit="1" customWidth="1"/>
    <col min="1037" max="1037" width="13.44140625" style="135" bestFit="1" customWidth="1"/>
    <col min="1038" max="1038" width="10.44140625" style="135" bestFit="1" customWidth="1"/>
    <col min="1039" max="1280" width="9.109375" style="135"/>
    <col min="1281" max="1281" width="1" style="135" customWidth="1"/>
    <col min="1282" max="1282" width="17.33203125" style="135" customWidth="1"/>
    <col min="1283" max="1283" width="54.6640625" style="135" customWidth="1"/>
    <col min="1284" max="1284" width="28.44140625" style="135" customWidth="1"/>
    <col min="1285" max="1286" width="17.109375" style="135" bestFit="1" customWidth="1"/>
    <col min="1287" max="1287" width="14.6640625" style="135" bestFit="1" customWidth="1"/>
    <col min="1288" max="1291" width="14.6640625" style="135" customWidth="1"/>
    <col min="1292" max="1292" width="15.6640625" style="135" bestFit="1" customWidth="1"/>
    <col min="1293" max="1293" width="13.44140625" style="135" bestFit="1" customWidth="1"/>
    <col min="1294" max="1294" width="10.44140625" style="135" bestFit="1" customWidth="1"/>
    <col min="1295" max="1536" width="9.109375" style="135"/>
    <col min="1537" max="1537" width="1" style="135" customWidth="1"/>
    <col min="1538" max="1538" width="17.33203125" style="135" customWidth="1"/>
    <col min="1539" max="1539" width="54.6640625" style="135" customWidth="1"/>
    <col min="1540" max="1540" width="28.44140625" style="135" customWidth="1"/>
    <col min="1541" max="1542" width="17.109375" style="135" bestFit="1" customWidth="1"/>
    <col min="1543" max="1543" width="14.6640625" style="135" bestFit="1" customWidth="1"/>
    <col min="1544" max="1547" width="14.6640625" style="135" customWidth="1"/>
    <col min="1548" max="1548" width="15.6640625" style="135" bestFit="1" customWidth="1"/>
    <col min="1549" max="1549" width="13.44140625" style="135" bestFit="1" customWidth="1"/>
    <col min="1550" max="1550" width="10.44140625" style="135" bestFit="1" customWidth="1"/>
    <col min="1551" max="1792" width="9.109375" style="135"/>
    <col min="1793" max="1793" width="1" style="135" customWidth="1"/>
    <col min="1794" max="1794" width="17.33203125" style="135" customWidth="1"/>
    <col min="1795" max="1795" width="54.6640625" style="135" customWidth="1"/>
    <col min="1796" max="1796" width="28.44140625" style="135" customWidth="1"/>
    <col min="1797" max="1798" width="17.109375" style="135" bestFit="1" customWidth="1"/>
    <col min="1799" max="1799" width="14.6640625" style="135" bestFit="1" customWidth="1"/>
    <col min="1800" max="1803" width="14.6640625" style="135" customWidth="1"/>
    <col min="1804" max="1804" width="15.6640625" style="135" bestFit="1" customWidth="1"/>
    <col min="1805" max="1805" width="13.44140625" style="135" bestFit="1" customWidth="1"/>
    <col min="1806" max="1806" width="10.44140625" style="135" bestFit="1" customWidth="1"/>
    <col min="1807" max="2048" width="9.109375" style="135"/>
    <col min="2049" max="2049" width="1" style="135" customWidth="1"/>
    <col min="2050" max="2050" width="17.33203125" style="135" customWidth="1"/>
    <col min="2051" max="2051" width="54.6640625" style="135" customWidth="1"/>
    <col min="2052" max="2052" width="28.44140625" style="135" customWidth="1"/>
    <col min="2053" max="2054" width="17.109375" style="135" bestFit="1" customWidth="1"/>
    <col min="2055" max="2055" width="14.6640625" style="135" bestFit="1" customWidth="1"/>
    <col min="2056" max="2059" width="14.6640625" style="135" customWidth="1"/>
    <col min="2060" max="2060" width="15.6640625" style="135" bestFit="1" customWidth="1"/>
    <col min="2061" max="2061" width="13.44140625" style="135" bestFit="1" customWidth="1"/>
    <col min="2062" max="2062" width="10.44140625" style="135" bestFit="1" customWidth="1"/>
    <col min="2063" max="2304" width="9.109375" style="135"/>
    <col min="2305" max="2305" width="1" style="135" customWidth="1"/>
    <col min="2306" max="2306" width="17.33203125" style="135" customWidth="1"/>
    <col min="2307" max="2307" width="54.6640625" style="135" customWidth="1"/>
    <col min="2308" max="2308" width="28.44140625" style="135" customWidth="1"/>
    <col min="2309" max="2310" width="17.109375" style="135" bestFit="1" customWidth="1"/>
    <col min="2311" max="2311" width="14.6640625" style="135" bestFit="1" customWidth="1"/>
    <col min="2312" max="2315" width="14.6640625" style="135" customWidth="1"/>
    <col min="2316" max="2316" width="15.6640625" style="135" bestFit="1" customWidth="1"/>
    <col min="2317" max="2317" width="13.44140625" style="135" bestFit="1" customWidth="1"/>
    <col min="2318" max="2318" width="10.44140625" style="135" bestFit="1" customWidth="1"/>
    <col min="2319" max="2560" width="9.109375" style="135"/>
    <col min="2561" max="2561" width="1" style="135" customWidth="1"/>
    <col min="2562" max="2562" width="17.33203125" style="135" customWidth="1"/>
    <col min="2563" max="2563" width="54.6640625" style="135" customWidth="1"/>
    <col min="2564" max="2564" width="28.44140625" style="135" customWidth="1"/>
    <col min="2565" max="2566" width="17.109375" style="135" bestFit="1" customWidth="1"/>
    <col min="2567" max="2567" width="14.6640625" style="135" bestFit="1" customWidth="1"/>
    <col min="2568" max="2571" width="14.6640625" style="135" customWidth="1"/>
    <col min="2572" max="2572" width="15.6640625" style="135" bestFit="1" customWidth="1"/>
    <col min="2573" max="2573" width="13.44140625" style="135" bestFit="1" customWidth="1"/>
    <col min="2574" max="2574" width="10.44140625" style="135" bestFit="1" customWidth="1"/>
    <col min="2575" max="2816" width="9.109375" style="135"/>
    <col min="2817" max="2817" width="1" style="135" customWidth="1"/>
    <col min="2818" max="2818" width="17.33203125" style="135" customWidth="1"/>
    <col min="2819" max="2819" width="54.6640625" style="135" customWidth="1"/>
    <col min="2820" max="2820" width="28.44140625" style="135" customWidth="1"/>
    <col min="2821" max="2822" width="17.109375" style="135" bestFit="1" customWidth="1"/>
    <col min="2823" max="2823" width="14.6640625" style="135" bestFit="1" customWidth="1"/>
    <col min="2824" max="2827" width="14.6640625" style="135" customWidth="1"/>
    <col min="2828" max="2828" width="15.6640625" style="135" bestFit="1" customWidth="1"/>
    <col min="2829" max="2829" width="13.44140625" style="135" bestFit="1" customWidth="1"/>
    <col min="2830" max="2830" width="10.44140625" style="135" bestFit="1" customWidth="1"/>
    <col min="2831" max="3072" width="9.109375" style="135"/>
    <col min="3073" max="3073" width="1" style="135" customWidth="1"/>
    <col min="3074" max="3074" width="17.33203125" style="135" customWidth="1"/>
    <col min="3075" max="3075" width="54.6640625" style="135" customWidth="1"/>
    <col min="3076" max="3076" width="28.44140625" style="135" customWidth="1"/>
    <col min="3077" max="3078" width="17.109375" style="135" bestFit="1" customWidth="1"/>
    <col min="3079" max="3079" width="14.6640625" style="135" bestFit="1" customWidth="1"/>
    <col min="3080" max="3083" width="14.6640625" style="135" customWidth="1"/>
    <col min="3084" max="3084" width="15.6640625" style="135" bestFit="1" customWidth="1"/>
    <col min="3085" max="3085" width="13.44140625" style="135" bestFit="1" customWidth="1"/>
    <col min="3086" max="3086" width="10.44140625" style="135" bestFit="1" customWidth="1"/>
    <col min="3087" max="3328" width="9.109375" style="135"/>
    <col min="3329" max="3329" width="1" style="135" customWidth="1"/>
    <col min="3330" max="3330" width="17.33203125" style="135" customWidth="1"/>
    <col min="3331" max="3331" width="54.6640625" style="135" customWidth="1"/>
    <col min="3332" max="3332" width="28.44140625" style="135" customWidth="1"/>
    <col min="3333" max="3334" width="17.109375" style="135" bestFit="1" customWidth="1"/>
    <col min="3335" max="3335" width="14.6640625" style="135" bestFit="1" customWidth="1"/>
    <col min="3336" max="3339" width="14.6640625" style="135" customWidth="1"/>
    <col min="3340" max="3340" width="15.6640625" style="135" bestFit="1" customWidth="1"/>
    <col min="3341" max="3341" width="13.44140625" style="135" bestFit="1" customWidth="1"/>
    <col min="3342" max="3342" width="10.44140625" style="135" bestFit="1" customWidth="1"/>
    <col min="3343" max="3584" width="9.109375" style="135"/>
    <col min="3585" max="3585" width="1" style="135" customWidth="1"/>
    <col min="3586" max="3586" width="17.33203125" style="135" customWidth="1"/>
    <col min="3587" max="3587" width="54.6640625" style="135" customWidth="1"/>
    <col min="3588" max="3588" width="28.44140625" style="135" customWidth="1"/>
    <col min="3589" max="3590" width="17.109375" style="135" bestFit="1" customWidth="1"/>
    <col min="3591" max="3591" width="14.6640625" style="135" bestFit="1" customWidth="1"/>
    <col min="3592" max="3595" width="14.6640625" style="135" customWidth="1"/>
    <col min="3596" max="3596" width="15.6640625" style="135" bestFit="1" customWidth="1"/>
    <col min="3597" max="3597" width="13.44140625" style="135" bestFit="1" customWidth="1"/>
    <col min="3598" max="3598" width="10.44140625" style="135" bestFit="1" customWidth="1"/>
    <col min="3599" max="3840" width="9.109375" style="135"/>
    <col min="3841" max="3841" width="1" style="135" customWidth="1"/>
    <col min="3842" max="3842" width="17.33203125" style="135" customWidth="1"/>
    <col min="3843" max="3843" width="54.6640625" style="135" customWidth="1"/>
    <col min="3844" max="3844" width="28.44140625" style="135" customWidth="1"/>
    <col min="3845" max="3846" width="17.109375" style="135" bestFit="1" customWidth="1"/>
    <col min="3847" max="3847" width="14.6640625" style="135" bestFit="1" customWidth="1"/>
    <col min="3848" max="3851" width="14.6640625" style="135" customWidth="1"/>
    <col min="3852" max="3852" width="15.6640625" style="135" bestFit="1" customWidth="1"/>
    <col min="3853" max="3853" width="13.44140625" style="135" bestFit="1" customWidth="1"/>
    <col min="3854" max="3854" width="10.44140625" style="135" bestFit="1" customWidth="1"/>
    <col min="3855" max="4096" width="9.109375" style="135"/>
    <col min="4097" max="4097" width="1" style="135" customWidth="1"/>
    <col min="4098" max="4098" width="17.33203125" style="135" customWidth="1"/>
    <col min="4099" max="4099" width="54.6640625" style="135" customWidth="1"/>
    <col min="4100" max="4100" width="28.44140625" style="135" customWidth="1"/>
    <col min="4101" max="4102" width="17.109375" style="135" bestFit="1" customWidth="1"/>
    <col min="4103" max="4103" width="14.6640625" style="135" bestFit="1" customWidth="1"/>
    <col min="4104" max="4107" width="14.6640625" style="135" customWidth="1"/>
    <col min="4108" max="4108" width="15.6640625" style="135" bestFit="1" customWidth="1"/>
    <col min="4109" max="4109" width="13.44140625" style="135" bestFit="1" customWidth="1"/>
    <col min="4110" max="4110" width="10.44140625" style="135" bestFit="1" customWidth="1"/>
    <col min="4111" max="4352" width="9.109375" style="135"/>
    <col min="4353" max="4353" width="1" style="135" customWidth="1"/>
    <col min="4354" max="4354" width="17.33203125" style="135" customWidth="1"/>
    <col min="4355" max="4355" width="54.6640625" style="135" customWidth="1"/>
    <col min="4356" max="4356" width="28.44140625" style="135" customWidth="1"/>
    <col min="4357" max="4358" width="17.109375" style="135" bestFit="1" customWidth="1"/>
    <col min="4359" max="4359" width="14.6640625" style="135" bestFit="1" customWidth="1"/>
    <col min="4360" max="4363" width="14.6640625" style="135" customWidth="1"/>
    <col min="4364" max="4364" width="15.6640625" style="135" bestFit="1" customWidth="1"/>
    <col min="4365" max="4365" width="13.44140625" style="135" bestFit="1" customWidth="1"/>
    <col min="4366" max="4366" width="10.44140625" style="135" bestFit="1" customWidth="1"/>
    <col min="4367" max="4608" width="9.109375" style="135"/>
    <col min="4609" max="4609" width="1" style="135" customWidth="1"/>
    <col min="4610" max="4610" width="17.33203125" style="135" customWidth="1"/>
    <col min="4611" max="4611" width="54.6640625" style="135" customWidth="1"/>
    <col min="4612" max="4612" width="28.44140625" style="135" customWidth="1"/>
    <col min="4613" max="4614" width="17.109375" style="135" bestFit="1" customWidth="1"/>
    <col min="4615" max="4615" width="14.6640625" style="135" bestFit="1" customWidth="1"/>
    <col min="4616" max="4619" width="14.6640625" style="135" customWidth="1"/>
    <col min="4620" max="4620" width="15.6640625" style="135" bestFit="1" customWidth="1"/>
    <col min="4621" max="4621" width="13.44140625" style="135" bestFit="1" customWidth="1"/>
    <col min="4622" max="4622" width="10.44140625" style="135" bestFit="1" customWidth="1"/>
    <col min="4623" max="4864" width="9.109375" style="135"/>
    <col min="4865" max="4865" width="1" style="135" customWidth="1"/>
    <col min="4866" max="4866" width="17.33203125" style="135" customWidth="1"/>
    <col min="4867" max="4867" width="54.6640625" style="135" customWidth="1"/>
    <col min="4868" max="4868" width="28.44140625" style="135" customWidth="1"/>
    <col min="4869" max="4870" width="17.109375" style="135" bestFit="1" customWidth="1"/>
    <col min="4871" max="4871" width="14.6640625" style="135" bestFit="1" customWidth="1"/>
    <col min="4872" max="4875" width="14.6640625" style="135" customWidth="1"/>
    <col min="4876" max="4876" width="15.6640625" style="135" bestFit="1" customWidth="1"/>
    <col min="4877" max="4877" width="13.44140625" style="135" bestFit="1" customWidth="1"/>
    <col min="4878" max="4878" width="10.44140625" style="135" bestFit="1" customWidth="1"/>
    <col min="4879" max="5120" width="9.109375" style="135"/>
    <col min="5121" max="5121" width="1" style="135" customWidth="1"/>
    <col min="5122" max="5122" width="17.33203125" style="135" customWidth="1"/>
    <col min="5123" max="5123" width="54.6640625" style="135" customWidth="1"/>
    <col min="5124" max="5124" width="28.44140625" style="135" customWidth="1"/>
    <col min="5125" max="5126" width="17.109375" style="135" bestFit="1" customWidth="1"/>
    <col min="5127" max="5127" width="14.6640625" style="135" bestFit="1" customWidth="1"/>
    <col min="5128" max="5131" width="14.6640625" style="135" customWidth="1"/>
    <col min="5132" max="5132" width="15.6640625" style="135" bestFit="1" customWidth="1"/>
    <col min="5133" max="5133" width="13.44140625" style="135" bestFit="1" customWidth="1"/>
    <col min="5134" max="5134" width="10.44140625" style="135" bestFit="1" customWidth="1"/>
    <col min="5135" max="5376" width="9.109375" style="135"/>
    <col min="5377" max="5377" width="1" style="135" customWidth="1"/>
    <col min="5378" max="5378" width="17.33203125" style="135" customWidth="1"/>
    <col min="5379" max="5379" width="54.6640625" style="135" customWidth="1"/>
    <col min="5380" max="5380" width="28.44140625" style="135" customWidth="1"/>
    <col min="5381" max="5382" width="17.109375" style="135" bestFit="1" customWidth="1"/>
    <col min="5383" max="5383" width="14.6640625" style="135" bestFit="1" customWidth="1"/>
    <col min="5384" max="5387" width="14.6640625" style="135" customWidth="1"/>
    <col min="5388" max="5388" width="15.6640625" style="135" bestFit="1" customWidth="1"/>
    <col min="5389" max="5389" width="13.44140625" style="135" bestFit="1" customWidth="1"/>
    <col min="5390" max="5390" width="10.44140625" style="135" bestFit="1" customWidth="1"/>
    <col min="5391" max="5632" width="9.109375" style="135"/>
    <col min="5633" max="5633" width="1" style="135" customWidth="1"/>
    <col min="5634" max="5634" width="17.33203125" style="135" customWidth="1"/>
    <col min="5635" max="5635" width="54.6640625" style="135" customWidth="1"/>
    <col min="5636" max="5636" width="28.44140625" style="135" customWidth="1"/>
    <col min="5637" max="5638" width="17.109375" style="135" bestFit="1" customWidth="1"/>
    <col min="5639" max="5639" width="14.6640625" style="135" bestFit="1" customWidth="1"/>
    <col min="5640" max="5643" width="14.6640625" style="135" customWidth="1"/>
    <col min="5644" max="5644" width="15.6640625" style="135" bestFit="1" customWidth="1"/>
    <col min="5645" max="5645" width="13.44140625" style="135" bestFit="1" customWidth="1"/>
    <col min="5646" max="5646" width="10.44140625" style="135" bestFit="1" customWidth="1"/>
    <col min="5647" max="5888" width="9.109375" style="135"/>
    <col min="5889" max="5889" width="1" style="135" customWidth="1"/>
    <col min="5890" max="5890" width="17.33203125" style="135" customWidth="1"/>
    <col min="5891" max="5891" width="54.6640625" style="135" customWidth="1"/>
    <col min="5892" max="5892" width="28.44140625" style="135" customWidth="1"/>
    <col min="5893" max="5894" width="17.109375" style="135" bestFit="1" customWidth="1"/>
    <col min="5895" max="5895" width="14.6640625" style="135" bestFit="1" customWidth="1"/>
    <col min="5896" max="5899" width="14.6640625" style="135" customWidth="1"/>
    <col min="5900" max="5900" width="15.6640625" style="135" bestFit="1" customWidth="1"/>
    <col min="5901" max="5901" width="13.44140625" style="135" bestFit="1" customWidth="1"/>
    <col min="5902" max="5902" width="10.44140625" style="135" bestFit="1" customWidth="1"/>
    <col min="5903" max="6144" width="9.109375" style="135"/>
    <col min="6145" max="6145" width="1" style="135" customWidth="1"/>
    <col min="6146" max="6146" width="17.33203125" style="135" customWidth="1"/>
    <col min="6147" max="6147" width="54.6640625" style="135" customWidth="1"/>
    <col min="6148" max="6148" width="28.44140625" style="135" customWidth="1"/>
    <col min="6149" max="6150" width="17.109375" style="135" bestFit="1" customWidth="1"/>
    <col min="6151" max="6151" width="14.6640625" style="135" bestFit="1" customWidth="1"/>
    <col min="6152" max="6155" width="14.6640625" style="135" customWidth="1"/>
    <col min="6156" max="6156" width="15.6640625" style="135" bestFit="1" customWidth="1"/>
    <col min="6157" max="6157" width="13.44140625" style="135" bestFit="1" customWidth="1"/>
    <col min="6158" max="6158" width="10.44140625" style="135" bestFit="1" customWidth="1"/>
    <col min="6159" max="6400" width="9.109375" style="135"/>
    <col min="6401" max="6401" width="1" style="135" customWidth="1"/>
    <col min="6402" max="6402" width="17.33203125" style="135" customWidth="1"/>
    <col min="6403" max="6403" width="54.6640625" style="135" customWidth="1"/>
    <col min="6404" max="6404" width="28.44140625" style="135" customWidth="1"/>
    <col min="6405" max="6406" width="17.109375" style="135" bestFit="1" customWidth="1"/>
    <col min="6407" max="6407" width="14.6640625" style="135" bestFit="1" customWidth="1"/>
    <col min="6408" max="6411" width="14.6640625" style="135" customWidth="1"/>
    <col min="6412" max="6412" width="15.6640625" style="135" bestFit="1" customWidth="1"/>
    <col min="6413" max="6413" width="13.44140625" style="135" bestFit="1" customWidth="1"/>
    <col min="6414" max="6414" width="10.44140625" style="135" bestFit="1" customWidth="1"/>
    <col min="6415" max="6656" width="9.109375" style="135"/>
    <col min="6657" max="6657" width="1" style="135" customWidth="1"/>
    <col min="6658" max="6658" width="17.33203125" style="135" customWidth="1"/>
    <col min="6659" max="6659" width="54.6640625" style="135" customWidth="1"/>
    <col min="6660" max="6660" width="28.44140625" style="135" customWidth="1"/>
    <col min="6661" max="6662" width="17.109375" style="135" bestFit="1" customWidth="1"/>
    <col min="6663" max="6663" width="14.6640625" style="135" bestFit="1" customWidth="1"/>
    <col min="6664" max="6667" width="14.6640625" style="135" customWidth="1"/>
    <col min="6668" max="6668" width="15.6640625" style="135" bestFit="1" customWidth="1"/>
    <col min="6669" max="6669" width="13.44140625" style="135" bestFit="1" customWidth="1"/>
    <col min="6670" max="6670" width="10.44140625" style="135" bestFit="1" customWidth="1"/>
    <col min="6671" max="6912" width="9.109375" style="135"/>
    <col min="6913" max="6913" width="1" style="135" customWidth="1"/>
    <col min="6914" max="6914" width="17.33203125" style="135" customWidth="1"/>
    <col min="6915" max="6915" width="54.6640625" style="135" customWidth="1"/>
    <col min="6916" max="6916" width="28.44140625" style="135" customWidth="1"/>
    <col min="6917" max="6918" width="17.109375" style="135" bestFit="1" customWidth="1"/>
    <col min="6919" max="6919" width="14.6640625" style="135" bestFit="1" customWidth="1"/>
    <col min="6920" max="6923" width="14.6640625" style="135" customWidth="1"/>
    <col min="6924" max="6924" width="15.6640625" style="135" bestFit="1" customWidth="1"/>
    <col min="6925" max="6925" width="13.44140625" style="135" bestFit="1" customWidth="1"/>
    <col min="6926" max="6926" width="10.44140625" style="135" bestFit="1" customWidth="1"/>
    <col min="6927" max="7168" width="9.109375" style="135"/>
    <col min="7169" max="7169" width="1" style="135" customWidth="1"/>
    <col min="7170" max="7170" width="17.33203125" style="135" customWidth="1"/>
    <col min="7171" max="7171" width="54.6640625" style="135" customWidth="1"/>
    <col min="7172" max="7172" width="28.44140625" style="135" customWidth="1"/>
    <col min="7173" max="7174" width="17.109375" style="135" bestFit="1" customWidth="1"/>
    <col min="7175" max="7175" width="14.6640625" style="135" bestFit="1" customWidth="1"/>
    <col min="7176" max="7179" width="14.6640625" style="135" customWidth="1"/>
    <col min="7180" max="7180" width="15.6640625" style="135" bestFit="1" customWidth="1"/>
    <col min="7181" max="7181" width="13.44140625" style="135" bestFit="1" customWidth="1"/>
    <col min="7182" max="7182" width="10.44140625" style="135" bestFit="1" customWidth="1"/>
    <col min="7183" max="7424" width="9.109375" style="135"/>
    <col min="7425" max="7425" width="1" style="135" customWidth="1"/>
    <col min="7426" max="7426" width="17.33203125" style="135" customWidth="1"/>
    <col min="7427" max="7427" width="54.6640625" style="135" customWidth="1"/>
    <col min="7428" max="7428" width="28.44140625" style="135" customWidth="1"/>
    <col min="7429" max="7430" width="17.109375" style="135" bestFit="1" customWidth="1"/>
    <col min="7431" max="7431" width="14.6640625" style="135" bestFit="1" customWidth="1"/>
    <col min="7432" max="7435" width="14.6640625" style="135" customWidth="1"/>
    <col min="7436" max="7436" width="15.6640625" style="135" bestFit="1" customWidth="1"/>
    <col min="7437" max="7437" width="13.44140625" style="135" bestFit="1" customWidth="1"/>
    <col min="7438" max="7438" width="10.44140625" style="135" bestFit="1" customWidth="1"/>
    <col min="7439" max="7680" width="9.109375" style="135"/>
    <col min="7681" max="7681" width="1" style="135" customWidth="1"/>
    <col min="7682" max="7682" width="17.33203125" style="135" customWidth="1"/>
    <col min="7683" max="7683" width="54.6640625" style="135" customWidth="1"/>
    <col min="7684" max="7684" width="28.44140625" style="135" customWidth="1"/>
    <col min="7685" max="7686" width="17.109375" style="135" bestFit="1" customWidth="1"/>
    <col min="7687" max="7687" width="14.6640625" style="135" bestFit="1" customWidth="1"/>
    <col min="7688" max="7691" width="14.6640625" style="135" customWidth="1"/>
    <col min="7692" max="7692" width="15.6640625" style="135" bestFit="1" customWidth="1"/>
    <col min="7693" max="7693" width="13.44140625" style="135" bestFit="1" customWidth="1"/>
    <col min="7694" max="7694" width="10.44140625" style="135" bestFit="1" customWidth="1"/>
    <col min="7695" max="7936" width="9.109375" style="135"/>
    <col min="7937" max="7937" width="1" style="135" customWidth="1"/>
    <col min="7938" max="7938" width="17.33203125" style="135" customWidth="1"/>
    <col min="7939" max="7939" width="54.6640625" style="135" customWidth="1"/>
    <col min="7940" max="7940" width="28.44140625" style="135" customWidth="1"/>
    <col min="7941" max="7942" width="17.109375" style="135" bestFit="1" customWidth="1"/>
    <col min="7943" max="7943" width="14.6640625" style="135" bestFit="1" customWidth="1"/>
    <col min="7944" max="7947" width="14.6640625" style="135" customWidth="1"/>
    <col min="7948" max="7948" width="15.6640625" style="135" bestFit="1" customWidth="1"/>
    <col min="7949" max="7949" width="13.44140625" style="135" bestFit="1" customWidth="1"/>
    <col min="7950" max="7950" width="10.44140625" style="135" bestFit="1" customWidth="1"/>
    <col min="7951" max="8192" width="9.109375" style="135"/>
    <col min="8193" max="8193" width="1" style="135" customWidth="1"/>
    <col min="8194" max="8194" width="17.33203125" style="135" customWidth="1"/>
    <col min="8195" max="8195" width="54.6640625" style="135" customWidth="1"/>
    <col min="8196" max="8196" width="28.44140625" style="135" customWidth="1"/>
    <col min="8197" max="8198" width="17.109375" style="135" bestFit="1" customWidth="1"/>
    <col min="8199" max="8199" width="14.6640625" style="135" bestFit="1" customWidth="1"/>
    <col min="8200" max="8203" width="14.6640625" style="135" customWidth="1"/>
    <col min="8204" max="8204" width="15.6640625" style="135" bestFit="1" customWidth="1"/>
    <col min="8205" max="8205" width="13.44140625" style="135" bestFit="1" customWidth="1"/>
    <col min="8206" max="8206" width="10.44140625" style="135" bestFit="1" customWidth="1"/>
    <col min="8207" max="8448" width="9.109375" style="135"/>
    <col min="8449" max="8449" width="1" style="135" customWidth="1"/>
    <col min="8450" max="8450" width="17.33203125" style="135" customWidth="1"/>
    <col min="8451" max="8451" width="54.6640625" style="135" customWidth="1"/>
    <col min="8452" max="8452" width="28.44140625" style="135" customWidth="1"/>
    <col min="8453" max="8454" width="17.109375" style="135" bestFit="1" customWidth="1"/>
    <col min="8455" max="8455" width="14.6640625" style="135" bestFit="1" customWidth="1"/>
    <col min="8456" max="8459" width="14.6640625" style="135" customWidth="1"/>
    <col min="8460" max="8460" width="15.6640625" style="135" bestFit="1" customWidth="1"/>
    <col min="8461" max="8461" width="13.44140625" style="135" bestFit="1" customWidth="1"/>
    <col min="8462" max="8462" width="10.44140625" style="135" bestFit="1" customWidth="1"/>
    <col min="8463" max="8704" width="9.109375" style="135"/>
    <col min="8705" max="8705" width="1" style="135" customWidth="1"/>
    <col min="8706" max="8706" width="17.33203125" style="135" customWidth="1"/>
    <col min="8707" max="8707" width="54.6640625" style="135" customWidth="1"/>
    <col min="8708" max="8708" width="28.44140625" style="135" customWidth="1"/>
    <col min="8709" max="8710" width="17.109375" style="135" bestFit="1" customWidth="1"/>
    <col min="8711" max="8711" width="14.6640625" style="135" bestFit="1" customWidth="1"/>
    <col min="8712" max="8715" width="14.6640625" style="135" customWidth="1"/>
    <col min="8716" max="8716" width="15.6640625" style="135" bestFit="1" customWidth="1"/>
    <col min="8717" max="8717" width="13.44140625" style="135" bestFit="1" customWidth="1"/>
    <col min="8718" max="8718" width="10.44140625" style="135" bestFit="1" customWidth="1"/>
    <col min="8719" max="8960" width="9.109375" style="135"/>
    <col min="8961" max="8961" width="1" style="135" customWidth="1"/>
    <col min="8962" max="8962" width="17.33203125" style="135" customWidth="1"/>
    <col min="8963" max="8963" width="54.6640625" style="135" customWidth="1"/>
    <col min="8964" max="8964" width="28.44140625" style="135" customWidth="1"/>
    <col min="8965" max="8966" width="17.109375" style="135" bestFit="1" customWidth="1"/>
    <col min="8967" max="8967" width="14.6640625" style="135" bestFit="1" customWidth="1"/>
    <col min="8968" max="8971" width="14.6640625" style="135" customWidth="1"/>
    <col min="8972" max="8972" width="15.6640625" style="135" bestFit="1" customWidth="1"/>
    <col min="8973" max="8973" width="13.44140625" style="135" bestFit="1" customWidth="1"/>
    <col min="8974" max="8974" width="10.44140625" style="135" bestFit="1" customWidth="1"/>
    <col min="8975" max="9216" width="9.109375" style="135"/>
    <col min="9217" max="9217" width="1" style="135" customWidth="1"/>
    <col min="9218" max="9218" width="17.33203125" style="135" customWidth="1"/>
    <col min="9219" max="9219" width="54.6640625" style="135" customWidth="1"/>
    <col min="9220" max="9220" width="28.44140625" style="135" customWidth="1"/>
    <col min="9221" max="9222" width="17.109375" style="135" bestFit="1" customWidth="1"/>
    <col min="9223" max="9223" width="14.6640625" style="135" bestFit="1" customWidth="1"/>
    <col min="9224" max="9227" width="14.6640625" style="135" customWidth="1"/>
    <col min="9228" max="9228" width="15.6640625" style="135" bestFit="1" customWidth="1"/>
    <col min="9229" max="9229" width="13.44140625" style="135" bestFit="1" customWidth="1"/>
    <col min="9230" max="9230" width="10.44140625" style="135" bestFit="1" customWidth="1"/>
    <col min="9231" max="9472" width="9.109375" style="135"/>
    <col min="9473" max="9473" width="1" style="135" customWidth="1"/>
    <col min="9474" max="9474" width="17.33203125" style="135" customWidth="1"/>
    <col min="9475" max="9475" width="54.6640625" style="135" customWidth="1"/>
    <col min="9476" max="9476" width="28.44140625" style="135" customWidth="1"/>
    <col min="9477" max="9478" width="17.109375" style="135" bestFit="1" customWidth="1"/>
    <col min="9479" max="9479" width="14.6640625" style="135" bestFit="1" customWidth="1"/>
    <col min="9480" max="9483" width="14.6640625" style="135" customWidth="1"/>
    <col min="9484" max="9484" width="15.6640625" style="135" bestFit="1" customWidth="1"/>
    <col min="9485" max="9485" width="13.44140625" style="135" bestFit="1" customWidth="1"/>
    <col min="9486" max="9486" width="10.44140625" style="135" bestFit="1" customWidth="1"/>
    <col min="9487" max="9728" width="9.109375" style="135"/>
    <col min="9729" max="9729" width="1" style="135" customWidth="1"/>
    <col min="9730" max="9730" width="17.33203125" style="135" customWidth="1"/>
    <col min="9731" max="9731" width="54.6640625" style="135" customWidth="1"/>
    <col min="9732" max="9732" width="28.44140625" style="135" customWidth="1"/>
    <col min="9733" max="9734" width="17.109375" style="135" bestFit="1" customWidth="1"/>
    <col min="9735" max="9735" width="14.6640625" style="135" bestFit="1" customWidth="1"/>
    <col min="9736" max="9739" width="14.6640625" style="135" customWidth="1"/>
    <col min="9740" max="9740" width="15.6640625" style="135" bestFit="1" customWidth="1"/>
    <col min="9741" max="9741" width="13.44140625" style="135" bestFit="1" customWidth="1"/>
    <col min="9742" max="9742" width="10.44140625" style="135" bestFit="1" customWidth="1"/>
    <col min="9743" max="9984" width="9.109375" style="135"/>
    <col min="9985" max="9985" width="1" style="135" customWidth="1"/>
    <col min="9986" max="9986" width="17.33203125" style="135" customWidth="1"/>
    <col min="9987" max="9987" width="54.6640625" style="135" customWidth="1"/>
    <col min="9988" max="9988" width="28.44140625" style="135" customWidth="1"/>
    <col min="9989" max="9990" width="17.109375" style="135" bestFit="1" customWidth="1"/>
    <col min="9991" max="9991" width="14.6640625" style="135" bestFit="1" customWidth="1"/>
    <col min="9992" max="9995" width="14.6640625" style="135" customWidth="1"/>
    <col min="9996" max="9996" width="15.6640625" style="135" bestFit="1" customWidth="1"/>
    <col min="9997" max="9997" width="13.44140625" style="135" bestFit="1" customWidth="1"/>
    <col min="9998" max="9998" width="10.44140625" style="135" bestFit="1" customWidth="1"/>
    <col min="9999" max="10240" width="9.109375" style="135"/>
    <col min="10241" max="10241" width="1" style="135" customWidth="1"/>
    <col min="10242" max="10242" width="17.33203125" style="135" customWidth="1"/>
    <col min="10243" max="10243" width="54.6640625" style="135" customWidth="1"/>
    <col min="10244" max="10244" width="28.44140625" style="135" customWidth="1"/>
    <col min="10245" max="10246" width="17.109375" style="135" bestFit="1" customWidth="1"/>
    <col min="10247" max="10247" width="14.6640625" style="135" bestFit="1" customWidth="1"/>
    <col min="10248" max="10251" width="14.6640625" style="135" customWidth="1"/>
    <col min="10252" max="10252" width="15.6640625" style="135" bestFit="1" customWidth="1"/>
    <col min="10253" max="10253" width="13.44140625" style="135" bestFit="1" customWidth="1"/>
    <col min="10254" max="10254" width="10.44140625" style="135" bestFit="1" customWidth="1"/>
    <col min="10255" max="10496" width="9.109375" style="135"/>
    <col min="10497" max="10497" width="1" style="135" customWidth="1"/>
    <col min="10498" max="10498" width="17.33203125" style="135" customWidth="1"/>
    <col min="10499" max="10499" width="54.6640625" style="135" customWidth="1"/>
    <col min="10500" max="10500" width="28.44140625" style="135" customWidth="1"/>
    <col min="10501" max="10502" width="17.109375" style="135" bestFit="1" customWidth="1"/>
    <col min="10503" max="10503" width="14.6640625" style="135" bestFit="1" customWidth="1"/>
    <col min="10504" max="10507" width="14.6640625" style="135" customWidth="1"/>
    <col min="10508" max="10508" width="15.6640625" style="135" bestFit="1" customWidth="1"/>
    <col min="10509" max="10509" width="13.44140625" style="135" bestFit="1" customWidth="1"/>
    <col min="10510" max="10510" width="10.44140625" style="135" bestFit="1" customWidth="1"/>
    <col min="10511" max="10752" width="9.109375" style="135"/>
    <col min="10753" max="10753" width="1" style="135" customWidth="1"/>
    <col min="10754" max="10754" width="17.33203125" style="135" customWidth="1"/>
    <col min="10755" max="10755" width="54.6640625" style="135" customWidth="1"/>
    <col min="10756" max="10756" width="28.44140625" style="135" customWidth="1"/>
    <col min="10757" max="10758" width="17.109375" style="135" bestFit="1" customWidth="1"/>
    <col min="10759" max="10759" width="14.6640625" style="135" bestFit="1" customWidth="1"/>
    <col min="10760" max="10763" width="14.6640625" style="135" customWidth="1"/>
    <col min="10764" max="10764" width="15.6640625" style="135" bestFit="1" customWidth="1"/>
    <col min="10765" max="10765" width="13.44140625" style="135" bestFit="1" customWidth="1"/>
    <col min="10766" max="10766" width="10.44140625" style="135" bestFit="1" customWidth="1"/>
    <col min="10767" max="11008" width="9.109375" style="135"/>
    <col min="11009" max="11009" width="1" style="135" customWidth="1"/>
    <col min="11010" max="11010" width="17.33203125" style="135" customWidth="1"/>
    <col min="11011" max="11011" width="54.6640625" style="135" customWidth="1"/>
    <col min="11012" max="11012" width="28.44140625" style="135" customWidth="1"/>
    <col min="11013" max="11014" width="17.109375" style="135" bestFit="1" customWidth="1"/>
    <col min="11015" max="11015" width="14.6640625" style="135" bestFit="1" customWidth="1"/>
    <col min="11016" max="11019" width="14.6640625" style="135" customWidth="1"/>
    <col min="11020" max="11020" width="15.6640625" style="135" bestFit="1" customWidth="1"/>
    <col min="11021" max="11021" width="13.44140625" style="135" bestFit="1" customWidth="1"/>
    <col min="11022" max="11022" width="10.44140625" style="135" bestFit="1" customWidth="1"/>
    <col min="11023" max="11264" width="9.109375" style="135"/>
    <col min="11265" max="11265" width="1" style="135" customWidth="1"/>
    <col min="11266" max="11266" width="17.33203125" style="135" customWidth="1"/>
    <col min="11267" max="11267" width="54.6640625" style="135" customWidth="1"/>
    <col min="11268" max="11268" width="28.44140625" style="135" customWidth="1"/>
    <col min="11269" max="11270" width="17.109375" style="135" bestFit="1" customWidth="1"/>
    <col min="11271" max="11271" width="14.6640625" style="135" bestFit="1" customWidth="1"/>
    <col min="11272" max="11275" width="14.6640625" style="135" customWidth="1"/>
    <col min="11276" max="11276" width="15.6640625" style="135" bestFit="1" customWidth="1"/>
    <col min="11277" max="11277" width="13.44140625" style="135" bestFit="1" customWidth="1"/>
    <col min="11278" max="11278" width="10.44140625" style="135" bestFit="1" customWidth="1"/>
    <col min="11279" max="11520" width="9.109375" style="135"/>
    <col min="11521" max="11521" width="1" style="135" customWidth="1"/>
    <col min="11522" max="11522" width="17.33203125" style="135" customWidth="1"/>
    <col min="11523" max="11523" width="54.6640625" style="135" customWidth="1"/>
    <col min="11524" max="11524" width="28.44140625" style="135" customWidth="1"/>
    <col min="11525" max="11526" width="17.109375" style="135" bestFit="1" customWidth="1"/>
    <col min="11527" max="11527" width="14.6640625" style="135" bestFit="1" customWidth="1"/>
    <col min="11528" max="11531" width="14.6640625" style="135" customWidth="1"/>
    <col min="11532" max="11532" width="15.6640625" style="135" bestFit="1" customWidth="1"/>
    <col min="11533" max="11533" width="13.44140625" style="135" bestFit="1" customWidth="1"/>
    <col min="11534" max="11534" width="10.44140625" style="135" bestFit="1" customWidth="1"/>
    <col min="11535" max="11776" width="9.109375" style="135"/>
    <col min="11777" max="11777" width="1" style="135" customWidth="1"/>
    <col min="11778" max="11778" width="17.33203125" style="135" customWidth="1"/>
    <col min="11779" max="11779" width="54.6640625" style="135" customWidth="1"/>
    <col min="11780" max="11780" width="28.44140625" style="135" customWidth="1"/>
    <col min="11781" max="11782" width="17.109375" style="135" bestFit="1" customWidth="1"/>
    <col min="11783" max="11783" width="14.6640625" style="135" bestFit="1" customWidth="1"/>
    <col min="11784" max="11787" width="14.6640625" style="135" customWidth="1"/>
    <col min="11788" max="11788" width="15.6640625" style="135" bestFit="1" customWidth="1"/>
    <col min="11789" max="11789" width="13.44140625" style="135" bestFit="1" customWidth="1"/>
    <col min="11790" max="11790" width="10.44140625" style="135" bestFit="1" customWidth="1"/>
    <col min="11791" max="12032" width="9.109375" style="135"/>
    <col min="12033" max="12033" width="1" style="135" customWidth="1"/>
    <col min="12034" max="12034" width="17.33203125" style="135" customWidth="1"/>
    <col min="12035" max="12035" width="54.6640625" style="135" customWidth="1"/>
    <col min="12036" max="12036" width="28.44140625" style="135" customWidth="1"/>
    <col min="12037" max="12038" width="17.109375" style="135" bestFit="1" customWidth="1"/>
    <col min="12039" max="12039" width="14.6640625" style="135" bestFit="1" customWidth="1"/>
    <col min="12040" max="12043" width="14.6640625" style="135" customWidth="1"/>
    <col min="12044" max="12044" width="15.6640625" style="135" bestFit="1" customWidth="1"/>
    <col min="12045" max="12045" width="13.44140625" style="135" bestFit="1" customWidth="1"/>
    <col min="12046" max="12046" width="10.44140625" style="135" bestFit="1" customWidth="1"/>
    <col min="12047" max="12288" width="9.109375" style="135"/>
    <col min="12289" max="12289" width="1" style="135" customWidth="1"/>
    <col min="12290" max="12290" width="17.33203125" style="135" customWidth="1"/>
    <col min="12291" max="12291" width="54.6640625" style="135" customWidth="1"/>
    <col min="12292" max="12292" width="28.44140625" style="135" customWidth="1"/>
    <col min="12293" max="12294" width="17.109375" style="135" bestFit="1" customWidth="1"/>
    <col min="12295" max="12295" width="14.6640625" style="135" bestFit="1" customWidth="1"/>
    <col min="12296" max="12299" width="14.6640625" style="135" customWidth="1"/>
    <col min="12300" max="12300" width="15.6640625" style="135" bestFit="1" customWidth="1"/>
    <col min="12301" max="12301" width="13.44140625" style="135" bestFit="1" customWidth="1"/>
    <col min="12302" max="12302" width="10.44140625" style="135" bestFit="1" customWidth="1"/>
    <col min="12303" max="12544" width="9.109375" style="135"/>
    <col min="12545" max="12545" width="1" style="135" customWidth="1"/>
    <col min="12546" max="12546" width="17.33203125" style="135" customWidth="1"/>
    <col min="12547" max="12547" width="54.6640625" style="135" customWidth="1"/>
    <col min="12548" max="12548" width="28.44140625" style="135" customWidth="1"/>
    <col min="12549" max="12550" width="17.109375" style="135" bestFit="1" customWidth="1"/>
    <col min="12551" max="12551" width="14.6640625" style="135" bestFit="1" customWidth="1"/>
    <col min="12552" max="12555" width="14.6640625" style="135" customWidth="1"/>
    <col min="12556" max="12556" width="15.6640625" style="135" bestFit="1" customWidth="1"/>
    <col min="12557" max="12557" width="13.44140625" style="135" bestFit="1" customWidth="1"/>
    <col min="12558" max="12558" width="10.44140625" style="135" bestFit="1" customWidth="1"/>
    <col min="12559" max="12800" width="9.109375" style="135"/>
    <col min="12801" max="12801" width="1" style="135" customWidth="1"/>
    <col min="12802" max="12802" width="17.33203125" style="135" customWidth="1"/>
    <col min="12803" max="12803" width="54.6640625" style="135" customWidth="1"/>
    <col min="12804" max="12804" width="28.44140625" style="135" customWidth="1"/>
    <col min="12805" max="12806" width="17.109375" style="135" bestFit="1" customWidth="1"/>
    <col min="12807" max="12807" width="14.6640625" style="135" bestFit="1" customWidth="1"/>
    <col min="12808" max="12811" width="14.6640625" style="135" customWidth="1"/>
    <col min="12812" max="12812" width="15.6640625" style="135" bestFit="1" customWidth="1"/>
    <col min="12813" max="12813" width="13.44140625" style="135" bestFit="1" customWidth="1"/>
    <col min="12814" max="12814" width="10.44140625" style="135" bestFit="1" customWidth="1"/>
    <col min="12815" max="13056" width="9.109375" style="135"/>
    <col min="13057" max="13057" width="1" style="135" customWidth="1"/>
    <col min="13058" max="13058" width="17.33203125" style="135" customWidth="1"/>
    <col min="13059" max="13059" width="54.6640625" style="135" customWidth="1"/>
    <col min="13060" max="13060" width="28.44140625" style="135" customWidth="1"/>
    <col min="13061" max="13062" width="17.109375" style="135" bestFit="1" customWidth="1"/>
    <col min="13063" max="13063" width="14.6640625" style="135" bestFit="1" customWidth="1"/>
    <col min="13064" max="13067" width="14.6640625" style="135" customWidth="1"/>
    <col min="13068" max="13068" width="15.6640625" style="135" bestFit="1" customWidth="1"/>
    <col min="13069" max="13069" width="13.44140625" style="135" bestFit="1" customWidth="1"/>
    <col min="13070" max="13070" width="10.44140625" style="135" bestFit="1" customWidth="1"/>
    <col min="13071" max="13312" width="9.109375" style="135"/>
    <col min="13313" max="13313" width="1" style="135" customWidth="1"/>
    <col min="13314" max="13314" width="17.33203125" style="135" customWidth="1"/>
    <col min="13315" max="13315" width="54.6640625" style="135" customWidth="1"/>
    <col min="13316" max="13316" width="28.44140625" style="135" customWidth="1"/>
    <col min="13317" max="13318" width="17.109375" style="135" bestFit="1" customWidth="1"/>
    <col min="13319" max="13319" width="14.6640625" style="135" bestFit="1" customWidth="1"/>
    <col min="13320" max="13323" width="14.6640625" style="135" customWidth="1"/>
    <col min="13324" max="13324" width="15.6640625" style="135" bestFit="1" customWidth="1"/>
    <col min="13325" max="13325" width="13.44140625" style="135" bestFit="1" customWidth="1"/>
    <col min="13326" max="13326" width="10.44140625" style="135" bestFit="1" customWidth="1"/>
    <col min="13327" max="13568" width="9.109375" style="135"/>
    <col min="13569" max="13569" width="1" style="135" customWidth="1"/>
    <col min="13570" max="13570" width="17.33203125" style="135" customWidth="1"/>
    <col min="13571" max="13571" width="54.6640625" style="135" customWidth="1"/>
    <col min="13572" max="13572" width="28.44140625" style="135" customWidth="1"/>
    <col min="13573" max="13574" width="17.109375" style="135" bestFit="1" customWidth="1"/>
    <col min="13575" max="13575" width="14.6640625" style="135" bestFit="1" customWidth="1"/>
    <col min="13576" max="13579" width="14.6640625" style="135" customWidth="1"/>
    <col min="13580" max="13580" width="15.6640625" style="135" bestFit="1" customWidth="1"/>
    <col min="13581" max="13581" width="13.44140625" style="135" bestFit="1" customWidth="1"/>
    <col min="13582" max="13582" width="10.44140625" style="135" bestFit="1" customWidth="1"/>
    <col min="13583" max="13824" width="9.109375" style="135"/>
    <col min="13825" max="13825" width="1" style="135" customWidth="1"/>
    <col min="13826" max="13826" width="17.33203125" style="135" customWidth="1"/>
    <col min="13827" max="13827" width="54.6640625" style="135" customWidth="1"/>
    <col min="13828" max="13828" width="28.44140625" style="135" customWidth="1"/>
    <col min="13829" max="13830" width="17.109375" style="135" bestFit="1" customWidth="1"/>
    <col min="13831" max="13831" width="14.6640625" style="135" bestFit="1" customWidth="1"/>
    <col min="13832" max="13835" width="14.6640625" style="135" customWidth="1"/>
    <col min="13836" max="13836" width="15.6640625" style="135" bestFit="1" customWidth="1"/>
    <col min="13837" max="13837" width="13.44140625" style="135" bestFit="1" customWidth="1"/>
    <col min="13838" max="13838" width="10.44140625" style="135" bestFit="1" customWidth="1"/>
    <col min="13839" max="14080" width="9.109375" style="135"/>
    <col min="14081" max="14081" width="1" style="135" customWidth="1"/>
    <col min="14082" max="14082" width="17.33203125" style="135" customWidth="1"/>
    <col min="14083" max="14083" width="54.6640625" style="135" customWidth="1"/>
    <col min="14084" max="14084" width="28.44140625" style="135" customWidth="1"/>
    <col min="14085" max="14086" width="17.109375" style="135" bestFit="1" customWidth="1"/>
    <col min="14087" max="14087" width="14.6640625" style="135" bestFit="1" customWidth="1"/>
    <col min="14088" max="14091" width="14.6640625" style="135" customWidth="1"/>
    <col min="14092" max="14092" width="15.6640625" style="135" bestFit="1" customWidth="1"/>
    <col min="14093" max="14093" width="13.44140625" style="135" bestFit="1" customWidth="1"/>
    <col min="14094" max="14094" width="10.44140625" style="135" bestFit="1" customWidth="1"/>
    <col min="14095" max="14336" width="9.109375" style="135"/>
    <col min="14337" max="14337" width="1" style="135" customWidth="1"/>
    <col min="14338" max="14338" width="17.33203125" style="135" customWidth="1"/>
    <col min="14339" max="14339" width="54.6640625" style="135" customWidth="1"/>
    <col min="14340" max="14340" width="28.44140625" style="135" customWidth="1"/>
    <col min="14341" max="14342" width="17.109375" style="135" bestFit="1" customWidth="1"/>
    <col min="14343" max="14343" width="14.6640625" style="135" bestFit="1" customWidth="1"/>
    <col min="14344" max="14347" width="14.6640625" style="135" customWidth="1"/>
    <col min="14348" max="14348" width="15.6640625" style="135" bestFit="1" customWidth="1"/>
    <col min="14349" max="14349" width="13.44140625" style="135" bestFit="1" customWidth="1"/>
    <col min="14350" max="14350" width="10.44140625" style="135" bestFit="1" customWidth="1"/>
    <col min="14351" max="14592" width="9.109375" style="135"/>
    <col min="14593" max="14593" width="1" style="135" customWidth="1"/>
    <col min="14594" max="14594" width="17.33203125" style="135" customWidth="1"/>
    <col min="14595" max="14595" width="54.6640625" style="135" customWidth="1"/>
    <col min="14596" max="14596" width="28.44140625" style="135" customWidth="1"/>
    <col min="14597" max="14598" width="17.109375" style="135" bestFit="1" customWidth="1"/>
    <col min="14599" max="14599" width="14.6640625" style="135" bestFit="1" customWidth="1"/>
    <col min="14600" max="14603" width="14.6640625" style="135" customWidth="1"/>
    <col min="14604" max="14604" width="15.6640625" style="135" bestFit="1" customWidth="1"/>
    <col min="14605" max="14605" width="13.44140625" style="135" bestFit="1" customWidth="1"/>
    <col min="14606" max="14606" width="10.44140625" style="135" bestFit="1" customWidth="1"/>
    <col min="14607" max="14848" width="9.109375" style="135"/>
    <col min="14849" max="14849" width="1" style="135" customWidth="1"/>
    <col min="14850" max="14850" width="17.33203125" style="135" customWidth="1"/>
    <col min="14851" max="14851" width="54.6640625" style="135" customWidth="1"/>
    <col min="14852" max="14852" width="28.44140625" style="135" customWidth="1"/>
    <col min="14853" max="14854" width="17.109375" style="135" bestFit="1" customWidth="1"/>
    <col min="14855" max="14855" width="14.6640625" style="135" bestFit="1" customWidth="1"/>
    <col min="14856" max="14859" width="14.6640625" style="135" customWidth="1"/>
    <col min="14860" max="14860" width="15.6640625" style="135" bestFit="1" customWidth="1"/>
    <col min="14861" max="14861" width="13.44140625" style="135" bestFit="1" customWidth="1"/>
    <col min="14862" max="14862" width="10.44140625" style="135" bestFit="1" customWidth="1"/>
    <col min="14863" max="15104" width="9.109375" style="135"/>
    <col min="15105" max="15105" width="1" style="135" customWidth="1"/>
    <col min="15106" max="15106" width="17.33203125" style="135" customWidth="1"/>
    <col min="15107" max="15107" width="54.6640625" style="135" customWidth="1"/>
    <col min="15108" max="15108" width="28.44140625" style="135" customWidth="1"/>
    <col min="15109" max="15110" width="17.109375" style="135" bestFit="1" customWidth="1"/>
    <col min="15111" max="15111" width="14.6640625" style="135" bestFit="1" customWidth="1"/>
    <col min="15112" max="15115" width="14.6640625" style="135" customWidth="1"/>
    <col min="15116" max="15116" width="15.6640625" style="135" bestFit="1" customWidth="1"/>
    <col min="15117" max="15117" width="13.44140625" style="135" bestFit="1" customWidth="1"/>
    <col min="15118" max="15118" width="10.44140625" style="135" bestFit="1" customWidth="1"/>
    <col min="15119" max="15360" width="9.109375" style="135"/>
    <col min="15361" max="15361" width="1" style="135" customWidth="1"/>
    <col min="15362" max="15362" width="17.33203125" style="135" customWidth="1"/>
    <col min="15363" max="15363" width="54.6640625" style="135" customWidth="1"/>
    <col min="15364" max="15364" width="28.44140625" style="135" customWidth="1"/>
    <col min="15365" max="15366" width="17.109375" style="135" bestFit="1" customWidth="1"/>
    <col min="15367" max="15367" width="14.6640625" style="135" bestFit="1" customWidth="1"/>
    <col min="15368" max="15371" width="14.6640625" style="135" customWidth="1"/>
    <col min="15372" max="15372" width="15.6640625" style="135" bestFit="1" customWidth="1"/>
    <col min="15373" max="15373" width="13.44140625" style="135" bestFit="1" customWidth="1"/>
    <col min="15374" max="15374" width="10.44140625" style="135" bestFit="1" customWidth="1"/>
    <col min="15375" max="15616" width="9.109375" style="135"/>
    <col min="15617" max="15617" width="1" style="135" customWidth="1"/>
    <col min="15618" max="15618" width="17.33203125" style="135" customWidth="1"/>
    <col min="15619" max="15619" width="54.6640625" style="135" customWidth="1"/>
    <col min="15620" max="15620" width="28.44140625" style="135" customWidth="1"/>
    <col min="15621" max="15622" width="17.109375" style="135" bestFit="1" customWidth="1"/>
    <col min="15623" max="15623" width="14.6640625" style="135" bestFit="1" customWidth="1"/>
    <col min="15624" max="15627" width="14.6640625" style="135" customWidth="1"/>
    <col min="15628" max="15628" width="15.6640625" style="135" bestFit="1" customWidth="1"/>
    <col min="15629" max="15629" width="13.44140625" style="135" bestFit="1" customWidth="1"/>
    <col min="15630" max="15630" width="10.44140625" style="135" bestFit="1" customWidth="1"/>
    <col min="15631" max="15872" width="9.109375" style="135"/>
    <col min="15873" max="15873" width="1" style="135" customWidth="1"/>
    <col min="15874" max="15874" width="17.33203125" style="135" customWidth="1"/>
    <col min="15875" max="15875" width="54.6640625" style="135" customWidth="1"/>
    <col min="15876" max="15876" width="28.44140625" style="135" customWidth="1"/>
    <col min="15877" max="15878" width="17.109375" style="135" bestFit="1" customWidth="1"/>
    <col min="15879" max="15879" width="14.6640625" style="135" bestFit="1" customWidth="1"/>
    <col min="15880" max="15883" width="14.6640625" style="135" customWidth="1"/>
    <col min="15884" max="15884" width="15.6640625" style="135" bestFit="1" customWidth="1"/>
    <col min="15885" max="15885" width="13.44140625" style="135" bestFit="1" customWidth="1"/>
    <col min="15886" max="15886" width="10.44140625" style="135" bestFit="1" customWidth="1"/>
    <col min="15887" max="16128" width="9.109375" style="135"/>
    <col min="16129" max="16129" width="1" style="135" customWidth="1"/>
    <col min="16130" max="16130" width="17.33203125" style="135" customWidth="1"/>
    <col min="16131" max="16131" width="54.6640625" style="135" customWidth="1"/>
    <col min="16132" max="16132" width="28.44140625" style="135" customWidth="1"/>
    <col min="16133" max="16134" width="17.109375" style="135" bestFit="1" customWidth="1"/>
    <col min="16135" max="16135" width="14.6640625" style="135" bestFit="1" customWidth="1"/>
    <col min="16136" max="16139" width="14.6640625" style="135" customWidth="1"/>
    <col min="16140" max="16140" width="15.6640625" style="135" bestFit="1" customWidth="1"/>
    <col min="16141" max="16141" width="13.44140625" style="135" bestFit="1" customWidth="1"/>
    <col min="16142" max="16142" width="10.44140625" style="135" bestFit="1" customWidth="1"/>
    <col min="16143" max="16384" width="9.109375" style="135"/>
  </cols>
  <sheetData>
    <row r="1" spans="2:14" ht="20.399999999999999" customHeight="1" x14ac:dyDescent="0.3">
      <c r="C1" s="136" t="s">
        <v>539</v>
      </c>
    </row>
    <row r="2" spans="2:14" ht="15" customHeight="1" thickBot="1" x14ac:dyDescent="0.35">
      <c r="B2" s="140"/>
      <c r="C2" s="141" t="s">
        <v>657</v>
      </c>
    </row>
    <row r="3" spans="2:14" ht="15.75" customHeight="1" thickBot="1" x14ac:dyDescent="0.35">
      <c r="B3" s="783" t="s">
        <v>149</v>
      </c>
      <c r="C3" s="785" t="s">
        <v>150</v>
      </c>
      <c r="D3" s="787" t="s">
        <v>658</v>
      </c>
      <c r="E3" s="788"/>
      <c r="F3" s="789" t="s">
        <v>659</v>
      </c>
      <c r="G3" s="790"/>
      <c r="H3" s="791" t="s">
        <v>660</v>
      </c>
      <c r="I3" s="791"/>
      <c r="J3" s="791"/>
      <c r="K3" s="792"/>
      <c r="L3" s="142" t="s">
        <v>661</v>
      </c>
      <c r="M3" s="143"/>
    </row>
    <row r="4" spans="2:14" ht="14.25" customHeight="1" thickBot="1" x14ac:dyDescent="0.35">
      <c r="B4" s="784"/>
      <c r="C4" s="786"/>
      <c r="D4" s="144" t="s">
        <v>662</v>
      </c>
      <c r="E4" s="145" t="s">
        <v>663</v>
      </c>
      <c r="F4" s="146" t="s">
        <v>662</v>
      </c>
      <c r="G4" s="145" t="s">
        <v>663</v>
      </c>
      <c r="H4" s="147" t="s">
        <v>664</v>
      </c>
      <c r="I4" s="144" t="s">
        <v>665</v>
      </c>
      <c r="J4" s="148" t="s">
        <v>666</v>
      </c>
      <c r="K4" s="149" t="s">
        <v>667</v>
      </c>
      <c r="L4" s="150" t="s">
        <v>662</v>
      </c>
      <c r="M4" s="151" t="s">
        <v>663</v>
      </c>
      <c r="N4" s="139" t="s">
        <v>542</v>
      </c>
    </row>
    <row r="5" spans="2:14" s="162" customFormat="1" ht="16.5" customHeight="1" x14ac:dyDescent="0.3">
      <c r="B5" s="152" t="s">
        <v>668</v>
      </c>
      <c r="C5" s="153" t="s">
        <v>154</v>
      </c>
      <c r="D5" s="154">
        <v>0</v>
      </c>
      <c r="E5" s="155">
        <v>0</v>
      </c>
      <c r="F5" s="154">
        <v>0</v>
      </c>
      <c r="G5" s="155">
        <v>0</v>
      </c>
      <c r="H5" s="156">
        <v>0</v>
      </c>
      <c r="I5" s="157">
        <v>0</v>
      </c>
      <c r="J5" s="156">
        <v>0</v>
      </c>
      <c r="K5" s="158">
        <v>0</v>
      </c>
      <c r="L5" s="159">
        <v>0</v>
      </c>
      <c r="M5" s="160">
        <f>+E5+G5+J5-K5</f>
        <v>0</v>
      </c>
      <c r="N5" s="161"/>
    </row>
    <row r="6" spans="2:14" s="162" customFormat="1" ht="16.5" customHeight="1" x14ac:dyDescent="0.3">
      <c r="B6" s="152" t="s">
        <v>669</v>
      </c>
      <c r="C6" s="153" t="s">
        <v>155</v>
      </c>
      <c r="D6" s="154">
        <v>0</v>
      </c>
      <c r="E6" s="163">
        <v>0</v>
      </c>
      <c r="F6" s="154">
        <v>0</v>
      </c>
      <c r="G6" s="163">
        <v>0</v>
      </c>
      <c r="H6" s="156">
        <v>0</v>
      </c>
      <c r="I6" s="157">
        <v>0</v>
      </c>
      <c r="J6" s="156">
        <v>0</v>
      </c>
      <c r="K6" s="158">
        <v>0</v>
      </c>
      <c r="L6" s="159">
        <v>0</v>
      </c>
      <c r="M6" s="160">
        <f>+E6+G6+J6-K6</f>
        <v>0</v>
      </c>
      <c r="N6" s="161"/>
    </row>
    <row r="7" spans="2:14" s="162" customFormat="1" ht="16.5" customHeight="1" x14ac:dyDescent="0.3">
      <c r="B7" s="152" t="s">
        <v>670</v>
      </c>
      <c r="C7" s="153" t="s">
        <v>156</v>
      </c>
      <c r="D7" s="154">
        <v>0</v>
      </c>
      <c r="E7" s="163">
        <v>0</v>
      </c>
      <c r="F7" s="154">
        <v>0</v>
      </c>
      <c r="G7" s="163">
        <v>0</v>
      </c>
      <c r="H7" s="156">
        <v>0</v>
      </c>
      <c r="I7" s="157">
        <v>0</v>
      </c>
      <c r="J7" s="156">
        <v>0</v>
      </c>
      <c r="K7" s="158">
        <v>0</v>
      </c>
      <c r="L7" s="159">
        <v>0</v>
      </c>
      <c r="M7" s="160">
        <f>+E7+G7+J7-K7</f>
        <v>0</v>
      </c>
      <c r="N7" s="161"/>
    </row>
    <row r="8" spans="2:14" ht="16.5" customHeight="1" x14ac:dyDescent="0.3">
      <c r="B8" s="164" t="s">
        <v>671</v>
      </c>
      <c r="C8" s="165" t="s">
        <v>672</v>
      </c>
      <c r="D8" s="166" t="e">
        <f>SUMIF([1]RG!B:B,'Consolidado 2020'!B8,[1]RG!D:D)</f>
        <v>#VALUE!</v>
      </c>
      <c r="E8" s="167" t="e">
        <f>SUMIF([1]RG!B:B,'Consolidado 2020'!B8,[1]RG!E:E)</f>
        <v>#VALUE!</v>
      </c>
      <c r="F8" s="168" t="e">
        <f>SUMIF([1]AF!C:C,'Consolidado 2020'!B8,[1]AF!E:E)</f>
        <v>#VALUE!</v>
      </c>
      <c r="G8" s="169" t="e">
        <f>SUMIF([1]AF!C:C,'Consolidado 2020'!B8,[1]AF!F:F)</f>
        <v>#VALUE!</v>
      </c>
      <c r="H8" s="170">
        <v>0</v>
      </c>
      <c r="I8" s="171">
        <v>0</v>
      </c>
      <c r="J8" s="170">
        <v>0</v>
      </c>
      <c r="K8" s="172">
        <v>0</v>
      </c>
      <c r="L8" s="173">
        <v>670374530</v>
      </c>
      <c r="M8" s="174" t="e">
        <f>+E8+G8+J8-K8</f>
        <v>#VALUE!</v>
      </c>
    </row>
    <row r="9" spans="2:14" ht="16.5" customHeight="1" x14ac:dyDescent="0.3">
      <c r="B9" s="164">
        <v>111030101</v>
      </c>
      <c r="C9" s="165" t="s">
        <v>159</v>
      </c>
      <c r="D9" s="166"/>
      <c r="E9" s="167"/>
      <c r="F9" s="168"/>
      <c r="G9" s="169"/>
      <c r="H9" s="170"/>
      <c r="I9" s="171"/>
      <c r="J9" s="170"/>
      <c r="K9" s="172"/>
      <c r="L9" s="173">
        <v>302810046</v>
      </c>
      <c r="M9" s="174"/>
      <c r="N9" s="139">
        <v>111030101</v>
      </c>
    </row>
    <row r="10" spans="2:14" ht="16.5" customHeight="1" x14ac:dyDescent="0.3">
      <c r="B10" s="164">
        <v>111030102</v>
      </c>
      <c r="C10" s="165" t="s">
        <v>160</v>
      </c>
      <c r="D10" s="166"/>
      <c r="E10" s="167"/>
      <c r="F10" s="168"/>
      <c r="G10" s="169"/>
      <c r="H10" s="170"/>
      <c r="I10" s="171"/>
      <c r="J10" s="170"/>
      <c r="K10" s="172"/>
      <c r="L10" s="173">
        <v>20227028</v>
      </c>
      <c r="M10" s="174"/>
      <c r="N10" s="139">
        <v>111030102</v>
      </c>
    </row>
    <row r="11" spans="2:14" ht="16.5" customHeight="1" x14ac:dyDescent="0.3">
      <c r="B11" s="164">
        <v>111030103</v>
      </c>
      <c r="C11" s="165" t="s">
        <v>161</v>
      </c>
      <c r="D11" s="166"/>
      <c r="E11" s="167"/>
      <c r="F11" s="168"/>
      <c r="G11" s="169"/>
      <c r="H11" s="170"/>
      <c r="I11" s="171"/>
      <c r="J11" s="170"/>
      <c r="K11" s="172"/>
      <c r="L11" s="173">
        <v>6000000</v>
      </c>
      <c r="M11" s="174"/>
      <c r="N11" s="139">
        <v>111030103</v>
      </c>
    </row>
    <row r="12" spans="2:14" ht="16.5" customHeight="1" x14ac:dyDescent="0.3">
      <c r="B12" s="164">
        <v>111030104</v>
      </c>
      <c r="C12" s="165" t="s">
        <v>162</v>
      </c>
      <c r="D12" s="166"/>
      <c r="E12" s="167"/>
      <c r="F12" s="168"/>
      <c r="G12" s="169"/>
      <c r="H12" s="170"/>
      <c r="I12" s="171"/>
      <c r="J12" s="170"/>
      <c r="K12" s="172"/>
      <c r="L12" s="173">
        <v>6000000</v>
      </c>
      <c r="M12" s="174"/>
      <c r="N12" s="139">
        <v>111030104</v>
      </c>
    </row>
    <row r="13" spans="2:14" ht="16.5" customHeight="1" x14ac:dyDescent="0.3">
      <c r="B13" s="164">
        <v>111030107</v>
      </c>
      <c r="C13" s="165" t="s">
        <v>164</v>
      </c>
      <c r="D13" s="166"/>
      <c r="E13" s="167"/>
      <c r="F13" s="168"/>
      <c r="G13" s="169"/>
      <c r="H13" s="170"/>
      <c r="I13" s="171"/>
      <c r="J13" s="170"/>
      <c r="K13" s="172"/>
      <c r="L13" s="173">
        <v>300000</v>
      </c>
      <c r="M13" s="174"/>
      <c r="N13" s="139">
        <v>111030107</v>
      </c>
    </row>
    <row r="14" spans="2:14" ht="16.5" customHeight="1" x14ac:dyDescent="0.3">
      <c r="B14" s="164">
        <v>111030106</v>
      </c>
      <c r="C14" s="165" t="s">
        <v>163</v>
      </c>
      <c r="D14" s="166"/>
      <c r="E14" s="167"/>
      <c r="F14" s="168"/>
      <c r="G14" s="169"/>
      <c r="H14" s="170"/>
      <c r="I14" s="171"/>
      <c r="J14" s="170"/>
      <c r="K14" s="172"/>
      <c r="L14" s="173">
        <v>5100000</v>
      </c>
      <c r="M14" s="174"/>
      <c r="N14" s="139">
        <v>111030106</v>
      </c>
    </row>
    <row r="15" spans="2:14" ht="16.5" customHeight="1" x14ac:dyDescent="0.3">
      <c r="B15" s="164">
        <v>111030114</v>
      </c>
      <c r="C15" s="165" t="s">
        <v>170</v>
      </c>
      <c r="D15" s="166"/>
      <c r="E15" s="167"/>
      <c r="F15" s="168"/>
      <c r="G15" s="169"/>
      <c r="H15" s="170"/>
      <c r="I15" s="171"/>
      <c r="J15" s="170"/>
      <c r="K15" s="172"/>
      <c r="L15" s="173">
        <v>3000000</v>
      </c>
      <c r="M15" s="174"/>
      <c r="N15" s="139">
        <v>111030114</v>
      </c>
    </row>
    <row r="16" spans="2:14" ht="16.5" customHeight="1" x14ac:dyDescent="0.3">
      <c r="B16" s="164">
        <v>111030112</v>
      </c>
      <c r="C16" s="165" t="s">
        <v>168</v>
      </c>
      <c r="D16" s="166"/>
      <c r="E16" s="167"/>
      <c r="F16" s="168"/>
      <c r="G16" s="169"/>
      <c r="H16" s="170"/>
      <c r="I16" s="171"/>
      <c r="J16" s="170"/>
      <c r="K16" s="172"/>
      <c r="L16" s="173">
        <v>263014</v>
      </c>
      <c r="M16" s="174"/>
      <c r="N16" s="139">
        <v>111030112</v>
      </c>
    </row>
    <row r="17" spans="2:14" ht="16.5" customHeight="1" x14ac:dyDescent="0.3">
      <c r="B17" s="164">
        <v>111030108</v>
      </c>
      <c r="C17" s="165" t="s">
        <v>165</v>
      </c>
      <c r="D17" s="166"/>
      <c r="E17" s="167"/>
      <c r="F17" s="168"/>
      <c r="G17" s="169"/>
      <c r="H17" s="170"/>
      <c r="I17" s="171"/>
      <c r="J17" s="170"/>
      <c r="K17" s="172"/>
      <c r="L17" s="173">
        <v>39964336</v>
      </c>
      <c r="M17" s="174"/>
      <c r="N17" s="139">
        <v>111030108</v>
      </c>
    </row>
    <row r="18" spans="2:14" ht="16.5" customHeight="1" x14ac:dyDescent="0.3">
      <c r="B18" s="164">
        <v>111030111</v>
      </c>
      <c r="C18" s="165" t="s">
        <v>167</v>
      </c>
      <c r="D18" s="166"/>
      <c r="E18" s="167"/>
      <c r="F18" s="168"/>
      <c r="G18" s="169"/>
      <c r="H18" s="170"/>
      <c r="I18" s="171"/>
      <c r="J18" s="170"/>
      <c r="K18" s="172"/>
      <c r="L18" s="173">
        <v>448</v>
      </c>
      <c r="M18" s="174"/>
      <c r="N18" s="139">
        <v>111030111</v>
      </c>
    </row>
    <row r="19" spans="2:14" ht="16.5" customHeight="1" x14ac:dyDescent="0.3">
      <c r="B19" s="164">
        <v>111030113</v>
      </c>
      <c r="C19" s="165" t="s">
        <v>169</v>
      </c>
      <c r="D19" s="166"/>
      <c r="E19" s="167"/>
      <c r="F19" s="168"/>
      <c r="G19" s="169"/>
      <c r="H19" s="170"/>
      <c r="I19" s="171"/>
      <c r="J19" s="170"/>
      <c r="K19" s="172"/>
      <c r="L19" s="173">
        <v>12324356</v>
      </c>
      <c r="M19" s="174"/>
      <c r="N19" s="139">
        <v>111030113</v>
      </c>
    </row>
    <row r="20" spans="2:14" ht="16.5" customHeight="1" x14ac:dyDescent="0.3">
      <c r="B20" s="164">
        <v>111030109</v>
      </c>
      <c r="C20" s="165" t="s">
        <v>166</v>
      </c>
      <c r="D20" s="166"/>
      <c r="E20" s="167"/>
      <c r="F20" s="168"/>
      <c r="G20" s="169"/>
      <c r="H20" s="170"/>
      <c r="I20" s="171"/>
      <c r="J20" s="170"/>
      <c r="K20" s="172"/>
      <c r="L20" s="173">
        <v>1189</v>
      </c>
      <c r="M20" s="174"/>
      <c r="N20" s="139">
        <v>111030109</v>
      </c>
    </row>
    <row r="21" spans="2:14" ht="16.5" customHeight="1" x14ac:dyDescent="0.3">
      <c r="B21" s="164">
        <v>101010201</v>
      </c>
      <c r="C21" s="165" t="s">
        <v>544</v>
      </c>
      <c r="D21" s="166"/>
      <c r="E21" s="167"/>
      <c r="F21" s="168"/>
      <c r="G21" s="169"/>
      <c r="H21" s="170"/>
      <c r="I21" s="171"/>
      <c r="J21" s="170"/>
      <c r="K21" s="172"/>
      <c r="L21" s="173">
        <v>274384113</v>
      </c>
      <c r="M21" s="174"/>
      <c r="N21" s="139">
        <v>101010201</v>
      </c>
    </row>
    <row r="22" spans="2:14" ht="16.5" customHeight="1" x14ac:dyDescent="0.3">
      <c r="B22" s="164" t="s">
        <v>673</v>
      </c>
      <c r="C22" s="165" t="s">
        <v>674</v>
      </c>
      <c r="D22" s="166" t="e">
        <f>SUMIF([1]RG!B:B,'Consolidado 2020'!B22,[1]RG!D:D)</f>
        <v>#VALUE!</v>
      </c>
      <c r="E22" s="167" t="e">
        <f>SUMIF([1]RG!B:B,'Consolidado 2020'!B22,[1]RG!E:E)</f>
        <v>#VALUE!</v>
      </c>
      <c r="F22" s="168" t="e">
        <f>SUMIF([1]AF!C:C,'Consolidado 2020'!B22,[1]AF!E:E)</f>
        <v>#VALUE!</v>
      </c>
      <c r="G22" s="169" t="e">
        <f>SUMIF([1]AF!C:C,'Consolidado 2020'!B22,[1]AF!F:F)</f>
        <v>#VALUE!</v>
      </c>
      <c r="H22" s="170">
        <v>0</v>
      </c>
      <c r="I22" s="171">
        <v>0</v>
      </c>
      <c r="J22" s="170">
        <v>0</v>
      </c>
      <c r="K22" s="172">
        <v>0</v>
      </c>
      <c r="L22" s="173">
        <v>266982745</v>
      </c>
      <c r="M22" s="174" t="e">
        <f>+E22+G22+J22-K22</f>
        <v>#VALUE!</v>
      </c>
    </row>
    <row r="23" spans="2:14" ht="16.5" customHeight="1" x14ac:dyDescent="0.3">
      <c r="B23" s="164">
        <v>111030202</v>
      </c>
      <c r="C23" s="165" t="s">
        <v>179</v>
      </c>
      <c r="D23" s="166"/>
      <c r="E23" s="167"/>
      <c r="F23" s="168"/>
      <c r="G23" s="169"/>
      <c r="H23" s="170"/>
      <c r="I23" s="171"/>
      <c r="J23" s="170"/>
      <c r="K23" s="172"/>
      <c r="L23" s="173">
        <v>45627</v>
      </c>
      <c r="M23" s="174"/>
      <c r="N23" s="139">
        <v>111030202</v>
      </c>
    </row>
    <row r="24" spans="2:14" ht="16.5" customHeight="1" x14ac:dyDescent="0.3">
      <c r="B24" s="164">
        <v>111030203</v>
      </c>
      <c r="C24" s="165" t="s">
        <v>180</v>
      </c>
      <c r="D24" s="166"/>
      <c r="E24" s="167"/>
      <c r="F24" s="168"/>
      <c r="G24" s="169"/>
      <c r="H24" s="170"/>
      <c r="I24" s="171"/>
      <c r="J24" s="170"/>
      <c r="K24" s="172"/>
      <c r="L24" s="173">
        <v>41351760</v>
      </c>
      <c r="M24" s="174"/>
      <c r="N24" s="139">
        <v>111030203</v>
      </c>
    </row>
    <row r="25" spans="2:14" ht="16.5" customHeight="1" x14ac:dyDescent="0.3">
      <c r="B25" s="164">
        <v>111030204</v>
      </c>
      <c r="C25" s="165" t="s">
        <v>181</v>
      </c>
      <c r="D25" s="166"/>
      <c r="E25" s="167"/>
      <c r="F25" s="168"/>
      <c r="G25" s="169"/>
      <c r="H25" s="170"/>
      <c r="I25" s="171"/>
      <c r="J25" s="170"/>
      <c r="K25" s="172"/>
      <c r="L25" s="173">
        <v>41351760</v>
      </c>
      <c r="M25" s="174"/>
      <c r="N25" s="139">
        <v>111030204</v>
      </c>
    </row>
    <row r="26" spans="2:14" ht="16.5" customHeight="1" x14ac:dyDescent="0.3">
      <c r="B26" s="164">
        <v>111030210</v>
      </c>
      <c r="C26" s="165" t="s">
        <v>185</v>
      </c>
      <c r="D26" s="166"/>
      <c r="E26" s="167"/>
      <c r="F26" s="168"/>
      <c r="G26" s="169"/>
      <c r="H26" s="170"/>
      <c r="I26" s="171"/>
      <c r="J26" s="170"/>
      <c r="K26" s="172"/>
      <c r="L26" s="173">
        <v>104212293</v>
      </c>
      <c r="M26" s="174"/>
      <c r="N26" s="139">
        <v>111030210</v>
      </c>
    </row>
    <row r="27" spans="2:14" ht="16.5" customHeight="1" x14ac:dyDescent="0.3">
      <c r="B27" s="164">
        <v>111030209</v>
      </c>
      <c r="C27" s="165" t="s">
        <v>184</v>
      </c>
      <c r="D27" s="166"/>
      <c r="E27" s="167"/>
      <c r="F27" s="168"/>
      <c r="G27" s="169"/>
      <c r="H27" s="170"/>
      <c r="I27" s="171"/>
      <c r="J27" s="170"/>
      <c r="K27" s="172"/>
      <c r="L27" s="173">
        <v>758</v>
      </c>
      <c r="M27" s="174"/>
      <c r="N27" s="139">
        <v>111030209</v>
      </c>
    </row>
    <row r="28" spans="2:14" ht="16.5" customHeight="1" x14ac:dyDescent="0.3">
      <c r="B28" s="164">
        <v>111030206</v>
      </c>
      <c r="C28" s="165" t="s">
        <v>182</v>
      </c>
      <c r="D28" s="166"/>
      <c r="E28" s="167"/>
      <c r="F28" s="168"/>
      <c r="G28" s="169"/>
      <c r="H28" s="170"/>
      <c r="I28" s="171"/>
      <c r="J28" s="170"/>
      <c r="K28" s="172"/>
      <c r="L28" s="173">
        <v>5858</v>
      </c>
      <c r="M28" s="174"/>
      <c r="N28" s="139">
        <v>111030206</v>
      </c>
    </row>
    <row r="29" spans="2:14" ht="16.5" customHeight="1" x14ac:dyDescent="0.3">
      <c r="B29" s="164">
        <v>111030211</v>
      </c>
      <c r="C29" s="165" t="s">
        <v>186</v>
      </c>
      <c r="D29" s="166"/>
      <c r="E29" s="167"/>
      <c r="F29" s="168"/>
      <c r="G29" s="169"/>
      <c r="H29" s="170"/>
      <c r="I29" s="171"/>
      <c r="J29" s="170"/>
      <c r="K29" s="172"/>
      <c r="L29" s="173">
        <v>59334538</v>
      </c>
      <c r="M29" s="174"/>
      <c r="N29" s="139">
        <v>111030211</v>
      </c>
    </row>
    <row r="30" spans="2:14" ht="16.5" customHeight="1" x14ac:dyDescent="0.3">
      <c r="B30" s="164">
        <v>111030212</v>
      </c>
      <c r="C30" s="165" t="s">
        <v>187</v>
      </c>
      <c r="D30" s="166"/>
      <c r="E30" s="167"/>
      <c r="F30" s="168"/>
      <c r="G30" s="169"/>
      <c r="H30" s="170"/>
      <c r="I30" s="171"/>
      <c r="J30" s="170"/>
      <c r="K30" s="172"/>
      <c r="L30" s="173">
        <v>20675880</v>
      </c>
      <c r="M30" s="174"/>
      <c r="N30" s="139">
        <v>111030212</v>
      </c>
    </row>
    <row r="31" spans="2:14" ht="16.5" customHeight="1" x14ac:dyDescent="0.3">
      <c r="B31" s="164">
        <v>101010202</v>
      </c>
      <c r="C31" s="165" t="s">
        <v>545</v>
      </c>
      <c r="D31" s="166"/>
      <c r="E31" s="167"/>
      <c r="F31" s="168"/>
      <c r="G31" s="169"/>
      <c r="H31" s="170"/>
      <c r="I31" s="171"/>
      <c r="J31" s="170"/>
      <c r="K31" s="172"/>
      <c r="L31" s="173">
        <v>4273</v>
      </c>
      <c r="M31" s="174"/>
      <c r="N31" s="139">
        <v>101010202</v>
      </c>
    </row>
    <row r="32" spans="2:14" s="162" customFormat="1" ht="16.5" customHeight="1" x14ac:dyDescent="0.3">
      <c r="B32" s="152" t="s">
        <v>675</v>
      </c>
      <c r="C32" s="153" t="s">
        <v>676</v>
      </c>
      <c r="D32" s="154">
        <v>0</v>
      </c>
      <c r="E32" s="163">
        <v>0</v>
      </c>
      <c r="F32" s="154">
        <v>0</v>
      </c>
      <c r="G32" s="163" t="e">
        <f>+SUMIF([1]AF!C:C,'Consolidado 2020'!B32,[1]AF!F:F)</f>
        <v>#VALUE!</v>
      </c>
      <c r="H32" s="156">
        <v>0</v>
      </c>
      <c r="I32" s="157">
        <v>0</v>
      </c>
      <c r="J32" s="156">
        <v>0</v>
      </c>
      <c r="K32" s="158">
        <v>0</v>
      </c>
      <c r="L32" s="159">
        <v>0</v>
      </c>
      <c r="M32" s="160" t="e">
        <f>+E32+G32+J32-K32</f>
        <v>#VALUE!</v>
      </c>
      <c r="N32" s="161"/>
    </row>
    <row r="33" spans="2:14" s="162" customFormat="1" ht="16.5" customHeight="1" x14ac:dyDescent="0.3">
      <c r="B33" s="152" t="s">
        <v>677</v>
      </c>
      <c r="C33" s="153" t="s">
        <v>678</v>
      </c>
      <c r="D33" s="154">
        <v>0</v>
      </c>
      <c r="E33" s="163">
        <v>0</v>
      </c>
      <c r="F33" s="154">
        <v>0</v>
      </c>
      <c r="G33" s="163" t="e">
        <f>+SUMIF([1]AF!C:C,'Consolidado 2020'!B33,[1]AF!F:F)</f>
        <v>#VALUE!</v>
      </c>
      <c r="H33" s="156">
        <v>0</v>
      </c>
      <c r="I33" s="157">
        <v>0</v>
      </c>
      <c r="J33" s="156">
        <v>0</v>
      </c>
      <c r="K33" s="158">
        <v>0</v>
      </c>
      <c r="L33" s="159">
        <v>0</v>
      </c>
      <c r="M33" s="160" t="e">
        <f>+E33+G33+J33-K33</f>
        <v>#VALUE!</v>
      </c>
      <c r="N33" s="161"/>
    </row>
    <row r="34" spans="2:14" s="162" customFormat="1" ht="16.5" customHeight="1" x14ac:dyDescent="0.3">
      <c r="B34" s="152" t="s">
        <v>677</v>
      </c>
      <c r="C34" s="153" t="s">
        <v>678</v>
      </c>
      <c r="D34" s="154">
        <v>0</v>
      </c>
      <c r="E34" s="163">
        <v>0</v>
      </c>
      <c r="F34" s="154">
        <v>0</v>
      </c>
      <c r="G34" s="163" t="e">
        <f>+SUMIF([1]AF!C:C,'Consolidado 2020'!B34,[1]AF!F:F)</f>
        <v>#VALUE!</v>
      </c>
      <c r="H34" s="156">
        <v>0</v>
      </c>
      <c r="I34" s="157">
        <v>0</v>
      </c>
      <c r="J34" s="156">
        <v>0</v>
      </c>
      <c r="K34" s="158">
        <v>0</v>
      </c>
      <c r="L34" s="159">
        <v>0</v>
      </c>
      <c r="M34" s="160" t="e">
        <f>+E34+G34+J34-K34</f>
        <v>#VALUE!</v>
      </c>
      <c r="N34" s="161"/>
    </row>
    <row r="35" spans="2:14" ht="16.5" customHeight="1" x14ac:dyDescent="0.3">
      <c r="B35" s="164" t="s">
        <v>679</v>
      </c>
      <c r="C35" s="165" t="s">
        <v>680</v>
      </c>
      <c r="D35" s="168" t="e">
        <f>SUMIF([1]RG!B:B,'Consolidado 2020'!B35,[1]RG!D:D)</f>
        <v>#VALUE!</v>
      </c>
      <c r="E35" s="169" t="e">
        <f>SUMIF([1]RG!B:B,'Consolidado 2020'!B35,[1]RG!E:E)</f>
        <v>#VALUE!</v>
      </c>
      <c r="F35" s="168" t="e">
        <f>SUMIF([1]AF!C:C,'Consolidado 2020'!B35,[1]AF!G:G)</f>
        <v>#VALUE!</v>
      </c>
      <c r="G35" s="169" t="e">
        <f>SUMIF([1]AF!C:C,'Consolidado 2020'!B35,[1]AF!F:F)</f>
        <v>#VALUE!</v>
      </c>
      <c r="H35" s="170">
        <v>0</v>
      </c>
      <c r="I35" s="171">
        <v>0</v>
      </c>
      <c r="J35" s="170">
        <v>0</v>
      </c>
      <c r="K35" s="172">
        <v>0</v>
      </c>
      <c r="L35" s="173">
        <v>75000000</v>
      </c>
      <c r="M35" s="174" t="e">
        <f>+E35+G35+J35-K35</f>
        <v>#VALUE!</v>
      </c>
    </row>
    <row r="36" spans="2:14" ht="16.5" customHeight="1" x14ac:dyDescent="0.3">
      <c r="B36" s="164">
        <v>1120111101</v>
      </c>
      <c r="C36" s="165" t="s">
        <v>402</v>
      </c>
      <c r="D36" s="168"/>
      <c r="E36" s="169"/>
      <c r="F36" s="168"/>
      <c r="G36" s="169"/>
      <c r="H36" s="170"/>
      <c r="I36" s="171"/>
      <c r="J36" s="170"/>
      <c r="K36" s="172"/>
      <c r="L36" s="173">
        <v>75000000</v>
      </c>
      <c r="M36" s="174"/>
      <c r="N36" s="139">
        <v>1120111101</v>
      </c>
    </row>
    <row r="37" spans="2:14" s="162" customFormat="1" ht="16.5" customHeight="1" x14ac:dyDescent="0.3">
      <c r="B37" s="152" t="s">
        <v>681</v>
      </c>
      <c r="C37" s="153" t="s">
        <v>682</v>
      </c>
      <c r="D37" s="154">
        <v>0</v>
      </c>
      <c r="E37" s="163">
        <v>0</v>
      </c>
      <c r="F37" s="154">
        <v>0</v>
      </c>
      <c r="G37" s="163" t="e">
        <f>+SUMIF([1]AF!C:C,'Consolidado 2020'!B37,[1]AF!F:F)</f>
        <v>#VALUE!</v>
      </c>
      <c r="H37" s="156">
        <v>0</v>
      </c>
      <c r="I37" s="157">
        <v>0</v>
      </c>
      <c r="J37" s="156">
        <v>0</v>
      </c>
      <c r="K37" s="158">
        <v>0</v>
      </c>
      <c r="L37" s="159">
        <v>0</v>
      </c>
      <c r="M37" s="160" t="e">
        <f t="shared" ref="M37:M50" si="0">+E37+G37+J37-K37</f>
        <v>#VALUE!</v>
      </c>
      <c r="N37" s="161"/>
    </row>
    <row r="38" spans="2:14" ht="16.5" customHeight="1" x14ac:dyDescent="0.3">
      <c r="B38" s="164" t="s">
        <v>683</v>
      </c>
      <c r="C38" s="165" t="s">
        <v>684</v>
      </c>
      <c r="D38" s="168" t="e">
        <f>SUMIF([1]RG!B:B,'Consolidado 2020'!B38,[1]RG!D:D)</f>
        <v>#VALUE!</v>
      </c>
      <c r="E38" s="169" t="e">
        <f>SUMIF([1]RG!B:B,'Consolidado 2020'!B38,[1]RG!E:E)</f>
        <v>#VALUE!</v>
      </c>
      <c r="F38" s="168" t="e">
        <f>SUMIF([1]AF!C:C,'Consolidado 2020'!B38,[1]AF!G:G)</f>
        <v>#VALUE!</v>
      </c>
      <c r="G38" s="169" t="e">
        <f>SUMIF([1]AF!C:C,'Consolidado 2020'!B38,[1]AF!F:F)</f>
        <v>#VALUE!</v>
      </c>
      <c r="H38" s="170">
        <v>0</v>
      </c>
      <c r="I38" s="171">
        <v>0</v>
      </c>
      <c r="J38" s="170">
        <v>0</v>
      </c>
      <c r="K38" s="172">
        <v>0</v>
      </c>
      <c r="L38" s="173">
        <v>689196000</v>
      </c>
      <c r="M38" s="174" t="e">
        <f t="shared" si="0"/>
        <v>#VALUE!</v>
      </c>
      <c r="N38" s="139">
        <v>1120112202</v>
      </c>
    </row>
    <row r="39" spans="2:14" ht="16.5" customHeight="1" x14ac:dyDescent="0.3">
      <c r="B39" s="164" t="s">
        <v>685</v>
      </c>
      <c r="C39" s="165" t="s">
        <v>686</v>
      </c>
      <c r="D39" s="168" t="e">
        <f>SUMIF([1]RG!B:B,'Consolidado 2020'!B39,[1]RG!D:D)</f>
        <v>#VALUE!</v>
      </c>
      <c r="E39" s="169" t="e">
        <f>SUMIF([1]RG!B:B,'Consolidado 2020'!B39,[1]RG!E:E)</f>
        <v>#VALUE!</v>
      </c>
      <c r="F39" s="168" t="e">
        <f>SUMIF([1]AF!C:C,'Consolidado 2020'!B39,[1]AF!G:G)</f>
        <v>#VALUE!</v>
      </c>
      <c r="G39" s="169" t="e">
        <f>SUMIF([1]AF!C:C,'Consolidado 2020'!B39,[1]AF!F:F)</f>
        <v>#VALUE!</v>
      </c>
      <c r="H39" s="170">
        <v>0</v>
      </c>
      <c r="I39" s="171">
        <v>0</v>
      </c>
      <c r="J39" s="170">
        <v>0</v>
      </c>
      <c r="K39" s="172">
        <v>0</v>
      </c>
      <c r="L39" s="173">
        <v>529000000</v>
      </c>
      <c r="M39" s="174" t="e">
        <f t="shared" si="0"/>
        <v>#VALUE!</v>
      </c>
      <c r="N39" s="139">
        <v>1120112101</v>
      </c>
    </row>
    <row r="40" spans="2:14" ht="16.5" customHeight="1" x14ac:dyDescent="0.3">
      <c r="B40" s="164" t="s">
        <v>687</v>
      </c>
      <c r="C40" s="165" t="s">
        <v>688</v>
      </c>
      <c r="D40" s="168" t="e">
        <f>SUMIF([1]RG!B:B,'Consolidado 2020'!B40,[1]RG!D:D)</f>
        <v>#VALUE!</v>
      </c>
      <c r="E40" s="169" t="e">
        <f>SUMIF([1]RG!B:B,'Consolidado 2020'!B40,[1]RG!E:E)</f>
        <v>#VALUE!</v>
      </c>
      <c r="F40" s="168" t="e">
        <f>SUMIF([1]AF!C:C,'Consolidado 2020'!B40,[1]AF!G:G)</f>
        <v>#VALUE!</v>
      </c>
      <c r="G40" s="169" t="e">
        <f>SUMIF([1]AF!C:C,'Consolidado 2020'!B40,[1]AF!F:F)</f>
        <v>#VALUE!</v>
      </c>
      <c r="H40" s="170">
        <v>0</v>
      </c>
      <c r="I40" s="171">
        <v>0</v>
      </c>
      <c r="J40" s="170">
        <v>0</v>
      </c>
      <c r="K40" s="172">
        <v>0</v>
      </c>
      <c r="L40" s="173">
        <v>0</v>
      </c>
      <c r="M40" s="174" t="e">
        <f t="shared" si="0"/>
        <v>#VALUE!</v>
      </c>
    </row>
    <row r="41" spans="2:14" ht="16.5" customHeight="1" x14ac:dyDescent="0.3">
      <c r="B41" s="164" t="s">
        <v>689</v>
      </c>
      <c r="C41" s="165" t="s">
        <v>690</v>
      </c>
      <c r="D41" s="168" t="e">
        <f>SUMIF([1]RG!B:B,'Consolidado 2020'!B41,[1]RG!D:D)</f>
        <v>#VALUE!</v>
      </c>
      <c r="E41" s="169" t="e">
        <f>SUMIF([1]RG!B:B,'Consolidado 2020'!B41,[1]RG!E:E)</f>
        <v>#VALUE!</v>
      </c>
      <c r="F41" s="168" t="e">
        <f>SUMIF([1]AF!C:C,'Consolidado 2020'!B41,[1]AF!E:E)</f>
        <v>#VALUE!</v>
      </c>
      <c r="G41" s="169" t="e">
        <f>SUMIF([1]AF!C:C,'Consolidado 2020'!B41,[1]AF!F:F)</f>
        <v>#VALUE!</v>
      </c>
      <c r="H41" s="170">
        <v>0</v>
      </c>
      <c r="I41" s="171">
        <v>0</v>
      </c>
      <c r="J41" s="170">
        <v>0</v>
      </c>
      <c r="K41" s="172">
        <v>0</v>
      </c>
      <c r="L41" s="173">
        <v>2790000000</v>
      </c>
      <c r="M41" s="174" t="e">
        <f t="shared" si="0"/>
        <v>#VALUE!</v>
      </c>
      <c r="N41" s="139">
        <v>1120112301</v>
      </c>
    </row>
    <row r="42" spans="2:14" ht="16.5" customHeight="1" x14ac:dyDescent="0.3">
      <c r="B42" s="164" t="s">
        <v>691</v>
      </c>
      <c r="C42" s="165" t="s">
        <v>692</v>
      </c>
      <c r="D42" s="168" t="e">
        <f>SUMIF([1]RG!B:B,'Consolidado 2020'!B42,[1]RG!D:D)</f>
        <v>#VALUE!</v>
      </c>
      <c r="E42" s="169" t="e">
        <f>SUMIF([1]RG!B:B,'Consolidado 2020'!B42,[1]RG!E:E)</f>
        <v>#VALUE!</v>
      </c>
      <c r="F42" s="168" t="e">
        <f>SUMIF([1]AF!C:C,'Consolidado 2020'!B42,[1]AF!G:G)</f>
        <v>#VALUE!</v>
      </c>
      <c r="G42" s="169" t="e">
        <f>SUMIF([1]AF!C:C,'Consolidado 2020'!B42,[1]AF!F:F)</f>
        <v>#VALUE!</v>
      </c>
      <c r="H42" s="170">
        <v>0</v>
      </c>
      <c r="I42" s="171">
        <v>0</v>
      </c>
      <c r="J42" s="170">
        <v>0</v>
      </c>
      <c r="K42" s="172">
        <v>0</v>
      </c>
      <c r="L42" s="173">
        <v>2398608839</v>
      </c>
      <c r="M42" s="174" t="e">
        <f t="shared" si="0"/>
        <v>#VALUE!</v>
      </c>
      <c r="N42" s="139">
        <v>1120112302</v>
      </c>
    </row>
    <row r="43" spans="2:14" s="162" customFormat="1" ht="16.5" customHeight="1" x14ac:dyDescent="0.3">
      <c r="B43" s="152" t="s">
        <v>693</v>
      </c>
      <c r="C43" s="153" t="s">
        <v>694</v>
      </c>
      <c r="D43" s="154">
        <v>0</v>
      </c>
      <c r="E43" s="163">
        <v>0</v>
      </c>
      <c r="F43" s="154">
        <v>0</v>
      </c>
      <c r="G43" s="163" t="e">
        <f>+SUMIF([1]AF!C:C,'Consolidado 2020'!B43,[1]AF!F:F)</f>
        <v>#VALUE!</v>
      </c>
      <c r="H43" s="156">
        <v>0</v>
      </c>
      <c r="I43" s="157">
        <v>0</v>
      </c>
      <c r="J43" s="156">
        <v>0</v>
      </c>
      <c r="K43" s="158">
        <v>0</v>
      </c>
      <c r="L43" s="159">
        <v>0</v>
      </c>
      <c r="M43" s="160" t="e">
        <f t="shared" si="0"/>
        <v>#VALUE!</v>
      </c>
      <c r="N43" s="161"/>
    </row>
    <row r="44" spans="2:14" ht="16.5" customHeight="1" x14ac:dyDescent="0.3">
      <c r="B44" s="164" t="s">
        <v>695</v>
      </c>
      <c r="C44" s="165" t="s">
        <v>696</v>
      </c>
      <c r="D44" s="166" t="e">
        <f>SUMIF([1]RG!B:B,'Consolidado 2020'!B44,[1]RG!D:D)</f>
        <v>#VALUE!</v>
      </c>
      <c r="E44" s="167" t="e">
        <f>SUMIF([1]RG!B:B,'Consolidado 2020'!B44,[1]RG!E:E)</f>
        <v>#VALUE!</v>
      </c>
      <c r="F44" s="168" t="e">
        <f>SUMIF([1]AF!C:C,'Consolidado 2020'!B44,[1]AF!E:E)</f>
        <v>#VALUE!</v>
      </c>
      <c r="G44" s="169" t="e">
        <f>SUMIF([1]AF!C:C,'Consolidado 2020'!B44,[1]AF!F:F)</f>
        <v>#VALUE!</v>
      </c>
      <c r="H44" s="170">
        <v>0</v>
      </c>
      <c r="I44" s="171">
        <v>0</v>
      </c>
      <c r="J44" s="170">
        <v>0</v>
      </c>
      <c r="K44" s="172">
        <v>0</v>
      </c>
      <c r="L44" s="173">
        <v>2939000000</v>
      </c>
      <c r="M44" s="174" t="e">
        <f t="shared" si="0"/>
        <v>#VALUE!</v>
      </c>
      <c r="N44" s="139">
        <v>1120113101</v>
      </c>
    </row>
    <row r="45" spans="2:14" ht="16.5" customHeight="1" x14ac:dyDescent="0.3">
      <c r="B45" s="164" t="s">
        <v>697</v>
      </c>
      <c r="C45" s="165" t="s">
        <v>698</v>
      </c>
      <c r="D45" s="166" t="e">
        <f>SUMIF([1]RG!B:B,'Consolidado 2020'!B45,[1]RG!D:D)</f>
        <v>#VALUE!</v>
      </c>
      <c r="E45" s="167" t="e">
        <f>SUMIF([1]RG!B:B,'Consolidado 2020'!B45,[1]RG!E:E)</f>
        <v>#VALUE!</v>
      </c>
      <c r="F45" s="168" t="e">
        <f>SUMIF([1]AF!C:C,'Consolidado 2020'!B45,[1]AF!G:G)</f>
        <v>#VALUE!</v>
      </c>
      <c r="G45" s="169" t="e">
        <f>SUMIF([1]AF!C:C,'Consolidado 2020'!B45,[1]AF!F:F)</f>
        <v>#VALUE!</v>
      </c>
      <c r="H45" s="170">
        <v>0</v>
      </c>
      <c r="I45" s="171">
        <v>0</v>
      </c>
      <c r="J45" s="170">
        <v>0</v>
      </c>
      <c r="K45" s="172">
        <v>0</v>
      </c>
      <c r="L45" s="173">
        <v>7000000</v>
      </c>
      <c r="M45" s="174" t="e">
        <f t="shared" si="0"/>
        <v>#VALUE!</v>
      </c>
      <c r="N45" s="139">
        <v>1120113201</v>
      </c>
    </row>
    <row r="46" spans="2:14" s="162" customFormat="1" ht="16.5" customHeight="1" x14ac:dyDescent="0.3">
      <c r="B46" s="152" t="s">
        <v>699</v>
      </c>
      <c r="C46" s="153" t="s">
        <v>700</v>
      </c>
      <c r="D46" s="154">
        <v>0</v>
      </c>
      <c r="E46" s="163">
        <v>0</v>
      </c>
      <c r="F46" s="154">
        <v>0</v>
      </c>
      <c r="G46" s="163" t="e">
        <f>+SUMIF([1]AF!C:C,'Consolidado 2020'!B46,[1]AF!F:F)</f>
        <v>#VALUE!</v>
      </c>
      <c r="H46" s="156">
        <v>0</v>
      </c>
      <c r="I46" s="157">
        <v>0</v>
      </c>
      <c r="J46" s="156">
        <v>0</v>
      </c>
      <c r="K46" s="158">
        <v>0</v>
      </c>
      <c r="L46" s="159">
        <v>0</v>
      </c>
      <c r="M46" s="160" t="e">
        <f t="shared" si="0"/>
        <v>#VALUE!</v>
      </c>
      <c r="N46" s="161"/>
    </row>
    <row r="47" spans="2:14" ht="16.5" customHeight="1" x14ac:dyDescent="0.3">
      <c r="B47" s="164" t="s">
        <v>701</v>
      </c>
      <c r="C47" s="165" t="s">
        <v>702</v>
      </c>
      <c r="D47" s="166" t="e">
        <f>SUMIF([1]RG!B:B,'Consolidado 2020'!B47,[1]RG!D:D)</f>
        <v>#VALUE!</v>
      </c>
      <c r="E47" s="167" t="e">
        <f>SUMIF([1]RG!B:B,'Consolidado 2020'!B47,[1]RG!E:E)</f>
        <v>#VALUE!</v>
      </c>
      <c r="F47" s="168" t="e">
        <f>SUMIF([1]AF!C:C,'Consolidado 2020'!B47,[1]AF!E:E)</f>
        <v>#VALUE!</v>
      </c>
      <c r="G47" s="169" t="e">
        <f>SUMIF([1]AF!C:C,'Consolidado 2020'!B47,[1]AF!F:F)</f>
        <v>#VALUE!</v>
      </c>
      <c r="H47" s="170">
        <v>0</v>
      </c>
      <c r="I47" s="171">
        <v>0</v>
      </c>
      <c r="J47" s="170">
        <v>0</v>
      </c>
      <c r="K47" s="172">
        <v>0</v>
      </c>
      <c r="L47" s="173">
        <v>170000000</v>
      </c>
      <c r="M47" s="174" t="e">
        <f t="shared" si="0"/>
        <v>#VALUE!</v>
      </c>
      <c r="N47" s="139">
        <v>1120211101</v>
      </c>
    </row>
    <row r="48" spans="2:14" ht="16.5" customHeight="1" x14ac:dyDescent="0.3">
      <c r="B48" s="164" t="s">
        <v>703</v>
      </c>
      <c r="C48" s="165" t="s">
        <v>704</v>
      </c>
      <c r="D48" s="166" t="e">
        <f>SUMIF([1]RG!B:B,'Consolidado 2020'!B48,[1]RG!D:D)</f>
        <v>#VALUE!</v>
      </c>
      <c r="E48" s="167" t="e">
        <f>SUMIF([1]RG!B:B,'Consolidado 2020'!B48,[1]RG!E:E)</f>
        <v>#VALUE!</v>
      </c>
      <c r="F48" s="168" t="e">
        <f>SUMIF([1]AF!C:C,'Consolidado 2020'!B48,[1]AF!G:G)</f>
        <v>#VALUE!</v>
      </c>
      <c r="G48" s="169" t="e">
        <f>SUMIF([1]AF!C:C,'Consolidado 2020'!B48,[1]AF!F:F)</f>
        <v>#VALUE!</v>
      </c>
      <c r="H48" s="170">
        <v>0</v>
      </c>
      <c r="I48" s="171">
        <v>0</v>
      </c>
      <c r="J48" s="170">
        <v>0</v>
      </c>
      <c r="K48" s="172">
        <v>0</v>
      </c>
      <c r="L48" s="173">
        <v>72622603</v>
      </c>
      <c r="M48" s="174" t="e">
        <f t="shared" si="0"/>
        <v>#VALUE!</v>
      </c>
      <c r="N48" s="139">
        <v>112021501</v>
      </c>
    </row>
    <row r="49" spans="2:14" ht="16.5" customHeight="1" x14ac:dyDescent="0.3">
      <c r="B49" s="164" t="s">
        <v>705</v>
      </c>
      <c r="C49" s="165" t="s">
        <v>706</v>
      </c>
      <c r="D49" s="166" t="e">
        <f>SUMIF([1]RG!B:B,'Consolidado 2020'!B49,[1]RG!D:D)</f>
        <v>#VALUE!</v>
      </c>
      <c r="E49" s="167" t="e">
        <f>SUMIF([1]RG!B:B,'Consolidado 2020'!B49,[1]RG!E:E)</f>
        <v>#VALUE!</v>
      </c>
      <c r="F49" s="168" t="e">
        <f>SUMIF([1]AF!C:C,'Consolidado 2020'!B49,[1]AF!G:G)</f>
        <v>#VALUE!</v>
      </c>
      <c r="G49" s="169" t="e">
        <f>SUMIF([1]AF!C:C,'Consolidado 2020'!B49,[1]AF!F:F)</f>
        <v>#VALUE!</v>
      </c>
      <c r="H49" s="170">
        <v>0</v>
      </c>
      <c r="I49" s="171">
        <v>0</v>
      </c>
      <c r="J49" s="170">
        <v>0</v>
      </c>
      <c r="K49" s="172">
        <v>0</v>
      </c>
      <c r="L49" s="173">
        <v>-71448904</v>
      </c>
      <c r="M49" s="174" t="e">
        <f t="shared" si="0"/>
        <v>#VALUE!</v>
      </c>
      <c r="N49" s="139">
        <v>112021502</v>
      </c>
    </row>
    <row r="50" spans="2:14" s="162" customFormat="1" ht="16.5" customHeight="1" x14ac:dyDescent="0.3">
      <c r="B50" s="175" t="s">
        <v>707</v>
      </c>
      <c r="C50" s="176" t="s">
        <v>708</v>
      </c>
      <c r="D50" s="177" t="e">
        <f>SUMIF([1]RG!B:B,'Consolidado 2020'!B50,[1]RG!D:D)</f>
        <v>#VALUE!</v>
      </c>
      <c r="E50" s="178" t="e">
        <f>SUMIF([1]RG!B:B,'Consolidado 2020'!B50,[1]RG!E:E)</f>
        <v>#VALUE!</v>
      </c>
      <c r="F50" s="177" t="e">
        <f>SUMIF([1]AF!C:C,'Consolidado 2020'!B50,[1]AF!E:E)</f>
        <v>#VALUE!</v>
      </c>
      <c r="G50" s="178" t="e">
        <f>SUMIF([1]AF!C:C,'Consolidado 2020'!B50,[1]AF!F:F)</f>
        <v>#VALUE!</v>
      </c>
      <c r="H50" s="179">
        <v>0</v>
      </c>
      <c r="I50" s="180">
        <v>0</v>
      </c>
      <c r="J50" s="179">
        <v>0</v>
      </c>
      <c r="K50" s="181">
        <v>0</v>
      </c>
      <c r="L50" s="182">
        <v>3315062857</v>
      </c>
      <c r="M50" s="183" t="e">
        <f t="shared" si="0"/>
        <v>#VALUE!</v>
      </c>
      <c r="N50" s="161"/>
    </row>
    <row r="51" spans="2:14" ht="16.5" customHeight="1" x14ac:dyDescent="0.3">
      <c r="B51" s="164">
        <v>1120116101</v>
      </c>
      <c r="C51" s="165" t="s">
        <v>213</v>
      </c>
      <c r="D51" s="168"/>
      <c r="E51" s="169"/>
      <c r="F51" s="168"/>
      <c r="G51" s="169"/>
      <c r="H51" s="170"/>
      <c r="I51" s="171"/>
      <c r="J51" s="170"/>
      <c r="K51" s="172"/>
      <c r="L51" s="173">
        <v>38247425</v>
      </c>
      <c r="M51" s="174"/>
      <c r="N51" s="139">
        <v>1120116101</v>
      </c>
    </row>
    <row r="52" spans="2:14" ht="16.5" customHeight="1" x14ac:dyDescent="0.3">
      <c r="B52" s="164">
        <v>1120116105</v>
      </c>
      <c r="C52" s="165" t="s">
        <v>215</v>
      </c>
      <c r="D52" s="168"/>
      <c r="E52" s="169"/>
      <c r="F52" s="168"/>
      <c r="G52" s="169"/>
      <c r="H52" s="170"/>
      <c r="I52" s="171"/>
      <c r="J52" s="170"/>
      <c r="K52" s="172"/>
      <c r="L52" s="173">
        <v>344725749</v>
      </c>
      <c r="M52" s="174"/>
      <c r="N52" s="139">
        <v>1120116105</v>
      </c>
    </row>
    <row r="53" spans="2:14" ht="16.5" customHeight="1" x14ac:dyDescent="0.3">
      <c r="B53" s="164">
        <v>1120116117</v>
      </c>
      <c r="C53" s="165" t="s">
        <v>219</v>
      </c>
      <c r="D53" s="168"/>
      <c r="E53" s="169"/>
      <c r="F53" s="168"/>
      <c r="G53" s="169"/>
      <c r="H53" s="170"/>
      <c r="I53" s="171"/>
      <c r="J53" s="170"/>
      <c r="K53" s="172"/>
      <c r="L53" s="173">
        <v>173031508</v>
      </c>
      <c r="M53" s="174"/>
      <c r="N53" s="139">
        <v>1120116117</v>
      </c>
    </row>
    <row r="54" spans="2:14" ht="16.5" customHeight="1" x14ac:dyDescent="0.3">
      <c r="B54" s="164">
        <v>1120116129</v>
      </c>
      <c r="C54" s="165" t="s">
        <v>221</v>
      </c>
      <c r="D54" s="168"/>
      <c r="E54" s="169"/>
      <c r="F54" s="168"/>
      <c r="G54" s="169"/>
      <c r="H54" s="170"/>
      <c r="I54" s="171"/>
      <c r="J54" s="170"/>
      <c r="K54" s="172"/>
      <c r="L54" s="173">
        <v>47400000</v>
      </c>
      <c r="M54" s="174"/>
      <c r="N54" s="139">
        <v>1120116129</v>
      </c>
    </row>
    <row r="55" spans="2:14" ht="16.5" customHeight="1" x14ac:dyDescent="0.3">
      <c r="B55" s="164">
        <v>1120116107</v>
      </c>
      <c r="C55" s="165" t="s">
        <v>217</v>
      </c>
      <c r="D55" s="168"/>
      <c r="E55" s="169"/>
      <c r="F55" s="168"/>
      <c r="G55" s="169"/>
      <c r="H55" s="170"/>
      <c r="I55" s="171"/>
      <c r="J55" s="170"/>
      <c r="K55" s="172"/>
      <c r="L55" s="173">
        <v>2273655829</v>
      </c>
      <c r="M55" s="174"/>
      <c r="N55" s="139">
        <v>1120116107</v>
      </c>
    </row>
    <row r="56" spans="2:14" ht="16.5" customHeight="1" x14ac:dyDescent="0.3">
      <c r="B56" s="164">
        <v>1120116109</v>
      </c>
      <c r="C56" s="165" t="s">
        <v>709</v>
      </c>
      <c r="D56" s="168"/>
      <c r="E56" s="169"/>
      <c r="F56" s="168"/>
      <c r="G56" s="169"/>
      <c r="H56" s="170"/>
      <c r="I56" s="171"/>
      <c r="J56" s="170"/>
      <c r="K56" s="172"/>
      <c r="L56" s="173">
        <v>823890</v>
      </c>
      <c r="M56" s="174"/>
      <c r="N56" s="139">
        <v>1120116109</v>
      </c>
    </row>
    <row r="57" spans="2:14" ht="16.5" customHeight="1" x14ac:dyDescent="0.3">
      <c r="B57" s="164">
        <v>1120116104</v>
      </c>
      <c r="C57" s="165" t="s">
        <v>214</v>
      </c>
      <c r="D57" s="168"/>
      <c r="E57" s="169"/>
      <c r="F57" s="168"/>
      <c r="G57" s="169"/>
      <c r="H57" s="170"/>
      <c r="I57" s="171"/>
      <c r="J57" s="170"/>
      <c r="K57" s="172"/>
      <c r="L57" s="173">
        <v>308429348</v>
      </c>
      <c r="M57" s="174"/>
      <c r="N57" s="139">
        <v>1120116104</v>
      </c>
    </row>
    <row r="58" spans="2:14" ht="16.5" customHeight="1" x14ac:dyDescent="0.3">
      <c r="B58" s="164">
        <v>1120116106</v>
      </c>
      <c r="C58" s="165" t="s">
        <v>216</v>
      </c>
      <c r="D58" s="168"/>
      <c r="E58" s="169"/>
      <c r="F58" s="168"/>
      <c r="G58" s="169"/>
      <c r="H58" s="170"/>
      <c r="I58" s="171"/>
      <c r="J58" s="170"/>
      <c r="K58" s="172"/>
      <c r="L58" s="173">
        <v>99886149</v>
      </c>
      <c r="M58" s="174"/>
      <c r="N58" s="139">
        <v>1120116106</v>
      </c>
    </row>
    <row r="59" spans="2:14" ht="16.5" customHeight="1" x14ac:dyDescent="0.3">
      <c r="B59" s="164">
        <v>1120116118</v>
      </c>
      <c r="C59" s="165" t="s">
        <v>220</v>
      </c>
      <c r="D59" s="168"/>
      <c r="E59" s="169"/>
      <c r="F59" s="168"/>
      <c r="G59" s="169"/>
      <c r="H59" s="170"/>
      <c r="I59" s="171"/>
      <c r="J59" s="170"/>
      <c r="K59" s="172"/>
      <c r="L59" s="173">
        <v>28862959</v>
      </c>
      <c r="M59" s="174"/>
      <c r="N59" s="139">
        <v>1120116118</v>
      </c>
    </row>
    <row r="60" spans="2:14" ht="16.5" customHeight="1" x14ac:dyDescent="0.3">
      <c r="B60" s="164" t="s">
        <v>710</v>
      </c>
      <c r="C60" s="165" t="s">
        <v>711</v>
      </c>
      <c r="D60" s="168" t="e">
        <f>SUMIF([1]RG!B:B,'Consolidado 2020'!B60,[1]RG!D:D)</f>
        <v>#VALUE!</v>
      </c>
      <c r="E60" s="169" t="e">
        <f>SUMIF([1]RG!B:B,'Consolidado 2020'!B60,[1]RG!E:E)</f>
        <v>#VALUE!</v>
      </c>
      <c r="F60" s="168" t="e">
        <f>SUMIF([1]AF!C:C,'Consolidado 2020'!B60,[1]AF!G:G)</f>
        <v>#VALUE!</v>
      </c>
      <c r="G60" s="169" t="e">
        <f>SUMIF([1]AF!C:C,'Consolidado 2020'!B60,[1]AF!F:F)</f>
        <v>#VALUE!</v>
      </c>
      <c r="H60" s="170">
        <v>0</v>
      </c>
      <c r="I60" s="171">
        <v>0</v>
      </c>
      <c r="J60" s="170">
        <v>0</v>
      </c>
      <c r="K60" s="172">
        <v>0</v>
      </c>
      <c r="L60" s="173">
        <v>16682000000</v>
      </c>
      <c r="M60" s="174" t="e">
        <f t="shared" ref="M60:M103" si="1">+E60+G60+J60-K60</f>
        <v>#VALUE!</v>
      </c>
      <c r="N60" s="139">
        <v>1120310101</v>
      </c>
    </row>
    <row r="61" spans="2:14" ht="16.5" customHeight="1" x14ac:dyDescent="0.3">
      <c r="B61" s="164" t="s">
        <v>712</v>
      </c>
      <c r="C61" s="165" t="s">
        <v>713</v>
      </c>
      <c r="D61" s="168" t="e">
        <f>SUMIF([1]RG!B:B,'Consolidado 2020'!B61,[1]RG!D:D)</f>
        <v>#VALUE!</v>
      </c>
      <c r="E61" s="169" t="e">
        <f>SUMIF([1]RG!B:B,'Consolidado 2020'!B61,[1]RG!E:E)</f>
        <v>#VALUE!</v>
      </c>
      <c r="F61" s="168" t="e">
        <f>SUMIF([1]AF!C:C,'Consolidado 2020'!B61,[1]AF!G:G)</f>
        <v>#VALUE!</v>
      </c>
      <c r="G61" s="169" t="e">
        <f>SUMIF([1]AF!C:C,'Consolidado 2020'!B61,[1]AF!F:F)</f>
        <v>#VALUE!</v>
      </c>
      <c r="H61" s="170">
        <v>0</v>
      </c>
      <c r="I61" s="171">
        <v>0</v>
      </c>
      <c r="J61" s="170">
        <v>0</v>
      </c>
      <c r="K61" s="172">
        <v>0</v>
      </c>
      <c r="L61" s="173">
        <v>5237889600</v>
      </c>
      <c r="M61" s="174" t="e">
        <f t="shared" si="1"/>
        <v>#VALUE!</v>
      </c>
      <c r="N61" s="139">
        <v>1120310102</v>
      </c>
    </row>
    <row r="62" spans="2:14" ht="16.5" customHeight="1" x14ac:dyDescent="0.3">
      <c r="B62" s="164" t="s">
        <v>714</v>
      </c>
      <c r="C62" s="165" t="s">
        <v>715</v>
      </c>
      <c r="D62" s="168" t="e">
        <f>SUMIF([1]RG!B:B,'Consolidado 2020'!B62,[1]RG!D:D)</f>
        <v>#VALUE!</v>
      </c>
      <c r="E62" s="169" t="e">
        <f>SUMIF([1]RG!B:B,'Consolidado 2020'!B62,[1]RG!E:E)</f>
        <v>#VALUE!</v>
      </c>
      <c r="F62" s="168" t="e">
        <f>SUMIF([1]AF!C:C,'Consolidado 2020'!B62,[1]AF!G:G)</f>
        <v>#VALUE!</v>
      </c>
      <c r="G62" s="169" t="e">
        <f>SUMIF([1]AF!C:C,'Consolidado 2020'!B62,[1]AF!F:F)</f>
        <v>#VALUE!</v>
      </c>
      <c r="H62" s="170">
        <v>0</v>
      </c>
      <c r="I62" s="171">
        <v>0</v>
      </c>
      <c r="J62" s="170">
        <v>0</v>
      </c>
      <c r="K62" s="172">
        <v>0</v>
      </c>
      <c r="L62" s="173">
        <v>100040450</v>
      </c>
      <c r="M62" s="174" t="e">
        <f t="shared" si="1"/>
        <v>#VALUE!</v>
      </c>
      <c r="N62" s="139">
        <v>1120320102</v>
      </c>
    </row>
    <row r="63" spans="2:14" s="162" customFormat="1" ht="16.5" customHeight="1" x14ac:dyDescent="0.3">
      <c r="B63" s="152" t="s">
        <v>716</v>
      </c>
      <c r="C63" s="153" t="s">
        <v>557</v>
      </c>
      <c r="D63" s="154">
        <v>0</v>
      </c>
      <c r="E63" s="163">
        <v>0</v>
      </c>
      <c r="F63" s="154">
        <v>0</v>
      </c>
      <c r="G63" s="163" t="e">
        <f>+SUMIF([1]AF!C:C,'Consolidado 2020'!B63,[1]AF!F:F)</f>
        <v>#VALUE!</v>
      </c>
      <c r="H63" s="156">
        <v>0</v>
      </c>
      <c r="I63" s="157">
        <v>0</v>
      </c>
      <c r="J63" s="156">
        <v>0</v>
      </c>
      <c r="K63" s="158">
        <v>0</v>
      </c>
      <c r="L63" s="159">
        <v>0</v>
      </c>
      <c r="M63" s="160" t="e">
        <f t="shared" si="1"/>
        <v>#VALUE!</v>
      </c>
      <c r="N63" s="161"/>
    </row>
    <row r="64" spans="2:14" ht="16.5" customHeight="1" x14ac:dyDescent="0.3">
      <c r="B64" s="164" t="s">
        <v>717</v>
      </c>
      <c r="C64" s="165" t="s">
        <v>718</v>
      </c>
      <c r="D64" s="168" t="e">
        <f>SUMIF([1]RG!B:B,'Consolidado 2020'!B64,[1]RG!D:D)</f>
        <v>#VALUE!</v>
      </c>
      <c r="E64" s="169" t="e">
        <f>SUMIF([1]RG!B:B,'Consolidado 2020'!B64,[1]RG!E:E)</f>
        <v>#VALUE!</v>
      </c>
      <c r="F64" s="168" t="e">
        <f>SUMIF([1]AF!C:C,'Consolidado 2020'!B64,[1]AF!E:E)</f>
        <v>#VALUE!</v>
      </c>
      <c r="G64" s="169" t="e">
        <f>SUMIF([1]AF!C:C,'Consolidado 2020'!B64,[1]AF!F:F)</f>
        <v>#VALUE!</v>
      </c>
      <c r="H64" s="170">
        <v>0</v>
      </c>
      <c r="I64" s="171">
        <v>0</v>
      </c>
      <c r="J64" s="170">
        <v>0</v>
      </c>
      <c r="K64" s="172">
        <v>0</v>
      </c>
      <c r="L64" s="173">
        <v>40372079</v>
      </c>
      <c r="M64" s="174" t="e">
        <f t="shared" si="1"/>
        <v>#VALUE!</v>
      </c>
      <c r="N64" s="139">
        <v>113010101</v>
      </c>
    </row>
    <row r="65" spans="2:14" ht="16.5" customHeight="1" x14ac:dyDescent="0.3">
      <c r="B65" s="164" t="s">
        <v>719</v>
      </c>
      <c r="C65" s="165" t="s">
        <v>720</v>
      </c>
      <c r="D65" s="168" t="e">
        <f>SUMIF([1]RG!B:B,'Consolidado 2020'!B65,[1]RG!D:D)</f>
        <v>#VALUE!</v>
      </c>
      <c r="E65" s="169" t="e">
        <f>SUMIF([1]RG!B:B,'Consolidado 2020'!B65,[1]RG!E:E)</f>
        <v>#VALUE!</v>
      </c>
      <c r="F65" s="168" t="e">
        <f>SUMIF([1]AF!C:C,'Consolidado 2020'!B65,[1]AF!E:E)</f>
        <v>#VALUE!</v>
      </c>
      <c r="G65" s="169" t="e">
        <f>SUMIF([1]AF!C:C,'Consolidado 2020'!B65,[1]AF!F:F)</f>
        <v>#VALUE!</v>
      </c>
      <c r="H65" s="170">
        <v>0</v>
      </c>
      <c r="I65" s="171">
        <v>0</v>
      </c>
      <c r="J65" s="170">
        <v>0</v>
      </c>
      <c r="K65" s="172">
        <v>0</v>
      </c>
      <c r="L65" s="173">
        <v>29442040</v>
      </c>
      <c r="M65" s="174" t="e">
        <f t="shared" si="1"/>
        <v>#VALUE!</v>
      </c>
      <c r="N65" s="139">
        <v>113010102</v>
      </c>
    </row>
    <row r="66" spans="2:14" ht="16.5" customHeight="1" x14ac:dyDescent="0.3">
      <c r="B66" s="164" t="s">
        <v>721</v>
      </c>
      <c r="C66" s="165" t="s">
        <v>250</v>
      </c>
      <c r="D66" s="168" t="e">
        <f>SUMIF([1]RG!B:B,'Consolidado 2020'!B66,[1]RG!D:D)</f>
        <v>#VALUE!</v>
      </c>
      <c r="E66" s="169" t="e">
        <f>SUMIF([1]RG!B:B,'Consolidado 2020'!B66,[1]RG!E:E)</f>
        <v>#VALUE!</v>
      </c>
      <c r="F66" s="168" t="e">
        <f>SUMIF([1]AF!C:C,'Consolidado 2020'!B66,[1]AF!G:G)</f>
        <v>#VALUE!</v>
      </c>
      <c r="G66" s="169" t="e">
        <f>SUMIF([1]AF!C:C,'Consolidado 2020'!B66,[1]AF!F:F)</f>
        <v>#VALUE!</v>
      </c>
      <c r="H66" s="170">
        <v>0</v>
      </c>
      <c r="I66" s="171">
        <v>0</v>
      </c>
      <c r="J66" s="170">
        <v>0</v>
      </c>
      <c r="K66" s="172">
        <v>0</v>
      </c>
      <c r="L66" s="173">
        <v>266036645</v>
      </c>
      <c r="M66" s="174" t="e">
        <f t="shared" si="1"/>
        <v>#VALUE!</v>
      </c>
      <c r="N66" s="139">
        <v>113010201</v>
      </c>
    </row>
    <row r="67" spans="2:14" ht="16.5" customHeight="1" x14ac:dyDescent="0.3">
      <c r="B67" s="164" t="s">
        <v>722</v>
      </c>
      <c r="C67" s="165" t="s">
        <v>723</v>
      </c>
      <c r="D67" s="168" t="e">
        <f>SUMIF([1]RG!B:B,'Consolidado 2020'!B67,[1]RG!D:D)</f>
        <v>#VALUE!</v>
      </c>
      <c r="E67" s="169" t="e">
        <f>SUMIF([1]RG!B:B,'Consolidado 2020'!B67,[1]RG!E:E)</f>
        <v>#VALUE!</v>
      </c>
      <c r="F67" s="168" t="e">
        <f>SUMIF([1]AF!C:C,'Consolidado 2020'!B67,[1]AF!G:G)</f>
        <v>#VALUE!</v>
      </c>
      <c r="G67" s="169" t="e">
        <f>SUMIF([1]AF!C:C,'Consolidado 2020'!B67,[1]AF!F:F)</f>
        <v>#VALUE!</v>
      </c>
      <c r="H67" s="170">
        <v>0</v>
      </c>
      <c r="I67" s="171">
        <v>0</v>
      </c>
      <c r="J67" s="170">
        <v>0</v>
      </c>
      <c r="K67" s="172">
        <v>0</v>
      </c>
      <c r="L67" s="173">
        <v>0</v>
      </c>
      <c r="M67" s="174" t="e">
        <f t="shared" si="1"/>
        <v>#VALUE!</v>
      </c>
    </row>
    <row r="68" spans="2:14" s="162" customFormat="1" ht="16.5" customHeight="1" x14ac:dyDescent="0.3">
      <c r="B68" s="152" t="s">
        <v>724</v>
      </c>
      <c r="C68" s="153" t="s">
        <v>725</v>
      </c>
      <c r="D68" s="154">
        <v>0</v>
      </c>
      <c r="E68" s="163">
        <v>0</v>
      </c>
      <c r="F68" s="154">
        <v>0</v>
      </c>
      <c r="G68" s="163" t="e">
        <f>+SUMIF([1]AF!C:C,'Consolidado 2020'!B68,[1]AF!F:F)</f>
        <v>#VALUE!</v>
      </c>
      <c r="H68" s="156">
        <v>0</v>
      </c>
      <c r="I68" s="157">
        <v>0</v>
      </c>
      <c r="J68" s="156">
        <v>0</v>
      </c>
      <c r="K68" s="158">
        <v>0</v>
      </c>
      <c r="L68" s="159">
        <v>0</v>
      </c>
      <c r="M68" s="160" t="e">
        <f t="shared" si="1"/>
        <v>#VALUE!</v>
      </c>
      <c r="N68" s="161"/>
    </row>
    <row r="69" spans="2:14" ht="16.5" customHeight="1" x14ac:dyDescent="0.3">
      <c r="B69" s="164" t="s">
        <v>726</v>
      </c>
      <c r="C69" s="165" t="s">
        <v>727</v>
      </c>
      <c r="D69" s="168" t="e">
        <f>SUMIF([1]RG!B:B,'Consolidado 2020'!B69,[1]RG!D:D)</f>
        <v>#VALUE!</v>
      </c>
      <c r="E69" s="169" t="e">
        <f>SUMIF([1]RG!B:B,'Consolidado 2020'!B69,[1]RG!E:E)</f>
        <v>#VALUE!</v>
      </c>
      <c r="F69" s="184" t="e">
        <f>SUMIF([1]AF!C:C,'Consolidado 2020'!B69,[1]AF!E:E)</f>
        <v>#VALUE!</v>
      </c>
      <c r="G69" s="169" t="e">
        <f>SUMIF([1]AF!C:C,'Consolidado 2020'!B69,[1]AF!F:F)</f>
        <v>#VALUE!</v>
      </c>
      <c r="H69" s="170">
        <v>0</v>
      </c>
      <c r="I69" s="171">
        <v>0</v>
      </c>
      <c r="J69" s="170">
        <v>0</v>
      </c>
      <c r="K69" s="172">
        <v>0</v>
      </c>
      <c r="L69" s="173">
        <v>13745844</v>
      </c>
      <c r="M69" s="174" t="e">
        <f t="shared" si="1"/>
        <v>#VALUE!</v>
      </c>
      <c r="N69" s="139">
        <v>113080201</v>
      </c>
    </row>
    <row r="70" spans="2:14" ht="16.5" customHeight="1" x14ac:dyDescent="0.3">
      <c r="B70" s="164" t="s">
        <v>728</v>
      </c>
      <c r="C70" s="165" t="s">
        <v>729</v>
      </c>
      <c r="D70" s="168" t="e">
        <f>SUMIF([1]RG!B:B,'Consolidado 2020'!B70,[1]RG!D:D)</f>
        <v>#VALUE!</v>
      </c>
      <c r="E70" s="169" t="e">
        <f>SUMIF([1]RG!B:B,'Consolidado 2020'!B70,[1]RG!E:E)</f>
        <v>#VALUE!</v>
      </c>
      <c r="F70" s="184" t="e">
        <f>SUMIF([1]AF!C:C,'Consolidado 2020'!B70,[1]AF!E:E)</f>
        <v>#VALUE!</v>
      </c>
      <c r="G70" s="169" t="e">
        <f>SUMIF([1]AF!C:C,'Consolidado 2020'!B70,[1]AF!F:F)</f>
        <v>#VALUE!</v>
      </c>
      <c r="H70" s="170">
        <v>0</v>
      </c>
      <c r="I70" s="171">
        <v>0</v>
      </c>
      <c r="J70" s="170">
        <v>0</v>
      </c>
      <c r="K70" s="172">
        <v>0</v>
      </c>
      <c r="L70" s="173">
        <v>15626149</v>
      </c>
      <c r="M70" s="174" t="e">
        <f t="shared" si="1"/>
        <v>#VALUE!</v>
      </c>
      <c r="N70" s="139">
        <v>1130803</v>
      </c>
    </row>
    <row r="71" spans="2:14" ht="16.5" customHeight="1" x14ac:dyDescent="0.3">
      <c r="B71" s="164" t="s">
        <v>730</v>
      </c>
      <c r="C71" s="165" t="s">
        <v>731</v>
      </c>
      <c r="D71" s="168" t="e">
        <f>SUMIF([1]RG!B:B,'Consolidado 2020'!B71,[1]RG!D:D)</f>
        <v>#VALUE!</v>
      </c>
      <c r="E71" s="169" t="e">
        <f>SUMIF([1]RG!B:B,'Consolidado 2020'!B71,[1]RG!E:E)</f>
        <v>#VALUE!</v>
      </c>
      <c r="F71" s="184" t="e">
        <f>SUMIF([1]AF!C:C,'Consolidado 2020'!B71,[1]AF!E:E)</f>
        <v>#VALUE!</v>
      </c>
      <c r="G71" s="169" t="e">
        <f>SUMIF([1]AF!C:C,'Consolidado 2020'!B71,[1]AF!F:F)</f>
        <v>#VALUE!</v>
      </c>
      <c r="H71" s="170">
        <v>0</v>
      </c>
      <c r="I71" s="171">
        <v>0</v>
      </c>
      <c r="J71" s="170">
        <v>0</v>
      </c>
      <c r="K71" s="172">
        <v>0</v>
      </c>
      <c r="L71" s="173">
        <v>17653690</v>
      </c>
      <c r="M71" s="174" t="e">
        <f t="shared" si="1"/>
        <v>#VALUE!</v>
      </c>
      <c r="N71" s="139">
        <v>1130804</v>
      </c>
    </row>
    <row r="72" spans="2:14" ht="16.5" customHeight="1" x14ac:dyDescent="0.3">
      <c r="B72" s="164" t="s">
        <v>732</v>
      </c>
      <c r="C72" s="165" t="s">
        <v>733</v>
      </c>
      <c r="D72" s="168" t="e">
        <f>SUMIF([1]RG!B:B,'Consolidado 2020'!B72,[1]RG!D:D)</f>
        <v>#VALUE!</v>
      </c>
      <c r="E72" s="169" t="e">
        <f>SUMIF([1]RG!B:B,'Consolidado 2020'!B72,[1]RG!E:E)</f>
        <v>#VALUE!</v>
      </c>
      <c r="F72" s="184" t="e">
        <f>SUMIF([1]AF!C:C,'Consolidado 2020'!B72,[1]AF!E:E)</f>
        <v>#VALUE!</v>
      </c>
      <c r="G72" s="169" t="e">
        <f>SUMIF([1]AF!C:C,'Consolidado 2020'!B72,[1]AF!F:F)</f>
        <v>#VALUE!</v>
      </c>
      <c r="H72" s="170">
        <v>0</v>
      </c>
      <c r="I72" s="171">
        <v>0</v>
      </c>
      <c r="J72" s="170">
        <v>0</v>
      </c>
      <c r="K72" s="172">
        <v>0</v>
      </c>
      <c r="L72" s="173">
        <v>96802560</v>
      </c>
      <c r="M72" s="174" t="e">
        <f t="shared" si="1"/>
        <v>#VALUE!</v>
      </c>
      <c r="N72" s="139">
        <v>1130801</v>
      </c>
    </row>
    <row r="73" spans="2:14" s="162" customFormat="1" ht="16.5" customHeight="1" x14ac:dyDescent="0.3">
      <c r="B73" s="152" t="s">
        <v>734</v>
      </c>
      <c r="C73" s="153" t="s">
        <v>267</v>
      </c>
      <c r="D73" s="154">
        <v>0</v>
      </c>
      <c r="E73" s="163">
        <v>0</v>
      </c>
      <c r="F73" s="154">
        <v>0</v>
      </c>
      <c r="G73" s="163" t="e">
        <f>+SUMIF([1]AF!C:C,'Consolidado 2020'!B73,[1]AF!F:F)</f>
        <v>#VALUE!</v>
      </c>
      <c r="H73" s="156">
        <v>0</v>
      </c>
      <c r="I73" s="157">
        <v>0</v>
      </c>
      <c r="J73" s="156">
        <v>0</v>
      </c>
      <c r="K73" s="158">
        <v>0</v>
      </c>
      <c r="L73" s="159">
        <v>0</v>
      </c>
      <c r="M73" s="160" t="e">
        <f t="shared" si="1"/>
        <v>#VALUE!</v>
      </c>
      <c r="N73" s="161"/>
    </row>
    <row r="74" spans="2:14" ht="16.5" customHeight="1" x14ac:dyDescent="0.3">
      <c r="B74" s="164" t="s">
        <v>735</v>
      </c>
      <c r="C74" s="165" t="s">
        <v>736</v>
      </c>
      <c r="D74" s="168" t="e">
        <f>SUMIF([1]RG!B:B,'Consolidado 2020'!B74,[1]RG!D:D)</f>
        <v>#VALUE!</v>
      </c>
      <c r="E74" s="169" t="e">
        <f>SUMIF([1]RG!B:B,'Consolidado 2020'!B74,[1]RG!E:E)</f>
        <v>#VALUE!</v>
      </c>
      <c r="F74" s="184" t="e">
        <f>SUMIF([1]AF!C:C,'Consolidado 2020'!B74,[1]AF!E:E)</f>
        <v>#VALUE!</v>
      </c>
      <c r="G74" s="169" t="e">
        <f>SUMIF([1]AF!C:C,'Consolidado 2020'!B74,[1]AF!F:F)</f>
        <v>#VALUE!</v>
      </c>
      <c r="H74" s="170">
        <v>0</v>
      </c>
      <c r="I74" s="171">
        <v>0</v>
      </c>
      <c r="J74" s="170">
        <v>0</v>
      </c>
      <c r="K74" s="172">
        <v>0</v>
      </c>
      <c r="L74" s="173">
        <v>0</v>
      </c>
      <c r="M74" s="174" t="e">
        <f t="shared" si="1"/>
        <v>#VALUE!</v>
      </c>
    </row>
    <row r="75" spans="2:14" ht="16.5" customHeight="1" x14ac:dyDescent="0.3">
      <c r="B75" s="164" t="s">
        <v>737</v>
      </c>
      <c r="C75" s="165" t="s">
        <v>503</v>
      </c>
      <c r="D75" s="168" t="e">
        <f>SUMIF([1]RG!B:B,'Consolidado 2020'!B75,[1]RG!D:D)</f>
        <v>#VALUE!</v>
      </c>
      <c r="E75" s="169" t="e">
        <f>SUMIF([1]RG!B:B,'Consolidado 2020'!B75,[1]RG!E:E)</f>
        <v>#VALUE!</v>
      </c>
      <c r="F75" s="184" t="e">
        <f>SUMIF([1]AF!C:C,'Consolidado 2020'!B75,[1]AF!E:E)</f>
        <v>#VALUE!</v>
      </c>
      <c r="G75" s="169" t="e">
        <f>SUMIF([1]AF!C:C,'Consolidado 2020'!B75,[1]AF!F:F)</f>
        <v>#VALUE!</v>
      </c>
      <c r="H75" s="170">
        <v>0</v>
      </c>
      <c r="I75" s="171">
        <v>0</v>
      </c>
      <c r="J75" s="170">
        <v>0</v>
      </c>
      <c r="K75" s="172">
        <v>0</v>
      </c>
      <c r="L75" s="173">
        <v>6170980</v>
      </c>
      <c r="M75" s="174" t="e">
        <f t="shared" si="1"/>
        <v>#VALUE!</v>
      </c>
      <c r="N75" s="139">
        <v>1150205</v>
      </c>
    </row>
    <row r="76" spans="2:14" ht="16.5" customHeight="1" x14ac:dyDescent="0.3">
      <c r="B76" s="164" t="s">
        <v>738</v>
      </c>
      <c r="C76" s="165" t="s">
        <v>739</v>
      </c>
      <c r="D76" s="168" t="e">
        <f>SUMIF([1]RG!B:B,'Consolidado 2020'!B76,[1]RG!D:D)</f>
        <v>#VALUE!</v>
      </c>
      <c r="E76" s="169" t="e">
        <f>SUMIF([1]RG!B:B,'Consolidado 2020'!B76,[1]RG!E:E)</f>
        <v>#VALUE!</v>
      </c>
      <c r="F76" s="184" t="e">
        <f>SUMIF([1]AF!C:C,'Consolidado 2020'!B76,[1]AF!E:E)</f>
        <v>#VALUE!</v>
      </c>
      <c r="G76" s="169" t="e">
        <f>SUMIF([1]AF!C:C,'Consolidado 2020'!B76,[1]AF!F:F)</f>
        <v>#VALUE!</v>
      </c>
      <c r="H76" s="170">
        <v>0</v>
      </c>
      <c r="I76" s="171">
        <v>0</v>
      </c>
      <c r="J76" s="170">
        <v>0</v>
      </c>
      <c r="K76" s="172">
        <v>0</v>
      </c>
      <c r="L76" s="173">
        <v>6370138</v>
      </c>
      <c r="M76" s="174" t="e">
        <f t="shared" si="1"/>
        <v>#VALUE!</v>
      </c>
      <c r="N76" s="139">
        <v>113090201</v>
      </c>
    </row>
    <row r="77" spans="2:14" ht="16.5" customHeight="1" x14ac:dyDescent="0.3">
      <c r="B77" s="164" t="s">
        <v>740</v>
      </c>
      <c r="C77" s="165" t="s">
        <v>566</v>
      </c>
      <c r="D77" s="168" t="e">
        <f>SUMIF([1]RG!B:B,'Consolidado 2020'!B77,[1]RG!D:D)</f>
        <v>#VALUE!</v>
      </c>
      <c r="E77" s="169" t="e">
        <f>SUMIF([1]RG!B:B,'Consolidado 2020'!B77,[1]RG!E:E)</f>
        <v>#VALUE!</v>
      </c>
      <c r="F77" s="184" t="e">
        <f>SUMIF([1]AF!C:C,'Consolidado 2020'!B77,[1]AF!E:E)</f>
        <v>#VALUE!</v>
      </c>
      <c r="G77" s="169" t="e">
        <f>SUMIF([1]AF!C:C,'Consolidado 2020'!B77,[1]AF!F:F)</f>
        <v>#VALUE!</v>
      </c>
      <c r="H77" s="170">
        <v>0</v>
      </c>
      <c r="I77" s="171">
        <v>0</v>
      </c>
      <c r="J77" s="170">
        <v>0</v>
      </c>
      <c r="K77" s="172">
        <v>0</v>
      </c>
      <c r="L77" s="173">
        <v>20675880</v>
      </c>
      <c r="M77" s="174" t="e">
        <f t="shared" si="1"/>
        <v>#VALUE!</v>
      </c>
      <c r="N77" s="139">
        <v>1010401</v>
      </c>
    </row>
    <row r="78" spans="2:14" s="162" customFormat="1" ht="16.5" customHeight="1" x14ac:dyDescent="0.3">
      <c r="B78" s="152" t="s">
        <v>741</v>
      </c>
      <c r="C78" s="153" t="s">
        <v>275</v>
      </c>
      <c r="D78" s="154">
        <v>0</v>
      </c>
      <c r="E78" s="163">
        <v>0</v>
      </c>
      <c r="F78" s="154">
        <v>0</v>
      </c>
      <c r="G78" s="163" t="e">
        <f>+SUMIF([1]AF!C:C,'Consolidado 2020'!B78,[1]AF!F:F)</f>
        <v>#VALUE!</v>
      </c>
      <c r="H78" s="156">
        <v>0</v>
      </c>
      <c r="I78" s="157">
        <v>0</v>
      </c>
      <c r="J78" s="156">
        <v>0</v>
      </c>
      <c r="K78" s="158">
        <v>0</v>
      </c>
      <c r="L78" s="159">
        <v>0</v>
      </c>
      <c r="M78" s="160" t="e">
        <f t="shared" si="1"/>
        <v>#VALUE!</v>
      </c>
      <c r="N78" s="161"/>
    </row>
    <row r="79" spans="2:14" s="162" customFormat="1" ht="16.5" customHeight="1" x14ac:dyDescent="0.3">
      <c r="B79" s="152" t="s">
        <v>742</v>
      </c>
      <c r="C79" s="153" t="s">
        <v>276</v>
      </c>
      <c r="D79" s="154">
        <v>0</v>
      </c>
      <c r="E79" s="163">
        <v>0</v>
      </c>
      <c r="F79" s="154">
        <v>0</v>
      </c>
      <c r="G79" s="163" t="e">
        <f>+SUMIF([1]AF!C:C,'Consolidado 2020'!B79,[1]AF!F:F)</f>
        <v>#VALUE!</v>
      </c>
      <c r="H79" s="156">
        <v>0</v>
      </c>
      <c r="I79" s="157">
        <v>0</v>
      </c>
      <c r="J79" s="156">
        <v>0</v>
      </c>
      <c r="K79" s="158">
        <v>0</v>
      </c>
      <c r="L79" s="159">
        <v>0</v>
      </c>
      <c r="M79" s="160" t="e">
        <f t="shared" si="1"/>
        <v>#VALUE!</v>
      </c>
      <c r="N79" s="161"/>
    </row>
    <row r="80" spans="2:14" s="162" customFormat="1" ht="16.5" customHeight="1" x14ac:dyDescent="0.3">
      <c r="B80" s="152" t="s">
        <v>743</v>
      </c>
      <c r="C80" s="153" t="s">
        <v>744</v>
      </c>
      <c r="D80" s="154">
        <v>0</v>
      </c>
      <c r="E80" s="163">
        <v>0</v>
      </c>
      <c r="F80" s="154">
        <v>0</v>
      </c>
      <c r="G80" s="163" t="e">
        <f>+SUMIF([1]AF!C:C,'Consolidado 2020'!B80,[1]AF!F:F)</f>
        <v>#VALUE!</v>
      </c>
      <c r="H80" s="156">
        <v>0</v>
      </c>
      <c r="I80" s="157">
        <v>0</v>
      </c>
      <c r="J80" s="156">
        <v>0</v>
      </c>
      <c r="K80" s="158">
        <v>0</v>
      </c>
      <c r="L80" s="159">
        <v>0</v>
      </c>
      <c r="M80" s="160" t="e">
        <f t="shared" si="1"/>
        <v>#VALUE!</v>
      </c>
      <c r="N80" s="161"/>
    </row>
    <row r="81" spans="2:14" s="162" customFormat="1" ht="16.5" customHeight="1" x14ac:dyDescent="0.3">
      <c r="B81" s="152" t="s">
        <v>745</v>
      </c>
      <c r="C81" s="153" t="s">
        <v>746</v>
      </c>
      <c r="D81" s="154">
        <v>0</v>
      </c>
      <c r="E81" s="163">
        <v>0</v>
      </c>
      <c r="F81" s="154">
        <v>0</v>
      </c>
      <c r="G81" s="163" t="e">
        <f>+SUMIF([1]AF!C:C,'Consolidado 2020'!B81,[1]AF!F:F)</f>
        <v>#VALUE!</v>
      </c>
      <c r="H81" s="156">
        <v>0</v>
      </c>
      <c r="I81" s="157">
        <v>0</v>
      </c>
      <c r="J81" s="156">
        <v>0</v>
      </c>
      <c r="K81" s="158">
        <v>0</v>
      </c>
      <c r="L81" s="159">
        <v>0</v>
      </c>
      <c r="M81" s="160" t="e">
        <f t="shared" si="1"/>
        <v>#VALUE!</v>
      </c>
      <c r="N81" s="161"/>
    </row>
    <row r="82" spans="2:14" ht="16.5" customHeight="1" x14ac:dyDescent="0.3">
      <c r="B82" s="164" t="s">
        <v>747</v>
      </c>
      <c r="C82" s="165" t="s">
        <v>748</v>
      </c>
      <c r="D82" s="168" t="e">
        <f>SUMIF([1]RG!B:B,'Consolidado 2020'!B82,[1]RG!D:D)</f>
        <v>#VALUE!</v>
      </c>
      <c r="E82" s="169" t="e">
        <f>SUMIF([1]RG!B:B,'Consolidado 2020'!B82,[1]RG!E:E)</f>
        <v>#VALUE!</v>
      </c>
      <c r="F82" s="168" t="e">
        <f>SUMIF([1]AF!C:C,'Consolidado 2020'!B82,[1]AF!G:G)</f>
        <v>#VALUE!</v>
      </c>
      <c r="G82" s="169" t="e">
        <f>SUMIF([1]AF!C:C,'Consolidado 2020'!B82,[1]AF!F:F)</f>
        <v>#VALUE!</v>
      </c>
      <c r="H82" s="170">
        <v>0</v>
      </c>
      <c r="I82" s="171">
        <v>0</v>
      </c>
      <c r="J82" s="170">
        <v>0</v>
      </c>
      <c r="K82" s="172">
        <v>0</v>
      </c>
      <c r="L82" s="173">
        <v>851000000</v>
      </c>
      <c r="M82" s="174" t="e">
        <f t="shared" si="1"/>
        <v>#VALUE!</v>
      </c>
      <c r="N82" s="139">
        <v>1210301</v>
      </c>
    </row>
    <row r="83" spans="2:14" ht="16.5" customHeight="1" x14ac:dyDescent="0.3">
      <c r="B83" s="164" t="s">
        <v>749</v>
      </c>
      <c r="C83" s="165" t="s">
        <v>280</v>
      </c>
      <c r="D83" s="168">
        <v>3499000000</v>
      </c>
      <c r="E83" s="169" t="e">
        <f>SUMIF([1]RG!B:B,'Consolidado 2020'!B83,[1]RG!E:E)</f>
        <v>#VALUE!</v>
      </c>
      <c r="F83" s="168" t="e">
        <f>SUMIF([1]AF!C:C,'Consolidado 2020'!B83,[1]AF!G:G)</f>
        <v>#VALUE!</v>
      </c>
      <c r="G83" s="169" t="e">
        <f>SUMIF([1]AF!C:C,'Consolidado 2020'!B83,[1]AF!F:F)</f>
        <v>#VALUE!</v>
      </c>
      <c r="H83" s="185"/>
      <c r="I83" s="186">
        <v>3499000000</v>
      </c>
      <c r="J83" s="187">
        <v>144.54</v>
      </c>
      <c r="K83" s="188" t="e">
        <f>+E83+J83</f>
        <v>#VALUE!</v>
      </c>
      <c r="L83" s="173">
        <v>0</v>
      </c>
      <c r="M83" s="174" t="e">
        <f t="shared" si="1"/>
        <v>#VALUE!</v>
      </c>
    </row>
    <row r="84" spans="2:14" ht="16.5" customHeight="1" x14ac:dyDescent="0.3">
      <c r="B84" s="164"/>
      <c r="C84" s="165" t="s">
        <v>750</v>
      </c>
      <c r="D84" s="168">
        <v>1000000</v>
      </c>
      <c r="E84" s="169"/>
      <c r="F84" s="168"/>
      <c r="G84" s="169"/>
      <c r="H84" s="185"/>
      <c r="I84" s="186"/>
      <c r="J84" s="187"/>
      <c r="K84" s="188"/>
      <c r="L84" s="173">
        <v>1000000</v>
      </c>
      <c r="M84" s="174">
        <f t="shared" si="1"/>
        <v>0</v>
      </c>
    </row>
    <row r="85" spans="2:14" s="200" customFormat="1" ht="16.5" customHeight="1" x14ac:dyDescent="0.3">
      <c r="B85" s="189" t="s">
        <v>751</v>
      </c>
      <c r="C85" s="190" t="s">
        <v>282</v>
      </c>
      <c r="D85" s="168" t="e">
        <f>SUMIF([1]RG!B:B,'Consolidado 2020'!B85,[1]RG!D:D)</f>
        <v>#VALUE!</v>
      </c>
      <c r="E85" s="169" t="e">
        <f>SUMIF([1]RG!B:B,'Consolidado 2020'!B85,[1]RG!E:E)</f>
        <v>#VALUE!</v>
      </c>
      <c r="F85" s="191">
        <v>0</v>
      </c>
      <c r="G85" s="192">
        <v>0</v>
      </c>
      <c r="H85" s="193">
        <v>0</v>
      </c>
      <c r="I85" s="194">
        <v>103990631</v>
      </c>
      <c r="J85" s="195"/>
      <c r="K85" s="196">
        <v>15088.679999999998</v>
      </c>
      <c r="L85" s="197">
        <v>0</v>
      </c>
      <c r="M85" s="198" t="e">
        <f t="shared" si="1"/>
        <v>#VALUE!</v>
      </c>
      <c r="N85" s="199"/>
    </row>
    <row r="86" spans="2:14" s="162" customFormat="1" ht="16.5" customHeight="1" x14ac:dyDescent="0.3">
      <c r="B86" s="152" t="s">
        <v>752</v>
      </c>
      <c r="C86" s="153" t="s">
        <v>753</v>
      </c>
      <c r="D86" s="154">
        <v>0</v>
      </c>
      <c r="E86" s="163">
        <v>0</v>
      </c>
      <c r="F86" s="154">
        <v>0</v>
      </c>
      <c r="G86" s="163" t="e">
        <f>+SUMIF([1]AF!C:C,'Consolidado 2020'!B86,[1]AF!F:F)</f>
        <v>#VALUE!</v>
      </c>
      <c r="H86" s="156">
        <v>0</v>
      </c>
      <c r="I86" s="157">
        <v>0</v>
      </c>
      <c r="J86" s="156">
        <v>0</v>
      </c>
      <c r="K86" s="158">
        <v>0</v>
      </c>
      <c r="L86" s="159">
        <v>0</v>
      </c>
      <c r="M86" s="160" t="e">
        <f t="shared" si="1"/>
        <v>#VALUE!</v>
      </c>
      <c r="N86" s="161"/>
    </row>
    <row r="87" spans="2:14" s="162" customFormat="1" ht="16.5" customHeight="1" x14ac:dyDescent="0.3">
      <c r="B87" s="152" t="s">
        <v>754</v>
      </c>
      <c r="C87" s="153" t="s">
        <v>755</v>
      </c>
      <c r="D87" s="154">
        <v>0</v>
      </c>
      <c r="E87" s="163">
        <v>0</v>
      </c>
      <c r="F87" s="154">
        <v>0</v>
      </c>
      <c r="G87" s="163" t="e">
        <f>+SUMIF([1]AF!C:C,'Consolidado 2020'!B87,[1]AF!F:F)</f>
        <v>#VALUE!</v>
      </c>
      <c r="H87" s="156">
        <v>0</v>
      </c>
      <c r="I87" s="157">
        <v>0</v>
      </c>
      <c r="J87" s="156">
        <v>0</v>
      </c>
      <c r="K87" s="158">
        <v>0</v>
      </c>
      <c r="L87" s="159">
        <v>0</v>
      </c>
      <c r="M87" s="160" t="e">
        <f t="shared" si="1"/>
        <v>#VALUE!</v>
      </c>
      <c r="N87" s="161"/>
    </row>
    <row r="88" spans="2:14" ht="16.5" customHeight="1" x14ac:dyDescent="0.3">
      <c r="B88" s="164" t="s">
        <v>756</v>
      </c>
      <c r="C88" s="165" t="s">
        <v>755</v>
      </c>
      <c r="D88" s="168" t="e">
        <f>SUMIF([1]RG!B:B,'Consolidado 2020'!B88,[1]RG!D:D)</f>
        <v>#VALUE!</v>
      </c>
      <c r="E88" s="169" t="e">
        <f>SUMIF([1]RG!B:B,'Consolidado 2020'!B88,[1]RG!E:E)</f>
        <v>#VALUE!</v>
      </c>
      <c r="F88" s="168" t="e">
        <f>SUMIF([1]AF!C:C,'Consolidado 2020'!B88,[1]AF!G:G)</f>
        <v>#VALUE!</v>
      </c>
      <c r="G88" s="169" t="e">
        <f>SUMIF([1]AF!C:C,'Consolidado 2020'!B88,[1]AF!F:F)</f>
        <v>#VALUE!</v>
      </c>
      <c r="H88" s="170">
        <v>0</v>
      </c>
      <c r="I88" s="171">
        <v>0</v>
      </c>
      <c r="J88" s="170">
        <v>0</v>
      </c>
      <c r="K88" s="172">
        <v>0</v>
      </c>
      <c r="L88" s="173">
        <v>1307727</v>
      </c>
      <c r="M88" s="174" t="e">
        <f t="shared" si="1"/>
        <v>#VALUE!</v>
      </c>
      <c r="N88" s="139">
        <v>1270103</v>
      </c>
    </row>
    <row r="89" spans="2:14" s="162" customFormat="1" ht="16.5" customHeight="1" x14ac:dyDescent="0.3">
      <c r="B89" s="152" t="s">
        <v>757</v>
      </c>
      <c r="C89" s="153" t="s">
        <v>758</v>
      </c>
      <c r="D89" s="154">
        <v>0</v>
      </c>
      <c r="E89" s="163">
        <v>0</v>
      </c>
      <c r="F89" s="154">
        <v>0</v>
      </c>
      <c r="G89" s="163" t="e">
        <f>+SUMIF([1]AF!C:C,'Consolidado 2020'!B89,[1]AF!F:F)</f>
        <v>#VALUE!</v>
      </c>
      <c r="H89" s="156">
        <v>0</v>
      </c>
      <c r="I89" s="157">
        <v>0</v>
      </c>
      <c r="J89" s="156">
        <v>0</v>
      </c>
      <c r="K89" s="158">
        <v>0</v>
      </c>
      <c r="L89" s="159">
        <v>0</v>
      </c>
      <c r="M89" s="160" t="e">
        <f t="shared" si="1"/>
        <v>#VALUE!</v>
      </c>
      <c r="N89" s="161"/>
    </row>
    <row r="90" spans="2:14" ht="16.5" customHeight="1" x14ac:dyDescent="0.3">
      <c r="B90" s="164" t="s">
        <v>759</v>
      </c>
      <c r="C90" s="165" t="s">
        <v>758</v>
      </c>
      <c r="D90" s="168" t="e">
        <f>SUMIF([1]RG!B:B,'Consolidado 2020'!B90,[1]RG!D:D)</f>
        <v>#VALUE!</v>
      </c>
      <c r="E90" s="169" t="e">
        <f>SUMIF([1]RG!B:B,'Consolidado 2020'!B90,[1]RG!E:E)</f>
        <v>#VALUE!</v>
      </c>
      <c r="F90" s="168" t="e">
        <f>SUMIF([1]AF!C:C,'Consolidado 2020'!B90,[1]AF!G:G)</f>
        <v>#VALUE!</v>
      </c>
      <c r="G90" s="169" t="e">
        <f>SUMIF([1]AF!C:C,'Consolidado 2020'!B90,[1]AF!F:F)</f>
        <v>#VALUE!</v>
      </c>
      <c r="H90" s="170">
        <v>0</v>
      </c>
      <c r="I90" s="171">
        <v>0</v>
      </c>
      <c r="J90" s="170">
        <v>0</v>
      </c>
      <c r="K90" s="172">
        <v>0</v>
      </c>
      <c r="L90" s="173">
        <v>16238918</v>
      </c>
      <c r="M90" s="174" t="e">
        <f t="shared" si="1"/>
        <v>#VALUE!</v>
      </c>
      <c r="N90" s="139">
        <v>1270104</v>
      </c>
    </row>
    <row r="91" spans="2:14" ht="16.5" customHeight="1" x14ac:dyDescent="0.3">
      <c r="B91" s="164" t="s">
        <v>760</v>
      </c>
      <c r="C91" s="165" t="s">
        <v>761</v>
      </c>
      <c r="D91" s="168" t="e">
        <f>SUMIF([1]RG!B:B,'Consolidado 2020'!B91,[1]RG!D:D)</f>
        <v>#VALUE!</v>
      </c>
      <c r="E91" s="169" t="e">
        <f>SUMIF([1]RG!B:B,'Consolidado 2020'!B91,[1]RG!E:E)</f>
        <v>#VALUE!</v>
      </c>
      <c r="F91" s="168" t="e">
        <f>SUMIF([1]AF!C:C,'Consolidado 2020'!B91,[1]AF!G:G)</f>
        <v>#VALUE!</v>
      </c>
      <c r="G91" s="169" t="e">
        <f>SUMIF([1]AF!C:C,'Consolidado 2020'!B91,[1]AF!F:F)</f>
        <v>#VALUE!</v>
      </c>
      <c r="H91" s="170">
        <v>0</v>
      </c>
      <c r="I91" s="171">
        <v>0</v>
      </c>
      <c r="J91" s="170">
        <v>0</v>
      </c>
      <c r="K91" s="172">
        <v>0</v>
      </c>
      <c r="L91" s="173">
        <v>-2839598</v>
      </c>
      <c r="M91" s="174" t="e">
        <f t="shared" si="1"/>
        <v>#VALUE!</v>
      </c>
      <c r="N91" s="139">
        <v>127012004</v>
      </c>
    </row>
    <row r="92" spans="2:14" s="162" customFormat="1" ht="16.5" customHeight="1" x14ac:dyDescent="0.3">
      <c r="B92" s="152" t="s">
        <v>762</v>
      </c>
      <c r="C92" s="153" t="s">
        <v>571</v>
      </c>
      <c r="D92" s="154">
        <v>0</v>
      </c>
      <c r="E92" s="163">
        <v>0</v>
      </c>
      <c r="F92" s="154">
        <v>0</v>
      </c>
      <c r="G92" s="163" t="e">
        <f>+SUMIF([1]AF!C:C,'Consolidado 2020'!B92,[1]AF!F:F)</f>
        <v>#VALUE!</v>
      </c>
      <c r="H92" s="156">
        <v>0</v>
      </c>
      <c r="I92" s="157">
        <v>0</v>
      </c>
      <c r="J92" s="156">
        <v>0</v>
      </c>
      <c r="K92" s="158">
        <v>0</v>
      </c>
      <c r="L92" s="159">
        <v>0</v>
      </c>
      <c r="M92" s="160" t="e">
        <f t="shared" si="1"/>
        <v>#VALUE!</v>
      </c>
      <c r="N92" s="161"/>
    </row>
    <row r="93" spans="2:14" s="162" customFormat="1" ht="16.5" customHeight="1" x14ac:dyDescent="0.3">
      <c r="B93" s="152" t="s">
        <v>763</v>
      </c>
      <c r="C93" s="153" t="s">
        <v>764</v>
      </c>
      <c r="D93" s="154">
        <v>0</v>
      </c>
      <c r="E93" s="163">
        <v>0</v>
      </c>
      <c r="F93" s="154">
        <v>0</v>
      </c>
      <c r="G93" s="163" t="e">
        <f>+SUMIF([1]AF!C:C,'Consolidado 2020'!B93,[1]AF!F:F)</f>
        <v>#VALUE!</v>
      </c>
      <c r="H93" s="156">
        <v>0</v>
      </c>
      <c r="I93" s="157">
        <v>0</v>
      </c>
      <c r="J93" s="156">
        <v>0</v>
      </c>
      <c r="K93" s="158">
        <v>0</v>
      </c>
      <c r="L93" s="159">
        <v>0</v>
      </c>
      <c r="M93" s="160" t="e">
        <f t="shared" si="1"/>
        <v>#VALUE!</v>
      </c>
      <c r="N93" s="161"/>
    </row>
    <row r="94" spans="2:14" ht="16.5" customHeight="1" x14ac:dyDescent="0.3">
      <c r="B94" s="164" t="s">
        <v>765</v>
      </c>
      <c r="C94" s="165" t="s">
        <v>766</v>
      </c>
      <c r="D94" s="168" t="e">
        <f>SUMIF([1]RG!B:B,'Consolidado 2020'!B94,[1]RG!D:D)</f>
        <v>#VALUE!</v>
      </c>
      <c r="E94" s="169" t="e">
        <f>SUMIF([1]RG!B:B,'Consolidado 2020'!B94,[1]RG!E:E)</f>
        <v>#VALUE!</v>
      </c>
      <c r="F94" s="168" t="e">
        <f>SUMIF([1]AF!C:C,'Consolidado 2020'!B94,[1]AF!E:E)</f>
        <v>#VALUE!</v>
      </c>
      <c r="G94" s="169" t="e">
        <f>SUMIF([1]AF!C:C,'Consolidado 2020'!B94,[1]AF!F:F)</f>
        <v>#VALUE!</v>
      </c>
      <c r="H94" s="170">
        <v>0</v>
      </c>
      <c r="I94" s="171">
        <v>0</v>
      </c>
      <c r="J94" s="170">
        <v>0</v>
      </c>
      <c r="K94" s="172">
        <v>0</v>
      </c>
      <c r="L94" s="173">
        <v>446955175</v>
      </c>
      <c r="M94" s="174" t="e">
        <f t="shared" si="1"/>
        <v>#VALUE!</v>
      </c>
      <c r="N94" s="139">
        <v>1280101</v>
      </c>
    </row>
    <row r="95" spans="2:14" ht="16.5" customHeight="1" x14ac:dyDescent="0.3">
      <c r="B95" s="164" t="s">
        <v>767</v>
      </c>
      <c r="C95" s="165" t="s">
        <v>768</v>
      </c>
      <c r="D95" s="168" t="e">
        <f>SUMIF([1]RG!B:B,'Consolidado 2020'!B95,[1]RG!D:D)</f>
        <v>#VALUE!</v>
      </c>
      <c r="E95" s="169" t="e">
        <f>SUMIF([1]RG!B:B,'Consolidado 2020'!B95,[1]RG!E:E)</f>
        <v>#VALUE!</v>
      </c>
      <c r="F95" s="168" t="e">
        <f>SUMIF([1]AF!C:C,'Consolidado 2020'!B95,[1]AF!G:G)</f>
        <v>#VALUE!</v>
      </c>
      <c r="G95" s="169" t="e">
        <f>SUMIF([1]AF!C:C,'Consolidado 2020'!B95,[1]AF!F:F)</f>
        <v>#VALUE!</v>
      </c>
      <c r="H95" s="170">
        <v>0</v>
      </c>
      <c r="I95" s="171">
        <v>0</v>
      </c>
      <c r="J95" s="170">
        <v>0</v>
      </c>
      <c r="K95" s="172">
        <v>0</v>
      </c>
      <c r="L95" s="173">
        <v>3450000</v>
      </c>
      <c r="M95" s="174" t="e">
        <f t="shared" si="1"/>
        <v>#VALUE!</v>
      </c>
      <c r="N95" s="139">
        <v>12802</v>
      </c>
    </row>
    <row r="96" spans="2:14" ht="16.5" customHeight="1" x14ac:dyDescent="0.3">
      <c r="B96" s="164" t="s">
        <v>769</v>
      </c>
      <c r="C96" s="165" t="s">
        <v>770</v>
      </c>
      <c r="D96" s="168" t="e">
        <f>SUMIF([1]RG!B:B,'Consolidado 2020'!B96,[1]RG!D:D)</f>
        <v>#VALUE!</v>
      </c>
      <c r="E96" s="169" t="e">
        <f>SUMIF([1]RG!B:B,'Consolidado 2020'!B96,[1]RG!E:E)</f>
        <v>#VALUE!</v>
      </c>
      <c r="F96" s="168" t="e">
        <f>SUMIF([1]AF!C:C,'Consolidado 2020'!B96,[1]AF!G:G)</f>
        <v>#VALUE!</v>
      </c>
      <c r="G96" s="169" t="e">
        <f>SUMIF([1]AF!C:C,'Consolidado 2020'!B96,[1]AF!F:F)</f>
        <v>#VALUE!</v>
      </c>
      <c r="H96" s="170">
        <v>0</v>
      </c>
      <c r="I96" s="171">
        <v>0</v>
      </c>
      <c r="J96" s="170">
        <v>0</v>
      </c>
      <c r="K96" s="172">
        <v>0</v>
      </c>
      <c r="L96" s="173">
        <v>647276934</v>
      </c>
      <c r="M96" s="174" t="e">
        <f t="shared" si="1"/>
        <v>#VALUE!</v>
      </c>
      <c r="N96" s="139">
        <v>12802</v>
      </c>
    </row>
    <row r="97" spans="2:14" ht="16.5" customHeight="1" x14ac:dyDescent="0.3">
      <c r="B97" s="164" t="s">
        <v>771</v>
      </c>
      <c r="C97" s="165" t="s">
        <v>772</v>
      </c>
      <c r="D97" s="168" t="e">
        <f>SUMIF([1]RG!B:B,'Consolidado 2020'!B97,[1]RG!D:D)</f>
        <v>#VALUE!</v>
      </c>
      <c r="E97" s="169" t="e">
        <f>SUMIF([1]RG!B:B,'Consolidado 2020'!B97,[1]RG!E:E)</f>
        <v>#VALUE!</v>
      </c>
      <c r="F97" s="168" t="e">
        <f>SUMIF([1]AF!C:C,'Consolidado 2020'!B97,[1]AF!G:G)</f>
        <v>#VALUE!</v>
      </c>
      <c r="G97" s="169" t="e">
        <f>SUMIF([1]AF!C:C,'Consolidado 2020'!B97,[1]AF!F:F)</f>
        <v>#VALUE!</v>
      </c>
      <c r="H97" s="170">
        <v>0</v>
      </c>
      <c r="I97" s="171">
        <v>0</v>
      </c>
      <c r="J97" s="170">
        <v>0</v>
      </c>
      <c r="K97" s="172">
        <v>0</v>
      </c>
      <c r="L97" s="173">
        <v>14200454</v>
      </c>
      <c r="M97" s="174" t="e">
        <f t="shared" si="1"/>
        <v>#VALUE!</v>
      </c>
      <c r="N97" s="139">
        <v>12802</v>
      </c>
    </row>
    <row r="98" spans="2:14" ht="16.5" customHeight="1" x14ac:dyDescent="0.3">
      <c r="B98" s="164" t="s">
        <v>773</v>
      </c>
      <c r="C98" s="165" t="s">
        <v>298</v>
      </c>
      <c r="D98" s="168" t="e">
        <f>SUMIF([1]RG!B:B,'Consolidado 2020'!B98,[1]RG!D:D)</f>
        <v>#VALUE!</v>
      </c>
      <c r="E98" s="169" t="e">
        <f>SUMIF([1]RG!B:B,'Consolidado 2020'!B98,[1]RG!E:E)</f>
        <v>#VALUE!</v>
      </c>
      <c r="F98" s="168" t="e">
        <f>SUMIF([1]AF!C:C,'Consolidado 2020'!B98,[1]AF!G:G)</f>
        <v>#VALUE!</v>
      </c>
      <c r="G98" s="169" t="e">
        <f>SUMIF([1]AF!C:C,'Consolidado 2020'!B98,[1]AF!F:F)</f>
        <v>#VALUE!</v>
      </c>
      <c r="H98" s="170">
        <v>0</v>
      </c>
      <c r="I98" s="171">
        <v>0</v>
      </c>
      <c r="J98" s="170">
        <v>0</v>
      </c>
      <c r="K98" s="172">
        <v>0</v>
      </c>
      <c r="L98" s="173">
        <v>8000000</v>
      </c>
      <c r="M98" s="174" t="e">
        <f t="shared" si="1"/>
        <v>#VALUE!</v>
      </c>
      <c r="N98" s="139">
        <v>12803</v>
      </c>
    </row>
    <row r="99" spans="2:14" ht="16.5" customHeight="1" x14ac:dyDescent="0.3">
      <c r="B99" s="164" t="s">
        <v>774</v>
      </c>
      <c r="C99" s="165" t="s">
        <v>775</v>
      </c>
      <c r="D99" s="168" t="e">
        <f>SUMIF([1]RG!B:B,'Consolidado 2020'!B99,[1]RG!D:D)</f>
        <v>#VALUE!</v>
      </c>
      <c r="E99" s="169" t="e">
        <f>SUMIF([1]RG!B:B,'Consolidado 2020'!B99,[1]RG!E:E)</f>
        <v>#VALUE!</v>
      </c>
      <c r="F99" s="168" t="e">
        <f>SUMIF([1]AF!C:C,'Consolidado 2020'!B99,[1]AF!G:G)</f>
        <v>#VALUE!</v>
      </c>
      <c r="G99" s="169" t="e">
        <f>SUMIF([1]AF!C:C,'Consolidado 2020'!B99,[1]AF!F:F)</f>
        <v>#VALUE!</v>
      </c>
      <c r="H99" s="170">
        <v>0</v>
      </c>
      <c r="I99" s="171">
        <v>0</v>
      </c>
      <c r="J99" s="170">
        <v>0</v>
      </c>
      <c r="K99" s="172">
        <v>0</v>
      </c>
      <c r="L99" s="173">
        <v>-128817828</v>
      </c>
      <c r="M99" s="174" t="e">
        <f t="shared" si="1"/>
        <v>#VALUE!</v>
      </c>
      <c r="N99" s="139">
        <v>1282001</v>
      </c>
    </row>
    <row r="100" spans="2:14" s="162" customFormat="1" ht="16.5" customHeight="1" x14ac:dyDescent="0.3">
      <c r="B100" s="152" t="s">
        <v>776</v>
      </c>
      <c r="C100" s="153" t="s">
        <v>567</v>
      </c>
      <c r="D100" s="154">
        <v>0</v>
      </c>
      <c r="E100" s="163">
        <v>0</v>
      </c>
      <c r="F100" s="154">
        <v>0</v>
      </c>
      <c r="G100" s="163" t="e">
        <f>+SUMIF([1]AF!C:C,'Consolidado 2020'!B100,[1]AF!F:F)</f>
        <v>#VALUE!</v>
      </c>
      <c r="H100" s="156">
        <v>0</v>
      </c>
      <c r="I100" s="157">
        <v>0</v>
      </c>
      <c r="J100" s="156">
        <v>0</v>
      </c>
      <c r="K100" s="158">
        <v>0</v>
      </c>
      <c r="L100" s="159">
        <v>0</v>
      </c>
      <c r="M100" s="160" t="e">
        <f t="shared" si="1"/>
        <v>#VALUE!</v>
      </c>
      <c r="N100" s="161"/>
    </row>
    <row r="101" spans="2:14" ht="16.5" customHeight="1" x14ac:dyDescent="0.3">
      <c r="B101" s="164" t="s">
        <v>777</v>
      </c>
      <c r="C101" s="165" t="s">
        <v>300</v>
      </c>
      <c r="D101" s="168" t="e">
        <f>SUMIF([1]RG!B:B,'Consolidado 2020'!B101,[1]RG!D:D)</f>
        <v>#VALUE!</v>
      </c>
      <c r="E101" s="169" t="e">
        <f>SUMIF([1]RG!B:B,'Consolidado 2020'!B101,[1]RG!E:E)</f>
        <v>#VALUE!</v>
      </c>
      <c r="F101" s="168" t="e">
        <f>SUMIF([1]AF!C:C,'Consolidado 2020'!B101,[1]AF!E:E)</f>
        <v>#VALUE!</v>
      </c>
      <c r="G101" s="169" t="e">
        <f>SUMIF([1]AF!C:C,'Consolidado 2020'!B101,[1]AF!F:F)</f>
        <v>#VALUE!</v>
      </c>
      <c r="H101" s="170">
        <v>0</v>
      </c>
      <c r="I101" s="171">
        <v>0</v>
      </c>
      <c r="J101" s="170">
        <v>0</v>
      </c>
      <c r="K101" s="172">
        <v>0</v>
      </c>
      <c r="L101" s="173">
        <v>457571471</v>
      </c>
      <c r="M101" s="174" t="e">
        <f t="shared" si="1"/>
        <v>#VALUE!</v>
      </c>
      <c r="N101" s="139">
        <v>1280401</v>
      </c>
    </row>
    <row r="102" spans="2:14" ht="16.5" customHeight="1" x14ac:dyDescent="0.3">
      <c r="B102" s="164" t="s">
        <v>778</v>
      </c>
      <c r="C102" s="165" t="s">
        <v>779</v>
      </c>
      <c r="D102" s="168" t="e">
        <f>SUMIF([1]RG!B:B,'Consolidado 2020'!B102,[1]RG!D:D)</f>
        <v>#VALUE!</v>
      </c>
      <c r="E102" s="169" t="e">
        <f>SUMIF([1]RG!B:B,'Consolidado 2020'!B102,[1]RG!E:E)</f>
        <v>#VALUE!</v>
      </c>
      <c r="F102" s="168" t="e">
        <f>SUMIF([1]AF!C:C,'Consolidado 2020'!B102,[1]AF!G:G)</f>
        <v>#VALUE!</v>
      </c>
      <c r="G102" s="169" t="e">
        <f>SUMIF([1]AF!C:C,'Consolidado 2020'!B102,[1]AF!F:F)</f>
        <v>#VALUE!</v>
      </c>
      <c r="H102" s="170">
        <v>0</v>
      </c>
      <c r="I102" s="171">
        <v>0</v>
      </c>
      <c r="J102" s="170">
        <v>0</v>
      </c>
      <c r="K102" s="172">
        <v>0</v>
      </c>
      <c r="L102" s="173">
        <v>-36056876</v>
      </c>
      <c r="M102" s="174" t="e">
        <f t="shared" si="1"/>
        <v>#VALUE!</v>
      </c>
      <c r="N102" s="139">
        <v>1282003</v>
      </c>
    </row>
    <row r="103" spans="2:14" ht="16.5" customHeight="1" thickBot="1" x14ac:dyDescent="0.35">
      <c r="B103" s="164" t="s">
        <v>780</v>
      </c>
      <c r="C103" s="165" t="s">
        <v>781</v>
      </c>
      <c r="D103" s="168" t="e">
        <f>SUMIF([1]RG!B:B,'Consolidado 2020'!B103,[1]RG!D:D)</f>
        <v>#VALUE!</v>
      </c>
      <c r="E103" s="169" t="e">
        <f>SUMIF([1]RG!B:B,'Consolidado 2020'!B103,[1]RG!E:E)</f>
        <v>#VALUE!</v>
      </c>
      <c r="F103" s="168" t="e">
        <f>SUMIF([1]AF!C:C,'Consolidado 2020'!B103,[1]AF!G:G)</f>
        <v>#VALUE!</v>
      </c>
      <c r="G103" s="169" t="e">
        <f>SUMIF([1]AF!C:C,'Consolidado 2020'!B103,[1]AF!F:F)</f>
        <v>#VALUE!</v>
      </c>
      <c r="H103" s="201">
        <v>0</v>
      </c>
      <c r="I103" s="202" t="e">
        <f>+H134</f>
        <v>#VALUE!</v>
      </c>
      <c r="J103" s="203"/>
      <c r="K103" s="204" t="e">
        <f>+J134</f>
        <v>#VALUE!</v>
      </c>
      <c r="L103" s="173">
        <v>0</v>
      </c>
      <c r="M103" s="174" t="e">
        <f t="shared" si="1"/>
        <v>#VALUE!</v>
      </c>
    </row>
    <row r="104" spans="2:14" s="200" customFormat="1" ht="16.5" customHeight="1" thickBot="1" x14ac:dyDescent="0.35">
      <c r="B104" s="205"/>
      <c r="C104" s="206" t="s">
        <v>782</v>
      </c>
      <c r="D104" s="207" t="e">
        <f>SUM(D5:D103)</f>
        <v>#VALUE!</v>
      </c>
      <c r="E104" s="208" t="e">
        <f>SUM(E5:E103)</f>
        <v>#VALUE!</v>
      </c>
      <c r="F104" s="207" t="e">
        <f>SUM(F5:F103)</f>
        <v>#VALUE!</v>
      </c>
      <c r="G104" s="208" t="e">
        <f>SUM(G5:G103)</f>
        <v>#VALUE!</v>
      </c>
      <c r="H104" s="209"/>
      <c r="I104" s="210"/>
      <c r="J104" s="211"/>
      <c r="K104" s="212"/>
      <c r="L104" s="213">
        <v>42990931236</v>
      </c>
      <c r="M104" s="214" t="e">
        <f>SUM(M5:M103)</f>
        <v>#VALUE!</v>
      </c>
      <c r="N104" s="199"/>
    </row>
    <row r="105" spans="2:14" s="162" customFormat="1" ht="16.5" customHeight="1" x14ac:dyDescent="0.3">
      <c r="B105" s="152" t="s">
        <v>783</v>
      </c>
      <c r="C105" s="153" t="s">
        <v>306</v>
      </c>
      <c r="D105" s="154">
        <v>0</v>
      </c>
      <c r="E105" s="163">
        <v>0</v>
      </c>
      <c r="F105" s="154">
        <v>0</v>
      </c>
      <c r="G105" s="163">
        <v>0</v>
      </c>
      <c r="H105" s="156">
        <v>0</v>
      </c>
      <c r="I105" s="157">
        <v>0</v>
      </c>
      <c r="J105" s="156">
        <v>0</v>
      </c>
      <c r="K105" s="158">
        <v>0</v>
      </c>
      <c r="L105" s="159">
        <v>0</v>
      </c>
      <c r="M105" s="160">
        <f>+E105+G105+J105-K105</f>
        <v>0</v>
      </c>
      <c r="N105" s="161"/>
    </row>
    <row r="106" spans="2:14" s="162" customFormat="1" ht="16.5" customHeight="1" x14ac:dyDescent="0.3">
      <c r="B106" s="152" t="s">
        <v>784</v>
      </c>
      <c r="C106" s="153" t="s">
        <v>307</v>
      </c>
      <c r="D106" s="154">
        <v>0</v>
      </c>
      <c r="E106" s="163">
        <v>0</v>
      </c>
      <c r="F106" s="154">
        <v>0</v>
      </c>
      <c r="G106" s="163">
        <v>0</v>
      </c>
      <c r="H106" s="156">
        <v>0</v>
      </c>
      <c r="I106" s="157">
        <v>0</v>
      </c>
      <c r="J106" s="156">
        <v>0</v>
      </c>
      <c r="K106" s="158">
        <v>0</v>
      </c>
      <c r="L106" s="159">
        <v>0</v>
      </c>
      <c r="M106" s="160">
        <f>+E106+G106+J106-K106</f>
        <v>0</v>
      </c>
      <c r="N106" s="161"/>
    </row>
    <row r="107" spans="2:14" s="162" customFormat="1" ht="16.5" customHeight="1" x14ac:dyDescent="0.3">
      <c r="B107" s="152" t="s">
        <v>785</v>
      </c>
      <c r="C107" s="153" t="s">
        <v>786</v>
      </c>
      <c r="D107" s="154">
        <v>0</v>
      </c>
      <c r="E107" s="163">
        <v>0</v>
      </c>
      <c r="F107" s="154">
        <v>0</v>
      </c>
      <c r="G107" s="163">
        <v>0</v>
      </c>
      <c r="H107" s="156">
        <v>0</v>
      </c>
      <c r="I107" s="157">
        <v>0</v>
      </c>
      <c r="J107" s="156">
        <v>0</v>
      </c>
      <c r="K107" s="158">
        <v>0</v>
      </c>
      <c r="L107" s="159">
        <v>0</v>
      </c>
      <c r="M107" s="160">
        <f>+E107+G107+J107-K107</f>
        <v>0</v>
      </c>
      <c r="N107" s="161"/>
    </row>
    <row r="108" spans="2:14" s="162" customFormat="1" ht="16.5" customHeight="1" x14ac:dyDescent="0.3">
      <c r="B108" s="152" t="s">
        <v>787</v>
      </c>
      <c r="C108" s="153" t="s">
        <v>788</v>
      </c>
      <c r="D108" s="154">
        <v>0</v>
      </c>
      <c r="E108" s="163">
        <v>0</v>
      </c>
      <c r="F108" s="154">
        <v>0</v>
      </c>
      <c r="G108" s="163">
        <v>0</v>
      </c>
      <c r="H108" s="156">
        <v>0</v>
      </c>
      <c r="I108" s="157">
        <v>0</v>
      </c>
      <c r="J108" s="156">
        <v>0</v>
      </c>
      <c r="K108" s="158">
        <v>0</v>
      </c>
      <c r="L108" s="159">
        <v>0</v>
      </c>
      <c r="M108" s="160">
        <f>+E108+G108+J108-K108</f>
        <v>0</v>
      </c>
      <c r="N108" s="161"/>
    </row>
    <row r="109" spans="2:14" ht="16.5" customHeight="1" x14ac:dyDescent="0.3">
      <c r="B109" s="164" t="s">
        <v>789</v>
      </c>
      <c r="C109" s="165" t="s">
        <v>790</v>
      </c>
      <c r="D109" s="168" t="e">
        <f>SUMIF([1]RG!B:B,'Consolidado 2020'!B109,[1]RG!D:D)</f>
        <v>#VALUE!</v>
      </c>
      <c r="E109" s="169" t="e">
        <f>SUMIF([1]RG!B:B,'Consolidado 2020'!B109,[1]RG!E:E)</f>
        <v>#VALUE!</v>
      </c>
      <c r="F109" s="168" t="e">
        <f>SUMIF([1]AF!C:C,'Consolidado 2020'!B109,[1]AF!G:G)</f>
        <v>#VALUE!</v>
      </c>
      <c r="G109" s="169" t="e">
        <f>SUMIF([1]AF!C:C,'Consolidado 2020'!B109,[1]AF!F:F)</f>
        <v>#VALUE!</v>
      </c>
      <c r="H109" s="170">
        <v>0</v>
      </c>
      <c r="I109" s="171">
        <v>0</v>
      </c>
      <c r="J109" s="170">
        <v>0</v>
      </c>
      <c r="K109" s="172">
        <v>0</v>
      </c>
      <c r="L109" s="173">
        <v>20367047</v>
      </c>
      <c r="M109" s="174" t="e">
        <f>+E109+G109+K109-J109</f>
        <v>#VALUE!</v>
      </c>
      <c r="N109" s="139">
        <v>211010101</v>
      </c>
    </row>
    <row r="110" spans="2:14" s="162" customFormat="1" ht="16.5" customHeight="1" x14ac:dyDescent="0.3">
      <c r="B110" s="152" t="s">
        <v>791</v>
      </c>
      <c r="C110" s="153" t="s">
        <v>792</v>
      </c>
      <c r="D110" s="154">
        <v>0</v>
      </c>
      <c r="E110" s="163">
        <v>0</v>
      </c>
      <c r="F110" s="154">
        <v>0</v>
      </c>
      <c r="G110" s="163" t="e">
        <f>+SUMIF([1]AF!C:C,'Consolidado 2020'!B110,[1]AF!F:F)</f>
        <v>#VALUE!</v>
      </c>
      <c r="H110" s="156">
        <v>0</v>
      </c>
      <c r="I110" s="157">
        <v>0</v>
      </c>
      <c r="J110" s="156">
        <v>0</v>
      </c>
      <c r="K110" s="158">
        <v>0</v>
      </c>
      <c r="L110" s="159">
        <v>0</v>
      </c>
      <c r="M110" s="160" t="e">
        <f>+E110+G110+J110-K110</f>
        <v>#VALUE!</v>
      </c>
      <c r="N110" s="161"/>
    </row>
    <row r="111" spans="2:14" ht="16.5" customHeight="1" x14ac:dyDescent="0.3">
      <c r="B111" s="164" t="s">
        <v>793</v>
      </c>
      <c r="C111" s="165" t="s">
        <v>310</v>
      </c>
      <c r="D111" s="168" t="e">
        <f>SUMIF([1]RG!B:B,'Consolidado 2020'!B111,[1]RG!D:D)</f>
        <v>#VALUE!</v>
      </c>
      <c r="E111" s="169" t="e">
        <f>SUMIF([1]RG!B:B,'Consolidado 2020'!B111,[1]RG!E:E)</f>
        <v>#VALUE!</v>
      </c>
      <c r="F111" s="168" t="e">
        <f>SUMIF([1]AF!C:C,'Consolidado 2020'!B111,[1]AF!G:G)</f>
        <v>#VALUE!</v>
      </c>
      <c r="G111" s="169" t="e">
        <f>SUMIF([1]AF!C:C,'Consolidado 2020'!B111,[1]AF!F:F)</f>
        <v>#VALUE!</v>
      </c>
      <c r="H111" s="170">
        <v>0</v>
      </c>
      <c r="I111" s="171">
        <v>0</v>
      </c>
      <c r="J111" s="170">
        <v>0</v>
      </c>
      <c r="K111" s="172">
        <v>0</v>
      </c>
      <c r="L111" s="173">
        <v>0</v>
      </c>
      <c r="M111" s="174" t="e">
        <f>+E111+G111+K111-J111</f>
        <v>#VALUE!</v>
      </c>
    </row>
    <row r="112" spans="2:14" ht="16.5" customHeight="1" x14ac:dyDescent="0.3">
      <c r="B112" s="164" t="s">
        <v>794</v>
      </c>
      <c r="C112" s="165" t="s">
        <v>795</v>
      </c>
      <c r="D112" s="168" t="e">
        <f>SUMIF([1]RG!B:B,'Consolidado 2020'!B112,[1]RG!D:D)</f>
        <v>#VALUE!</v>
      </c>
      <c r="E112" s="169" t="e">
        <f>SUMIF([1]RG!B:B,'Consolidado 2020'!B112,[1]RG!E:E)</f>
        <v>#VALUE!</v>
      </c>
      <c r="F112" s="168" t="e">
        <f>SUMIF([1]AF!C:C,'Consolidado 2020'!B112,[1]AF!G:G)</f>
        <v>#VALUE!</v>
      </c>
      <c r="G112" s="169" t="e">
        <f>SUMIF([1]AF!C:C,'Consolidado 2020'!B112,[1]AF!F:F)</f>
        <v>#VALUE!</v>
      </c>
      <c r="H112" s="170">
        <v>0</v>
      </c>
      <c r="I112" s="171">
        <v>0</v>
      </c>
      <c r="J112" s="170">
        <v>0</v>
      </c>
      <c r="K112" s="172">
        <v>0</v>
      </c>
      <c r="L112" s="173">
        <v>0</v>
      </c>
      <c r="M112" s="174" t="e">
        <f>+E112+G112+K112-J112</f>
        <v>#VALUE!</v>
      </c>
    </row>
    <row r="113" spans="2:16" ht="16.5" customHeight="1" x14ac:dyDescent="0.3">
      <c r="B113" s="164" t="s">
        <v>796</v>
      </c>
      <c r="C113" s="165" t="s">
        <v>797</v>
      </c>
      <c r="D113" s="168" t="e">
        <f>SUMIF([1]RG!B:B,'Consolidado 2020'!B113,[1]RG!D:D)</f>
        <v>#VALUE!</v>
      </c>
      <c r="E113" s="169" t="e">
        <f>SUMIF([1]RG!B:B,'Consolidado 2020'!B113,[1]RG!E:E)</f>
        <v>#VALUE!</v>
      </c>
      <c r="F113" s="168" t="e">
        <f>SUMIF([1]AF!C:C,'Consolidado 2020'!B113,[1]AF!E:E)</f>
        <v>#VALUE!</v>
      </c>
      <c r="G113" s="169" t="e">
        <f>SUMIF([1]AF!C:C,'Consolidado 2020'!B113,[1]AF!F:F)</f>
        <v>#VALUE!</v>
      </c>
      <c r="H113" s="170">
        <v>0</v>
      </c>
      <c r="I113" s="171">
        <v>0</v>
      </c>
      <c r="J113" s="170">
        <v>0</v>
      </c>
      <c r="K113" s="172">
        <v>0</v>
      </c>
      <c r="L113" s="173">
        <v>15036423</v>
      </c>
      <c r="M113" s="174" t="e">
        <f>+E113+G113+K113-J113</f>
        <v>#VALUE!</v>
      </c>
      <c r="N113" s="139">
        <v>211010301</v>
      </c>
    </row>
    <row r="114" spans="2:16" ht="16.5" customHeight="1" x14ac:dyDescent="0.3">
      <c r="B114" s="164" t="s">
        <v>798</v>
      </c>
      <c r="C114" s="165" t="s">
        <v>799</v>
      </c>
      <c r="D114" s="168" t="e">
        <f>SUMIF([1]RG!B:B,'Consolidado 2020'!B114,[1]RG!D:D)</f>
        <v>#VALUE!</v>
      </c>
      <c r="E114" s="169" t="e">
        <f>SUMIF([1]RG!B:B,'Consolidado 2020'!B114,[1]RG!E:E)</f>
        <v>#VALUE!</v>
      </c>
      <c r="F114" s="168" t="e">
        <f>SUMIF([1]AF!C:C,'Consolidado 2020'!B114,[1]AF!E:E)</f>
        <v>#VALUE!</v>
      </c>
      <c r="G114" s="169" t="e">
        <f>SUMIF([1]AF!C:C,'Consolidado 2020'!B114,[1]AF!F:F)</f>
        <v>#VALUE!</v>
      </c>
      <c r="H114" s="170">
        <v>0</v>
      </c>
      <c r="I114" s="171">
        <v>0</v>
      </c>
      <c r="J114" s="170">
        <v>0</v>
      </c>
      <c r="K114" s="172">
        <v>0</v>
      </c>
      <c r="L114" s="173">
        <v>4867277</v>
      </c>
      <c r="M114" s="174" t="e">
        <f>+E114+G114+K114-J114</f>
        <v>#VALUE!</v>
      </c>
      <c r="N114" s="139">
        <v>211010302</v>
      </c>
    </row>
    <row r="115" spans="2:16" s="162" customFormat="1" ht="16.5" customHeight="1" x14ac:dyDescent="0.3">
      <c r="B115" s="175" t="s">
        <v>800</v>
      </c>
      <c r="C115" s="176" t="s">
        <v>801</v>
      </c>
      <c r="D115" s="177" t="e">
        <f>SUMIF([1]RG!B:B,'Consolidado 2020'!B115,[1]RG!D:D)</f>
        <v>#VALUE!</v>
      </c>
      <c r="E115" s="178" t="e">
        <f>SUMIF([1]RG!B:B,'Consolidado 2020'!B115,[1]RG!E:E)</f>
        <v>#VALUE!</v>
      </c>
      <c r="F115" s="177" t="e">
        <f>-SUMIF([1]AF!C:C,'Consolidado 2020'!B115,[1]AF!E:E)</f>
        <v>#VALUE!</v>
      </c>
      <c r="G115" s="178" t="e">
        <f>-SUMIF([1]AF!C:C,'Consolidado 2020'!B115,[1]AF!F:F)</f>
        <v>#VALUE!</v>
      </c>
      <c r="H115" s="179">
        <v>0</v>
      </c>
      <c r="I115" s="180">
        <v>0</v>
      </c>
      <c r="J115" s="179">
        <v>0</v>
      </c>
      <c r="K115" s="181">
        <v>0</v>
      </c>
      <c r="L115" s="182">
        <v>3177067934</v>
      </c>
      <c r="M115" s="183" t="e">
        <f>+E115+G115+K115-J115</f>
        <v>#VALUE!</v>
      </c>
      <c r="N115" s="161"/>
      <c r="P115" s="215"/>
    </row>
    <row r="116" spans="2:16" ht="16.5" customHeight="1" x14ac:dyDescent="0.3">
      <c r="B116" s="164">
        <v>1120116201</v>
      </c>
      <c r="C116" s="165" t="s">
        <v>223</v>
      </c>
      <c r="D116" s="168"/>
      <c r="E116" s="169"/>
      <c r="F116" s="168"/>
      <c r="G116" s="169"/>
      <c r="H116" s="170"/>
      <c r="I116" s="171"/>
      <c r="J116" s="170"/>
      <c r="K116" s="172"/>
      <c r="L116" s="173">
        <v>-29526171</v>
      </c>
      <c r="M116" s="174"/>
      <c r="N116" s="139">
        <v>1120116201</v>
      </c>
      <c r="P116" s="216"/>
    </row>
    <row r="117" spans="2:16" ht="16.5" customHeight="1" x14ac:dyDescent="0.3">
      <c r="B117" s="164">
        <v>1120116205</v>
      </c>
      <c r="C117" s="165" t="s">
        <v>225</v>
      </c>
      <c r="D117" s="168"/>
      <c r="E117" s="169"/>
      <c r="F117" s="168"/>
      <c r="G117" s="169"/>
      <c r="H117" s="170"/>
      <c r="I117" s="171"/>
      <c r="J117" s="170"/>
      <c r="K117" s="172"/>
      <c r="L117" s="173">
        <v>-278751162</v>
      </c>
      <c r="M117" s="174"/>
      <c r="N117" s="139">
        <v>1120116205</v>
      </c>
      <c r="P117" s="216"/>
    </row>
    <row r="118" spans="2:16" ht="16.5" customHeight="1" x14ac:dyDescent="0.3">
      <c r="B118" s="164">
        <v>1120116217</v>
      </c>
      <c r="C118" s="165" t="s">
        <v>229</v>
      </c>
      <c r="D118" s="168"/>
      <c r="E118" s="169"/>
      <c r="F118" s="168"/>
      <c r="G118" s="169"/>
      <c r="H118" s="170"/>
      <c r="I118" s="171"/>
      <c r="J118" s="170"/>
      <c r="K118" s="172"/>
      <c r="L118" s="173">
        <v>-146239726</v>
      </c>
      <c r="M118" s="174"/>
      <c r="N118" s="139">
        <v>1120116217</v>
      </c>
      <c r="P118" s="216"/>
    </row>
    <row r="119" spans="2:16" ht="16.5" customHeight="1" x14ac:dyDescent="0.3">
      <c r="B119" s="164">
        <v>1120116229</v>
      </c>
      <c r="C119" s="165" t="s">
        <v>231</v>
      </c>
      <c r="D119" s="168"/>
      <c r="E119" s="169"/>
      <c r="F119" s="168"/>
      <c r="G119" s="169"/>
      <c r="H119" s="170"/>
      <c r="I119" s="171"/>
      <c r="J119" s="170"/>
      <c r="K119" s="172"/>
      <c r="L119" s="173">
        <v>-46298740</v>
      </c>
      <c r="M119" s="174"/>
      <c r="N119" s="139">
        <v>1120116229</v>
      </c>
      <c r="P119" s="216"/>
    </row>
    <row r="120" spans="2:16" ht="16.5" customHeight="1" x14ac:dyDescent="0.3">
      <c r="B120" s="164">
        <v>1120116207</v>
      </c>
      <c r="C120" s="165" t="s">
        <v>227</v>
      </c>
      <c r="D120" s="168"/>
      <c r="E120" s="169"/>
      <c r="F120" s="168"/>
      <c r="G120" s="169"/>
      <c r="H120" s="170"/>
      <c r="I120" s="171"/>
      <c r="J120" s="170"/>
      <c r="K120" s="172"/>
      <c r="L120" s="173">
        <v>-2253197197</v>
      </c>
      <c r="M120" s="174"/>
      <c r="N120" s="139">
        <v>1120116207</v>
      </c>
      <c r="P120" s="216"/>
    </row>
    <row r="121" spans="2:16" ht="16.5" customHeight="1" x14ac:dyDescent="0.3">
      <c r="B121" s="164">
        <v>1120116209</v>
      </c>
      <c r="C121" s="165" t="s">
        <v>802</v>
      </c>
      <c r="D121" s="168"/>
      <c r="E121" s="169"/>
      <c r="F121" s="168"/>
      <c r="G121" s="169"/>
      <c r="H121" s="170"/>
      <c r="I121" s="171"/>
      <c r="J121" s="170"/>
      <c r="K121" s="172"/>
      <c r="L121" s="173">
        <v>-533918</v>
      </c>
      <c r="M121" s="174"/>
      <c r="N121" s="139">
        <v>1120116209</v>
      </c>
      <c r="P121" s="216"/>
    </row>
    <row r="122" spans="2:16" ht="16.5" customHeight="1" x14ac:dyDescent="0.3">
      <c r="B122" s="164">
        <v>1120116204</v>
      </c>
      <c r="C122" s="165" t="s">
        <v>224</v>
      </c>
      <c r="D122" s="168"/>
      <c r="E122" s="169"/>
      <c r="F122" s="168"/>
      <c r="G122" s="169"/>
      <c r="H122" s="170"/>
      <c r="I122" s="171"/>
      <c r="J122" s="170"/>
      <c r="K122" s="172"/>
      <c r="L122" s="173">
        <v>-304680406</v>
      </c>
      <c r="M122" s="174"/>
      <c r="N122" s="139">
        <v>1120116204</v>
      </c>
      <c r="P122" s="216"/>
    </row>
    <row r="123" spans="2:16" ht="16.5" customHeight="1" x14ac:dyDescent="0.3">
      <c r="B123" s="164">
        <v>1120116206</v>
      </c>
      <c r="C123" s="165" t="s">
        <v>226</v>
      </c>
      <c r="D123" s="168"/>
      <c r="E123" s="169"/>
      <c r="F123" s="168"/>
      <c r="G123" s="169"/>
      <c r="H123" s="170"/>
      <c r="I123" s="171"/>
      <c r="J123" s="170"/>
      <c r="K123" s="172"/>
      <c r="L123" s="173">
        <v>-92732838</v>
      </c>
      <c r="M123" s="174"/>
      <c r="N123" s="139">
        <v>1120116206</v>
      </c>
      <c r="P123" s="216"/>
    </row>
    <row r="124" spans="2:16" ht="16.5" customHeight="1" x14ac:dyDescent="0.3">
      <c r="B124" s="164">
        <v>1120116218</v>
      </c>
      <c r="C124" s="165" t="s">
        <v>230</v>
      </c>
      <c r="D124" s="168"/>
      <c r="E124" s="169"/>
      <c r="F124" s="168"/>
      <c r="G124" s="169"/>
      <c r="H124" s="170"/>
      <c r="I124" s="171"/>
      <c r="J124" s="170"/>
      <c r="K124" s="172"/>
      <c r="L124" s="173">
        <v>-25107776</v>
      </c>
      <c r="M124" s="174"/>
      <c r="N124" s="139">
        <v>1120116218</v>
      </c>
      <c r="P124" s="216"/>
    </row>
    <row r="125" spans="2:16" ht="16.5" customHeight="1" x14ac:dyDescent="0.3">
      <c r="B125" s="164" t="s">
        <v>803</v>
      </c>
      <c r="C125" s="165" t="s">
        <v>804</v>
      </c>
      <c r="D125" s="168" t="e">
        <f>SUMIF([1]RG!B:B,'Consolidado 2020'!B125,[1]RG!D:D)</f>
        <v>#VALUE!</v>
      </c>
      <c r="E125" s="169" t="e">
        <f>SUMIF([1]RG!B:B,'Consolidado 2020'!B125,[1]RG!E:E)</f>
        <v>#VALUE!</v>
      </c>
      <c r="F125" s="168">
        <v>0</v>
      </c>
      <c r="G125" s="169">
        <v>0</v>
      </c>
      <c r="H125" s="170">
        <v>0</v>
      </c>
      <c r="I125" s="171">
        <v>0</v>
      </c>
      <c r="J125" s="170">
        <v>0</v>
      </c>
      <c r="K125" s="172">
        <v>0</v>
      </c>
      <c r="L125" s="173">
        <v>8975342</v>
      </c>
      <c r="M125" s="174" t="e">
        <f>+E125+G125+K125-J125</f>
        <v>#VALUE!</v>
      </c>
      <c r="N125" s="139">
        <v>211010103</v>
      </c>
    </row>
    <row r="126" spans="2:16" ht="16.5" customHeight="1" x14ac:dyDescent="0.3">
      <c r="B126" s="164" t="s">
        <v>805</v>
      </c>
      <c r="C126" s="165" t="s">
        <v>806</v>
      </c>
      <c r="D126" s="168" t="e">
        <f>SUMIF([1]RG!B:B,'Consolidado 2020'!B126,[1]RG!D:D)</f>
        <v>#VALUE!</v>
      </c>
      <c r="E126" s="169" t="e">
        <f>SUMIF([1]RG!B:B,'Consolidado 2020'!B126,[1]RG!E:E)</f>
        <v>#VALUE!</v>
      </c>
      <c r="F126" s="168" t="e">
        <f>SUMIF([1]AF!C:C,'Consolidado 2020'!B126,[1]AF!G:G)</f>
        <v>#VALUE!</v>
      </c>
      <c r="G126" s="169" t="e">
        <f>SUMIF([1]AF!C:C,'Consolidado 2020'!B126,[1]AF!F:F)</f>
        <v>#VALUE!</v>
      </c>
      <c r="H126" s="170">
        <v>0</v>
      </c>
      <c r="I126" s="171">
        <v>0</v>
      </c>
      <c r="J126" s="170">
        <v>0</v>
      </c>
      <c r="K126" s="172">
        <v>0</v>
      </c>
      <c r="L126" s="173">
        <v>15184256164</v>
      </c>
      <c r="M126" s="174" t="e">
        <f>+E126+G126+K126-J126</f>
        <v>#VALUE!</v>
      </c>
      <c r="N126" s="139">
        <v>213030301</v>
      </c>
    </row>
    <row r="127" spans="2:16" ht="16.5" customHeight="1" x14ac:dyDescent="0.3">
      <c r="B127" s="164" t="s">
        <v>807</v>
      </c>
      <c r="C127" s="165" t="s">
        <v>808</v>
      </c>
      <c r="D127" s="168" t="e">
        <f>SUMIF([1]RG!B:B,'Consolidado 2020'!B127,[1]RG!D:D)</f>
        <v>#VALUE!</v>
      </c>
      <c r="E127" s="169" t="e">
        <f>SUMIF([1]RG!B:B,'Consolidado 2020'!B127,[1]RG!E:E)</f>
        <v>#VALUE!</v>
      </c>
      <c r="F127" s="168" t="e">
        <f>SUMIF([1]AF!C:C,'Consolidado 2020'!B127,[1]AF!G:G)</f>
        <v>#VALUE!</v>
      </c>
      <c r="G127" s="169" t="e">
        <f>SUMIF([1]AF!C:C,'Consolidado 2020'!B127,[1]AF!F:F)</f>
        <v>#VALUE!</v>
      </c>
      <c r="H127" s="170">
        <v>0</v>
      </c>
      <c r="I127" s="171">
        <v>0</v>
      </c>
      <c r="J127" s="170">
        <v>0</v>
      </c>
      <c r="K127" s="172">
        <v>0</v>
      </c>
      <c r="L127" s="173">
        <v>5275654000</v>
      </c>
      <c r="M127" s="174" t="e">
        <f>+E127+G127+K127-J127</f>
        <v>#VALUE!</v>
      </c>
      <c r="N127" s="139">
        <v>213030302</v>
      </c>
    </row>
    <row r="128" spans="2:16" ht="16.5" customHeight="1" x14ac:dyDescent="0.3">
      <c r="B128" s="164" t="s">
        <v>809</v>
      </c>
      <c r="C128" s="165" t="s">
        <v>810</v>
      </c>
      <c r="D128" s="168" t="e">
        <f>SUMIF([1]RG!B:B,'Consolidado 2020'!B128,[1]RG!D:D)</f>
        <v>#VALUE!</v>
      </c>
      <c r="E128" s="169" t="e">
        <f>SUMIF([1]RG!B:B,'Consolidado 2020'!B128,[1]RG!E:E)</f>
        <v>#VALUE!</v>
      </c>
      <c r="F128" s="168" t="e">
        <f>SUMIF([1]AF!C:C,'Consolidado 2020'!B128,[1]AF!G:G)</f>
        <v>#VALUE!</v>
      </c>
      <c r="G128" s="169" t="e">
        <f>SUMIF([1]AF!C:C,'Consolidado 2020'!B128,[1]AF!F:F)</f>
        <v>#VALUE!</v>
      </c>
      <c r="H128" s="170">
        <v>0</v>
      </c>
      <c r="I128" s="171">
        <v>0</v>
      </c>
      <c r="J128" s="170">
        <v>0</v>
      </c>
      <c r="K128" s="172">
        <v>0</v>
      </c>
      <c r="L128" s="173">
        <v>36332893</v>
      </c>
      <c r="M128" s="174" t="e">
        <f>+E128+G128+K128-J128</f>
        <v>#VALUE!</v>
      </c>
      <c r="N128" s="139">
        <v>213030101</v>
      </c>
    </row>
    <row r="129" spans="2:14" ht="16.5" customHeight="1" x14ac:dyDescent="0.3">
      <c r="B129" s="164" t="s">
        <v>811</v>
      </c>
      <c r="C129" s="165" t="s">
        <v>812</v>
      </c>
      <c r="D129" s="168" t="e">
        <f>SUMIF([1]RG!B:B,'Consolidado 2020'!B129,[1]RG!D:D)</f>
        <v>#VALUE!</v>
      </c>
      <c r="E129" s="169" t="e">
        <f>SUMIF([1]RG!B:B,'Consolidado 2020'!B129,[1]RG!E:E)</f>
        <v>#VALUE!</v>
      </c>
      <c r="F129" s="168" t="e">
        <f>SUMIF([1]AF!C:C,'Consolidado 2020'!B129,[1]AF!G:G)</f>
        <v>#VALUE!</v>
      </c>
      <c r="G129" s="169" t="e">
        <f>SUMIF([1]AF!C:C,'Consolidado 2020'!B129,[1]AF!F:F)</f>
        <v>#VALUE!</v>
      </c>
      <c r="H129" s="170">
        <v>0</v>
      </c>
      <c r="I129" s="171">
        <v>0</v>
      </c>
      <c r="J129" s="170">
        <v>0</v>
      </c>
      <c r="K129" s="172">
        <v>0</v>
      </c>
      <c r="L129" s="173">
        <v>0</v>
      </c>
      <c r="M129" s="174" t="e">
        <f>+E129+G129+K129-J129</f>
        <v>#VALUE!</v>
      </c>
      <c r="N129" s="139">
        <v>213030102</v>
      </c>
    </row>
    <row r="130" spans="2:14" s="162" customFormat="1" ht="16.5" customHeight="1" x14ac:dyDescent="0.3">
      <c r="B130" s="152" t="s">
        <v>813</v>
      </c>
      <c r="C130" s="153" t="s">
        <v>814</v>
      </c>
      <c r="D130" s="154">
        <v>0</v>
      </c>
      <c r="E130" s="163">
        <v>0</v>
      </c>
      <c r="F130" s="154">
        <v>0</v>
      </c>
      <c r="G130" s="163" t="e">
        <f>+SUMIF([1]AF!C:C,'Consolidado 2020'!B130,[1]AF!F:F)</f>
        <v>#VALUE!</v>
      </c>
      <c r="H130" s="156">
        <v>0</v>
      </c>
      <c r="I130" s="157">
        <v>0</v>
      </c>
      <c r="J130" s="156">
        <v>0</v>
      </c>
      <c r="K130" s="158">
        <v>0</v>
      </c>
      <c r="L130" s="159">
        <v>0</v>
      </c>
      <c r="M130" s="160" t="e">
        <f>+E130+G130+J130-K130</f>
        <v>#VALUE!</v>
      </c>
      <c r="N130" s="161"/>
    </row>
    <row r="131" spans="2:14" ht="16.5" customHeight="1" x14ac:dyDescent="0.3">
      <c r="B131" s="164" t="s">
        <v>815</v>
      </c>
      <c r="C131" s="165" t="s">
        <v>816</v>
      </c>
      <c r="D131" s="168" t="e">
        <f>SUMIF([1]RG!B:B,'Consolidado 2020'!B131,[1]RG!D:D)</f>
        <v>#VALUE!</v>
      </c>
      <c r="E131" s="169" t="e">
        <f>SUMIF([1]RG!B:B,'Consolidado 2020'!B131,[1]RG!E:E)</f>
        <v>#VALUE!</v>
      </c>
      <c r="F131" s="168" t="e">
        <f>SUMIF([1]AF!C:C,'Consolidado 2020'!B131,[1]AF!E:E)</f>
        <v>#VALUE!</v>
      </c>
      <c r="G131" s="169" t="e">
        <f>SUMIF([1]AF!C:C,'Consolidado 2020'!B131,[1]AF!F:F)</f>
        <v>#VALUE!</v>
      </c>
      <c r="H131" s="170">
        <v>0</v>
      </c>
      <c r="I131" s="171">
        <v>0</v>
      </c>
      <c r="J131" s="170">
        <v>0</v>
      </c>
      <c r="K131" s="172">
        <v>0</v>
      </c>
      <c r="L131" s="173">
        <v>72104042</v>
      </c>
      <c r="M131" s="174" t="e">
        <f>+E131+G131+K131-J131</f>
        <v>#VALUE!</v>
      </c>
      <c r="N131" s="139">
        <v>2110701</v>
      </c>
    </row>
    <row r="132" spans="2:14" ht="16.5" customHeight="1" x14ac:dyDescent="0.3">
      <c r="B132" s="164" t="s">
        <v>817</v>
      </c>
      <c r="C132" s="165" t="s">
        <v>576</v>
      </c>
      <c r="D132" s="168" t="e">
        <f>SUMIF([1]RG!B:B,'Consolidado 2020'!B132,[1]RG!D:D)</f>
        <v>#VALUE!</v>
      </c>
      <c r="E132" s="169" t="e">
        <f>SUMIF([1]RG!B:B,'Consolidado 2020'!B132,[1]RG!E:E)</f>
        <v>#VALUE!</v>
      </c>
      <c r="F132" s="168" t="e">
        <f>SUMIF([1]AF!C:C,'Consolidado 2020'!B132,[1]AF!E:E)</f>
        <v>#VALUE!</v>
      </c>
      <c r="G132" s="169" t="e">
        <f>SUMIF([1]AF!C:C,'Consolidado 2020'!B132,[1]AF!F:F)</f>
        <v>#VALUE!</v>
      </c>
      <c r="H132" s="170">
        <v>0</v>
      </c>
      <c r="I132" s="171">
        <v>0</v>
      </c>
      <c r="J132" s="170">
        <v>0</v>
      </c>
      <c r="K132" s="172">
        <v>0</v>
      </c>
      <c r="L132" s="173">
        <v>3566689</v>
      </c>
      <c r="M132" s="174" t="e">
        <f>+E132+G132+K132-J132</f>
        <v>#VALUE!</v>
      </c>
      <c r="N132" s="139">
        <v>2110702</v>
      </c>
    </row>
    <row r="133" spans="2:14" ht="16.5" customHeight="1" x14ac:dyDescent="0.3">
      <c r="B133" s="164" t="s">
        <v>818</v>
      </c>
      <c r="C133" s="165" t="s">
        <v>819</v>
      </c>
      <c r="D133" s="168" t="e">
        <f>SUMIF([1]RG!B:B,'Consolidado 2020'!B133,[1]RG!D:D)</f>
        <v>#VALUE!</v>
      </c>
      <c r="E133" s="169" t="e">
        <f>SUMIF([1]RG!B:B,'Consolidado 2020'!B133,[1]RG!E:E)</f>
        <v>#VALUE!</v>
      </c>
      <c r="F133" s="168" t="e">
        <f>SUMIF([1]AF!C:C,'Consolidado 2020'!B133,[1]AF!G:G)</f>
        <v>#VALUE!</v>
      </c>
      <c r="G133" s="169" t="e">
        <f>SUMIF([1]AF!C:C,'Consolidado 2020'!B133,[1]AF!F:F)</f>
        <v>#VALUE!</v>
      </c>
      <c r="H133" s="170">
        <v>0</v>
      </c>
      <c r="I133" s="171">
        <v>0</v>
      </c>
      <c r="J133" s="170">
        <v>0</v>
      </c>
      <c r="K133" s="172">
        <v>0</v>
      </c>
      <c r="L133" s="173">
        <v>0</v>
      </c>
      <c r="M133" s="174" t="e">
        <f>+E133+G133+K133-J133</f>
        <v>#VALUE!</v>
      </c>
    </row>
    <row r="134" spans="2:14" ht="16.5" customHeight="1" x14ac:dyDescent="0.3">
      <c r="B134" s="164" t="s">
        <v>820</v>
      </c>
      <c r="C134" s="165" t="s">
        <v>821</v>
      </c>
      <c r="D134" s="168" t="e">
        <f>SUMIF([1]RG!B:B,'Consolidado 2020'!B134,[1]RG!D:D)</f>
        <v>#VALUE!</v>
      </c>
      <c r="E134" s="169" t="e">
        <f>SUMIF([1]RG!B:B,'Consolidado 2020'!B134,[1]RG!E:E)</f>
        <v>#VALUE!</v>
      </c>
      <c r="F134" s="168" t="e">
        <f>SUMIF([1]AF!C:C,'Consolidado 2020'!B134,[1]AF!E:E)</f>
        <v>#VALUE!</v>
      </c>
      <c r="G134" s="169" t="e">
        <f>SUMIF([1]AF!C:C,'Consolidado 2020'!B134,[1]AF!F:F)</f>
        <v>#VALUE!</v>
      </c>
      <c r="H134" s="201" t="e">
        <f>+F134</f>
        <v>#VALUE!</v>
      </c>
      <c r="I134" s="202">
        <v>0</v>
      </c>
      <c r="J134" s="203" t="e">
        <f>+G134</f>
        <v>#VALUE!</v>
      </c>
      <c r="K134" s="204"/>
      <c r="L134" s="173">
        <v>0</v>
      </c>
      <c r="M134" s="174" t="e">
        <f>+E134+G134+K134-J134</f>
        <v>#VALUE!</v>
      </c>
    </row>
    <row r="135" spans="2:14" s="162" customFormat="1" ht="16.5" customHeight="1" x14ac:dyDescent="0.3">
      <c r="B135" s="152" t="s">
        <v>822</v>
      </c>
      <c r="C135" s="153" t="s">
        <v>823</v>
      </c>
      <c r="D135" s="154">
        <v>0</v>
      </c>
      <c r="E135" s="163">
        <v>0</v>
      </c>
      <c r="F135" s="154">
        <v>0</v>
      </c>
      <c r="G135" s="163" t="e">
        <f>+SUMIF([1]AF!C:C,'Consolidado 2020'!B135,[1]AF!F:F)</f>
        <v>#VALUE!</v>
      </c>
      <c r="H135" s="156">
        <v>0</v>
      </c>
      <c r="I135" s="157">
        <v>0</v>
      </c>
      <c r="J135" s="156">
        <v>0</v>
      </c>
      <c r="K135" s="158">
        <v>0</v>
      </c>
      <c r="L135" s="159">
        <v>0</v>
      </c>
      <c r="M135" s="160" t="e">
        <f>+E135+G135+J135-K135</f>
        <v>#VALUE!</v>
      </c>
      <c r="N135" s="161"/>
    </row>
    <row r="136" spans="2:14" ht="16.5" customHeight="1" x14ac:dyDescent="0.3">
      <c r="B136" s="164" t="s">
        <v>824</v>
      </c>
      <c r="C136" s="165" t="s">
        <v>825</v>
      </c>
      <c r="D136" s="168" t="e">
        <f>SUMIF([1]RG!B:B,'Consolidado 2020'!B136,[1]RG!D:D)</f>
        <v>#VALUE!</v>
      </c>
      <c r="E136" s="169" t="e">
        <f>SUMIF([1]RG!B:B,'Consolidado 2020'!B136,[1]RG!E:E)</f>
        <v>#VALUE!</v>
      </c>
      <c r="F136" s="168" t="e">
        <f>SUMIF([1]AF!C:C,'Consolidado 2020'!B136,[1]AF!G:G)</f>
        <v>#VALUE!</v>
      </c>
      <c r="G136" s="169" t="e">
        <f>SUMIF([1]AF!C:C,'Consolidado 2020'!B136,[1]AF!F:F)</f>
        <v>#VALUE!</v>
      </c>
      <c r="H136" s="170">
        <v>0</v>
      </c>
      <c r="I136" s="171">
        <v>0</v>
      </c>
      <c r="J136" s="170">
        <v>0</v>
      </c>
      <c r="K136" s="172">
        <v>0</v>
      </c>
      <c r="L136" s="173">
        <v>1047146584</v>
      </c>
      <c r="M136" s="174" t="e">
        <f>+E136+G136+K136-J136</f>
        <v>#VALUE!</v>
      </c>
      <c r="N136" s="139">
        <v>213010201</v>
      </c>
    </row>
    <row r="137" spans="2:14" ht="16.5" customHeight="1" x14ac:dyDescent="0.3">
      <c r="B137" s="164" t="s">
        <v>826</v>
      </c>
      <c r="C137" s="165" t="s">
        <v>827</v>
      </c>
      <c r="D137" s="168" t="e">
        <f>SUMIF([1]RG!B:B,'Consolidado 2020'!B137,[1]RG!D:D)</f>
        <v>#VALUE!</v>
      </c>
      <c r="E137" s="169" t="e">
        <f>SUMIF([1]RG!B:B,'Consolidado 2020'!B137,[1]RG!E:E)</f>
        <v>#VALUE!</v>
      </c>
      <c r="F137" s="168" t="e">
        <f>SUMIF([1]AF!C:C,'Consolidado 2020'!B137,[1]AF!G:G)</f>
        <v>#VALUE!</v>
      </c>
      <c r="G137" s="169" t="e">
        <f>SUMIF([1]AF!C:C,'Consolidado 2020'!B137,[1]AF!F:F)</f>
        <v>#VALUE!</v>
      </c>
      <c r="H137" s="170">
        <v>0</v>
      </c>
      <c r="I137" s="171">
        <v>0</v>
      </c>
      <c r="J137" s="170">
        <v>0</v>
      </c>
      <c r="K137" s="172">
        <v>0</v>
      </c>
      <c r="L137" s="173">
        <v>0</v>
      </c>
      <c r="M137" s="174" t="e">
        <f>+E137+G137+K137-J137</f>
        <v>#VALUE!</v>
      </c>
    </row>
    <row r="138" spans="2:14" s="162" customFormat="1" ht="16.5" customHeight="1" x14ac:dyDescent="0.3">
      <c r="B138" s="152" t="s">
        <v>828</v>
      </c>
      <c r="C138" s="153" t="s">
        <v>339</v>
      </c>
      <c r="D138" s="154">
        <v>0</v>
      </c>
      <c r="E138" s="163">
        <v>0</v>
      </c>
      <c r="F138" s="154">
        <v>0</v>
      </c>
      <c r="G138" s="163" t="e">
        <f>+SUMIF([1]AF!C:C,'Consolidado 2020'!B138,[1]AF!F:F)</f>
        <v>#VALUE!</v>
      </c>
      <c r="H138" s="156">
        <v>0</v>
      </c>
      <c r="I138" s="157">
        <v>0</v>
      </c>
      <c r="J138" s="156">
        <v>0</v>
      </c>
      <c r="K138" s="158">
        <v>0</v>
      </c>
      <c r="L138" s="159">
        <v>0</v>
      </c>
      <c r="M138" s="160" t="e">
        <f>+E138+G138+J138-K138</f>
        <v>#VALUE!</v>
      </c>
      <c r="N138" s="161"/>
    </row>
    <row r="139" spans="2:14" ht="16.5" customHeight="1" x14ac:dyDescent="0.3">
      <c r="B139" s="164" t="s">
        <v>829</v>
      </c>
      <c r="C139" s="165" t="s">
        <v>345</v>
      </c>
      <c r="D139" s="168" t="e">
        <f>SUMIF([1]RG!B:B,'Consolidado 2020'!B139,[1]RG!D:D)</f>
        <v>#VALUE!</v>
      </c>
      <c r="E139" s="169" t="e">
        <f>SUMIF([1]RG!B:B,'Consolidado 2020'!B139,[1]RG!E:E)</f>
        <v>#VALUE!</v>
      </c>
      <c r="F139" s="168" t="e">
        <f>SUMIF([1]AF!C:C,'Consolidado 2020'!B139,[1]AF!E:E)</f>
        <v>#VALUE!</v>
      </c>
      <c r="G139" s="169" t="e">
        <f>SUMIF([1]AF!C:C,'Consolidado 2020'!B139,[1]AF!F:F)</f>
        <v>#VALUE!</v>
      </c>
      <c r="H139" s="170">
        <v>0</v>
      </c>
      <c r="I139" s="171">
        <v>0</v>
      </c>
      <c r="J139" s="170">
        <v>0</v>
      </c>
      <c r="K139" s="172">
        <v>0</v>
      </c>
      <c r="L139" s="173">
        <v>275432778</v>
      </c>
      <c r="M139" s="174" t="e">
        <f t="shared" ref="M139:M144" si="2">+E139+G139+K139-J139</f>
        <v>#VALUE!</v>
      </c>
      <c r="N139" s="139">
        <v>2140201</v>
      </c>
    </row>
    <row r="140" spans="2:14" ht="16.5" customHeight="1" x14ac:dyDescent="0.3">
      <c r="B140" s="164" t="s">
        <v>830</v>
      </c>
      <c r="C140" s="165" t="s">
        <v>831</v>
      </c>
      <c r="D140" s="168" t="e">
        <f>SUMIF([1]RG!B:B,'Consolidado 2020'!B140,[1]RG!D:D)</f>
        <v>#VALUE!</v>
      </c>
      <c r="E140" s="169" t="e">
        <f>SUMIF([1]RG!B:B,'Consolidado 2020'!B140,[1]RG!E:E)</f>
        <v>#VALUE!</v>
      </c>
      <c r="F140" s="168" t="e">
        <f>SUMIF([1]AF!C:C,'Consolidado 2020'!B140,[1]AF!G:G)</f>
        <v>#VALUE!</v>
      </c>
      <c r="G140" s="169" t="e">
        <f>SUMIF([1]AF!C:C,'Consolidado 2020'!B140,[1]AF!F:F)</f>
        <v>#VALUE!</v>
      </c>
      <c r="H140" s="170">
        <v>0</v>
      </c>
      <c r="I140" s="171">
        <v>0</v>
      </c>
      <c r="J140" s="170">
        <v>0</v>
      </c>
      <c r="K140" s="172">
        <v>0</v>
      </c>
      <c r="L140" s="173">
        <v>91845114</v>
      </c>
      <c r="M140" s="174" t="e">
        <f t="shared" si="2"/>
        <v>#VALUE!</v>
      </c>
      <c r="N140" s="139">
        <v>2140203</v>
      </c>
    </row>
    <row r="141" spans="2:14" ht="16.5" customHeight="1" x14ac:dyDescent="0.3">
      <c r="B141" s="164" t="s">
        <v>832</v>
      </c>
      <c r="C141" s="165" t="s">
        <v>342</v>
      </c>
      <c r="D141" s="168" t="e">
        <f>SUMIF([1]RG!B:B,'Consolidado 2020'!B141,[1]RG!D:D)</f>
        <v>#VALUE!</v>
      </c>
      <c r="E141" s="169" t="e">
        <f>SUMIF([1]RG!B:B,'Consolidado 2020'!B141,[1]RG!E:E)</f>
        <v>#VALUE!</v>
      </c>
      <c r="F141" s="168" t="e">
        <f>SUMIF([1]AF!C:C,'Consolidado 2020'!B141,[1]AF!G:G)</f>
        <v>#VALUE!</v>
      </c>
      <c r="G141" s="169" t="e">
        <f>SUMIF([1]AF!C:C,'Consolidado 2020'!B141,[1]AF!F:F)</f>
        <v>#VALUE!</v>
      </c>
      <c r="H141" s="170">
        <v>0</v>
      </c>
      <c r="I141" s="171">
        <v>0</v>
      </c>
      <c r="J141" s="170">
        <v>0</v>
      </c>
      <c r="K141" s="172">
        <v>0</v>
      </c>
      <c r="L141" s="173">
        <v>43933429</v>
      </c>
      <c r="M141" s="174" t="e">
        <f t="shared" si="2"/>
        <v>#VALUE!</v>
      </c>
      <c r="N141" s="139">
        <v>2140107</v>
      </c>
    </row>
    <row r="142" spans="2:14" ht="16.5" customHeight="1" x14ac:dyDescent="0.3">
      <c r="B142" s="164" t="s">
        <v>833</v>
      </c>
      <c r="C142" s="165" t="s">
        <v>834</v>
      </c>
      <c r="D142" s="168" t="e">
        <f>SUMIF([1]RG!B:B,'Consolidado 2020'!B142,[1]RG!D:D)</f>
        <v>#VALUE!</v>
      </c>
      <c r="E142" s="169" t="e">
        <f>SUMIF([1]RG!B:B,'Consolidado 2020'!B142,[1]RG!E:E)</f>
        <v>#VALUE!</v>
      </c>
      <c r="F142" s="168" t="e">
        <f>SUMIF([1]AF!C:C,'Consolidado 2020'!B142,[1]AF!G:G)</f>
        <v>#VALUE!</v>
      </c>
      <c r="G142" s="169" t="e">
        <f>SUMIF([1]AF!C:C,'Consolidado 2020'!B142,[1]AF!F:F)</f>
        <v>#VALUE!</v>
      </c>
      <c r="H142" s="170">
        <v>0</v>
      </c>
      <c r="I142" s="171">
        <v>0</v>
      </c>
      <c r="J142" s="170">
        <v>0</v>
      </c>
      <c r="K142" s="172">
        <v>0</v>
      </c>
      <c r="L142" s="173">
        <v>0</v>
      </c>
      <c r="M142" s="174" t="e">
        <f t="shared" si="2"/>
        <v>#VALUE!</v>
      </c>
    </row>
    <row r="143" spans="2:14" ht="16.5" customHeight="1" x14ac:dyDescent="0.3">
      <c r="B143" s="164" t="s">
        <v>835</v>
      </c>
      <c r="C143" s="165" t="s">
        <v>836</v>
      </c>
      <c r="D143" s="168" t="e">
        <f>SUMIF([1]RG!B:B,'Consolidado 2020'!B143,[1]RG!D:D)</f>
        <v>#VALUE!</v>
      </c>
      <c r="E143" s="169" t="e">
        <f>SUMIF([1]RG!B:B,'Consolidado 2020'!B143,[1]RG!E:E)</f>
        <v>#VALUE!</v>
      </c>
      <c r="F143" s="168" t="e">
        <f>SUMIF([1]AF!C:C,'Consolidado 2020'!B143,[1]AF!G:G)</f>
        <v>#VALUE!</v>
      </c>
      <c r="G143" s="169" t="e">
        <f>SUMIF([1]AF!C:C,'Consolidado 2020'!B143,[1]AF!F:F)</f>
        <v>#VALUE!</v>
      </c>
      <c r="H143" s="170">
        <v>0</v>
      </c>
      <c r="I143" s="171">
        <v>0</v>
      </c>
      <c r="J143" s="170">
        <v>0</v>
      </c>
      <c r="K143" s="172">
        <v>0</v>
      </c>
      <c r="L143" s="173">
        <v>3569630</v>
      </c>
      <c r="M143" s="174" t="e">
        <f t="shared" si="2"/>
        <v>#VALUE!</v>
      </c>
      <c r="N143" s="139">
        <v>2140109</v>
      </c>
    </row>
    <row r="144" spans="2:14" ht="16.5" customHeight="1" x14ac:dyDescent="0.3">
      <c r="B144" s="164" t="s">
        <v>837</v>
      </c>
      <c r="C144" s="165" t="s">
        <v>838</v>
      </c>
      <c r="D144" s="168" t="e">
        <f>SUMIF([1]RG!B:B,'Consolidado 2020'!B144,[1]RG!D:D)</f>
        <v>#VALUE!</v>
      </c>
      <c r="E144" s="169" t="e">
        <f>SUMIF([1]RG!B:B,'Consolidado 2020'!B144,[1]RG!E:E)</f>
        <v>#VALUE!</v>
      </c>
      <c r="F144" s="168" t="e">
        <f>SUMIF([1]AF!C:C,'Consolidado 2020'!B144,[1]AF!G:G)</f>
        <v>#VALUE!</v>
      </c>
      <c r="G144" s="169" t="e">
        <f>SUMIF([1]AF!C:C,'Consolidado 2020'!B144,[1]AF!F:F)</f>
        <v>#VALUE!</v>
      </c>
      <c r="H144" s="170">
        <v>0</v>
      </c>
      <c r="I144" s="171">
        <v>0</v>
      </c>
      <c r="J144" s="170">
        <v>0</v>
      </c>
      <c r="K144" s="172">
        <v>0</v>
      </c>
      <c r="L144" s="173">
        <v>285000000</v>
      </c>
      <c r="M144" s="174" t="e">
        <f t="shared" si="2"/>
        <v>#VALUE!</v>
      </c>
      <c r="N144" s="139">
        <v>2140104</v>
      </c>
    </row>
    <row r="145" spans="2:14" s="162" customFormat="1" ht="16.5" customHeight="1" x14ac:dyDescent="0.3">
      <c r="B145" s="152" t="s">
        <v>839</v>
      </c>
      <c r="C145" s="153" t="s">
        <v>840</v>
      </c>
      <c r="D145" s="154">
        <v>0</v>
      </c>
      <c r="E145" s="163">
        <v>0</v>
      </c>
      <c r="F145" s="154">
        <v>0</v>
      </c>
      <c r="G145" s="163" t="e">
        <f>+SUMIF([1]AF!C:C,'Consolidado 2020'!B145,[1]AF!F:F)</f>
        <v>#VALUE!</v>
      </c>
      <c r="H145" s="156">
        <v>0</v>
      </c>
      <c r="I145" s="157">
        <v>0</v>
      </c>
      <c r="J145" s="156">
        <v>0</v>
      </c>
      <c r="K145" s="158">
        <v>0</v>
      </c>
      <c r="L145" s="159">
        <v>0</v>
      </c>
      <c r="M145" s="160" t="e">
        <f>+E145+G145+J145-K145</f>
        <v>#VALUE!</v>
      </c>
      <c r="N145" s="161"/>
    </row>
    <row r="146" spans="2:14" ht="16.5" customHeight="1" x14ac:dyDescent="0.3">
      <c r="B146" s="164" t="s">
        <v>841</v>
      </c>
      <c r="C146" s="165" t="s">
        <v>842</v>
      </c>
      <c r="D146" s="168" t="e">
        <f>SUMIF([1]RG!B:B,'Consolidado 2020'!B146,[1]RG!D:D)</f>
        <v>#VALUE!</v>
      </c>
      <c r="E146" s="169" t="e">
        <f>SUMIF([1]RG!B:B,'Consolidado 2020'!B146,[1]RG!E:E)</f>
        <v>#VALUE!</v>
      </c>
      <c r="F146" s="168" t="e">
        <f>SUMIF([1]AF!C:C,'Consolidado 2020'!B146,[1]AF!G:G)</f>
        <v>#VALUE!</v>
      </c>
      <c r="G146" s="169" t="e">
        <f>SUMIF([1]AF!C:C,'Consolidado 2020'!B146,[1]AF!F:F)</f>
        <v>#VALUE!</v>
      </c>
      <c r="H146" s="170">
        <v>0</v>
      </c>
      <c r="I146" s="171">
        <v>0</v>
      </c>
      <c r="J146" s="170">
        <v>0</v>
      </c>
      <c r="K146" s="172">
        <v>0</v>
      </c>
      <c r="L146" s="173">
        <v>0</v>
      </c>
      <c r="M146" s="174" t="e">
        <f t="shared" ref="M146:M157" si="3">+E146+G146+K146-J146</f>
        <v>#VALUE!</v>
      </c>
    </row>
    <row r="147" spans="2:14" ht="16.5" customHeight="1" x14ac:dyDescent="0.3">
      <c r="B147" s="164" t="s">
        <v>843</v>
      </c>
      <c r="C147" s="165" t="s">
        <v>844</v>
      </c>
      <c r="D147" s="168" t="e">
        <f>SUMIF([1]RG!B:B,'Consolidado 2020'!B147,[1]RG!D:D)</f>
        <v>#VALUE!</v>
      </c>
      <c r="E147" s="169" t="e">
        <f>SUMIF([1]RG!B:B,'Consolidado 2020'!B147,[1]RG!E:E)</f>
        <v>#VALUE!</v>
      </c>
      <c r="F147" s="168" t="e">
        <f>SUMIF([1]AF!C:C,'Consolidado 2020'!B147,[1]AF!G:G)</f>
        <v>#VALUE!</v>
      </c>
      <c r="G147" s="169" t="e">
        <f>SUMIF([1]AF!C:C,'Consolidado 2020'!B147,[1]AF!F:F)</f>
        <v>#VALUE!</v>
      </c>
      <c r="H147" s="170">
        <v>0</v>
      </c>
      <c r="I147" s="171">
        <v>0</v>
      </c>
      <c r="J147" s="170">
        <v>0</v>
      </c>
      <c r="K147" s="172">
        <v>0</v>
      </c>
      <c r="L147" s="173">
        <v>0</v>
      </c>
      <c r="M147" s="174" t="e">
        <f t="shared" si="3"/>
        <v>#VALUE!</v>
      </c>
    </row>
    <row r="148" spans="2:14" ht="16.5" customHeight="1" x14ac:dyDescent="0.3">
      <c r="B148" s="164" t="s">
        <v>845</v>
      </c>
      <c r="C148" s="165" t="s">
        <v>846</v>
      </c>
      <c r="D148" s="168" t="e">
        <f>SUMIF([1]RG!B:B,'Consolidado 2020'!B148,[1]RG!D:D)</f>
        <v>#VALUE!</v>
      </c>
      <c r="E148" s="169" t="e">
        <f>SUMIF([1]RG!B:B,'Consolidado 2020'!B148,[1]RG!E:E)</f>
        <v>#VALUE!</v>
      </c>
      <c r="F148" s="168" t="e">
        <f>SUMIF([1]AF!C:C,'Consolidado 2020'!B148,[1]AF!G:G)</f>
        <v>#VALUE!</v>
      </c>
      <c r="G148" s="169" t="e">
        <f>SUMIF([1]AF!C:C,'Consolidado 2020'!B148,[1]AF!F:F)</f>
        <v>#VALUE!</v>
      </c>
      <c r="H148" s="170">
        <v>0</v>
      </c>
      <c r="I148" s="171">
        <v>0</v>
      </c>
      <c r="J148" s="170">
        <v>0</v>
      </c>
      <c r="K148" s="172">
        <v>0</v>
      </c>
      <c r="L148" s="173">
        <v>0</v>
      </c>
      <c r="M148" s="174" t="e">
        <f t="shared" si="3"/>
        <v>#VALUE!</v>
      </c>
    </row>
    <row r="149" spans="2:14" ht="16.5" customHeight="1" x14ac:dyDescent="0.3">
      <c r="B149" s="164" t="s">
        <v>847</v>
      </c>
      <c r="C149" s="165" t="s">
        <v>350</v>
      </c>
      <c r="D149" s="168" t="e">
        <f>SUMIF([1]RG!B:B,'Consolidado 2020'!B149,[1]RG!D:D)</f>
        <v>#VALUE!</v>
      </c>
      <c r="E149" s="169" t="e">
        <f>SUMIF([1]RG!B:B,'Consolidado 2020'!B149,[1]RG!E:E)</f>
        <v>#VALUE!</v>
      </c>
      <c r="F149" s="168" t="e">
        <f>SUMIF([1]AF!C:C,'Consolidado 2020'!B149,[1]AF!G:G)</f>
        <v>#VALUE!</v>
      </c>
      <c r="G149" s="169" t="e">
        <f>SUMIF([1]AF!C:C,'Consolidado 2020'!B149,[1]AF!F:F)</f>
        <v>#VALUE!</v>
      </c>
      <c r="H149" s="170">
        <v>0</v>
      </c>
      <c r="I149" s="171">
        <v>0</v>
      </c>
      <c r="J149" s="170">
        <v>0</v>
      </c>
      <c r="K149" s="172">
        <v>0</v>
      </c>
      <c r="L149" s="173">
        <v>240285334</v>
      </c>
      <c r="M149" s="174" t="e">
        <f t="shared" si="3"/>
        <v>#VALUE!</v>
      </c>
      <c r="N149" s="139">
        <v>2140404</v>
      </c>
    </row>
    <row r="150" spans="2:14" ht="16.5" customHeight="1" x14ac:dyDescent="0.3">
      <c r="B150" s="164" t="s">
        <v>848</v>
      </c>
      <c r="C150" s="165" t="s">
        <v>849</v>
      </c>
      <c r="D150" s="168" t="e">
        <f>SUMIF([1]RG!B:B,'Consolidado 2020'!B150,[1]RG!D:D)</f>
        <v>#VALUE!</v>
      </c>
      <c r="E150" s="169" t="e">
        <f>SUMIF([1]RG!B:B,'Consolidado 2020'!B150,[1]RG!E:E)</f>
        <v>#VALUE!</v>
      </c>
      <c r="F150" s="168" t="e">
        <f>SUMIF([1]AF!C:C,'Consolidado 2020'!B150,[1]AF!G:G)</f>
        <v>#VALUE!</v>
      </c>
      <c r="G150" s="169" t="e">
        <f>SUMIF([1]AF!C:C,'Consolidado 2020'!B150,[1]AF!F:F)</f>
        <v>#VALUE!</v>
      </c>
      <c r="H150" s="170">
        <v>0</v>
      </c>
      <c r="I150" s="171">
        <v>0</v>
      </c>
      <c r="J150" s="170">
        <v>0</v>
      </c>
      <c r="K150" s="172">
        <v>0</v>
      </c>
      <c r="L150" s="173">
        <v>0</v>
      </c>
      <c r="M150" s="174" t="e">
        <f t="shared" si="3"/>
        <v>#VALUE!</v>
      </c>
    </row>
    <row r="151" spans="2:14" ht="16.5" customHeight="1" x14ac:dyDescent="0.3">
      <c r="B151" s="164" t="s">
        <v>850</v>
      </c>
      <c r="C151" s="165" t="s">
        <v>851</v>
      </c>
      <c r="D151" s="168" t="e">
        <f>SUMIF([1]RG!B:B,'Consolidado 2020'!B151,[1]RG!D:D)</f>
        <v>#VALUE!</v>
      </c>
      <c r="E151" s="169" t="e">
        <f>SUMIF([1]RG!B:B,'Consolidado 2020'!B151,[1]RG!E:E)</f>
        <v>#VALUE!</v>
      </c>
      <c r="F151" s="168" t="e">
        <f>SUMIF([1]AF!C:C,'Consolidado 2020'!B151,[1]AF!G:G)</f>
        <v>#VALUE!</v>
      </c>
      <c r="G151" s="169" t="e">
        <f>SUMIF([1]AF!C:C,'Consolidado 2020'!B151,[1]AF!F:F)</f>
        <v>#VALUE!</v>
      </c>
      <c r="H151" s="170">
        <v>0</v>
      </c>
      <c r="I151" s="171">
        <v>0</v>
      </c>
      <c r="J151" s="170">
        <v>0</v>
      </c>
      <c r="K151" s="172">
        <v>0</v>
      </c>
      <c r="L151" s="173">
        <v>0</v>
      </c>
      <c r="M151" s="174" t="e">
        <f t="shared" si="3"/>
        <v>#VALUE!</v>
      </c>
    </row>
    <row r="152" spans="2:14" ht="16.5" customHeight="1" x14ac:dyDescent="0.3">
      <c r="B152" s="164" t="s">
        <v>852</v>
      </c>
      <c r="C152" s="165" t="s">
        <v>853</v>
      </c>
      <c r="D152" s="168" t="e">
        <f>SUMIF([1]RG!B:B,'Consolidado 2020'!B152,[1]RG!D:D)</f>
        <v>#VALUE!</v>
      </c>
      <c r="E152" s="169" t="e">
        <f>SUMIF([1]RG!B:B,'Consolidado 2020'!B152,[1]RG!E:E)</f>
        <v>#VALUE!</v>
      </c>
      <c r="F152" s="168" t="e">
        <f>SUMIF([1]AF!C:C,'Consolidado 2020'!B152,[1]AF!G:G)</f>
        <v>#VALUE!</v>
      </c>
      <c r="G152" s="169" t="e">
        <f>SUMIF([1]AF!C:C,'Consolidado 2020'!B152,[1]AF!F:F)</f>
        <v>#VALUE!</v>
      </c>
      <c r="H152" s="170">
        <v>0</v>
      </c>
      <c r="I152" s="171">
        <v>0</v>
      </c>
      <c r="J152" s="170">
        <v>0</v>
      </c>
      <c r="K152" s="172">
        <v>0</v>
      </c>
      <c r="L152" s="173">
        <v>0</v>
      </c>
      <c r="M152" s="174" t="e">
        <f t="shared" si="3"/>
        <v>#VALUE!</v>
      </c>
    </row>
    <row r="153" spans="2:14" ht="16.5" customHeight="1" x14ac:dyDescent="0.3">
      <c r="B153" s="164" t="s">
        <v>854</v>
      </c>
      <c r="C153" s="165" t="s">
        <v>855</v>
      </c>
      <c r="D153" s="168" t="e">
        <f>SUMIF([1]RG!B:B,'Consolidado 2020'!B153,[1]RG!D:D)</f>
        <v>#VALUE!</v>
      </c>
      <c r="E153" s="169" t="e">
        <f>SUMIF([1]RG!B:B,'Consolidado 2020'!B153,[1]RG!E:E)</f>
        <v>#VALUE!</v>
      </c>
      <c r="F153" s="168" t="e">
        <f>SUMIF([1]AF!C:C,'Consolidado 2020'!B153,[1]AF!G:G)</f>
        <v>#VALUE!</v>
      </c>
      <c r="G153" s="169" t="e">
        <f>SUMIF([1]AF!C:C,'Consolidado 2020'!B153,[1]AF!F:F)</f>
        <v>#VALUE!</v>
      </c>
      <c r="H153" s="170">
        <v>0</v>
      </c>
      <c r="I153" s="171">
        <v>0</v>
      </c>
      <c r="J153" s="170">
        <v>0</v>
      </c>
      <c r="K153" s="172">
        <v>0</v>
      </c>
      <c r="L153" s="173">
        <v>0</v>
      </c>
      <c r="M153" s="174" t="e">
        <f t="shared" si="3"/>
        <v>#VALUE!</v>
      </c>
    </row>
    <row r="154" spans="2:14" ht="16.5" customHeight="1" x14ac:dyDescent="0.3">
      <c r="B154" s="164" t="s">
        <v>856</v>
      </c>
      <c r="C154" s="165" t="s">
        <v>857</v>
      </c>
      <c r="D154" s="168" t="e">
        <f>SUMIF([1]RG!B:B,'Consolidado 2020'!B154,[1]RG!D:D)</f>
        <v>#VALUE!</v>
      </c>
      <c r="E154" s="169" t="e">
        <f>SUMIF([1]RG!B:B,'Consolidado 2020'!B154,[1]RG!E:E)</f>
        <v>#VALUE!</v>
      </c>
      <c r="F154" s="168" t="e">
        <f>SUMIF([1]AF!C:C,'Consolidado 2020'!B154,[1]AF!G:G)</f>
        <v>#VALUE!</v>
      </c>
      <c r="G154" s="169" t="e">
        <f>SUMIF([1]AF!C:C,'Consolidado 2020'!B154,[1]AF!F:F)</f>
        <v>#VALUE!</v>
      </c>
      <c r="H154" s="170">
        <v>0</v>
      </c>
      <c r="I154" s="171">
        <v>0</v>
      </c>
      <c r="J154" s="170">
        <v>0</v>
      </c>
      <c r="K154" s="172">
        <v>0</v>
      </c>
      <c r="L154" s="173">
        <v>0</v>
      </c>
      <c r="M154" s="174" t="e">
        <f t="shared" si="3"/>
        <v>#VALUE!</v>
      </c>
    </row>
    <row r="155" spans="2:14" ht="16.5" customHeight="1" x14ac:dyDescent="0.3">
      <c r="B155" s="164" t="s">
        <v>858</v>
      </c>
      <c r="C155" s="165" t="s">
        <v>859</v>
      </c>
      <c r="D155" s="168" t="e">
        <f>SUMIF([1]RG!B:B,'Consolidado 2020'!B155,[1]RG!D:D)</f>
        <v>#VALUE!</v>
      </c>
      <c r="E155" s="169" t="e">
        <f>SUMIF([1]RG!B:B,'Consolidado 2020'!B155,[1]RG!E:E)</f>
        <v>#VALUE!</v>
      </c>
      <c r="F155" s="168" t="e">
        <f>SUMIF([1]AF!C:C,'Consolidado 2020'!B155,[1]AF!G:G)</f>
        <v>#VALUE!</v>
      </c>
      <c r="G155" s="169" t="e">
        <f>SUMIF([1]AF!C:C,'Consolidado 2020'!B155,[1]AF!F:F)</f>
        <v>#VALUE!</v>
      </c>
      <c r="H155" s="170">
        <v>0</v>
      </c>
      <c r="I155" s="171">
        <v>0</v>
      </c>
      <c r="J155" s="170">
        <v>0</v>
      </c>
      <c r="K155" s="172">
        <v>0</v>
      </c>
      <c r="L155" s="173">
        <v>68871631</v>
      </c>
      <c r="M155" s="174" t="e">
        <f t="shared" si="3"/>
        <v>#VALUE!</v>
      </c>
      <c r="N155" s="139">
        <v>2140409</v>
      </c>
    </row>
    <row r="156" spans="2:14" ht="16.5" customHeight="1" x14ac:dyDescent="0.3">
      <c r="B156" s="164" t="s">
        <v>860</v>
      </c>
      <c r="C156" s="165" t="s">
        <v>351</v>
      </c>
      <c r="D156" s="168" t="e">
        <f>SUMIF([1]RG!B:B,'Consolidado 2020'!B156,[1]RG!D:D)</f>
        <v>#VALUE!</v>
      </c>
      <c r="E156" s="169" t="e">
        <f>SUMIF([1]RG!B:B,'Consolidado 2020'!B156,[1]RG!E:E)</f>
        <v>#VALUE!</v>
      </c>
      <c r="F156" s="168" t="e">
        <f>SUMIF([1]AF!C:C,'Consolidado 2020'!B156,[1]AF!G:G)</f>
        <v>#VALUE!</v>
      </c>
      <c r="G156" s="169" t="e">
        <f>SUMIF([1]AF!C:C,'Consolidado 2020'!B156,[1]AF!F:F)</f>
        <v>#VALUE!</v>
      </c>
      <c r="H156" s="170">
        <v>0</v>
      </c>
      <c r="I156" s="171">
        <v>0</v>
      </c>
      <c r="J156" s="170">
        <v>0</v>
      </c>
      <c r="K156" s="172">
        <v>0</v>
      </c>
      <c r="L156" s="173">
        <v>10449299</v>
      </c>
      <c r="M156" s="174" t="e">
        <f t="shared" si="3"/>
        <v>#VALUE!</v>
      </c>
      <c r="N156" s="139">
        <v>2140413</v>
      </c>
    </row>
    <row r="157" spans="2:14" ht="16.5" customHeight="1" x14ac:dyDescent="0.3">
      <c r="B157" s="164" t="s">
        <v>861</v>
      </c>
      <c r="C157" s="165" t="s">
        <v>352</v>
      </c>
      <c r="D157" s="168" t="e">
        <f>SUMIF([1]RG!B:B,'Consolidado 2020'!B157,[1]RG!D:D)</f>
        <v>#VALUE!</v>
      </c>
      <c r="E157" s="169" t="e">
        <f>SUMIF([1]RG!B:B,'Consolidado 2020'!B157,[1]RG!E:E)</f>
        <v>#VALUE!</v>
      </c>
      <c r="F157" s="168" t="e">
        <f>SUMIF([1]AF!C:C,'Consolidado 2020'!B157,[1]AF!G:G)</f>
        <v>#VALUE!</v>
      </c>
      <c r="G157" s="169" t="e">
        <f>SUMIF([1]AF!C:C,'Consolidado 2020'!B157,[1]AF!F:F)</f>
        <v>#VALUE!</v>
      </c>
      <c r="H157" s="170">
        <v>0</v>
      </c>
      <c r="I157" s="171">
        <v>0</v>
      </c>
      <c r="J157" s="170">
        <v>0</v>
      </c>
      <c r="K157" s="172">
        <v>0</v>
      </c>
      <c r="L157" s="173">
        <v>810646</v>
      </c>
      <c r="M157" s="174" t="e">
        <f t="shared" si="3"/>
        <v>#VALUE!</v>
      </c>
      <c r="N157" s="139">
        <v>2140414</v>
      </c>
    </row>
    <row r="158" spans="2:14" s="162" customFormat="1" ht="16.5" customHeight="1" x14ac:dyDescent="0.3">
      <c r="B158" s="152" t="s">
        <v>862</v>
      </c>
      <c r="C158" s="153" t="s">
        <v>358</v>
      </c>
      <c r="D158" s="154">
        <v>0</v>
      </c>
      <c r="E158" s="163">
        <v>0</v>
      </c>
      <c r="F158" s="154">
        <v>0</v>
      </c>
      <c r="G158" s="163" t="e">
        <f>+SUMIF([1]AF!B:B,'Consolidado 2020'!B158,[1]AF!F:F)</f>
        <v>#VALUE!</v>
      </c>
      <c r="H158" s="156">
        <v>0</v>
      </c>
      <c r="I158" s="157">
        <v>0</v>
      </c>
      <c r="J158" s="156">
        <v>0</v>
      </c>
      <c r="K158" s="158">
        <v>0</v>
      </c>
      <c r="L158" s="159">
        <v>0</v>
      </c>
      <c r="M158" s="160" t="e">
        <f t="shared" ref="M158:M167" si="4">+E158+G158+J158-K158</f>
        <v>#VALUE!</v>
      </c>
      <c r="N158" s="161"/>
    </row>
    <row r="159" spans="2:14" s="162" customFormat="1" ht="16.5" customHeight="1" x14ac:dyDescent="0.3">
      <c r="B159" s="152" t="s">
        <v>863</v>
      </c>
      <c r="C159" s="153" t="s">
        <v>864</v>
      </c>
      <c r="D159" s="154">
        <v>0</v>
      </c>
      <c r="E159" s="163">
        <v>0</v>
      </c>
      <c r="F159" s="154">
        <v>0</v>
      </c>
      <c r="G159" s="163" t="e">
        <f>+SUMIF([1]AF!B:B,'Consolidado 2020'!B159,[1]AF!F:F)</f>
        <v>#VALUE!</v>
      </c>
      <c r="H159" s="156">
        <v>0</v>
      </c>
      <c r="I159" s="157">
        <v>0</v>
      </c>
      <c r="J159" s="156">
        <v>0</v>
      </c>
      <c r="K159" s="158">
        <v>0</v>
      </c>
      <c r="L159" s="159">
        <v>0</v>
      </c>
      <c r="M159" s="160" t="e">
        <f t="shared" si="4"/>
        <v>#VALUE!</v>
      </c>
      <c r="N159" s="161"/>
    </row>
    <row r="160" spans="2:14" s="162" customFormat="1" ht="16.5" customHeight="1" x14ac:dyDescent="0.3">
      <c r="B160" s="152" t="s">
        <v>865</v>
      </c>
      <c r="C160" s="153" t="s">
        <v>866</v>
      </c>
      <c r="D160" s="154">
        <v>0</v>
      </c>
      <c r="E160" s="163">
        <v>0</v>
      </c>
      <c r="F160" s="154">
        <v>0</v>
      </c>
      <c r="G160" s="163" t="e">
        <f>+SUMIF([1]AF!B:B,'Consolidado 2020'!B160,[1]AF!F:F)</f>
        <v>#VALUE!</v>
      </c>
      <c r="H160" s="156">
        <v>0</v>
      </c>
      <c r="I160" s="157">
        <v>0</v>
      </c>
      <c r="J160" s="156">
        <v>0</v>
      </c>
      <c r="K160" s="158">
        <v>0</v>
      </c>
      <c r="L160" s="159">
        <v>0</v>
      </c>
      <c r="M160" s="160" t="e">
        <f t="shared" si="4"/>
        <v>#VALUE!</v>
      </c>
      <c r="N160" s="161"/>
    </row>
    <row r="161" spans="2:14" s="162" customFormat="1" ht="16.5" customHeight="1" x14ac:dyDescent="0.3">
      <c r="B161" s="152" t="s">
        <v>867</v>
      </c>
      <c r="C161" s="153" t="s">
        <v>359</v>
      </c>
      <c r="D161" s="154">
        <v>0</v>
      </c>
      <c r="E161" s="163">
        <v>0</v>
      </c>
      <c r="F161" s="154">
        <v>0</v>
      </c>
      <c r="G161" s="163" t="e">
        <f>+SUMIF([1]AF!B:B,'Consolidado 2020'!B161,[1]AF!F:F)</f>
        <v>#VALUE!</v>
      </c>
      <c r="H161" s="156">
        <v>0</v>
      </c>
      <c r="I161" s="157">
        <v>0</v>
      </c>
      <c r="J161" s="156">
        <v>0</v>
      </c>
      <c r="K161" s="158">
        <v>0</v>
      </c>
      <c r="L161" s="159">
        <v>0</v>
      </c>
      <c r="M161" s="160" t="e">
        <f t="shared" si="4"/>
        <v>#VALUE!</v>
      </c>
      <c r="N161" s="161"/>
    </row>
    <row r="162" spans="2:14" s="162" customFormat="1" ht="16.5" customHeight="1" x14ac:dyDescent="0.3">
      <c r="B162" s="152" t="s">
        <v>868</v>
      </c>
      <c r="C162" s="153" t="s">
        <v>869</v>
      </c>
      <c r="D162" s="154">
        <v>0</v>
      </c>
      <c r="E162" s="163">
        <v>0</v>
      </c>
      <c r="F162" s="154">
        <v>0</v>
      </c>
      <c r="G162" s="163" t="e">
        <f>+SUMIF([1]AF!B:B,'Consolidado 2020'!B162,[1]AF!F:F)</f>
        <v>#VALUE!</v>
      </c>
      <c r="H162" s="156">
        <v>0</v>
      </c>
      <c r="I162" s="157">
        <v>0</v>
      </c>
      <c r="J162" s="156">
        <v>0</v>
      </c>
      <c r="K162" s="158">
        <v>0</v>
      </c>
      <c r="L162" s="159">
        <v>0</v>
      </c>
      <c r="M162" s="160" t="e">
        <f t="shared" si="4"/>
        <v>#VALUE!</v>
      </c>
      <c r="N162" s="161"/>
    </row>
    <row r="163" spans="2:14" s="162" customFormat="1" ht="16.5" customHeight="1" x14ac:dyDescent="0.3">
      <c r="B163" s="152" t="s">
        <v>870</v>
      </c>
      <c r="C163" s="153" t="s">
        <v>360</v>
      </c>
      <c r="D163" s="154">
        <v>0</v>
      </c>
      <c r="E163" s="163">
        <v>0</v>
      </c>
      <c r="F163" s="154">
        <v>0</v>
      </c>
      <c r="G163" s="163" t="e">
        <f>+SUMIF([1]AF!B:B,'Consolidado 2020'!B163,[1]AF!F:F)</f>
        <v>#VALUE!</v>
      </c>
      <c r="H163" s="156">
        <v>0</v>
      </c>
      <c r="I163" s="157">
        <v>0</v>
      </c>
      <c r="J163" s="156">
        <v>0</v>
      </c>
      <c r="K163" s="158">
        <v>0</v>
      </c>
      <c r="L163" s="159">
        <v>0</v>
      </c>
      <c r="M163" s="160" t="e">
        <f t="shared" si="4"/>
        <v>#VALUE!</v>
      </c>
      <c r="N163" s="161"/>
    </row>
    <row r="164" spans="2:14" s="162" customFormat="1" ht="16.5" customHeight="1" x14ac:dyDescent="0.3">
      <c r="B164" s="152" t="s">
        <v>871</v>
      </c>
      <c r="C164" s="153" t="s">
        <v>872</v>
      </c>
      <c r="D164" s="154">
        <v>0</v>
      </c>
      <c r="E164" s="163">
        <v>0</v>
      </c>
      <c r="F164" s="154">
        <v>0</v>
      </c>
      <c r="G164" s="163" t="e">
        <f>+SUMIF([1]AF!B:B,'Consolidado 2020'!B164,[1]AF!F:F)</f>
        <v>#VALUE!</v>
      </c>
      <c r="H164" s="156">
        <v>0</v>
      </c>
      <c r="I164" s="157">
        <v>0</v>
      </c>
      <c r="J164" s="156">
        <v>0</v>
      </c>
      <c r="K164" s="158">
        <v>0</v>
      </c>
      <c r="L164" s="159">
        <v>0</v>
      </c>
      <c r="M164" s="160" t="e">
        <f t="shared" si="4"/>
        <v>#VALUE!</v>
      </c>
      <c r="N164" s="161"/>
    </row>
    <row r="165" spans="2:14" s="162" customFormat="1" ht="16.5" customHeight="1" x14ac:dyDescent="0.3">
      <c r="B165" s="152" t="s">
        <v>873</v>
      </c>
      <c r="C165" s="153" t="s">
        <v>874</v>
      </c>
      <c r="D165" s="154">
        <v>0</v>
      </c>
      <c r="E165" s="163">
        <v>0</v>
      </c>
      <c r="F165" s="154">
        <v>0</v>
      </c>
      <c r="G165" s="163" t="e">
        <f>+SUMIF([1]AF!B:B,'Consolidado 2020'!B165,[1]AF!F:F)</f>
        <v>#VALUE!</v>
      </c>
      <c r="H165" s="156">
        <v>0</v>
      </c>
      <c r="I165" s="157">
        <v>0</v>
      </c>
      <c r="J165" s="156">
        <v>0</v>
      </c>
      <c r="K165" s="158">
        <v>0</v>
      </c>
      <c r="L165" s="159">
        <v>0</v>
      </c>
      <c r="M165" s="160" t="e">
        <f t="shared" si="4"/>
        <v>#VALUE!</v>
      </c>
      <c r="N165" s="161"/>
    </row>
    <row r="166" spans="2:14" s="162" customFormat="1" ht="16.5" customHeight="1" x14ac:dyDescent="0.3">
      <c r="B166" s="152" t="s">
        <v>875</v>
      </c>
      <c r="C166" s="153" t="s">
        <v>361</v>
      </c>
      <c r="D166" s="154">
        <v>0</v>
      </c>
      <c r="E166" s="163">
        <v>0</v>
      </c>
      <c r="F166" s="154">
        <v>0</v>
      </c>
      <c r="G166" s="163" t="e">
        <f>+SUMIF([1]AF!B:B,'Consolidado 2020'!B166,[1]AF!F:F)</f>
        <v>#VALUE!</v>
      </c>
      <c r="H166" s="156">
        <v>0</v>
      </c>
      <c r="I166" s="157">
        <v>0</v>
      </c>
      <c r="J166" s="156">
        <v>0</v>
      </c>
      <c r="K166" s="158">
        <v>0</v>
      </c>
      <c r="L166" s="159">
        <v>0</v>
      </c>
      <c r="M166" s="160" t="e">
        <f t="shared" si="4"/>
        <v>#VALUE!</v>
      </c>
      <c r="N166" s="161"/>
    </row>
    <row r="167" spans="2:14" s="162" customFormat="1" ht="16.5" customHeight="1" x14ac:dyDescent="0.3">
      <c r="B167" s="152" t="s">
        <v>876</v>
      </c>
      <c r="C167" s="153" t="s">
        <v>877</v>
      </c>
      <c r="D167" s="154">
        <v>0</v>
      </c>
      <c r="E167" s="163">
        <v>0</v>
      </c>
      <c r="F167" s="154">
        <v>0</v>
      </c>
      <c r="G167" s="163" t="e">
        <f>+SUMIF([1]AF!B:B,'Consolidado 2020'!B167,[1]AF!F:F)</f>
        <v>#VALUE!</v>
      </c>
      <c r="H167" s="156">
        <v>0</v>
      </c>
      <c r="I167" s="157">
        <v>0</v>
      </c>
      <c r="J167" s="156">
        <v>0</v>
      </c>
      <c r="K167" s="158">
        <v>0</v>
      </c>
      <c r="L167" s="159">
        <v>0</v>
      </c>
      <c r="M167" s="160" t="e">
        <f t="shared" si="4"/>
        <v>#VALUE!</v>
      </c>
      <c r="N167" s="161"/>
    </row>
    <row r="168" spans="2:14" ht="17.25" customHeight="1" x14ac:dyDescent="0.3">
      <c r="B168" s="217"/>
      <c r="C168" s="218" t="s">
        <v>878</v>
      </c>
      <c r="D168" s="168" t="e">
        <f>SUMIF([1]RG!B:B,'Consolidado 2020'!B168,[1]RG!D:D)</f>
        <v>#VALUE!</v>
      </c>
      <c r="E168" s="169" t="e">
        <f>SUMIF([1]RG!B:B,'Consolidado 2020'!B168,[1]RG!E:E)</f>
        <v>#VALUE!</v>
      </c>
      <c r="F168" s="168" t="e">
        <f>SUMIF([1]AF!C:C,'Consolidado 2020'!B168,[1]AF!G:G)</f>
        <v>#VALUE!</v>
      </c>
      <c r="G168" s="169" t="e">
        <f>SUMIF([1]AF!C:C,'Consolidado 2020'!B168,[1]AF!F:F)</f>
        <v>#VALUE!</v>
      </c>
      <c r="H168" s="170">
        <v>0</v>
      </c>
      <c r="I168" s="171">
        <v>0</v>
      </c>
      <c r="J168" s="170">
        <v>0</v>
      </c>
      <c r="K168" s="172">
        <v>0</v>
      </c>
      <c r="L168" s="173">
        <v>0</v>
      </c>
      <c r="M168" s="174" t="e">
        <f>+E168+G168+K168-J168</f>
        <v>#VALUE!</v>
      </c>
    </row>
    <row r="169" spans="2:14" s="162" customFormat="1" ht="16.5" customHeight="1" x14ac:dyDescent="0.3">
      <c r="B169" s="152" t="s">
        <v>879</v>
      </c>
      <c r="C169" s="153" t="s">
        <v>362</v>
      </c>
      <c r="D169" s="154">
        <v>0</v>
      </c>
      <c r="E169" s="163">
        <v>0</v>
      </c>
      <c r="F169" s="154">
        <v>0</v>
      </c>
      <c r="G169" s="163">
        <v>0</v>
      </c>
      <c r="H169" s="156">
        <v>0</v>
      </c>
      <c r="I169" s="157">
        <v>0</v>
      </c>
      <c r="J169" s="156">
        <v>0</v>
      </c>
      <c r="K169" s="158">
        <v>0</v>
      </c>
      <c r="L169" s="159">
        <v>0</v>
      </c>
      <c r="M169" s="160">
        <f>+E169+G169+J169-K169</f>
        <v>0</v>
      </c>
      <c r="N169" s="161"/>
    </row>
    <row r="170" spans="2:14" s="162" customFormat="1" ht="16.5" customHeight="1" x14ac:dyDescent="0.3">
      <c r="B170" s="152" t="s">
        <v>880</v>
      </c>
      <c r="C170" s="153" t="s">
        <v>363</v>
      </c>
      <c r="D170" s="154">
        <v>0</v>
      </c>
      <c r="E170" s="163">
        <v>0</v>
      </c>
      <c r="F170" s="154">
        <v>0</v>
      </c>
      <c r="G170" s="163" t="e">
        <f>+SUMIF([1]AF!C:C,'Consolidado 2020'!B170,[1]AF!F:F)</f>
        <v>#VALUE!</v>
      </c>
      <c r="H170" s="156">
        <v>0</v>
      </c>
      <c r="I170" s="157">
        <v>0</v>
      </c>
      <c r="J170" s="156">
        <v>0</v>
      </c>
      <c r="K170" s="158">
        <v>0</v>
      </c>
      <c r="L170" s="159">
        <v>0</v>
      </c>
      <c r="M170" s="160" t="e">
        <f>+E170+G170+J170-K170</f>
        <v>#VALUE!</v>
      </c>
      <c r="N170" s="161"/>
    </row>
    <row r="171" spans="2:14" ht="16.5" customHeight="1" x14ac:dyDescent="0.3">
      <c r="B171" s="164" t="s">
        <v>881</v>
      </c>
      <c r="C171" s="165" t="s">
        <v>96</v>
      </c>
      <c r="D171" s="168" t="e">
        <f>SUMIF([1]RG!B:B,'Consolidado 2020'!B171,[1]RG!D:D)</f>
        <v>#VALUE!</v>
      </c>
      <c r="E171" s="169" t="e">
        <f>SUMIF([1]RG!B:B,'Consolidado 2020'!B171,[1]RG!E:E)</f>
        <v>#VALUE!</v>
      </c>
      <c r="F171" s="168" t="e">
        <f>SUMIF([1]AF!C:C,'Consolidado 2020'!B171,[1]AF!E:E)</f>
        <v>#VALUE!</v>
      </c>
      <c r="G171" s="169" t="e">
        <f>SUMIF([1]AF!C:C,'Consolidado 2020'!B171,[1]AF!F:F)</f>
        <v>#VALUE!</v>
      </c>
      <c r="H171" s="201">
        <v>3500000000</v>
      </c>
      <c r="I171" s="202">
        <v>0</v>
      </c>
      <c r="J171" s="203">
        <v>543281.69999999995</v>
      </c>
      <c r="K171" s="204"/>
      <c r="L171" s="173">
        <v>10000000000</v>
      </c>
      <c r="M171" s="174" t="e">
        <f>+E171+G171+K171-J171</f>
        <v>#VALUE!</v>
      </c>
      <c r="N171" s="139">
        <v>31010101</v>
      </c>
    </row>
    <row r="172" spans="2:14" ht="16.5" customHeight="1" x14ac:dyDescent="0.3">
      <c r="B172" s="164" t="s">
        <v>882</v>
      </c>
      <c r="C172" s="165" t="s">
        <v>367</v>
      </c>
      <c r="D172" s="168" t="e">
        <f>SUMIF([1]RG!B:B,'Consolidado 2020'!B172,[1]RG!D:D)</f>
        <v>#VALUE!</v>
      </c>
      <c r="E172" s="169" t="e">
        <f>SUMIF([1]RG!B:B,'Consolidado 2020'!B172,[1]RG!E:E)</f>
        <v>#VALUE!</v>
      </c>
      <c r="F172" s="168" t="e">
        <f>SUMIF([1]AF!C:C,'Consolidado 2020'!B172,[1]AF!G:G)</f>
        <v>#VALUE!</v>
      </c>
      <c r="G172" s="169" t="e">
        <f>SUMIF([1]AF!C:C,'Consolidado 2020'!B172,[1]AF!F:F)</f>
        <v>#VALUE!</v>
      </c>
      <c r="H172" s="170">
        <v>0</v>
      </c>
      <c r="I172" s="171">
        <v>0</v>
      </c>
      <c r="J172" s="170">
        <v>0</v>
      </c>
      <c r="K172" s="172">
        <v>0</v>
      </c>
      <c r="L172" s="173">
        <v>615000000</v>
      </c>
      <c r="M172" s="174" t="e">
        <f>+E172+G172+K172-J172</f>
        <v>#VALUE!</v>
      </c>
      <c r="N172" s="139">
        <v>31010201</v>
      </c>
    </row>
    <row r="173" spans="2:14" ht="16.5" customHeight="1" x14ac:dyDescent="0.3">
      <c r="B173" s="164" t="s">
        <v>883</v>
      </c>
      <c r="C173" s="165" t="s">
        <v>368</v>
      </c>
      <c r="D173" s="168" t="e">
        <f>SUMIF([1]RG!B:B,'Consolidado 2020'!B173,[1]RG!D:D)</f>
        <v>#VALUE!</v>
      </c>
      <c r="E173" s="169" t="e">
        <f>SUMIF([1]RG!B:B,'Consolidado 2020'!B173,[1]RG!E:E)</f>
        <v>#VALUE!</v>
      </c>
      <c r="F173" s="168" t="e">
        <f>SUMIF([1]AF!C:C,'Consolidado 2020'!B173,[1]AF!G:G)</f>
        <v>#VALUE!</v>
      </c>
      <c r="G173" s="169" t="e">
        <f>SUMIF([1]AF!C:C,'Consolidado 2020'!B173,[1]AF!F:F)</f>
        <v>#VALUE!</v>
      </c>
      <c r="H173" s="170">
        <v>0</v>
      </c>
      <c r="I173" s="171">
        <v>0</v>
      </c>
      <c r="J173" s="170">
        <v>0</v>
      </c>
      <c r="K173" s="172">
        <v>0</v>
      </c>
      <c r="L173" s="173">
        <v>101000000</v>
      </c>
      <c r="M173" s="174" t="e">
        <f>+E173+G173+K173-J173</f>
        <v>#VALUE!</v>
      </c>
      <c r="N173" s="139">
        <v>31010202</v>
      </c>
    </row>
    <row r="174" spans="2:14" ht="16.5" customHeight="1" x14ac:dyDescent="0.3">
      <c r="B174" s="164" t="s">
        <v>884</v>
      </c>
      <c r="C174" s="165" t="s">
        <v>885</v>
      </c>
      <c r="D174" s="168" t="e">
        <f>SUMIF([1]RG!B:B,'Consolidado 2020'!B174,[1]RG!D:D)</f>
        <v>#VALUE!</v>
      </c>
      <c r="E174" s="169" t="e">
        <f>SUMIF([1]RG!B:B,'Consolidado 2020'!B174,[1]RG!E:E)</f>
        <v>#VALUE!</v>
      </c>
      <c r="F174" s="168" t="e">
        <f>SUMIF([1]AF!C:C,'Consolidado 2020'!B174,[1]AF!G:G)</f>
        <v>#VALUE!</v>
      </c>
      <c r="G174" s="169" t="e">
        <f>SUMIF([1]AF!C:C,'Consolidado 2020'!B174,[1]AF!F:F)</f>
        <v>#VALUE!</v>
      </c>
      <c r="H174" s="201">
        <v>0</v>
      </c>
      <c r="I174" s="202">
        <v>0</v>
      </c>
      <c r="J174" s="203"/>
      <c r="K174" s="204">
        <v>0</v>
      </c>
      <c r="L174" s="173">
        <v>0</v>
      </c>
      <c r="M174" s="174" t="e">
        <f>+E174+G174+K174-J174</f>
        <v>#VALUE!</v>
      </c>
    </row>
    <row r="175" spans="2:14" s="162" customFormat="1" ht="16.5" customHeight="1" x14ac:dyDescent="0.3">
      <c r="B175" s="152" t="s">
        <v>886</v>
      </c>
      <c r="C175" s="153" t="s">
        <v>369</v>
      </c>
      <c r="D175" s="154">
        <v>0</v>
      </c>
      <c r="E175" s="163">
        <v>0</v>
      </c>
      <c r="F175" s="154">
        <v>0</v>
      </c>
      <c r="G175" s="163" t="e">
        <f>+SUMIF([1]AF!C:C,'Consolidado 2020'!B175,[1]AF!F:F)</f>
        <v>#VALUE!</v>
      </c>
      <c r="H175" s="156">
        <v>0</v>
      </c>
      <c r="I175" s="157">
        <v>0</v>
      </c>
      <c r="J175" s="156">
        <v>0</v>
      </c>
      <c r="K175" s="158">
        <v>0</v>
      </c>
      <c r="L175" s="159">
        <v>0</v>
      </c>
      <c r="M175" s="160" t="e">
        <f>+E175+G175+J175-K175</f>
        <v>#VALUE!</v>
      </c>
      <c r="N175" s="161"/>
    </row>
    <row r="176" spans="2:14" ht="16.5" customHeight="1" x14ac:dyDescent="0.3">
      <c r="B176" s="164" t="s">
        <v>887</v>
      </c>
      <c r="C176" s="165" t="s">
        <v>370</v>
      </c>
      <c r="D176" s="168" t="e">
        <f>SUMIF([1]RG!B:B,'Consolidado 2020'!B176,[1]RG!D:D)</f>
        <v>#VALUE!</v>
      </c>
      <c r="E176" s="169" t="e">
        <f>SUMIF([1]RG!B:B,'Consolidado 2020'!B176,[1]RG!E:E)</f>
        <v>#VALUE!</v>
      </c>
      <c r="F176" s="168" t="e">
        <f>SUMIF([1]AF!C:C,'Consolidado 2020'!B176,[1]AF!G:G)</f>
        <v>#VALUE!</v>
      </c>
      <c r="G176" s="169" t="e">
        <f>SUMIF([1]AF!C:C,'Consolidado 2020'!B176,[1]AF!F:F)</f>
        <v>#VALUE!</v>
      </c>
      <c r="H176" s="170">
        <v>0</v>
      </c>
      <c r="I176" s="171">
        <v>0</v>
      </c>
      <c r="J176" s="170">
        <v>0</v>
      </c>
      <c r="K176" s="172">
        <v>0</v>
      </c>
      <c r="L176" s="173">
        <v>32519922</v>
      </c>
      <c r="M176" s="174" t="e">
        <f>+E176+G176+K176-J176</f>
        <v>#VALUE!</v>
      </c>
      <c r="N176" s="139">
        <v>31501</v>
      </c>
    </row>
    <row r="177" spans="2:16" s="162" customFormat="1" ht="16.5" customHeight="1" x14ac:dyDescent="0.3">
      <c r="B177" s="152" t="s">
        <v>888</v>
      </c>
      <c r="C177" s="153" t="s">
        <v>889</v>
      </c>
      <c r="D177" s="154">
        <v>0</v>
      </c>
      <c r="E177" s="163">
        <v>0</v>
      </c>
      <c r="F177" s="154">
        <v>0</v>
      </c>
      <c r="G177" s="163" t="e">
        <f>+SUMIF([1]AF!C:C,'Consolidado 2020'!B177,[1]AF!F:F)</f>
        <v>#VALUE!</v>
      </c>
      <c r="H177" s="156">
        <v>0</v>
      </c>
      <c r="I177" s="157">
        <v>0</v>
      </c>
      <c r="J177" s="156">
        <v>0</v>
      </c>
      <c r="K177" s="158">
        <v>0</v>
      </c>
      <c r="L177" s="159">
        <v>0</v>
      </c>
      <c r="M177" s="160" t="e">
        <f>+E177+G177+J177-K177</f>
        <v>#VALUE!</v>
      </c>
      <c r="N177" s="161"/>
    </row>
    <row r="178" spans="2:16" ht="16.5" customHeight="1" x14ac:dyDescent="0.3">
      <c r="B178" s="164" t="s">
        <v>890</v>
      </c>
      <c r="C178" s="165" t="s">
        <v>371</v>
      </c>
      <c r="D178" s="168" t="e">
        <f>SUMIF([1]RG!B:B,'Consolidado 2020'!B178,[1]RG!D:D)</f>
        <v>#VALUE!</v>
      </c>
      <c r="E178" s="169" t="e">
        <f>SUMIF([1]RG!B:B,'Consolidado 2020'!B178,[1]RG!E:E)</f>
        <v>#VALUE!</v>
      </c>
      <c r="F178" s="168" t="e">
        <f>SUMIF([1]AF!C:C,'Consolidado 2020'!B178,[1]AF!G:G)</f>
        <v>#VALUE!</v>
      </c>
      <c r="G178" s="169" t="e">
        <f>SUMIF([1]AF!C:C,'Consolidado 2020'!B178,[1]AF!F:F)</f>
        <v>#VALUE!</v>
      </c>
      <c r="H178" s="170">
        <v>0</v>
      </c>
      <c r="I178" s="171">
        <v>0</v>
      </c>
      <c r="J178" s="170">
        <v>0</v>
      </c>
      <c r="K178" s="172">
        <v>0</v>
      </c>
      <c r="L178" s="173">
        <v>2818523</v>
      </c>
      <c r="M178" s="174" t="e">
        <f>+E178+G178+K178-J178</f>
        <v>#VALUE!</v>
      </c>
      <c r="N178" s="139">
        <v>31503</v>
      </c>
    </row>
    <row r="179" spans="2:16" s="162" customFormat="1" ht="16.5" customHeight="1" x14ac:dyDescent="0.3">
      <c r="B179" s="152" t="s">
        <v>891</v>
      </c>
      <c r="C179" s="153" t="s">
        <v>372</v>
      </c>
      <c r="D179" s="154">
        <v>0</v>
      </c>
      <c r="E179" s="163">
        <v>0</v>
      </c>
      <c r="F179" s="154">
        <v>0</v>
      </c>
      <c r="G179" s="163" t="e">
        <f>+SUMIF([1]AF!C:C,'Consolidado 2020'!B179,[1]AF!F:F)</f>
        <v>#VALUE!</v>
      </c>
      <c r="H179" s="156">
        <v>0</v>
      </c>
      <c r="I179" s="157">
        <v>0</v>
      </c>
      <c r="J179" s="156">
        <v>0</v>
      </c>
      <c r="K179" s="158">
        <v>0</v>
      </c>
      <c r="L179" s="159">
        <v>0</v>
      </c>
      <c r="M179" s="160" t="e">
        <f>+E179+G179+J179-K179</f>
        <v>#VALUE!</v>
      </c>
      <c r="N179" s="161"/>
    </row>
    <row r="180" spans="2:16" ht="16.5" customHeight="1" x14ac:dyDescent="0.3">
      <c r="B180" s="164" t="s">
        <v>892</v>
      </c>
      <c r="C180" s="165" t="s">
        <v>893</v>
      </c>
      <c r="D180" s="168" t="e">
        <f>SUMIF([1]RG!B:B,'Consolidado 2020'!B180,[1]RG!D:D)</f>
        <v>#VALUE!</v>
      </c>
      <c r="E180" s="169" t="e">
        <f>SUMIF([1]RG!B:B,'Consolidado 2020'!B180,[1]RG!E:E)</f>
        <v>#VALUE!</v>
      </c>
      <c r="F180" s="168" t="e">
        <f>SUMIF([1]AF!C:C,'Consolidado 2020'!B180,[1]AF!E:E)</f>
        <v>#VALUE!</v>
      </c>
      <c r="G180" s="169" t="e">
        <f>SUMIF([1]AF!C:C,'Consolidado 2020'!B180,[1]AF!F:F)</f>
        <v>#VALUE!</v>
      </c>
      <c r="H180" s="170">
        <v>0</v>
      </c>
      <c r="I180" s="171">
        <v>0</v>
      </c>
      <c r="J180" s="170">
        <v>0</v>
      </c>
      <c r="K180" s="172">
        <v>0</v>
      </c>
      <c r="L180" s="173">
        <v>-16109965</v>
      </c>
      <c r="M180" s="174" t="e">
        <f>+E180+G180+K180-J180</f>
        <v>#VALUE!</v>
      </c>
      <c r="N180" s="139">
        <v>31601</v>
      </c>
    </row>
    <row r="181" spans="2:16" ht="16.5" customHeight="1" thickBot="1" x14ac:dyDescent="0.35">
      <c r="B181" s="189" t="s">
        <v>894</v>
      </c>
      <c r="C181" s="190" t="s">
        <v>373</v>
      </c>
      <c r="D181" s="168">
        <v>0</v>
      </c>
      <c r="E181" s="169">
        <v>0</v>
      </c>
      <c r="F181" s="168">
        <v>0</v>
      </c>
      <c r="G181" s="169">
        <v>0</v>
      </c>
      <c r="H181" s="185">
        <v>0</v>
      </c>
      <c r="I181" s="219"/>
      <c r="J181" s="220">
        <v>0</v>
      </c>
      <c r="K181" s="172">
        <v>0</v>
      </c>
      <c r="L181" s="173">
        <v>2061710366</v>
      </c>
      <c r="M181" s="174">
        <v>0</v>
      </c>
      <c r="N181" s="139">
        <v>31602</v>
      </c>
    </row>
    <row r="182" spans="2:16" ht="16.5" customHeight="1" thickBot="1" x14ac:dyDescent="0.35">
      <c r="B182" s="189"/>
      <c r="C182" s="190" t="s">
        <v>895</v>
      </c>
      <c r="D182" s="168"/>
      <c r="E182" s="169"/>
      <c r="F182" s="168"/>
      <c r="G182" s="169"/>
      <c r="H182" s="185"/>
      <c r="I182" s="219">
        <v>1000000</v>
      </c>
      <c r="J182" s="221"/>
      <c r="K182" s="172"/>
      <c r="L182" s="173">
        <v>0</v>
      </c>
      <c r="M182" s="174">
        <v>0</v>
      </c>
    </row>
    <row r="183" spans="2:16" s="200" customFormat="1" ht="16.5" customHeight="1" thickBot="1" x14ac:dyDescent="0.35">
      <c r="B183" s="205"/>
      <c r="C183" s="206" t="s">
        <v>896</v>
      </c>
      <c r="D183" s="207" t="e">
        <f>SUM(D105:D181)</f>
        <v>#VALUE!</v>
      </c>
      <c r="E183" s="208" t="e">
        <f>SUM(E105:E181)</f>
        <v>#VALUE!</v>
      </c>
      <c r="F183" s="207" t="e">
        <f>SUM(F105:F181)</f>
        <v>#VALUE!</v>
      </c>
      <c r="G183" s="208" t="e">
        <f>SUM(G105:G181)</f>
        <v>#VALUE!</v>
      </c>
      <c r="H183" s="209"/>
      <c r="I183" s="210"/>
      <c r="J183" s="211"/>
      <c r="K183" s="212"/>
      <c r="L183" s="213">
        <v>35485443168</v>
      </c>
      <c r="M183" s="214" t="e">
        <f>SUM(M105:M181)</f>
        <v>#VALUE!</v>
      </c>
      <c r="N183" s="199"/>
    </row>
    <row r="184" spans="2:16" s="228" customFormat="1" ht="16.5" customHeight="1" thickBot="1" x14ac:dyDescent="0.35">
      <c r="B184" s="222"/>
      <c r="C184" s="223" t="s">
        <v>897</v>
      </c>
      <c r="D184" s="207" t="e">
        <f>+D104-D183</f>
        <v>#VALUE!</v>
      </c>
      <c r="E184" s="208" t="e">
        <f>+E104-E183</f>
        <v>#VALUE!</v>
      </c>
      <c r="F184" s="207" t="e">
        <f>+F104-F183</f>
        <v>#VALUE!</v>
      </c>
      <c r="G184" s="208" t="e">
        <f>+G104-G183</f>
        <v>#VALUE!</v>
      </c>
      <c r="H184" s="209"/>
      <c r="I184" s="210"/>
      <c r="J184" s="209"/>
      <c r="K184" s="224"/>
      <c r="L184" s="225">
        <v>7505488068</v>
      </c>
      <c r="M184" s="226" t="e">
        <f>+M104-M183</f>
        <v>#VALUE!</v>
      </c>
      <c r="N184" s="227"/>
    </row>
    <row r="185" spans="2:16" s="162" customFormat="1" ht="16.5" customHeight="1" x14ac:dyDescent="0.3">
      <c r="B185" s="152" t="s">
        <v>898</v>
      </c>
      <c r="C185" s="153" t="s">
        <v>374</v>
      </c>
      <c r="D185" s="154">
        <v>0</v>
      </c>
      <c r="E185" s="163">
        <v>0</v>
      </c>
      <c r="F185" s="154">
        <v>0</v>
      </c>
      <c r="G185" s="163">
        <v>0</v>
      </c>
      <c r="H185" s="156">
        <v>0</v>
      </c>
      <c r="I185" s="157">
        <v>0</v>
      </c>
      <c r="J185" s="156">
        <v>0</v>
      </c>
      <c r="K185" s="158">
        <v>0</v>
      </c>
      <c r="L185" s="159">
        <v>0</v>
      </c>
      <c r="M185" s="160">
        <f>+E185+G185+J185-K185</f>
        <v>0</v>
      </c>
      <c r="N185" s="161"/>
      <c r="P185" s="229"/>
    </row>
    <row r="186" spans="2:16" s="162" customFormat="1" ht="16.5" customHeight="1" x14ac:dyDescent="0.3">
      <c r="B186" s="152" t="s">
        <v>899</v>
      </c>
      <c r="C186" s="153" t="s">
        <v>588</v>
      </c>
      <c r="D186" s="154">
        <v>0</v>
      </c>
      <c r="E186" s="163">
        <v>0</v>
      </c>
      <c r="F186" s="154">
        <v>0</v>
      </c>
      <c r="G186" s="163">
        <v>0</v>
      </c>
      <c r="H186" s="156">
        <v>0</v>
      </c>
      <c r="I186" s="157">
        <v>0</v>
      </c>
      <c r="J186" s="156">
        <v>0</v>
      </c>
      <c r="K186" s="158">
        <v>0</v>
      </c>
      <c r="L186" s="159">
        <v>0</v>
      </c>
      <c r="M186" s="160">
        <f>+E186+G186+J186-K186</f>
        <v>0</v>
      </c>
      <c r="N186" s="161"/>
    </row>
    <row r="187" spans="2:16" ht="16.5" customHeight="1" x14ac:dyDescent="0.3">
      <c r="B187" s="164" t="s">
        <v>900</v>
      </c>
      <c r="C187" s="165" t="s">
        <v>901</v>
      </c>
      <c r="D187" s="168" t="e">
        <f>SUMIF([1]RG!B:B,'Consolidado 2020'!B187,[1]RG!D:D)</f>
        <v>#VALUE!</v>
      </c>
      <c r="E187" s="169" t="e">
        <f>SUMIF([1]RG!B:B,'Consolidado 2020'!B187,[1]RG!E:E)</f>
        <v>#VALUE!</v>
      </c>
      <c r="F187" s="168" t="e">
        <f>SUMIF([1]AF!C:C,'Consolidado 2020'!B187,[1]AF!E:E)</f>
        <v>#VALUE!</v>
      </c>
      <c r="G187" s="169" t="e">
        <f>SUMIF([1]AF!C:C,'Consolidado 2020'!B187,[1]AF!F:F)</f>
        <v>#VALUE!</v>
      </c>
      <c r="H187" s="170">
        <v>0</v>
      </c>
      <c r="I187" s="171">
        <v>0</v>
      </c>
      <c r="J187" s="170">
        <v>0</v>
      </c>
      <c r="K187" s="172">
        <v>0</v>
      </c>
      <c r="L187" s="173">
        <v>714002845</v>
      </c>
      <c r="M187" s="174" t="e">
        <f t="shared" ref="M187:M204" si="5">+E187+G187+K187-J187</f>
        <v>#VALUE!</v>
      </c>
      <c r="N187" s="139">
        <v>401010201</v>
      </c>
    </row>
    <row r="188" spans="2:16" ht="16.5" customHeight="1" x14ac:dyDescent="0.3">
      <c r="B188" s="164" t="s">
        <v>902</v>
      </c>
      <c r="C188" s="165" t="s">
        <v>903</v>
      </c>
      <c r="D188" s="168" t="e">
        <f>SUMIF([1]RG!B:B,'Consolidado 2020'!B188,[1]RG!D:D)</f>
        <v>#VALUE!</v>
      </c>
      <c r="E188" s="169" t="e">
        <f>SUMIF([1]RG!B:B,'Consolidado 2020'!B188,[1]RG!E:E)</f>
        <v>#VALUE!</v>
      </c>
      <c r="F188" s="168" t="e">
        <f>SUMIF([1]AF!C:C,'Consolidado 2020'!B188,[1]AF!E:E)</f>
        <v>#VALUE!</v>
      </c>
      <c r="G188" s="169" t="e">
        <f>SUMIF([1]AF!C:C,'Consolidado 2020'!B188,[1]AF!F:F)</f>
        <v>#VALUE!</v>
      </c>
      <c r="H188" s="171">
        <v>244508</v>
      </c>
      <c r="I188" s="170">
        <v>0</v>
      </c>
      <c r="J188" s="172">
        <v>35.11</v>
      </c>
      <c r="K188" s="172">
        <v>0</v>
      </c>
      <c r="L188" s="173">
        <v>85870468</v>
      </c>
      <c r="M188" s="174" t="e">
        <f t="shared" si="5"/>
        <v>#VALUE!</v>
      </c>
      <c r="N188" s="139">
        <v>4060401</v>
      </c>
    </row>
    <row r="189" spans="2:16" ht="16.5" customHeight="1" x14ac:dyDescent="0.3">
      <c r="B189" s="164" t="s">
        <v>904</v>
      </c>
      <c r="C189" s="165" t="s">
        <v>905</v>
      </c>
      <c r="D189" s="168" t="e">
        <f>SUMIF([1]RG!B:B,'Consolidado 2020'!B189,[1]RG!D:D)</f>
        <v>#VALUE!</v>
      </c>
      <c r="E189" s="169" t="e">
        <f>SUMIF([1]RG!B:B,'Consolidado 2020'!B189,[1]RG!E:E)</f>
        <v>#VALUE!</v>
      </c>
      <c r="F189" s="168" t="e">
        <f>SUMIF([1]AF!C:C,'Consolidado 2020'!B189,[1]AF!E:E)</f>
        <v>#VALUE!</v>
      </c>
      <c r="G189" s="169" t="e">
        <f>SUMIF([1]AF!C:C,'Consolidado 2020'!B189,[1]AF!F:F)</f>
        <v>#VALUE!</v>
      </c>
      <c r="H189" s="170">
        <v>0</v>
      </c>
      <c r="I189" s="171">
        <v>0</v>
      </c>
      <c r="J189" s="170">
        <v>0</v>
      </c>
      <c r="K189" s="172">
        <v>0</v>
      </c>
      <c r="L189" s="173">
        <v>334936935</v>
      </c>
      <c r="M189" s="174" t="e">
        <f t="shared" si="5"/>
        <v>#VALUE!</v>
      </c>
      <c r="N189" s="139">
        <v>4020301</v>
      </c>
    </row>
    <row r="190" spans="2:16" ht="16.5" customHeight="1" x14ac:dyDescent="0.3">
      <c r="B190" s="164" t="s">
        <v>906</v>
      </c>
      <c r="C190" s="165" t="s">
        <v>424</v>
      </c>
      <c r="D190" s="168" t="e">
        <f>SUMIF([1]RG!B:B,'Consolidado 2020'!B190,[1]RG!D:D)</f>
        <v>#VALUE!</v>
      </c>
      <c r="E190" s="169" t="e">
        <f>SUMIF([1]RG!B:B,'Consolidado 2020'!B190,[1]RG!E:E)</f>
        <v>#VALUE!</v>
      </c>
      <c r="F190" s="168" t="e">
        <f>SUMIF([1]AF!C:C,'Consolidado 2020'!B190,[1]AF!E:E)</f>
        <v>#VALUE!</v>
      </c>
      <c r="G190" s="169" t="e">
        <f>SUMIF([1]AF!C:C,'Consolidado 2020'!B190,[1]AF!F:F)</f>
        <v>#VALUE!</v>
      </c>
      <c r="H190" s="171">
        <v>61126</v>
      </c>
      <c r="I190" s="170">
        <v>0</v>
      </c>
      <c r="J190" s="230">
        <v>8.7799999999999994</v>
      </c>
      <c r="K190" s="172">
        <v>0</v>
      </c>
      <c r="L190" s="173">
        <v>21483865</v>
      </c>
      <c r="M190" s="174" t="e">
        <f t="shared" si="5"/>
        <v>#VALUE!</v>
      </c>
      <c r="N190" s="139">
        <v>4060501</v>
      </c>
    </row>
    <row r="191" spans="2:16" ht="16.5" customHeight="1" x14ac:dyDescent="0.3">
      <c r="B191" s="164" t="s">
        <v>907</v>
      </c>
      <c r="C191" s="165" t="s">
        <v>908</v>
      </c>
      <c r="D191" s="168" t="e">
        <f>SUMIF([1]RG!B:B,'Consolidado 2020'!B191,[1]RG!D:D)</f>
        <v>#VALUE!</v>
      </c>
      <c r="E191" s="169" t="e">
        <f>SUMIF([1]RG!B:B,'Consolidado 2020'!B191,[1]RG!E:E)</f>
        <v>#VALUE!</v>
      </c>
      <c r="F191" s="168" t="e">
        <f>SUMIF([1]AF!C:C,'Consolidado 2020'!B191,[1]AF!E:E)</f>
        <v>#VALUE!</v>
      </c>
      <c r="G191" s="169" t="e">
        <f>SUMIF([1]AF!C:C,'Consolidado 2020'!B191,[1]AF!F:F)</f>
        <v>#VALUE!</v>
      </c>
      <c r="H191" s="170">
        <v>0</v>
      </c>
      <c r="I191" s="171">
        <v>0</v>
      </c>
      <c r="J191" s="170">
        <v>0</v>
      </c>
      <c r="K191" s="172">
        <v>0</v>
      </c>
      <c r="L191" s="173">
        <v>400000</v>
      </c>
      <c r="M191" s="174" t="e">
        <f t="shared" si="5"/>
        <v>#VALUE!</v>
      </c>
      <c r="N191" s="139">
        <v>401010101</v>
      </c>
    </row>
    <row r="192" spans="2:16" ht="16.5" customHeight="1" x14ac:dyDescent="0.3">
      <c r="B192" s="164" t="s">
        <v>909</v>
      </c>
      <c r="C192" s="165" t="s">
        <v>910</v>
      </c>
      <c r="D192" s="168" t="e">
        <f>SUMIF([1]RG!B:B,'Consolidado 2020'!B192,[1]RG!D:D)</f>
        <v>#VALUE!</v>
      </c>
      <c r="E192" s="169" t="e">
        <f>SUMIF([1]RG!B:B,'Consolidado 2020'!B192,[1]RG!E:E)</f>
        <v>#VALUE!</v>
      </c>
      <c r="F192" s="168" t="e">
        <f>SUMIF([1]AF!C:C,'Consolidado 2020'!B192,[1]AF!E:E)</f>
        <v>#VALUE!</v>
      </c>
      <c r="G192" s="169" t="e">
        <f>SUMIF([1]AF!C:C,'Consolidado 2020'!B192,[1]AF!F:F)</f>
        <v>#VALUE!</v>
      </c>
      <c r="H192" s="170">
        <v>0</v>
      </c>
      <c r="I192" s="171">
        <v>0</v>
      </c>
      <c r="J192" s="170">
        <v>0</v>
      </c>
      <c r="K192" s="172">
        <v>0</v>
      </c>
      <c r="L192" s="173">
        <v>6807664</v>
      </c>
      <c r="M192" s="174" t="e">
        <f t="shared" si="5"/>
        <v>#VALUE!</v>
      </c>
      <c r="N192" s="139">
        <v>401010201</v>
      </c>
    </row>
    <row r="193" spans="2:14" ht="16.5" customHeight="1" x14ac:dyDescent="0.3">
      <c r="B193" s="164" t="s">
        <v>911</v>
      </c>
      <c r="C193" s="165" t="s">
        <v>912</v>
      </c>
      <c r="D193" s="168" t="e">
        <f>SUMIF([1]RG!B:B,'Consolidado 2020'!B193,[1]RG!D:D)</f>
        <v>#VALUE!</v>
      </c>
      <c r="E193" s="169" t="e">
        <f>SUMIF([1]RG!B:B,'Consolidado 2020'!B193,[1]RG!E:E)</f>
        <v>#VALUE!</v>
      </c>
      <c r="F193" s="168" t="e">
        <f>SUMIF([1]AF!C:C,'Consolidado 2020'!B193,[1]AF!E:E)</f>
        <v>#VALUE!</v>
      </c>
      <c r="G193" s="169" t="e">
        <f>SUMIF([1]AF!C:C,'Consolidado 2020'!B193,[1]AF!F:F)</f>
        <v>#VALUE!</v>
      </c>
      <c r="H193" s="168" t="e">
        <f>+F193</f>
        <v>#VALUE!</v>
      </c>
      <c r="I193" s="169">
        <v>0</v>
      </c>
      <c r="J193" s="170">
        <v>3577.9</v>
      </c>
      <c r="K193" s="172">
        <v>0</v>
      </c>
      <c r="L193" s="173">
        <v>2165907172</v>
      </c>
      <c r="M193" s="174" t="e">
        <f t="shared" si="5"/>
        <v>#VALUE!</v>
      </c>
      <c r="N193" s="139">
        <v>403020101</v>
      </c>
    </row>
    <row r="194" spans="2:14" ht="16.5" customHeight="1" x14ac:dyDescent="0.3">
      <c r="B194" s="164" t="s">
        <v>913</v>
      </c>
      <c r="C194" s="165" t="s">
        <v>914</v>
      </c>
      <c r="D194" s="168" t="e">
        <f>SUMIF([1]RG!B:B,'Consolidado 2020'!B194,[1]RG!D:D)</f>
        <v>#VALUE!</v>
      </c>
      <c r="E194" s="169" t="e">
        <f>SUMIF([1]RG!B:B,'Consolidado 2020'!B194,[1]RG!E:E)</f>
        <v>#VALUE!</v>
      </c>
      <c r="F194" s="168" t="e">
        <f>SUMIF([1]AF!C:C,'Consolidado 2020'!B194,[1]AF!E:E)</f>
        <v>#VALUE!</v>
      </c>
      <c r="G194" s="169" t="e">
        <f>SUMIF([1]AF!C:C,'Consolidado 2020'!B194,[1]AF!F:F)</f>
        <v>#VALUE!</v>
      </c>
      <c r="H194" s="171">
        <v>47543355</v>
      </c>
      <c r="I194" s="170">
        <v>0</v>
      </c>
      <c r="J194" s="172">
        <v>6862.28</v>
      </c>
      <c r="K194" s="172">
        <v>0</v>
      </c>
      <c r="L194" s="173">
        <v>367865873</v>
      </c>
      <c r="M194" s="174" t="e">
        <f t="shared" si="5"/>
        <v>#VALUE!</v>
      </c>
      <c r="N194" s="139">
        <v>403020101</v>
      </c>
    </row>
    <row r="195" spans="2:14" ht="16.5" customHeight="1" x14ac:dyDescent="0.3">
      <c r="B195" s="164" t="s">
        <v>915</v>
      </c>
      <c r="C195" s="165" t="s">
        <v>916</v>
      </c>
      <c r="D195" s="168" t="e">
        <f>SUMIF([1]RG!B:B,'Consolidado 2020'!B195,[1]RG!D:D)</f>
        <v>#VALUE!</v>
      </c>
      <c r="E195" s="169" t="e">
        <f>SUMIF([1]RG!B:B,'Consolidado 2020'!B195,[1]RG!E:E)</f>
        <v>#VALUE!</v>
      </c>
      <c r="F195" s="168" t="e">
        <f>SUMIF([1]AF!C:C,'Consolidado 2020'!B195,[1]AF!E:E)</f>
        <v>#VALUE!</v>
      </c>
      <c r="G195" s="169" t="e">
        <f>SUMIF([1]AF!C:C,'Consolidado 2020'!B195,[1]AF!F:F)</f>
        <v>#VALUE!</v>
      </c>
      <c r="H195" s="170">
        <v>0</v>
      </c>
      <c r="I195" s="171">
        <v>0</v>
      </c>
      <c r="J195" s="170">
        <v>0</v>
      </c>
      <c r="K195" s="172">
        <v>0</v>
      </c>
      <c r="L195" s="173">
        <v>290836276</v>
      </c>
      <c r="M195" s="174" t="e">
        <f t="shared" si="5"/>
        <v>#VALUE!</v>
      </c>
      <c r="N195" s="139">
        <v>403010101</v>
      </c>
    </row>
    <row r="196" spans="2:14" ht="16.5" customHeight="1" x14ac:dyDescent="0.3">
      <c r="B196" s="164" t="s">
        <v>917</v>
      </c>
      <c r="C196" s="165" t="s">
        <v>918</v>
      </c>
      <c r="D196" s="168" t="e">
        <f>SUMIF([1]RG!B:B,'Consolidado 2020'!B196,[1]RG!D:D)</f>
        <v>#VALUE!</v>
      </c>
      <c r="E196" s="169" t="e">
        <f>SUMIF([1]RG!B:B,'Consolidado 2020'!B196,[1]RG!E:E)</f>
        <v>#VALUE!</v>
      </c>
      <c r="F196" s="168" t="e">
        <f>SUMIF([1]AF!C:C,'Consolidado 2020'!B196,[1]AF!E:E)</f>
        <v>#VALUE!</v>
      </c>
      <c r="G196" s="169" t="e">
        <f>SUMIF([1]AF!C:C,'Consolidado 2020'!B196,[1]AF!F:F)</f>
        <v>#VALUE!</v>
      </c>
      <c r="H196" s="170">
        <v>0</v>
      </c>
      <c r="I196" s="171">
        <v>0</v>
      </c>
      <c r="J196" s="170">
        <v>0</v>
      </c>
      <c r="K196" s="172">
        <v>0</v>
      </c>
      <c r="L196" s="173">
        <v>477734810</v>
      </c>
      <c r="M196" s="174" t="e">
        <f t="shared" si="5"/>
        <v>#VALUE!</v>
      </c>
      <c r="N196" s="139">
        <v>403010101</v>
      </c>
    </row>
    <row r="197" spans="2:14" ht="16.5" customHeight="1" x14ac:dyDescent="0.3">
      <c r="B197" s="164" t="s">
        <v>919</v>
      </c>
      <c r="C197" s="165" t="s">
        <v>920</v>
      </c>
      <c r="D197" s="168" t="e">
        <f>SUMIF([1]RG!B:B,'Consolidado 2020'!B197,[1]RG!D:D)</f>
        <v>#VALUE!</v>
      </c>
      <c r="E197" s="169" t="e">
        <f>SUMIF([1]RG!B:B,'Consolidado 2020'!B197,[1]RG!E:E)</f>
        <v>#VALUE!</v>
      </c>
      <c r="F197" s="168" t="e">
        <f>SUMIF([1]AF!C:C,'Consolidado 2020'!B197,[1]AF!E:E)</f>
        <v>#VALUE!</v>
      </c>
      <c r="G197" s="169" t="e">
        <f>SUMIF([1]AF!C:C,'Consolidado 2020'!B197,[1]AF!F:F)</f>
        <v>#VALUE!</v>
      </c>
      <c r="H197" s="170">
        <v>0</v>
      </c>
      <c r="I197" s="171">
        <v>0</v>
      </c>
      <c r="J197" s="170">
        <v>0</v>
      </c>
      <c r="K197" s="172">
        <v>0</v>
      </c>
      <c r="L197" s="173">
        <v>13561518</v>
      </c>
      <c r="M197" s="174" t="e">
        <f t="shared" si="5"/>
        <v>#VALUE!</v>
      </c>
      <c r="N197" s="139">
        <v>40202</v>
      </c>
    </row>
    <row r="198" spans="2:14" ht="16.5" customHeight="1" x14ac:dyDescent="0.3">
      <c r="B198" s="164" t="s">
        <v>921</v>
      </c>
      <c r="C198" s="165" t="s">
        <v>922</v>
      </c>
      <c r="D198" s="168" t="e">
        <f>SUMIF([1]RG!B:B,'Consolidado 2020'!B198,[1]RG!D:D)</f>
        <v>#VALUE!</v>
      </c>
      <c r="E198" s="169" t="e">
        <f>SUMIF([1]RG!B:B,'Consolidado 2020'!B198,[1]RG!E:E)</f>
        <v>#VALUE!</v>
      </c>
      <c r="F198" s="168" t="e">
        <f>SUMIF([1]AF!C:C,'Consolidado 2020'!B198,[1]AF!E:E)</f>
        <v>#VALUE!</v>
      </c>
      <c r="G198" s="169" t="e">
        <f>SUMIF([1]AF!C:C,'Consolidado 2020'!B198,[1]AF!F:F)</f>
        <v>#VALUE!</v>
      </c>
      <c r="H198" s="170">
        <v>0</v>
      </c>
      <c r="I198" s="171">
        <v>0</v>
      </c>
      <c r="J198" s="170">
        <v>0</v>
      </c>
      <c r="K198" s="172">
        <v>0</v>
      </c>
      <c r="L198" s="173">
        <v>754199881</v>
      </c>
      <c r="M198" s="174" t="e">
        <f t="shared" si="5"/>
        <v>#VALUE!</v>
      </c>
      <c r="N198" s="139">
        <v>4010301</v>
      </c>
    </row>
    <row r="199" spans="2:14" ht="16.5" customHeight="1" x14ac:dyDescent="0.3">
      <c r="B199" s="164" t="s">
        <v>923</v>
      </c>
      <c r="C199" s="165" t="s">
        <v>924</v>
      </c>
      <c r="D199" s="168" t="e">
        <f>SUMIF([1]RG!B:B,'Consolidado 2020'!B199,[1]RG!D:D)</f>
        <v>#VALUE!</v>
      </c>
      <c r="E199" s="169" t="e">
        <f>SUMIF([1]RG!B:B,'Consolidado 2020'!B199,[1]RG!E:E)</f>
        <v>#VALUE!</v>
      </c>
      <c r="F199" s="168" t="e">
        <f>SUMIF([1]AF!C:C,'Consolidado 2020'!B199,[1]AF!E:E)</f>
        <v>#VALUE!</v>
      </c>
      <c r="G199" s="169" t="e">
        <f>SUMIF([1]AF!C:C,'Consolidado 2020'!B199,[1]AF!F:F)</f>
        <v>#VALUE!</v>
      </c>
      <c r="H199" s="170">
        <v>0</v>
      </c>
      <c r="I199" s="171">
        <v>0</v>
      </c>
      <c r="J199" s="170">
        <v>0</v>
      </c>
      <c r="K199" s="172">
        <v>0</v>
      </c>
      <c r="L199" s="173">
        <v>6021870</v>
      </c>
      <c r="M199" s="174" t="e">
        <f t="shared" si="5"/>
        <v>#VALUE!</v>
      </c>
      <c r="N199" s="139">
        <v>4060601</v>
      </c>
    </row>
    <row r="200" spans="2:14" ht="16.5" customHeight="1" x14ac:dyDescent="0.3">
      <c r="B200" s="164" t="s">
        <v>925</v>
      </c>
      <c r="C200" s="165" t="s">
        <v>926</v>
      </c>
      <c r="D200" s="168" t="e">
        <f>SUMIF([1]RG!B:B,'Consolidado 2020'!B200,[1]RG!D:D)</f>
        <v>#VALUE!</v>
      </c>
      <c r="E200" s="169" t="e">
        <f>SUMIF([1]RG!B:B,'Consolidado 2020'!B200,[1]RG!E:E)</f>
        <v>#VALUE!</v>
      </c>
      <c r="F200" s="168" t="e">
        <f>SUMIF([1]AF!C:C,'Consolidado 2020'!B200,[1]AF!E:E)</f>
        <v>#VALUE!</v>
      </c>
      <c r="G200" s="169" t="e">
        <f>SUMIF([1]AF!C:C,'Consolidado 2020'!B200,[1]AF!F:F)</f>
        <v>#VALUE!</v>
      </c>
      <c r="H200" s="170">
        <v>0</v>
      </c>
      <c r="I200" s="171">
        <v>0</v>
      </c>
      <c r="J200" s="170">
        <v>0</v>
      </c>
      <c r="K200" s="172">
        <v>0</v>
      </c>
      <c r="L200" s="173">
        <v>3918687347</v>
      </c>
      <c r="M200" s="174" t="e">
        <f t="shared" si="5"/>
        <v>#VALUE!</v>
      </c>
      <c r="N200" s="139">
        <v>403020105</v>
      </c>
    </row>
    <row r="201" spans="2:14" ht="16.5" customHeight="1" x14ac:dyDescent="0.3">
      <c r="B201" s="164" t="s">
        <v>927</v>
      </c>
      <c r="C201" s="165" t="s">
        <v>928</v>
      </c>
      <c r="D201" s="168" t="e">
        <f>SUMIF([1]RG!B:B,'Consolidado 2020'!B201,[1]RG!D:D)</f>
        <v>#VALUE!</v>
      </c>
      <c r="E201" s="169" t="e">
        <f>SUMIF([1]RG!B:B,'Consolidado 2020'!B201,[1]RG!E:E)</f>
        <v>#VALUE!</v>
      </c>
      <c r="F201" s="168" t="e">
        <f>SUMIF([1]AF!C:C,'Consolidado 2020'!B201,[1]AF!E:E)</f>
        <v>#VALUE!</v>
      </c>
      <c r="G201" s="169" t="e">
        <f>SUMIF([1]AF!C:C,'Consolidado 2020'!B201,[1]AF!F:F)</f>
        <v>#VALUE!</v>
      </c>
      <c r="H201" s="170">
        <v>0</v>
      </c>
      <c r="I201" s="171">
        <v>0</v>
      </c>
      <c r="J201" s="170">
        <v>0</v>
      </c>
      <c r="K201" s="172">
        <v>0</v>
      </c>
      <c r="L201" s="173">
        <v>3516576</v>
      </c>
      <c r="M201" s="174" t="e">
        <f t="shared" si="5"/>
        <v>#VALUE!</v>
      </c>
      <c r="N201" s="139">
        <v>403020201</v>
      </c>
    </row>
    <row r="202" spans="2:14" ht="16.5" customHeight="1" x14ac:dyDescent="0.3">
      <c r="B202" s="164" t="s">
        <v>929</v>
      </c>
      <c r="C202" s="165" t="s">
        <v>930</v>
      </c>
      <c r="D202" s="168" t="e">
        <f>SUMIF([1]RG!B:B,'Consolidado 2020'!B202,[1]RG!D:D)</f>
        <v>#VALUE!</v>
      </c>
      <c r="E202" s="169" t="e">
        <f>SUMIF([1]RG!B:B,'Consolidado 2020'!B202,[1]RG!E:E)</f>
        <v>#VALUE!</v>
      </c>
      <c r="F202" s="168" t="e">
        <f>SUMIF([1]AF!C:C,'Consolidado 2020'!B202,[1]AF!E:E)</f>
        <v>#VALUE!</v>
      </c>
      <c r="G202" s="169" t="e">
        <f>SUMIF([1]AF!C:C,'Consolidado 2020'!B202,[1]AF!F:F)</f>
        <v>#VALUE!</v>
      </c>
      <c r="H202" s="170">
        <v>0</v>
      </c>
      <c r="I202" s="171">
        <v>0</v>
      </c>
      <c r="J202" s="170">
        <v>0</v>
      </c>
      <c r="K202" s="172">
        <v>0</v>
      </c>
      <c r="L202" s="173">
        <v>192230510</v>
      </c>
      <c r="M202" s="174" t="e">
        <f t="shared" si="5"/>
        <v>#VALUE!</v>
      </c>
      <c r="N202" s="139">
        <v>403020131</v>
      </c>
    </row>
    <row r="203" spans="2:14" ht="16.5" customHeight="1" x14ac:dyDescent="0.3">
      <c r="B203" s="164" t="s">
        <v>931</v>
      </c>
      <c r="C203" s="165" t="s">
        <v>932</v>
      </c>
      <c r="D203" s="168" t="e">
        <f>SUMIF([1]RG!B:B,'Consolidado 2020'!B203,[1]RG!D:D)</f>
        <v>#VALUE!</v>
      </c>
      <c r="E203" s="169" t="e">
        <f>SUMIF([1]RG!B:B,'Consolidado 2020'!B203,[1]RG!E:E)</f>
        <v>#VALUE!</v>
      </c>
      <c r="F203" s="168" t="e">
        <f>SUMIF([1]AF!C:C,'Consolidado 2020'!B203,[1]AF!E:E)</f>
        <v>#VALUE!</v>
      </c>
      <c r="G203" s="169" t="e">
        <f>SUMIF([1]AF!C:C,'Consolidado 2020'!B203,[1]AF!F:F)</f>
        <v>#VALUE!</v>
      </c>
      <c r="H203" s="170">
        <v>0</v>
      </c>
      <c r="I203" s="171">
        <v>0</v>
      </c>
      <c r="J203" s="170">
        <v>0</v>
      </c>
      <c r="K203" s="172">
        <v>0</v>
      </c>
      <c r="L203" s="173">
        <v>1173699</v>
      </c>
      <c r="M203" s="174" t="e">
        <f t="shared" si="5"/>
        <v>#VALUE!</v>
      </c>
      <c r="N203" s="139">
        <v>403010101</v>
      </c>
    </row>
    <row r="204" spans="2:14" ht="16.5" customHeight="1" x14ac:dyDescent="0.3">
      <c r="B204" s="164" t="s">
        <v>592</v>
      </c>
      <c r="C204" s="165" t="s">
        <v>591</v>
      </c>
      <c r="D204" s="168" t="e">
        <f>SUMIF([1]RG!B:B,'Consolidado 2020'!B204,[1]RG!D:D)</f>
        <v>#VALUE!</v>
      </c>
      <c r="E204" s="169" t="e">
        <f>SUMIF([1]RG!B:B,'Consolidado 2020'!B204,[1]RG!E:E)</f>
        <v>#VALUE!</v>
      </c>
      <c r="F204" s="168" t="e">
        <f>SUMIF([1]AF!C:C,'Consolidado 2020'!B204,[1]AF!E:E)</f>
        <v>#VALUE!</v>
      </c>
      <c r="G204" s="169" t="e">
        <f>SUMIF([1]AF!C:C,'Consolidado 2020'!B204,[1]AF!F:F)</f>
        <v>#VALUE!</v>
      </c>
      <c r="H204" s="170">
        <v>0</v>
      </c>
      <c r="I204" s="171">
        <v>0</v>
      </c>
      <c r="J204" s="170">
        <v>0</v>
      </c>
      <c r="K204" s="172">
        <v>0</v>
      </c>
      <c r="L204" s="173">
        <v>103568438</v>
      </c>
      <c r="M204" s="174" t="e">
        <f t="shared" si="5"/>
        <v>#VALUE!</v>
      </c>
      <c r="N204" s="231">
        <v>4010101</v>
      </c>
    </row>
    <row r="205" spans="2:14" ht="16.5" customHeight="1" x14ac:dyDescent="0.3">
      <c r="B205" s="164" t="s">
        <v>594</v>
      </c>
      <c r="C205" s="165" t="s">
        <v>593</v>
      </c>
      <c r="D205" s="168"/>
      <c r="E205" s="169"/>
      <c r="F205" s="168"/>
      <c r="G205" s="169"/>
      <c r="H205" s="170"/>
      <c r="I205" s="171"/>
      <c r="J205" s="170"/>
      <c r="K205" s="172"/>
      <c r="L205" s="173">
        <v>63945633</v>
      </c>
      <c r="M205" s="174"/>
      <c r="N205" s="231">
        <v>4010102</v>
      </c>
    </row>
    <row r="206" spans="2:14" s="162" customFormat="1" ht="16.5" customHeight="1" x14ac:dyDescent="0.3">
      <c r="B206" s="152" t="s">
        <v>933</v>
      </c>
      <c r="C206" s="153" t="s">
        <v>430</v>
      </c>
      <c r="D206" s="154">
        <v>0</v>
      </c>
      <c r="E206" s="163">
        <v>0</v>
      </c>
      <c r="F206" s="154">
        <v>0</v>
      </c>
      <c r="G206" s="163" t="e">
        <f>+SUMIF([1]AF!C:C,'Consolidado 2020'!B206,[1]AF!F:F)</f>
        <v>#VALUE!</v>
      </c>
      <c r="H206" s="156">
        <v>0</v>
      </c>
      <c r="I206" s="157">
        <v>0</v>
      </c>
      <c r="J206" s="156">
        <v>0</v>
      </c>
      <c r="K206" s="158">
        <v>0</v>
      </c>
      <c r="L206" s="159">
        <v>0</v>
      </c>
      <c r="M206" s="160" t="e">
        <f>+E206+G206+J206-K206</f>
        <v>#VALUE!</v>
      </c>
      <c r="N206" s="161"/>
    </row>
    <row r="207" spans="2:14" ht="16.5" customHeight="1" x14ac:dyDescent="0.3">
      <c r="B207" s="164" t="s">
        <v>934</v>
      </c>
      <c r="C207" s="165" t="s">
        <v>935</v>
      </c>
      <c r="D207" s="168" t="e">
        <f>SUMIF([1]RG!B:B,'Consolidado 2020'!B207,[1]RG!D:D)</f>
        <v>#VALUE!</v>
      </c>
      <c r="E207" s="169" t="e">
        <f>SUMIF([1]RG!B:B,'Consolidado 2020'!B207,[1]RG!E:E)</f>
        <v>#VALUE!</v>
      </c>
      <c r="F207" s="168" t="e">
        <f>SUMIF([1]AF!C:C,'Consolidado 2020'!B207,[1]AF!E:E)</f>
        <v>#VALUE!</v>
      </c>
      <c r="G207" s="169" t="e">
        <f>SUMIF([1]AF!C:C,'Consolidado 2020'!B207,[1]AF!F:F)</f>
        <v>#VALUE!</v>
      </c>
      <c r="H207" s="170">
        <v>0</v>
      </c>
      <c r="I207" s="171">
        <v>0</v>
      </c>
      <c r="J207" s="232">
        <v>5.47</v>
      </c>
      <c r="K207" s="172">
        <v>0</v>
      </c>
      <c r="L207" s="173">
        <v>1289273799</v>
      </c>
      <c r="M207" s="174" t="e">
        <f>+E207+G207+K207-J207</f>
        <v>#VALUE!</v>
      </c>
      <c r="N207" s="139">
        <v>4070201</v>
      </c>
    </row>
    <row r="208" spans="2:14" ht="16.5" customHeight="1" x14ac:dyDescent="0.3">
      <c r="B208" s="164" t="s">
        <v>936</v>
      </c>
      <c r="C208" s="165" t="s">
        <v>937</v>
      </c>
      <c r="D208" s="168" t="e">
        <f>SUMIF([1]RG!B:B,'Consolidado 2020'!B208,[1]RG!D:D)</f>
        <v>#VALUE!</v>
      </c>
      <c r="E208" s="169" t="e">
        <f>SUMIF([1]RG!B:B,'Consolidado 2020'!B208,[1]RG!E:E)</f>
        <v>#VALUE!</v>
      </c>
      <c r="F208" s="168" t="e">
        <f>SUMIF([1]AF!C:C,'Consolidado 2020'!B208,[1]AF!E:E)</f>
        <v>#VALUE!</v>
      </c>
      <c r="G208" s="169" t="e">
        <f>SUMIF([1]AF!C:C,'Consolidado 2020'!B208,[1]AF!F:F)</f>
        <v>#VALUE!</v>
      </c>
      <c r="H208" s="170">
        <v>0</v>
      </c>
      <c r="I208" s="171">
        <v>0</v>
      </c>
      <c r="J208" s="170">
        <v>0</v>
      </c>
      <c r="K208" s="172">
        <v>0</v>
      </c>
      <c r="L208" s="173">
        <v>1193634</v>
      </c>
      <c r="M208" s="174" t="e">
        <f>+E208+G208+K208-J208</f>
        <v>#VALUE!</v>
      </c>
      <c r="N208" s="139">
        <v>40701</v>
      </c>
    </row>
    <row r="209" spans="2:14" s="162" customFormat="1" ht="16.5" customHeight="1" x14ac:dyDescent="0.3">
      <c r="B209" s="152" t="s">
        <v>938</v>
      </c>
      <c r="C209" s="153" t="s">
        <v>939</v>
      </c>
      <c r="D209" s="154">
        <v>0</v>
      </c>
      <c r="E209" s="163">
        <v>0</v>
      </c>
      <c r="F209" s="154">
        <v>0</v>
      </c>
      <c r="G209" s="163" t="e">
        <f>+SUMIF([1]AF!C:C,'Consolidado 2020'!B209,[1]AF!F:F)</f>
        <v>#VALUE!</v>
      </c>
      <c r="H209" s="156">
        <v>0</v>
      </c>
      <c r="I209" s="157">
        <v>0</v>
      </c>
      <c r="J209" s="156">
        <v>0</v>
      </c>
      <c r="K209" s="158">
        <v>0</v>
      </c>
      <c r="L209" s="159">
        <v>0</v>
      </c>
      <c r="M209" s="160" t="e">
        <f>+E209+G209+J209-K209</f>
        <v>#VALUE!</v>
      </c>
      <c r="N209" s="161"/>
    </row>
    <row r="210" spans="2:14" s="200" customFormat="1" ht="16.5" customHeight="1" x14ac:dyDescent="0.3">
      <c r="B210" s="189" t="s">
        <v>940</v>
      </c>
      <c r="C210" s="190" t="s">
        <v>438</v>
      </c>
      <c r="D210" s="168" t="e">
        <f>SUMIF([1]RG!B:B,'Consolidado 2020'!B210,[1]RG!D:D)</f>
        <v>#VALUE!</v>
      </c>
      <c r="E210" s="169" t="e">
        <f>SUMIF([1]RG!B:B,'Consolidado 2020'!B210,[1]RG!E:E)</f>
        <v>#VALUE!</v>
      </c>
      <c r="F210" s="168" t="e">
        <f>SUMIF([1]AF!C:C,'Consolidado 2020'!B210,[1]AF!E:E)</f>
        <v>#VALUE!</v>
      </c>
      <c r="G210" s="169" t="e">
        <f>SUMIF([1]AF!C:C,'Consolidado 2020'!B210,[1]AF!F:F)</f>
        <v>#VALUE!</v>
      </c>
      <c r="H210" s="194">
        <v>103990631</v>
      </c>
      <c r="I210" s="195">
        <v>0</v>
      </c>
      <c r="J210" s="196">
        <v>15083.21</v>
      </c>
      <c r="K210" s="233">
        <v>0</v>
      </c>
      <c r="L210" s="173">
        <v>0</v>
      </c>
      <c r="M210" s="174" t="e">
        <f>+E210+G210+K210-J210</f>
        <v>#VALUE!</v>
      </c>
      <c r="N210" s="199"/>
    </row>
    <row r="211" spans="2:14" ht="16.5" customHeight="1" thickBot="1" x14ac:dyDescent="0.35">
      <c r="B211" s="164" t="s">
        <v>941</v>
      </c>
      <c r="C211" s="165" t="s">
        <v>942</v>
      </c>
      <c r="D211" s="168" t="e">
        <f>SUMIF([1]RG!B:B,'Consolidado 2020'!B211,[1]RG!D:D)</f>
        <v>#VALUE!</v>
      </c>
      <c r="E211" s="169" t="e">
        <f>SUMIF([1]RG!B:B,'Consolidado 2020'!B211,[1]RG!E:E)</f>
        <v>#VALUE!</v>
      </c>
      <c r="F211" s="168" t="e">
        <f>SUMIF([1]AF!C:C,'Consolidado 2020'!B211,[1]AF!E:E)</f>
        <v>#VALUE!</v>
      </c>
      <c r="G211" s="169" t="e">
        <f>SUMIF([1]AF!C:C,'Consolidado 2020'!B211,[1]AF!F:F)</f>
        <v>#VALUE!</v>
      </c>
      <c r="H211" s="170">
        <v>0</v>
      </c>
      <c r="I211" s="171">
        <v>0</v>
      </c>
      <c r="J211" s="170">
        <v>0</v>
      </c>
      <c r="K211" s="172">
        <v>0</v>
      </c>
      <c r="L211" s="173">
        <v>12973985</v>
      </c>
      <c r="M211" s="174" t="e">
        <f>+E211+G211+K211-J211</f>
        <v>#VALUE!</v>
      </c>
      <c r="N211" s="139">
        <v>40803</v>
      </c>
    </row>
    <row r="212" spans="2:14" s="235" customFormat="1" ht="16.5" customHeight="1" thickBot="1" x14ac:dyDescent="0.35">
      <c r="B212" s="205"/>
      <c r="C212" s="206" t="s">
        <v>943</v>
      </c>
      <c r="D212" s="207" t="e">
        <f>SUM(D185:D211)</f>
        <v>#VALUE!</v>
      </c>
      <c r="E212" s="208" t="e">
        <f>SUM(E185:E211)</f>
        <v>#VALUE!</v>
      </c>
      <c r="F212" s="207" t="e">
        <f>SUM(F185:F211)</f>
        <v>#VALUE!</v>
      </c>
      <c r="G212" s="208" t="e">
        <f>SUM(G185:G211)</f>
        <v>#VALUE!</v>
      </c>
      <c r="H212" s="209"/>
      <c r="I212" s="210"/>
      <c r="J212" s="211"/>
      <c r="K212" s="212"/>
      <c r="L212" s="213">
        <v>10826192798</v>
      </c>
      <c r="M212" s="214" t="e">
        <f>SUM(M185:M211)</f>
        <v>#VALUE!</v>
      </c>
      <c r="N212" s="234"/>
    </row>
    <row r="213" spans="2:14" s="162" customFormat="1" ht="16.5" customHeight="1" x14ac:dyDescent="0.3">
      <c r="B213" s="152" t="s">
        <v>944</v>
      </c>
      <c r="C213" s="153" t="s">
        <v>945</v>
      </c>
      <c r="D213" s="154">
        <v>0</v>
      </c>
      <c r="E213" s="163">
        <v>0</v>
      </c>
      <c r="F213" s="154">
        <v>0</v>
      </c>
      <c r="G213" s="163">
        <v>0</v>
      </c>
      <c r="H213" s="156">
        <v>0</v>
      </c>
      <c r="I213" s="157">
        <v>0</v>
      </c>
      <c r="J213" s="156">
        <v>0</v>
      </c>
      <c r="K213" s="158">
        <v>0</v>
      </c>
      <c r="L213" s="159">
        <v>0</v>
      </c>
      <c r="M213" s="160">
        <f t="shared" ref="M213:M276" si="6">+E213+G213+J213-K213</f>
        <v>0</v>
      </c>
      <c r="N213" s="161"/>
    </row>
    <row r="214" spans="2:14" s="162" customFormat="1" ht="16.5" customHeight="1" x14ac:dyDescent="0.3">
      <c r="B214" s="152" t="s">
        <v>946</v>
      </c>
      <c r="C214" s="153" t="s">
        <v>947</v>
      </c>
      <c r="D214" s="154">
        <v>0</v>
      </c>
      <c r="E214" s="163">
        <v>0</v>
      </c>
      <c r="F214" s="154">
        <v>0</v>
      </c>
      <c r="G214" s="163" t="e">
        <f>+SUMIF([1]AF!C:C,'Consolidado 2020'!B214,[1]AF!F:F)</f>
        <v>#VALUE!</v>
      </c>
      <c r="H214" s="156">
        <v>0</v>
      </c>
      <c r="I214" s="157">
        <v>0</v>
      </c>
      <c r="J214" s="156">
        <v>0</v>
      </c>
      <c r="K214" s="158">
        <v>0</v>
      </c>
      <c r="L214" s="159">
        <v>0</v>
      </c>
      <c r="M214" s="160" t="e">
        <f t="shared" si="6"/>
        <v>#VALUE!</v>
      </c>
      <c r="N214" s="161"/>
    </row>
    <row r="215" spans="2:14" s="162" customFormat="1" ht="16.5" customHeight="1" x14ac:dyDescent="0.3">
      <c r="B215" s="152" t="s">
        <v>948</v>
      </c>
      <c r="C215" s="153" t="s">
        <v>949</v>
      </c>
      <c r="D215" s="154">
        <v>0</v>
      </c>
      <c r="E215" s="163">
        <v>0</v>
      </c>
      <c r="F215" s="154">
        <v>0</v>
      </c>
      <c r="G215" s="163" t="e">
        <f>+SUMIF([1]AF!C:C,'Consolidado 2020'!B215,[1]AF!F:F)</f>
        <v>#VALUE!</v>
      </c>
      <c r="H215" s="156">
        <v>0</v>
      </c>
      <c r="I215" s="157">
        <v>0</v>
      </c>
      <c r="J215" s="156">
        <v>0</v>
      </c>
      <c r="K215" s="158">
        <v>0</v>
      </c>
      <c r="L215" s="159">
        <v>0</v>
      </c>
      <c r="M215" s="160" t="e">
        <f t="shared" si="6"/>
        <v>#VALUE!</v>
      </c>
      <c r="N215" s="161"/>
    </row>
    <row r="216" spans="2:14" ht="16.5" customHeight="1" x14ac:dyDescent="0.3">
      <c r="B216" s="164" t="s">
        <v>950</v>
      </c>
      <c r="C216" s="165" t="s">
        <v>951</v>
      </c>
      <c r="D216" s="168" t="e">
        <f>SUMIF([1]RG!B:B,'Consolidado 2020'!B216,[1]RG!D:D)</f>
        <v>#VALUE!</v>
      </c>
      <c r="E216" s="169" t="e">
        <f>SUMIF([1]RG!B:B,'Consolidado 2020'!B216,[1]RG!E:E)</f>
        <v>#VALUE!</v>
      </c>
      <c r="F216" s="168" t="e">
        <f>SUMIF([1]AF!C:C,'Consolidado 2020'!B216,[1]AF!E:E)</f>
        <v>#VALUE!</v>
      </c>
      <c r="G216" s="169" t="e">
        <f>SUMIF([1]AF!C:C,'Consolidado 2020'!B216,[1]AF!F:F)</f>
        <v>#VALUE!</v>
      </c>
      <c r="H216" s="170">
        <v>0</v>
      </c>
      <c r="I216" s="171">
        <v>0</v>
      </c>
      <c r="J216" s="170">
        <v>0</v>
      </c>
      <c r="K216" s="172">
        <v>0</v>
      </c>
      <c r="L216" s="173">
        <v>56638828</v>
      </c>
      <c r="M216" s="174" t="e">
        <f t="shared" si="6"/>
        <v>#VALUE!</v>
      </c>
      <c r="N216" s="139">
        <v>5110101</v>
      </c>
    </row>
    <row r="217" spans="2:14" ht="16.5" customHeight="1" x14ac:dyDescent="0.3">
      <c r="B217" s="164" t="s">
        <v>952</v>
      </c>
      <c r="C217" s="165" t="s">
        <v>953</v>
      </c>
      <c r="D217" s="168" t="e">
        <f>SUMIF([1]RG!B:B,'Consolidado 2020'!B217,[1]RG!D:D)</f>
        <v>#VALUE!</v>
      </c>
      <c r="E217" s="169" t="e">
        <f>SUMIF([1]RG!B:B,'Consolidado 2020'!B217,[1]RG!E:E)</f>
        <v>#VALUE!</v>
      </c>
      <c r="F217" s="168" t="e">
        <f>SUMIF([1]AF!C:C,'Consolidado 2020'!B217,[1]AF!E:E)</f>
        <v>#VALUE!</v>
      </c>
      <c r="G217" s="169" t="e">
        <f>SUMIF([1]AF!C:C,'Consolidado 2020'!B217,[1]AF!F:F)</f>
        <v>#VALUE!</v>
      </c>
      <c r="H217" s="170">
        <v>0</v>
      </c>
      <c r="I217" s="171">
        <v>0</v>
      </c>
      <c r="J217" s="170">
        <v>0</v>
      </c>
      <c r="K217" s="172">
        <v>0</v>
      </c>
      <c r="L217" s="173">
        <v>223124937</v>
      </c>
      <c r="M217" s="174" t="e">
        <f t="shared" si="6"/>
        <v>#VALUE!</v>
      </c>
      <c r="N217" s="139">
        <v>511020101</v>
      </c>
    </row>
    <row r="218" spans="2:14" ht="16.5" customHeight="1" x14ac:dyDescent="0.3">
      <c r="B218" s="164" t="s">
        <v>954</v>
      </c>
      <c r="C218" s="165" t="s">
        <v>955</v>
      </c>
      <c r="D218" s="168" t="e">
        <f>SUMIF([1]RG!B:B,'Consolidado 2020'!B218,[1]RG!D:D)</f>
        <v>#VALUE!</v>
      </c>
      <c r="E218" s="169" t="e">
        <f>SUMIF([1]RG!B:B,'Consolidado 2020'!B218,[1]RG!E:E)</f>
        <v>#VALUE!</v>
      </c>
      <c r="F218" s="168" t="e">
        <f>SUMIF([1]AF!C:C,'Consolidado 2020'!B218,[1]AF!E:E)</f>
        <v>#VALUE!</v>
      </c>
      <c r="G218" s="169" t="e">
        <f>SUMIF([1]AF!C:C,'Consolidado 2020'!B218,[1]AF!F:F)</f>
        <v>#VALUE!</v>
      </c>
      <c r="H218" s="170">
        <v>0</v>
      </c>
      <c r="I218" s="171">
        <v>61126</v>
      </c>
      <c r="J218" s="170">
        <v>0</v>
      </c>
      <c r="K218" s="172">
        <v>8.7799999999999994</v>
      </c>
      <c r="L218" s="173">
        <v>47538328</v>
      </c>
      <c r="M218" s="174" t="e">
        <f t="shared" si="6"/>
        <v>#VALUE!</v>
      </c>
      <c r="N218" s="139">
        <v>511020201</v>
      </c>
    </row>
    <row r="219" spans="2:14" ht="16.5" customHeight="1" x14ac:dyDescent="0.3">
      <c r="B219" s="164" t="s">
        <v>956</v>
      </c>
      <c r="C219" s="165" t="s">
        <v>957</v>
      </c>
      <c r="D219" s="168" t="e">
        <f>SUMIF([1]RG!B:B,'Consolidado 2020'!B219,[1]RG!D:D)</f>
        <v>#VALUE!</v>
      </c>
      <c r="E219" s="169" t="e">
        <f>SUMIF([1]RG!B:B,'Consolidado 2020'!B219,[1]RG!E:E)</f>
        <v>#VALUE!</v>
      </c>
      <c r="F219" s="168" t="e">
        <f>SUMIF([1]AF!C:C,'Consolidado 2020'!B219,[1]AF!E:E)</f>
        <v>#VALUE!</v>
      </c>
      <c r="G219" s="169" t="e">
        <f>SUMIF([1]AF!C:C,'Consolidado 2020'!B219,[1]AF!F:F)</f>
        <v>#VALUE!</v>
      </c>
      <c r="H219" s="170">
        <v>0</v>
      </c>
      <c r="I219" s="171">
        <v>47543355</v>
      </c>
      <c r="J219" s="170">
        <v>0</v>
      </c>
      <c r="K219" s="172">
        <v>6862.28</v>
      </c>
      <c r="L219" s="173">
        <v>1057133388</v>
      </c>
      <c r="M219" s="174" t="e">
        <f t="shared" si="6"/>
        <v>#VALUE!</v>
      </c>
      <c r="N219" s="139">
        <v>51103012001</v>
      </c>
    </row>
    <row r="220" spans="2:14" ht="16.5" customHeight="1" x14ac:dyDescent="0.3">
      <c r="B220" s="164" t="s">
        <v>958</v>
      </c>
      <c r="C220" s="165" t="s">
        <v>959</v>
      </c>
      <c r="D220" s="168" t="e">
        <f>SUMIF([1]RG!B:B,'Consolidado 2020'!B220,[1]RG!D:D)</f>
        <v>#VALUE!</v>
      </c>
      <c r="E220" s="169" t="e">
        <f>SUMIF([1]RG!B:B,'Consolidado 2020'!B220,[1]RG!E:E)</f>
        <v>#VALUE!</v>
      </c>
      <c r="F220" s="168" t="e">
        <f>SUMIF([1]AF!C:C,'Consolidado 2020'!B220,[1]AF!E:E)</f>
        <v>#VALUE!</v>
      </c>
      <c r="G220" s="169" t="e">
        <f>SUMIF([1]AF!C:C,'Consolidado 2020'!B220,[1]AF!F:F)</f>
        <v>#VALUE!</v>
      </c>
      <c r="H220" s="170">
        <v>0</v>
      </c>
      <c r="I220" s="172">
        <v>25000192</v>
      </c>
      <c r="J220" s="236">
        <v>0</v>
      </c>
      <c r="K220" s="169">
        <v>3577.9</v>
      </c>
      <c r="L220" s="173">
        <v>226011942</v>
      </c>
      <c r="M220" s="174" t="e">
        <f t="shared" si="6"/>
        <v>#VALUE!</v>
      </c>
      <c r="N220" s="139">
        <v>51103012001</v>
      </c>
    </row>
    <row r="221" spans="2:14" ht="16.5" customHeight="1" x14ac:dyDescent="0.3">
      <c r="B221" s="164" t="s">
        <v>960</v>
      </c>
      <c r="C221" s="165" t="s">
        <v>961</v>
      </c>
      <c r="D221" s="168" t="e">
        <f>SUMIF([1]RG!B:B,'Consolidado 2020'!B221,[1]RG!D:D)</f>
        <v>#VALUE!</v>
      </c>
      <c r="E221" s="169" t="e">
        <f>SUMIF([1]RG!B:B,'Consolidado 2020'!B221,[1]RG!E:E)</f>
        <v>#VALUE!</v>
      </c>
      <c r="F221" s="168" t="e">
        <f>SUMIF([1]AF!C:C,'Consolidado 2020'!B221,[1]AF!E:E)</f>
        <v>#VALUE!</v>
      </c>
      <c r="G221" s="169" t="e">
        <f>SUMIF([1]AF!C:C,'Consolidado 2020'!B221,[1]AF!F:F)</f>
        <v>#VALUE!</v>
      </c>
      <c r="H221" s="170">
        <v>0</v>
      </c>
      <c r="I221" s="171">
        <v>244508</v>
      </c>
      <c r="J221" s="170">
        <v>0</v>
      </c>
      <c r="K221" s="172">
        <v>35.11</v>
      </c>
      <c r="L221" s="173">
        <v>2530200</v>
      </c>
      <c r="M221" s="174" t="e">
        <f t="shared" si="6"/>
        <v>#VALUE!</v>
      </c>
      <c r="N221" s="139">
        <v>5110203</v>
      </c>
    </row>
    <row r="222" spans="2:14" ht="16.5" customHeight="1" x14ac:dyDescent="0.3">
      <c r="B222" s="164" t="s">
        <v>962</v>
      </c>
      <c r="C222" s="165" t="s">
        <v>963</v>
      </c>
      <c r="D222" s="168" t="e">
        <f>SUMIF([1]RG!B:B,'Consolidado 2020'!B222,[1]RG!D:D)</f>
        <v>#VALUE!</v>
      </c>
      <c r="E222" s="169" t="e">
        <f>SUMIF([1]RG!B:B,'Consolidado 2020'!B222,[1]RG!E:E)</f>
        <v>#VALUE!</v>
      </c>
      <c r="F222" s="168" t="e">
        <f>SUMIF([1]AF!C:C,'Consolidado 2020'!B222,[1]AF!E:E)</f>
        <v>#VALUE!</v>
      </c>
      <c r="G222" s="169" t="e">
        <f>SUMIF([1]AF!C:C,'Consolidado 2020'!B222,[1]AF!F:F)</f>
        <v>#VALUE!</v>
      </c>
      <c r="H222" s="170">
        <v>0</v>
      </c>
      <c r="I222" s="171">
        <v>0</v>
      </c>
      <c r="J222" s="170">
        <v>0</v>
      </c>
      <c r="K222" s="172">
        <v>0</v>
      </c>
      <c r="L222" s="173">
        <v>0</v>
      </c>
      <c r="M222" s="174" t="e">
        <f t="shared" si="6"/>
        <v>#VALUE!</v>
      </c>
    </row>
    <row r="223" spans="2:14" ht="16.5" customHeight="1" x14ac:dyDescent="0.3">
      <c r="B223" s="164" t="s">
        <v>964</v>
      </c>
      <c r="C223" s="165" t="s">
        <v>965</v>
      </c>
      <c r="D223" s="168" t="e">
        <f>SUMIF([1]RG!B:B,'Consolidado 2020'!B223,[1]RG!D:D)</f>
        <v>#VALUE!</v>
      </c>
      <c r="E223" s="169" t="e">
        <f>SUMIF([1]RG!B:B,'Consolidado 2020'!B223,[1]RG!E:E)</f>
        <v>#VALUE!</v>
      </c>
      <c r="F223" s="168" t="e">
        <f>SUMIF([1]AF!C:C,'Consolidado 2020'!B223,[1]AF!E:E)</f>
        <v>#VALUE!</v>
      </c>
      <c r="G223" s="169" t="e">
        <f>SUMIF([1]AF!C:C,'Consolidado 2020'!B223,[1]AF!F:F)</f>
        <v>#VALUE!</v>
      </c>
      <c r="H223" s="170">
        <v>0</v>
      </c>
      <c r="I223" s="171">
        <v>0</v>
      </c>
      <c r="J223" s="170">
        <v>0</v>
      </c>
      <c r="K223" s="172">
        <v>0</v>
      </c>
      <c r="L223" s="173">
        <v>82039498</v>
      </c>
      <c r="M223" s="174" t="e">
        <f t="shared" si="6"/>
        <v>#VALUE!</v>
      </c>
      <c r="N223" s="139">
        <v>51103010101</v>
      </c>
    </row>
    <row r="224" spans="2:14" ht="16.5" customHeight="1" x14ac:dyDescent="0.3">
      <c r="B224" s="164" t="s">
        <v>966</v>
      </c>
      <c r="C224" s="165" t="s">
        <v>967</v>
      </c>
      <c r="D224" s="168" t="e">
        <f>SUMIF([1]RG!B:B,'Consolidado 2020'!B224,[1]RG!D:D)</f>
        <v>#VALUE!</v>
      </c>
      <c r="E224" s="169" t="e">
        <f>SUMIF([1]RG!B:B,'Consolidado 2020'!B224,[1]RG!E:E)</f>
        <v>#VALUE!</v>
      </c>
      <c r="F224" s="168" t="e">
        <f>SUMIF([1]AF!C:C,'Consolidado 2020'!B224,[1]AF!E:E)</f>
        <v>#VALUE!</v>
      </c>
      <c r="G224" s="169" t="e">
        <f>SUMIF([1]AF!C:C,'Consolidado 2020'!B224,[1]AF!F:F)</f>
        <v>#VALUE!</v>
      </c>
      <c r="H224" s="170">
        <v>0</v>
      </c>
      <c r="I224" s="171">
        <v>0</v>
      </c>
      <c r="J224" s="170">
        <v>0</v>
      </c>
      <c r="K224" s="172">
        <v>0</v>
      </c>
      <c r="L224" s="173">
        <v>160050000</v>
      </c>
      <c r="M224" s="174" t="e">
        <f t="shared" si="6"/>
        <v>#VALUE!</v>
      </c>
      <c r="N224" s="139">
        <v>51103012031</v>
      </c>
    </row>
    <row r="225" spans="2:14" s="162" customFormat="1" ht="16.5" customHeight="1" x14ac:dyDescent="0.3">
      <c r="B225" s="152" t="s">
        <v>968</v>
      </c>
      <c r="C225" s="153" t="s">
        <v>458</v>
      </c>
      <c r="D225" s="154">
        <v>0</v>
      </c>
      <c r="E225" s="163">
        <v>0</v>
      </c>
      <c r="F225" s="154">
        <v>0</v>
      </c>
      <c r="G225" s="163" t="e">
        <f>+SUMIF([1]AF!C:C,'Consolidado 2020'!B225,[1]AF!F:F)</f>
        <v>#VALUE!</v>
      </c>
      <c r="H225" s="156">
        <v>0</v>
      </c>
      <c r="I225" s="157">
        <v>0</v>
      </c>
      <c r="J225" s="156">
        <v>0</v>
      </c>
      <c r="K225" s="158">
        <v>0</v>
      </c>
      <c r="L225" s="159">
        <v>0</v>
      </c>
      <c r="M225" s="160" t="e">
        <f t="shared" si="6"/>
        <v>#VALUE!</v>
      </c>
      <c r="N225" s="161"/>
    </row>
    <row r="226" spans="2:14" ht="16.5" customHeight="1" x14ac:dyDescent="0.3">
      <c r="B226" s="164" t="s">
        <v>969</v>
      </c>
      <c r="C226" s="165" t="s">
        <v>970</v>
      </c>
      <c r="D226" s="168" t="e">
        <f>SUMIF([1]RG!B:B,'Consolidado 2020'!B226,[1]RG!D:D)</f>
        <v>#VALUE!</v>
      </c>
      <c r="E226" s="169" t="e">
        <f>SUMIF([1]RG!B:B,'Consolidado 2020'!B226,[1]RG!E:E)</f>
        <v>#VALUE!</v>
      </c>
      <c r="F226" s="168" t="e">
        <f>SUMIF([1]AF!C:C,'Consolidado 2020'!B226,[1]AF!E:E)</f>
        <v>#VALUE!</v>
      </c>
      <c r="G226" s="169" t="e">
        <f>SUMIF([1]AF!C:C,'Consolidado 2020'!B226,[1]AF!F:F)</f>
        <v>#VALUE!</v>
      </c>
      <c r="H226" s="170">
        <v>0</v>
      </c>
      <c r="I226" s="171">
        <v>0</v>
      </c>
      <c r="J226" s="170">
        <v>0</v>
      </c>
      <c r="K226" s="172">
        <v>0</v>
      </c>
      <c r="L226" s="173">
        <v>2635894</v>
      </c>
      <c r="M226" s="174" t="e">
        <f t="shared" si="6"/>
        <v>#VALUE!</v>
      </c>
      <c r="N226" s="139">
        <v>51201</v>
      </c>
    </row>
    <row r="227" spans="2:14" ht="16.5" customHeight="1" x14ac:dyDescent="0.3">
      <c r="B227" s="164" t="s">
        <v>971</v>
      </c>
      <c r="C227" s="165" t="s">
        <v>972</v>
      </c>
      <c r="D227" s="168" t="e">
        <f>SUMIF([1]RG!B:B,'Consolidado 2020'!B227,[1]RG!D:D)</f>
        <v>#VALUE!</v>
      </c>
      <c r="E227" s="169" t="e">
        <f>SUMIF([1]RG!B:B,'Consolidado 2020'!B227,[1]RG!E:E)</f>
        <v>#VALUE!</v>
      </c>
      <c r="F227" s="168" t="e">
        <f>SUMIF([1]AF!C:C,'Consolidado 2020'!B227,[1]AF!E:E)</f>
        <v>#VALUE!</v>
      </c>
      <c r="G227" s="169" t="e">
        <f>SUMIF([1]AF!C:C,'Consolidado 2020'!B227,[1]AF!F:F)</f>
        <v>#VALUE!</v>
      </c>
      <c r="H227" s="170">
        <v>0</v>
      </c>
      <c r="I227" s="171">
        <v>0</v>
      </c>
      <c r="J227" s="170">
        <v>0</v>
      </c>
      <c r="K227" s="172">
        <v>0</v>
      </c>
      <c r="L227" s="173">
        <v>6170137</v>
      </c>
      <c r="M227" s="174" t="e">
        <f t="shared" si="6"/>
        <v>#VALUE!</v>
      </c>
      <c r="N227" s="139">
        <v>51203</v>
      </c>
    </row>
    <row r="228" spans="2:14" ht="16.5" customHeight="1" x14ac:dyDescent="0.3">
      <c r="B228" s="164" t="s">
        <v>973</v>
      </c>
      <c r="C228" s="165" t="s">
        <v>974</v>
      </c>
      <c r="D228" s="168" t="e">
        <f>SUMIF([1]RG!B:B,'Consolidado 2020'!B228,[1]RG!D:D)</f>
        <v>#VALUE!</v>
      </c>
      <c r="E228" s="169" t="e">
        <f>SUMIF([1]RG!B:B,'Consolidado 2020'!B228,[1]RG!E:E)</f>
        <v>#VALUE!</v>
      </c>
      <c r="F228" s="168" t="e">
        <f>SUMIF([1]AF!C:C,'Consolidado 2020'!B228,[1]AF!E:E)</f>
        <v>#VALUE!</v>
      </c>
      <c r="G228" s="169" t="e">
        <f>SUMIF([1]AF!C:C,'Consolidado 2020'!B228,[1]AF!F:F)</f>
        <v>#VALUE!</v>
      </c>
      <c r="H228" s="170">
        <v>0</v>
      </c>
      <c r="I228" s="171">
        <v>0</v>
      </c>
      <c r="J228" s="170">
        <v>0</v>
      </c>
      <c r="K228" s="172">
        <v>0</v>
      </c>
      <c r="L228" s="173">
        <v>182256928</v>
      </c>
      <c r="M228" s="174" t="e">
        <f t="shared" si="6"/>
        <v>#VALUE!</v>
      </c>
      <c r="N228" s="139">
        <v>51201</v>
      </c>
    </row>
    <row r="229" spans="2:14" ht="16.5" customHeight="1" x14ac:dyDescent="0.3">
      <c r="B229" s="164" t="s">
        <v>975</v>
      </c>
      <c r="C229" s="165" t="s">
        <v>976</v>
      </c>
      <c r="D229" s="168" t="e">
        <f>SUMIF([1]RG!B:B,'Consolidado 2020'!B229,[1]RG!D:D)</f>
        <v>#VALUE!</v>
      </c>
      <c r="E229" s="169" t="e">
        <f>SUMIF([1]RG!B:B,'Consolidado 2020'!B229,[1]RG!E:E)</f>
        <v>#VALUE!</v>
      </c>
      <c r="F229" s="168" t="e">
        <f>SUMIF([1]AF!C:C,'Consolidado 2020'!B229,[1]AF!E:E)</f>
        <v>#VALUE!</v>
      </c>
      <c r="G229" s="169" t="e">
        <f>SUMIF([1]AF!C:C,'Consolidado 2020'!B229,[1]AF!F:F)</f>
        <v>#VALUE!</v>
      </c>
      <c r="H229" s="170">
        <v>0</v>
      </c>
      <c r="I229" s="171">
        <v>0</v>
      </c>
      <c r="J229" s="170">
        <v>0</v>
      </c>
      <c r="K229" s="172">
        <v>0</v>
      </c>
      <c r="L229" s="173">
        <v>175000000</v>
      </c>
      <c r="M229" s="174" t="e">
        <f t="shared" si="6"/>
        <v>#VALUE!</v>
      </c>
      <c r="N229" s="139">
        <v>51206</v>
      </c>
    </row>
    <row r="230" spans="2:14" s="162" customFormat="1" ht="16.5" customHeight="1" x14ac:dyDescent="0.3">
      <c r="B230" s="152" t="s">
        <v>977</v>
      </c>
      <c r="C230" s="153" t="s">
        <v>463</v>
      </c>
      <c r="D230" s="154">
        <v>0</v>
      </c>
      <c r="E230" s="163">
        <v>0</v>
      </c>
      <c r="F230" s="154">
        <v>0</v>
      </c>
      <c r="G230" s="163" t="e">
        <f>+SUMIF([1]AF!C:C,'Consolidado 2020'!B230,[1]AF!F:F)</f>
        <v>#VALUE!</v>
      </c>
      <c r="H230" s="156">
        <v>0</v>
      </c>
      <c r="I230" s="157">
        <v>0</v>
      </c>
      <c r="J230" s="156">
        <v>0</v>
      </c>
      <c r="K230" s="158">
        <v>0</v>
      </c>
      <c r="L230" s="159">
        <v>0</v>
      </c>
      <c r="M230" s="160" t="e">
        <f t="shared" si="6"/>
        <v>#VALUE!</v>
      </c>
      <c r="N230" s="161"/>
    </row>
    <row r="231" spans="2:14" s="162" customFormat="1" ht="16.5" customHeight="1" x14ac:dyDescent="0.3">
      <c r="B231" s="152" t="s">
        <v>978</v>
      </c>
      <c r="C231" s="153" t="s">
        <v>464</v>
      </c>
      <c r="D231" s="154">
        <v>0</v>
      </c>
      <c r="E231" s="163">
        <v>0</v>
      </c>
      <c r="F231" s="154">
        <v>0</v>
      </c>
      <c r="G231" s="163" t="e">
        <f>+SUMIF([1]AF!C:C,'Consolidado 2020'!B231,[1]AF!F:F)</f>
        <v>#VALUE!</v>
      </c>
      <c r="H231" s="156">
        <v>0</v>
      </c>
      <c r="I231" s="157">
        <v>0</v>
      </c>
      <c r="J231" s="156">
        <v>0</v>
      </c>
      <c r="K231" s="158">
        <v>0</v>
      </c>
      <c r="L231" s="159">
        <v>0</v>
      </c>
      <c r="M231" s="160" t="e">
        <f t="shared" si="6"/>
        <v>#VALUE!</v>
      </c>
      <c r="N231" s="161"/>
    </row>
    <row r="232" spans="2:14" ht="16.5" customHeight="1" x14ac:dyDescent="0.3">
      <c r="B232" s="164" t="s">
        <v>979</v>
      </c>
      <c r="C232" s="165" t="s">
        <v>465</v>
      </c>
      <c r="D232" s="168" t="e">
        <f>SUMIF([1]RG!B:B,'Consolidado 2020'!B232,[1]RG!D:D)</f>
        <v>#VALUE!</v>
      </c>
      <c r="E232" s="169" t="e">
        <f>SUMIF([1]RG!B:B,'Consolidado 2020'!B232,[1]RG!E:E)</f>
        <v>#VALUE!</v>
      </c>
      <c r="F232" s="168" t="e">
        <f>SUMIF([1]AF!C:C,'Consolidado 2020'!B232,[1]AF!E:E)</f>
        <v>#VALUE!</v>
      </c>
      <c r="G232" s="169" t="e">
        <f>SUMIF([1]AF!C:C,'Consolidado 2020'!B232,[1]AF!F:F)</f>
        <v>#VALUE!</v>
      </c>
      <c r="H232" s="170">
        <v>0</v>
      </c>
      <c r="I232" s="171">
        <v>0</v>
      </c>
      <c r="J232" s="170">
        <v>0</v>
      </c>
      <c r="K232" s="172">
        <v>0</v>
      </c>
      <c r="L232" s="173">
        <v>1274843333</v>
      </c>
      <c r="M232" s="174" t="e">
        <f t="shared" si="6"/>
        <v>#VALUE!</v>
      </c>
      <c r="N232" s="139">
        <v>5130101</v>
      </c>
    </row>
    <row r="233" spans="2:14" ht="16.5" customHeight="1" x14ac:dyDescent="0.3">
      <c r="B233" s="164" t="s">
        <v>980</v>
      </c>
      <c r="C233" s="165" t="s">
        <v>476</v>
      </c>
      <c r="D233" s="168" t="e">
        <f>SUMIF([1]RG!B:B,'Consolidado 2020'!B233,[1]RG!D:D)</f>
        <v>#VALUE!</v>
      </c>
      <c r="E233" s="169" t="e">
        <f>SUMIF([1]RG!B:B,'Consolidado 2020'!B233,[1]RG!E:E)</f>
        <v>#VALUE!</v>
      </c>
      <c r="F233" s="168" t="e">
        <f>SUMIF([1]AF!C:C,'Consolidado 2020'!B233,[1]AF!E:E)</f>
        <v>#VALUE!</v>
      </c>
      <c r="G233" s="169" t="e">
        <f>SUMIF([1]AF!C:C,'Consolidado 2020'!B233,[1]AF!F:F)</f>
        <v>#VALUE!</v>
      </c>
      <c r="H233" s="170">
        <v>0</v>
      </c>
      <c r="I233" s="171">
        <v>0</v>
      </c>
      <c r="J233" s="170">
        <v>0</v>
      </c>
      <c r="K233" s="172">
        <v>0</v>
      </c>
      <c r="L233" s="173">
        <v>193136116</v>
      </c>
      <c r="M233" s="174" t="e">
        <f t="shared" si="6"/>
        <v>#VALUE!</v>
      </c>
      <c r="N233" s="139">
        <v>5130304</v>
      </c>
    </row>
    <row r="234" spans="2:14" ht="16.5" customHeight="1" x14ac:dyDescent="0.3">
      <c r="B234" s="164" t="s">
        <v>981</v>
      </c>
      <c r="C234" s="165" t="s">
        <v>466</v>
      </c>
      <c r="D234" s="168" t="e">
        <f>SUMIF([1]RG!B:B,'Consolidado 2020'!B234,[1]RG!D:D)</f>
        <v>#VALUE!</v>
      </c>
      <c r="E234" s="169" t="e">
        <f>SUMIF([1]RG!B:B,'Consolidado 2020'!B234,[1]RG!E:E)</f>
        <v>#VALUE!</v>
      </c>
      <c r="F234" s="168" t="e">
        <f>SUMIF([1]AF!C:C,'Consolidado 2020'!B234,[1]AF!E:E)</f>
        <v>#VALUE!</v>
      </c>
      <c r="G234" s="169" t="e">
        <f>SUMIF([1]AF!C:C,'Consolidado 2020'!B234,[1]AF!F:F)</f>
        <v>#VALUE!</v>
      </c>
      <c r="H234" s="170">
        <v>0</v>
      </c>
      <c r="I234" s="171">
        <v>0</v>
      </c>
      <c r="J234" s="170">
        <v>0</v>
      </c>
      <c r="K234" s="172">
        <v>0</v>
      </c>
      <c r="L234" s="173">
        <v>123197731</v>
      </c>
      <c r="M234" s="174" t="e">
        <f t="shared" si="6"/>
        <v>#VALUE!</v>
      </c>
      <c r="N234" s="139">
        <v>5130104</v>
      </c>
    </row>
    <row r="235" spans="2:14" ht="16.5" customHeight="1" x14ac:dyDescent="0.3">
      <c r="B235" s="164" t="s">
        <v>982</v>
      </c>
      <c r="C235" s="165" t="s">
        <v>467</v>
      </c>
      <c r="D235" s="168" t="e">
        <f>SUMIF([1]RG!B:B,'Consolidado 2020'!B235,[1]RG!D:D)</f>
        <v>#VALUE!</v>
      </c>
      <c r="E235" s="169" t="e">
        <f>SUMIF([1]RG!B:B,'Consolidado 2020'!B235,[1]RG!E:E)</f>
        <v>#VALUE!</v>
      </c>
      <c r="F235" s="168" t="e">
        <f>SUMIF([1]AF!C:C,'Consolidado 2020'!B235,[1]AF!E:E)</f>
        <v>#VALUE!</v>
      </c>
      <c r="G235" s="169" t="e">
        <f>SUMIF([1]AF!C:C,'Consolidado 2020'!B235,[1]AF!F:F)</f>
        <v>#VALUE!</v>
      </c>
      <c r="H235" s="170">
        <v>0</v>
      </c>
      <c r="I235" s="171">
        <v>0</v>
      </c>
      <c r="J235" s="170">
        <v>0</v>
      </c>
      <c r="K235" s="172">
        <v>0</v>
      </c>
      <c r="L235" s="173">
        <v>10393333</v>
      </c>
      <c r="M235" s="174" t="e">
        <f t="shared" si="6"/>
        <v>#VALUE!</v>
      </c>
      <c r="N235" s="139">
        <v>5130105</v>
      </c>
    </row>
    <row r="236" spans="2:14" ht="16.5" customHeight="1" x14ac:dyDescent="0.3">
      <c r="B236" s="164" t="s">
        <v>983</v>
      </c>
      <c r="C236" s="165" t="s">
        <v>341</v>
      </c>
      <c r="D236" s="168" t="e">
        <f>SUMIF([1]RG!B:B,'Consolidado 2020'!B236,[1]RG!D:D)</f>
        <v>#VALUE!</v>
      </c>
      <c r="E236" s="169" t="e">
        <f>SUMIF([1]RG!B:B,'Consolidado 2020'!B236,[1]RG!E:E)</f>
        <v>#VALUE!</v>
      </c>
      <c r="F236" s="168" t="e">
        <f>SUMIF([1]AF!C:C,'Consolidado 2020'!B236,[1]AF!E:E)</f>
        <v>#VALUE!</v>
      </c>
      <c r="G236" s="169" t="e">
        <f>SUMIF([1]AF!C:C,'Consolidado 2020'!B236,[1]AF!F:F)</f>
        <v>#VALUE!</v>
      </c>
      <c r="H236" s="170">
        <v>0</v>
      </c>
      <c r="I236" s="171">
        <v>0</v>
      </c>
      <c r="J236" s="170">
        <v>0</v>
      </c>
      <c r="K236" s="172">
        <v>0</v>
      </c>
      <c r="L236" s="173">
        <v>285000000</v>
      </c>
      <c r="M236" s="174" t="e">
        <f t="shared" si="6"/>
        <v>#VALUE!</v>
      </c>
      <c r="N236" s="139">
        <v>5130203</v>
      </c>
    </row>
    <row r="237" spans="2:14" ht="16.5" customHeight="1" x14ac:dyDescent="0.3">
      <c r="B237" s="164" t="s">
        <v>984</v>
      </c>
      <c r="C237" s="165" t="s">
        <v>477</v>
      </c>
      <c r="D237" s="168" t="e">
        <f>SUMIF([1]RG!B:B,'Consolidado 2020'!B237,[1]RG!D:D)</f>
        <v>#VALUE!</v>
      </c>
      <c r="E237" s="169" t="e">
        <f>SUMIF([1]RG!B:B,'Consolidado 2020'!B237,[1]RG!E:E)</f>
        <v>#VALUE!</v>
      </c>
      <c r="F237" s="168" t="e">
        <f>SUMIF([1]AF!C:C,'Consolidado 2020'!B237,[1]AF!E:E)</f>
        <v>#VALUE!</v>
      </c>
      <c r="G237" s="169" t="e">
        <f>SUMIF([1]AF!C:C,'Consolidado 2020'!B237,[1]AF!F:F)</f>
        <v>#VALUE!</v>
      </c>
      <c r="H237" s="170">
        <v>0</v>
      </c>
      <c r="I237" s="171">
        <v>0</v>
      </c>
      <c r="J237" s="170">
        <v>0</v>
      </c>
      <c r="K237" s="172">
        <v>0</v>
      </c>
      <c r="L237" s="173">
        <v>399212750</v>
      </c>
      <c r="M237" s="174" t="e">
        <f t="shared" si="6"/>
        <v>#VALUE!</v>
      </c>
      <c r="N237" s="139">
        <v>5130301</v>
      </c>
    </row>
    <row r="238" spans="2:14" ht="16.5" customHeight="1" x14ac:dyDescent="0.3">
      <c r="B238" s="164" t="s">
        <v>985</v>
      </c>
      <c r="C238" s="165" t="s">
        <v>986</v>
      </c>
      <c r="D238" s="168" t="e">
        <f>SUMIF([1]RG!B:B,'Consolidado 2020'!B238,[1]RG!D:D)</f>
        <v>#VALUE!</v>
      </c>
      <c r="E238" s="169" t="e">
        <f>SUMIF([1]RG!B:B,'Consolidado 2020'!B238,[1]RG!E:E)</f>
        <v>#VALUE!</v>
      </c>
      <c r="F238" s="168" t="e">
        <f>SUMIF([1]AF!C:C,'Consolidado 2020'!B238,[1]AF!E:E)</f>
        <v>#VALUE!</v>
      </c>
      <c r="G238" s="169" t="e">
        <f>SUMIF([1]AF!C:C,'Consolidado 2020'!B238,[1]AF!F:F)</f>
        <v>#VALUE!</v>
      </c>
      <c r="H238" s="170">
        <v>0</v>
      </c>
      <c r="I238" s="171">
        <v>0</v>
      </c>
      <c r="J238" s="170">
        <v>0</v>
      </c>
      <c r="K238" s="172">
        <v>0</v>
      </c>
      <c r="L238" s="173">
        <v>243931510</v>
      </c>
      <c r="M238" s="174" t="e">
        <f t="shared" si="6"/>
        <v>#VALUE!</v>
      </c>
      <c r="N238" s="139">
        <v>5130201</v>
      </c>
    </row>
    <row r="239" spans="2:14" ht="16.5" customHeight="1" x14ac:dyDescent="0.3">
      <c r="B239" s="164" t="s">
        <v>987</v>
      </c>
      <c r="C239" s="165" t="s">
        <v>988</v>
      </c>
      <c r="D239" s="168" t="e">
        <f>SUMIF([1]RG!B:B,'Consolidado 2020'!B239,[1]RG!D:D)</f>
        <v>#VALUE!</v>
      </c>
      <c r="E239" s="169" t="e">
        <f>SUMIF([1]RG!B:B,'Consolidado 2020'!B239,[1]RG!E:E)</f>
        <v>#VALUE!</v>
      </c>
      <c r="F239" s="168" t="e">
        <f>SUMIF([1]AF!C:C,'Consolidado 2020'!B239,[1]AF!E:E)</f>
        <v>#VALUE!</v>
      </c>
      <c r="G239" s="169" t="e">
        <f>SUMIF([1]AF!C:C,'Consolidado 2020'!B239,[1]AF!F:F)</f>
        <v>#VALUE!</v>
      </c>
      <c r="H239" s="170">
        <v>0</v>
      </c>
      <c r="I239" s="171">
        <v>0</v>
      </c>
      <c r="J239" s="170">
        <v>0</v>
      </c>
      <c r="K239" s="172">
        <v>0</v>
      </c>
      <c r="L239" s="173">
        <v>239294319</v>
      </c>
      <c r="M239" s="174" t="e">
        <f t="shared" si="6"/>
        <v>#VALUE!</v>
      </c>
      <c r="N239" s="139">
        <v>51504</v>
      </c>
    </row>
    <row r="240" spans="2:14" ht="16.5" customHeight="1" x14ac:dyDescent="0.3">
      <c r="B240" s="164" t="s">
        <v>989</v>
      </c>
      <c r="C240" s="165" t="s">
        <v>990</v>
      </c>
      <c r="D240" s="168" t="e">
        <f>SUMIF([1]RG!B:B,'Consolidado 2020'!B240,[1]RG!D:D)</f>
        <v>#VALUE!</v>
      </c>
      <c r="E240" s="169" t="e">
        <f>SUMIF([1]RG!B:B,'Consolidado 2020'!B240,[1]RG!E:E)</f>
        <v>#VALUE!</v>
      </c>
      <c r="F240" s="168" t="e">
        <f>SUMIF([1]AF!C:C,'Consolidado 2020'!B240,[1]AF!E:E)</f>
        <v>#VALUE!</v>
      </c>
      <c r="G240" s="169" t="e">
        <f>SUMIF([1]AF!C:C,'Consolidado 2020'!B240,[1]AF!F:F)</f>
        <v>#VALUE!</v>
      </c>
      <c r="H240" s="170">
        <v>0</v>
      </c>
      <c r="I240" s="171">
        <v>0</v>
      </c>
      <c r="J240" s="170">
        <v>0</v>
      </c>
      <c r="K240" s="172">
        <v>0</v>
      </c>
      <c r="L240" s="173">
        <v>3329302</v>
      </c>
      <c r="M240" s="174" t="e">
        <f t="shared" si="6"/>
        <v>#VALUE!</v>
      </c>
      <c r="N240" s="139">
        <v>5131002</v>
      </c>
    </row>
    <row r="241" spans="2:14" ht="16.5" customHeight="1" x14ac:dyDescent="0.3">
      <c r="B241" s="164" t="s">
        <v>991</v>
      </c>
      <c r="C241" s="165" t="s">
        <v>992</v>
      </c>
      <c r="D241" s="168" t="e">
        <f>SUMIF([1]RG!B:B,'Consolidado 2020'!B241,[1]RG!D:D)</f>
        <v>#VALUE!</v>
      </c>
      <c r="E241" s="169" t="e">
        <f>SUMIF([1]RG!B:B,'Consolidado 2020'!B241,[1]RG!E:E)</f>
        <v>#VALUE!</v>
      </c>
      <c r="F241" s="168" t="e">
        <f>SUMIF([1]AF!C:C,'Consolidado 2020'!B241,[1]AF!E:E)</f>
        <v>#VALUE!</v>
      </c>
      <c r="G241" s="169" t="e">
        <f>SUMIF([1]AF!C:C,'Consolidado 2020'!B241,[1]AF!F:F)</f>
        <v>#VALUE!</v>
      </c>
      <c r="H241" s="170">
        <v>0</v>
      </c>
      <c r="I241" s="171">
        <v>0</v>
      </c>
      <c r="J241" s="170">
        <v>0</v>
      </c>
      <c r="K241" s="172">
        <v>0</v>
      </c>
      <c r="L241" s="173">
        <v>6198182</v>
      </c>
      <c r="M241" s="174" t="e">
        <f t="shared" si="6"/>
        <v>#VALUE!</v>
      </c>
      <c r="N241" s="139">
        <v>5131006</v>
      </c>
    </row>
    <row r="242" spans="2:14" ht="16.5" customHeight="1" x14ac:dyDescent="0.3">
      <c r="B242" s="164" t="s">
        <v>993</v>
      </c>
      <c r="C242" s="165" t="s">
        <v>460</v>
      </c>
      <c r="D242" s="168" t="e">
        <f>SUMIF([1]RG!B:B,'Consolidado 2020'!B242,[1]RG!D:D)</f>
        <v>#VALUE!</v>
      </c>
      <c r="E242" s="169" t="e">
        <f>SUMIF([1]RG!B:B,'Consolidado 2020'!B242,[1]RG!E:E)</f>
        <v>#VALUE!</v>
      </c>
      <c r="F242" s="168" t="e">
        <f>SUMIF([1]AF!C:C,'Consolidado 2020'!B242,[1]AF!E:E)</f>
        <v>#VALUE!</v>
      </c>
      <c r="G242" s="169" t="e">
        <f>SUMIF([1]AF!C:C,'Consolidado 2020'!B242,[1]AF!F:F)</f>
        <v>#VALUE!</v>
      </c>
      <c r="H242" s="170">
        <v>0</v>
      </c>
      <c r="I242" s="171">
        <v>0</v>
      </c>
      <c r="J242" s="170">
        <v>0</v>
      </c>
      <c r="K242" s="172">
        <v>0</v>
      </c>
      <c r="L242" s="173">
        <v>16217832</v>
      </c>
      <c r="M242" s="174" t="e">
        <f t="shared" si="6"/>
        <v>#VALUE!</v>
      </c>
      <c r="N242" s="139">
        <v>51203</v>
      </c>
    </row>
    <row r="243" spans="2:14" ht="16.5" customHeight="1" x14ac:dyDescent="0.3">
      <c r="B243" s="164" t="s">
        <v>994</v>
      </c>
      <c r="C243" s="165" t="s">
        <v>995</v>
      </c>
      <c r="D243" s="168" t="e">
        <f>SUMIF([1]RG!B:B,'Consolidado 2020'!B243,[1]RG!D:D)</f>
        <v>#VALUE!</v>
      </c>
      <c r="E243" s="169" t="e">
        <f>SUMIF([1]RG!B:B,'Consolidado 2020'!B243,[1]RG!E:E)</f>
        <v>#VALUE!</v>
      </c>
      <c r="F243" s="168" t="e">
        <f>SUMIF([1]AF!C:C,'Consolidado 2020'!B243,[1]AF!E:E)</f>
        <v>#VALUE!</v>
      </c>
      <c r="G243" s="169" t="e">
        <f>SUMIF([1]AF!C:C,'Consolidado 2020'!B243,[1]AF!F:F)</f>
        <v>#VALUE!</v>
      </c>
      <c r="H243" s="170">
        <v>0</v>
      </c>
      <c r="I243" s="171">
        <v>0</v>
      </c>
      <c r="J243" s="170">
        <v>0</v>
      </c>
      <c r="K243" s="172">
        <v>0</v>
      </c>
      <c r="L243" s="173">
        <v>16388271</v>
      </c>
      <c r="M243" s="174" t="e">
        <f t="shared" si="6"/>
        <v>#VALUE!</v>
      </c>
      <c r="N243" s="139">
        <v>5010113006</v>
      </c>
    </row>
    <row r="244" spans="2:14" ht="16.5" customHeight="1" x14ac:dyDescent="0.3">
      <c r="B244" s="164" t="s">
        <v>996</v>
      </c>
      <c r="C244" s="165" t="s">
        <v>997</v>
      </c>
      <c r="D244" s="168" t="e">
        <f>SUMIF([1]RG!B:B,'Consolidado 2020'!B244,[1]RG!D:D)</f>
        <v>#VALUE!</v>
      </c>
      <c r="E244" s="169" t="e">
        <f>SUMIF([1]RG!B:B,'Consolidado 2020'!B244,[1]RG!E:E)</f>
        <v>#VALUE!</v>
      </c>
      <c r="F244" s="168" t="e">
        <f>SUMIF([1]AF!C:C,'Consolidado 2020'!B244,[1]AF!E:E)</f>
        <v>#VALUE!</v>
      </c>
      <c r="G244" s="169" t="e">
        <f>SUMIF([1]AF!C:C,'Consolidado 2020'!B244,[1]AF!F:F)</f>
        <v>#VALUE!</v>
      </c>
      <c r="H244" s="170">
        <v>0</v>
      </c>
      <c r="I244" s="171">
        <v>0</v>
      </c>
      <c r="J244" s="170">
        <v>0</v>
      </c>
      <c r="K244" s="172">
        <v>0</v>
      </c>
      <c r="L244" s="173">
        <v>65692208</v>
      </c>
      <c r="M244" s="174" t="e">
        <f t="shared" si="6"/>
        <v>#VALUE!</v>
      </c>
      <c r="N244" s="139">
        <v>5130206</v>
      </c>
    </row>
    <row r="245" spans="2:14" ht="16.5" customHeight="1" x14ac:dyDescent="0.3">
      <c r="B245" s="164" t="s">
        <v>998</v>
      </c>
      <c r="C245" s="165" t="s">
        <v>475</v>
      </c>
      <c r="D245" s="168" t="e">
        <f>SUMIF([1]RG!B:B,'Consolidado 2020'!B245,[1]RG!D:D)</f>
        <v>#VALUE!</v>
      </c>
      <c r="E245" s="169" t="e">
        <f>SUMIF([1]RG!B:B,'Consolidado 2020'!B245,[1]RG!E:E)</f>
        <v>#VALUE!</v>
      </c>
      <c r="F245" s="168" t="e">
        <f>SUMIF([1]AF!C:C,'Consolidado 2020'!B245,[1]AF!E:E)</f>
        <v>#VALUE!</v>
      </c>
      <c r="G245" s="169" t="e">
        <f>SUMIF([1]AF!C:C,'Consolidado 2020'!B245,[1]AF!F:F)</f>
        <v>#VALUE!</v>
      </c>
      <c r="H245" s="170">
        <v>0</v>
      </c>
      <c r="I245" s="171">
        <v>0</v>
      </c>
      <c r="J245" s="170">
        <v>0</v>
      </c>
      <c r="K245" s="172">
        <v>0</v>
      </c>
      <c r="L245" s="173">
        <v>96729000</v>
      </c>
      <c r="M245" s="174" t="e">
        <f t="shared" si="6"/>
        <v>#VALUE!</v>
      </c>
      <c r="N245" s="139">
        <v>5130207</v>
      </c>
    </row>
    <row r="246" spans="2:14" ht="16.5" customHeight="1" x14ac:dyDescent="0.3">
      <c r="B246" s="164" t="s">
        <v>999</v>
      </c>
      <c r="C246" s="165" t="s">
        <v>1000</v>
      </c>
      <c r="D246" s="168" t="e">
        <f>SUMIF([1]RG!B:B,'Consolidado 2020'!B246,[1]RG!D:D)</f>
        <v>#VALUE!</v>
      </c>
      <c r="E246" s="169" t="e">
        <f>SUMIF([1]RG!B:B,'Consolidado 2020'!B246,[1]RG!E:E)</f>
        <v>#VALUE!</v>
      </c>
      <c r="F246" s="168" t="e">
        <f>SUMIF([1]AF!C:C,'Consolidado 2020'!B246,[1]AF!E:E)</f>
        <v>#VALUE!</v>
      </c>
      <c r="G246" s="169" t="e">
        <f>SUMIF([1]AF!C:C,'Consolidado 2020'!B246,[1]AF!F:F)</f>
        <v>#VALUE!</v>
      </c>
      <c r="H246" s="170">
        <v>0</v>
      </c>
      <c r="I246" s="171">
        <v>0</v>
      </c>
      <c r="J246" s="170">
        <v>0</v>
      </c>
      <c r="K246" s="172">
        <v>0</v>
      </c>
      <c r="L246" s="173">
        <v>5516213</v>
      </c>
      <c r="M246" s="174" t="e">
        <f t="shared" si="6"/>
        <v>#VALUE!</v>
      </c>
      <c r="N246" s="139">
        <v>5130404</v>
      </c>
    </row>
    <row r="247" spans="2:14" ht="16.5" customHeight="1" x14ac:dyDescent="0.3">
      <c r="B247" s="164" t="s">
        <v>1001</v>
      </c>
      <c r="C247" s="165" t="s">
        <v>1002</v>
      </c>
      <c r="D247" s="168" t="e">
        <f>SUMIF([1]RG!B:B,'Consolidado 2020'!B247,[1]RG!D:D)</f>
        <v>#VALUE!</v>
      </c>
      <c r="E247" s="169" t="e">
        <f>SUMIF([1]RG!B:B,'Consolidado 2020'!B247,[1]RG!E:E)</f>
        <v>#VALUE!</v>
      </c>
      <c r="F247" s="168" t="e">
        <f>SUMIF([1]AF!C:C,'Consolidado 2020'!B247,[1]AF!E:E)</f>
        <v>#VALUE!</v>
      </c>
      <c r="G247" s="169" t="e">
        <f>SUMIF([1]AF!C:C,'Consolidado 2020'!B247,[1]AF!F:F)</f>
        <v>#VALUE!</v>
      </c>
      <c r="H247" s="170">
        <v>0</v>
      </c>
      <c r="I247" s="171">
        <v>0</v>
      </c>
      <c r="J247" s="170">
        <v>0</v>
      </c>
      <c r="K247" s="172">
        <v>0</v>
      </c>
      <c r="L247" s="173">
        <v>250000000</v>
      </c>
      <c r="M247" s="174" t="e">
        <f t="shared" si="6"/>
        <v>#VALUE!</v>
      </c>
      <c r="N247" s="139">
        <v>5130401</v>
      </c>
    </row>
    <row r="248" spans="2:14" ht="16.5" customHeight="1" x14ac:dyDescent="0.3">
      <c r="B248" s="164" t="s">
        <v>1003</v>
      </c>
      <c r="C248" s="165" t="s">
        <v>1004</v>
      </c>
      <c r="D248" s="168" t="e">
        <f>SUMIF([1]RG!B:B,'Consolidado 2020'!B248,[1]RG!D:D)</f>
        <v>#VALUE!</v>
      </c>
      <c r="E248" s="169" t="e">
        <f>SUMIF([1]RG!B:B,'Consolidado 2020'!B248,[1]RG!E:E)</f>
        <v>#VALUE!</v>
      </c>
      <c r="F248" s="168" t="e">
        <f>SUMIF([1]AF!C:C,'Consolidado 2020'!B248,[1]AF!E:E)</f>
        <v>#VALUE!</v>
      </c>
      <c r="G248" s="169" t="e">
        <f>SUMIF([1]AF!C:C,'Consolidado 2020'!B248,[1]AF!F:F)</f>
        <v>#VALUE!</v>
      </c>
      <c r="H248" s="170">
        <v>0</v>
      </c>
      <c r="I248" s="171">
        <v>0</v>
      </c>
      <c r="J248" s="170">
        <v>0</v>
      </c>
      <c r="K248" s="172">
        <v>0</v>
      </c>
      <c r="L248" s="173">
        <v>95227250</v>
      </c>
      <c r="M248" s="174" t="e">
        <f t="shared" si="6"/>
        <v>#VALUE!</v>
      </c>
      <c r="N248" s="139">
        <v>5130405</v>
      </c>
    </row>
    <row r="249" spans="2:14" ht="16.5" customHeight="1" x14ac:dyDescent="0.3">
      <c r="B249" s="164" t="s">
        <v>1005</v>
      </c>
      <c r="C249" s="165" t="s">
        <v>516</v>
      </c>
      <c r="D249" s="168" t="e">
        <f>SUMIF([1]RG!B:B,'Consolidado 2020'!B249,[1]RG!D:D)</f>
        <v>#VALUE!</v>
      </c>
      <c r="E249" s="169" t="e">
        <f>SUMIF([1]RG!B:B,'Consolidado 2020'!B249,[1]RG!E:E)</f>
        <v>#VALUE!</v>
      </c>
      <c r="F249" s="168" t="e">
        <f>SUMIF([1]AF!C:C,'Consolidado 2020'!B249,[1]AF!E:E)</f>
        <v>#VALUE!</v>
      </c>
      <c r="G249" s="169" t="e">
        <f>SUMIF([1]AF!C:C,'Consolidado 2020'!B249,[1]AF!F:F)</f>
        <v>#VALUE!</v>
      </c>
      <c r="H249" s="170">
        <v>0</v>
      </c>
      <c r="I249" s="171">
        <v>0</v>
      </c>
      <c r="J249" s="170">
        <v>0</v>
      </c>
      <c r="K249" s="172">
        <v>0</v>
      </c>
      <c r="L249" s="173">
        <v>32340909</v>
      </c>
      <c r="M249" s="174" t="e">
        <f t="shared" si="6"/>
        <v>#VALUE!</v>
      </c>
      <c r="N249" s="139">
        <v>5131015</v>
      </c>
    </row>
    <row r="250" spans="2:14" ht="16.5" customHeight="1" x14ac:dyDescent="0.3">
      <c r="B250" s="164" t="s">
        <v>1006</v>
      </c>
      <c r="C250" s="165" t="s">
        <v>1007</v>
      </c>
      <c r="D250" s="168" t="e">
        <f>SUMIF([1]RG!B:B,'Consolidado 2020'!B250,[1]RG!D:D)</f>
        <v>#VALUE!</v>
      </c>
      <c r="E250" s="169" t="e">
        <f>SUMIF([1]RG!B:B,'Consolidado 2020'!B250,[1]RG!E:E)</f>
        <v>#VALUE!</v>
      </c>
      <c r="F250" s="168" t="e">
        <f>SUMIF([1]AF!C:C,'Consolidado 2020'!B250,[1]AF!E:E)</f>
        <v>#VALUE!</v>
      </c>
      <c r="G250" s="169" t="e">
        <f>SUMIF([1]AF!C:C,'Consolidado 2020'!B250,[1]AF!F:F)</f>
        <v>#VALUE!</v>
      </c>
      <c r="H250" s="170">
        <v>0</v>
      </c>
      <c r="I250" s="171">
        <v>0</v>
      </c>
      <c r="J250" s="170">
        <v>0</v>
      </c>
      <c r="K250" s="172">
        <v>0</v>
      </c>
      <c r="L250" s="173">
        <v>83333332</v>
      </c>
      <c r="M250" s="174" t="e">
        <f t="shared" si="6"/>
        <v>#VALUE!</v>
      </c>
      <c r="N250" s="139">
        <v>5130701</v>
      </c>
    </row>
    <row r="251" spans="2:14" ht="16.5" customHeight="1" x14ac:dyDescent="0.3">
      <c r="B251" s="164" t="s">
        <v>1008</v>
      </c>
      <c r="C251" s="165" t="s">
        <v>498</v>
      </c>
      <c r="D251" s="168" t="e">
        <f>SUMIF([1]RG!B:B,'Consolidado 2020'!B251,[1]RG!D:D)</f>
        <v>#VALUE!</v>
      </c>
      <c r="E251" s="169" t="e">
        <f>SUMIF([1]RG!B:B,'Consolidado 2020'!B251,[1]RG!E:E)</f>
        <v>#VALUE!</v>
      </c>
      <c r="F251" s="168" t="e">
        <f>SUMIF([1]AF!C:C,'Consolidado 2020'!B251,[1]AF!E:E)</f>
        <v>#VALUE!</v>
      </c>
      <c r="G251" s="169" t="e">
        <f>SUMIF([1]AF!C:C,'Consolidado 2020'!B251,[1]AF!F:F)</f>
        <v>#VALUE!</v>
      </c>
      <c r="H251" s="170">
        <v>0</v>
      </c>
      <c r="I251" s="171">
        <v>0</v>
      </c>
      <c r="J251" s="170">
        <v>0</v>
      </c>
      <c r="K251" s="172">
        <v>0</v>
      </c>
      <c r="L251" s="173">
        <v>9900000</v>
      </c>
      <c r="M251" s="174" t="e">
        <f t="shared" si="6"/>
        <v>#VALUE!</v>
      </c>
      <c r="N251" s="139">
        <v>5130605</v>
      </c>
    </row>
    <row r="252" spans="2:14" ht="16.5" customHeight="1" x14ac:dyDescent="0.3">
      <c r="B252" s="164" t="s">
        <v>1009</v>
      </c>
      <c r="C252" s="165" t="s">
        <v>513</v>
      </c>
      <c r="D252" s="168" t="e">
        <f>SUMIF([1]RG!B:B,'Consolidado 2020'!B252,[1]RG!D:D)</f>
        <v>#VALUE!</v>
      </c>
      <c r="E252" s="169" t="e">
        <f>SUMIF([1]RG!B:B,'Consolidado 2020'!B252,[1]RG!E:E)</f>
        <v>#VALUE!</v>
      </c>
      <c r="F252" s="168" t="e">
        <f>SUMIF([1]AF!C:C,'Consolidado 2020'!B252,[1]AF!E:E)</f>
        <v>#VALUE!</v>
      </c>
      <c r="G252" s="169" t="e">
        <f>SUMIF([1]AF!C:C,'Consolidado 2020'!B252,[1]AF!F:F)</f>
        <v>#VALUE!</v>
      </c>
      <c r="H252" s="170">
        <v>0</v>
      </c>
      <c r="I252" s="171">
        <v>0</v>
      </c>
      <c r="J252" s="170">
        <v>0</v>
      </c>
      <c r="K252" s="172">
        <v>0</v>
      </c>
      <c r="L252" s="173">
        <v>400000</v>
      </c>
      <c r="M252" s="174" t="e">
        <f t="shared" si="6"/>
        <v>#VALUE!</v>
      </c>
      <c r="N252" s="139">
        <v>5131010</v>
      </c>
    </row>
    <row r="253" spans="2:14" ht="16.5" customHeight="1" x14ac:dyDescent="0.3">
      <c r="B253" s="164" t="s">
        <v>1010</v>
      </c>
      <c r="C253" s="165" t="s">
        <v>1011</v>
      </c>
      <c r="D253" s="168" t="e">
        <f>SUMIF([1]RG!B:B,'Consolidado 2020'!B253,[1]RG!D:D)</f>
        <v>#VALUE!</v>
      </c>
      <c r="E253" s="169" t="e">
        <f>SUMIF([1]RG!B:B,'Consolidado 2020'!B253,[1]RG!E:E)</f>
        <v>#VALUE!</v>
      </c>
      <c r="F253" s="168" t="e">
        <f>SUMIF([1]AF!C:C,'Consolidado 2020'!B253,[1]AF!E:E)</f>
        <v>#VALUE!</v>
      </c>
      <c r="G253" s="169" t="e">
        <f>SUMIF([1]AF!C:C,'Consolidado 2020'!B253,[1]AF!F:F)</f>
        <v>#VALUE!</v>
      </c>
      <c r="H253" s="170">
        <v>0</v>
      </c>
      <c r="I253" s="171">
        <v>0</v>
      </c>
      <c r="J253" s="170">
        <v>0</v>
      </c>
      <c r="K253" s="172">
        <v>0</v>
      </c>
      <c r="L253" s="173">
        <v>49756906</v>
      </c>
      <c r="M253" s="174" t="e">
        <f t="shared" si="6"/>
        <v>#VALUE!</v>
      </c>
      <c r="N253" s="139">
        <v>5131006</v>
      </c>
    </row>
    <row r="254" spans="2:14" ht="16.5" customHeight="1" x14ac:dyDescent="0.3">
      <c r="B254" s="164" t="s">
        <v>1012</v>
      </c>
      <c r="C254" s="165" t="s">
        <v>481</v>
      </c>
      <c r="D254" s="168" t="e">
        <f>SUMIF([1]RG!B:B,'Consolidado 2020'!B254,[1]RG!D:D)</f>
        <v>#VALUE!</v>
      </c>
      <c r="E254" s="169" t="e">
        <f>SUMIF([1]RG!B:B,'Consolidado 2020'!B254,[1]RG!E:E)</f>
        <v>#VALUE!</v>
      </c>
      <c r="F254" s="168" t="e">
        <f>SUMIF([1]AF!C:C,'Consolidado 2020'!B254,[1]AF!E:E)</f>
        <v>#VALUE!</v>
      </c>
      <c r="G254" s="169" t="e">
        <f>SUMIF([1]AF!C:C,'Consolidado 2020'!B254,[1]AF!F:F)</f>
        <v>#VALUE!</v>
      </c>
      <c r="H254" s="170">
        <v>0</v>
      </c>
      <c r="I254" s="171">
        <v>0</v>
      </c>
      <c r="J254" s="170">
        <v>0</v>
      </c>
      <c r="K254" s="172">
        <v>0</v>
      </c>
      <c r="L254" s="173">
        <v>238600070</v>
      </c>
      <c r="M254" s="174" t="e">
        <f t="shared" si="6"/>
        <v>#VALUE!</v>
      </c>
      <c r="N254" s="139">
        <v>5130402</v>
      </c>
    </row>
    <row r="255" spans="2:14" ht="16.5" customHeight="1" x14ac:dyDescent="0.3">
      <c r="B255" s="164" t="s">
        <v>1013</v>
      </c>
      <c r="C255" s="165" t="s">
        <v>479</v>
      </c>
      <c r="D255" s="168" t="e">
        <f>SUMIF([1]RG!B:B,'Consolidado 2020'!B255,[1]RG!D:D)</f>
        <v>#VALUE!</v>
      </c>
      <c r="E255" s="169" t="e">
        <f>SUMIF([1]RG!B:B,'Consolidado 2020'!B255,[1]RG!E:E)</f>
        <v>#VALUE!</v>
      </c>
      <c r="F255" s="168" t="e">
        <f>SUMIF([1]AF!C:C,'Consolidado 2020'!B255,[1]AF!E:E)</f>
        <v>#VALUE!</v>
      </c>
      <c r="G255" s="169" t="e">
        <f>SUMIF([1]AF!C:C,'Consolidado 2020'!B255,[1]AF!F:F)</f>
        <v>#VALUE!</v>
      </c>
      <c r="H255" s="170">
        <v>0</v>
      </c>
      <c r="I255" s="171">
        <v>0</v>
      </c>
      <c r="J255" s="170">
        <v>0</v>
      </c>
      <c r="K255" s="172">
        <v>0</v>
      </c>
      <c r="L255" s="173">
        <v>465387858</v>
      </c>
      <c r="M255" s="174" t="e">
        <f t="shared" si="6"/>
        <v>#VALUE!</v>
      </c>
      <c r="N255" s="139">
        <v>5130405</v>
      </c>
    </row>
    <row r="256" spans="2:14" ht="16.5" customHeight="1" x14ac:dyDescent="0.3">
      <c r="B256" s="164" t="s">
        <v>1014</v>
      </c>
      <c r="C256" s="165" t="s">
        <v>1015</v>
      </c>
      <c r="D256" s="168" t="e">
        <f>SUMIF([1]RG!B:B,'Consolidado 2020'!B256,[1]RG!D:D)</f>
        <v>#VALUE!</v>
      </c>
      <c r="E256" s="169" t="e">
        <f>SUMIF([1]RG!B:B,'Consolidado 2020'!B256,[1]RG!E:E)</f>
        <v>#VALUE!</v>
      </c>
      <c r="F256" s="168" t="e">
        <f>SUMIF([1]AF!C:C,'Consolidado 2020'!B256,[1]AF!E:E)</f>
        <v>#VALUE!</v>
      </c>
      <c r="G256" s="169" t="e">
        <f>SUMIF([1]AF!C:C,'Consolidado 2020'!B256,[1]AF!F:F)</f>
        <v>#VALUE!</v>
      </c>
      <c r="H256" s="170">
        <v>0</v>
      </c>
      <c r="I256" s="171">
        <v>0</v>
      </c>
      <c r="J256" s="170">
        <v>0</v>
      </c>
      <c r="K256" s="172">
        <v>0</v>
      </c>
      <c r="L256" s="173">
        <v>8332245</v>
      </c>
      <c r="M256" s="174" t="e">
        <f t="shared" si="6"/>
        <v>#VALUE!</v>
      </c>
      <c r="N256" s="139">
        <v>5130902</v>
      </c>
    </row>
    <row r="257" spans="2:14" ht="16.5" customHeight="1" x14ac:dyDescent="0.3">
      <c r="B257" s="164" t="s">
        <v>1016</v>
      </c>
      <c r="C257" s="165" t="s">
        <v>1017</v>
      </c>
      <c r="D257" s="168" t="e">
        <f>SUMIF([1]RG!B:B,'Consolidado 2020'!B257,[1]RG!D:D)</f>
        <v>#VALUE!</v>
      </c>
      <c r="E257" s="169" t="e">
        <f>SUMIF([1]RG!B:B,'Consolidado 2020'!B257,[1]RG!E:E)</f>
        <v>#VALUE!</v>
      </c>
      <c r="F257" s="168" t="e">
        <f>SUMIF([1]AF!C:C,'Consolidado 2020'!B257,[1]AF!E:E)</f>
        <v>#VALUE!</v>
      </c>
      <c r="G257" s="169" t="e">
        <f>SUMIF([1]AF!C:C,'Consolidado 2020'!B257,[1]AF!F:F)</f>
        <v>#VALUE!</v>
      </c>
      <c r="H257" s="170">
        <v>0</v>
      </c>
      <c r="I257" s="171">
        <v>0</v>
      </c>
      <c r="J257" s="170">
        <v>0</v>
      </c>
      <c r="K257" s="172">
        <v>0</v>
      </c>
      <c r="L257" s="173">
        <v>2839598</v>
      </c>
      <c r="M257" s="174" t="e">
        <f t="shared" si="6"/>
        <v>#VALUE!</v>
      </c>
      <c r="N257" s="139">
        <v>513050101</v>
      </c>
    </row>
    <row r="258" spans="2:14" ht="16.5" customHeight="1" x14ac:dyDescent="0.3">
      <c r="B258" s="164" t="s">
        <v>1018</v>
      </c>
      <c r="C258" s="165" t="s">
        <v>1019</v>
      </c>
      <c r="D258" s="168" t="e">
        <f>SUMIF([1]RG!B:B,'Consolidado 2020'!B258,[1]RG!D:D)</f>
        <v>#VALUE!</v>
      </c>
      <c r="E258" s="169" t="e">
        <f>SUMIF([1]RG!B:B,'Consolidado 2020'!B258,[1]RG!E:E)</f>
        <v>#VALUE!</v>
      </c>
      <c r="F258" s="168" t="e">
        <f>SUMIF([1]AF!C:C,'Consolidado 2020'!B258,[1]AF!E:E)</f>
        <v>#VALUE!</v>
      </c>
      <c r="G258" s="169" t="e">
        <f>SUMIF([1]AF!C:C,'Consolidado 2020'!B258,[1]AF!F:F)</f>
        <v>#VALUE!</v>
      </c>
      <c r="H258" s="170">
        <v>0</v>
      </c>
      <c r="I258" s="171">
        <v>0</v>
      </c>
      <c r="J258" s="170">
        <v>0</v>
      </c>
      <c r="K258" s="172">
        <v>0</v>
      </c>
      <c r="L258" s="173">
        <v>7235868</v>
      </c>
      <c r="M258" s="174" t="e">
        <f t="shared" si="6"/>
        <v>#VALUE!</v>
      </c>
      <c r="N258" s="139">
        <v>513050201</v>
      </c>
    </row>
    <row r="259" spans="2:14" ht="16.5" customHeight="1" x14ac:dyDescent="0.3">
      <c r="B259" s="164" t="s">
        <v>1020</v>
      </c>
      <c r="C259" s="165" t="s">
        <v>1021</v>
      </c>
      <c r="D259" s="168" t="e">
        <f>SUMIF([1]RG!B:B,'Consolidado 2020'!B259,[1]RG!D:D)</f>
        <v>#VALUE!</v>
      </c>
      <c r="E259" s="169" t="e">
        <f>SUMIF([1]RG!B:B,'Consolidado 2020'!B259,[1]RG!E:E)</f>
        <v>#VALUE!</v>
      </c>
      <c r="F259" s="168" t="e">
        <f>SUMIF([1]AF!C:C,'Consolidado 2020'!B259,[1]AF!E:E)</f>
        <v>#VALUE!</v>
      </c>
      <c r="G259" s="169" t="e">
        <f>SUMIF([1]AF!C:C,'Consolidado 2020'!B259,[1]AF!F:F)</f>
        <v>#VALUE!</v>
      </c>
      <c r="H259" s="170">
        <v>0</v>
      </c>
      <c r="I259" s="171">
        <v>0</v>
      </c>
      <c r="J259" s="170">
        <v>0</v>
      </c>
      <c r="K259" s="172">
        <v>0</v>
      </c>
      <c r="L259" s="173">
        <v>56758411</v>
      </c>
      <c r="M259" s="174" t="e">
        <f t="shared" si="6"/>
        <v>#VALUE!</v>
      </c>
      <c r="N259" s="139">
        <v>5130204</v>
      </c>
    </row>
    <row r="260" spans="2:14" ht="16.5" customHeight="1" x14ac:dyDescent="0.3">
      <c r="B260" s="164" t="s">
        <v>1022</v>
      </c>
      <c r="C260" s="165" t="s">
        <v>1023</v>
      </c>
      <c r="D260" s="168" t="e">
        <f>SUMIF([1]RG!B:B,'Consolidado 2020'!B260,[1]RG!D:D)</f>
        <v>#VALUE!</v>
      </c>
      <c r="E260" s="169" t="e">
        <f>SUMIF([1]RG!B:B,'Consolidado 2020'!B260,[1]RG!E:E)</f>
        <v>#VALUE!</v>
      </c>
      <c r="F260" s="168" t="e">
        <f>SUMIF([1]AF!C:C,'Consolidado 2020'!B260,[1]AF!E:E)</f>
        <v>#VALUE!</v>
      </c>
      <c r="G260" s="169" t="e">
        <f>SUMIF([1]AF!C:C,'Consolidado 2020'!B260,[1]AF!F:F)</f>
        <v>#VALUE!</v>
      </c>
      <c r="H260" s="170">
        <v>0</v>
      </c>
      <c r="I260" s="171">
        <v>0</v>
      </c>
      <c r="J260" s="170">
        <v>0</v>
      </c>
      <c r="K260" s="172">
        <v>0</v>
      </c>
      <c r="L260" s="173">
        <v>4355762</v>
      </c>
      <c r="M260" s="174" t="e">
        <f t="shared" si="6"/>
        <v>#VALUE!</v>
      </c>
      <c r="N260" s="139">
        <v>5131007</v>
      </c>
    </row>
    <row r="261" spans="2:14" ht="16.5" customHeight="1" x14ac:dyDescent="0.3">
      <c r="B261" s="164" t="s">
        <v>1024</v>
      </c>
      <c r="C261" s="165" t="s">
        <v>517</v>
      </c>
      <c r="D261" s="168" t="e">
        <f>SUMIF([1]RG!B:B,'Consolidado 2020'!B261,[1]RG!D:D)</f>
        <v>#VALUE!</v>
      </c>
      <c r="E261" s="169" t="e">
        <f>SUMIF([1]RG!B:B,'Consolidado 2020'!B261,[1]RG!E:E)</f>
        <v>#VALUE!</v>
      </c>
      <c r="F261" s="168" t="e">
        <f>SUMIF([1]AF!C:C,'Consolidado 2020'!B261,[1]AF!E:E)</f>
        <v>#VALUE!</v>
      </c>
      <c r="G261" s="169" t="e">
        <f>SUMIF([1]AF!C:C,'Consolidado 2020'!B261,[1]AF!F:F)</f>
        <v>#VALUE!</v>
      </c>
      <c r="H261" s="170">
        <v>0</v>
      </c>
      <c r="I261" s="171">
        <v>0</v>
      </c>
      <c r="J261" s="170">
        <v>0</v>
      </c>
      <c r="K261" s="172">
        <v>0</v>
      </c>
      <c r="L261" s="173">
        <v>950000</v>
      </c>
      <c r="M261" s="174" t="e">
        <f t="shared" si="6"/>
        <v>#VALUE!</v>
      </c>
      <c r="N261" s="139">
        <v>5131016</v>
      </c>
    </row>
    <row r="262" spans="2:14" ht="16.5" customHeight="1" x14ac:dyDescent="0.3">
      <c r="B262" s="164" t="s">
        <v>1025</v>
      </c>
      <c r="C262" s="165" t="s">
        <v>1026</v>
      </c>
      <c r="D262" s="168" t="e">
        <f>SUMIF([1]RG!B:B,'Consolidado 2020'!B262,[1]RG!D:D)</f>
        <v>#VALUE!</v>
      </c>
      <c r="E262" s="169" t="e">
        <f>SUMIF([1]RG!B:B,'Consolidado 2020'!B262,[1]RG!E:E)</f>
        <v>#VALUE!</v>
      </c>
      <c r="F262" s="168" t="e">
        <f>SUMIF([1]AF!C:C,'Consolidado 2020'!B262,[1]AF!E:E)</f>
        <v>#VALUE!</v>
      </c>
      <c r="G262" s="169" t="e">
        <f>SUMIF([1]AF!C:C,'Consolidado 2020'!B262,[1]AF!F:F)</f>
        <v>#VALUE!</v>
      </c>
      <c r="H262" s="170">
        <v>0</v>
      </c>
      <c r="I262" s="171">
        <v>0</v>
      </c>
      <c r="J262" s="170">
        <v>0</v>
      </c>
      <c r="K262" s="172">
        <v>0</v>
      </c>
      <c r="L262" s="173">
        <v>2663980</v>
      </c>
      <c r="M262" s="174" t="e">
        <f t="shared" si="6"/>
        <v>#VALUE!</v>
      </c>
      <c r="N262" s="139">
        <v>5130407</v>
      </c>
    </row>
    <row r="263" spans="2:14" ht="16.5" customHeight="1" x14ac:dyDescent="0.3">
      <c r="B263" s="164" t="s">
        <v>1027</v>
      </c>
      <c r="C263" s="165" t="s">
        <v>1028</v>
      </c>
      <c r="D263" s="168" t="e">
        <f>SUMIF([1]RG!B:B,'Consolidado 2020'!B263,[1]RG!D:D)</f>
        <v>#VALUE!</v>
      </c>
      <c r="E263" s="169" t="e">
        <f>SUMIF([1]RG!B:B,'Consolidado 2020'!B263,[1]RG!E:E)</f>
        <v>#VALUE!</v>
      </c>
      <c r="F263" s="168" t="e">
        <f>SUMIF([1]AF!C:C,'Consolidado 2020'!B263,[1]AF!E:E)</f>
        <v>#VALUE!</v>
      </c>
      <c r="G263" s="169" t="e">
        <f>SUMIF([1]AF!C:C,'Consolidado 2020'!B263,[1]AF!F:F)</f>
        <v>#VALUE!</v>
      </c>
      <c r="H263" s="170">
        <v>0</v>
      </c>
      <c r="I263" s="171">
        <v>0</v>
      </c>
      <c r="J263" s="170">
        <v>0</v>
      </c>
      <c r="K263" s="172">
        <v>0</v>
      </c>
      <c r="L263" s="173">
        <v>0</v>
      </c>
      <c r="M263" s="174" t="e">
        <f t="shared" si="6"/>
        <v>#VALUE!</v>
      </c>
    </row>
    <row r="264" spans="2:14" ht="16.5" customHeight="1" x14ac:dyDescent="0.3">
      <c r="B264" s="164" t="s">
        <v>1029</v>
      </c>
      <c r="C264" s="165" t="s">
        <v>1030</v>
      </c>
      <c r="D264" s="168" t="e">
        <f>SUMIF([1]RG!B:B,'Consolidado 2020'!B264,[1]RG!D:D)</f>
        <v>#VALUE!</v>
      </c>
      <c r="E264" s="169" t="e">
        <f>SUMIF([1]RG!B:B,'Consolidado 2020'!B264,[1]RG!E:E)</f>
        <v>#VALUE!</v>
      </c>
      <c r="F264" s="168" t="e">
        <f>SUMIF([1]AF!C:C,'Consolidado 2020'!B264,[1]AF!E:E)</f>
        <v>#VALUE!</v>
      </c>
      <c r="G264" s="169" t="e">
        <f>SUMIF([1]AF!C:C,'Consolidado 2020'!B264,[1]AF!F:F)</f>
        <v>#VALUE!</v>
      </c>
      <c r="H264" s="170">
        <v>0</v>
      </c>
      <c r="I264" s="171">
        <v>0</v>
      </c>
      <c r="J264" s="170">
        <v>0</v>
      </c>
      <c r="K264" s="172">
        <v>0</v>
      </c>
      <c r="L264" s="173">
        <v>892657</v>
      </c>
      <c r="M264" s="174" t="e">
        <f t="shared" si="6"/>
        <v>#VALUE!</v>
      </c>
      <c r="N264" s="139">
        <v>5130801</v>
      </c>
    </row>
    <row r="265" spans="2:14" ht="16.5" customHeight="1" x14ac:dyDescent="0.3">
      <c r="B265" s="164" t="s">
        <v>1031</v>
      </c>
      <c r="C265" s="165" t="s">
        <v>1032</v>
      </c>
      <c r="D265" s="168" t="e">
        <f>SUMIF([1]RG!B:B,'Consolidado 2020'!B265,[1]RG!D:D)</f>
        <v>#VALUE!</v>
      </c>
      <c r="E265" s="169" t="e">
        <f>SUMIF([1]RG!B:B,'Consolidado 2020'!B265,[1]RG!E:E)</f>
        <v>#VALUE!</v>
      </c>
      <c r="F265" s="168" t="e">
        <f>SUMIF([1]AF!C:C,'Consolidado 2020'!B265,[1]AF!E:E)</f>
        <v>#VALUE!</v>
      </c>
      <c r="G265" s="169" t="e">
        <f>SUMIF([1]AF!C:C,'Consolidado 2020'!B265,[1]AF!F:F)</f>
        <v>#VALUE!</v>
      </c>
      <c r="H265" s="170">
        <v>0</v>
      </c>
      <c r="I265" s="171">
        <v>0</v>
      </c>
      <c r="J265" s="170">
        <v>0</v>
      </c>
      <c r="K265" s="172">
        <v>0</v>
      </c>
      <c r="L265" s="173">
        <v>128817828</v>
      </c>
      <c r="M265" s="174" t="e">
        <f t="shared" si="6"/>
        <v>#VALUE!</v>
      </c>
      <c r="N265" s="139">
        <v>513050203</v>
      </c>
    </row>
    <row r="266" spans="2:14" ht="16.5" customHeight="1" x14ac:dyDescent="0.3">
      <c r="B266" s="164" t="s">
        <v>1033</v>
      </c>
      <c r="C266" s="165" t="s">
        <v>1034</v>
      </c>
      <c r="D266" s="168" t="e">
        <f>SUMIF([1]RG!B:B,'Consolidado 2020'!B266,[1]RG!D:D)</f>
        <v>#VALUE!</v>
      </c>
      <c r="E266" s="169" t="e">
        <f>SUMIF([1]RG!B:B,'Consolidado 2020'!B266,[1]RG!E:E)</f>
        <v>#VALUE!</v>
      </c>
      <c r="F266" s="168" t="e">
        <f>SUMIF([1]AF!C:C,'Consolidado 2020'!B266,[1]AF!E:E)</f>
        <v>#VALUE!</v>
      </c>
      <c r="G266" s="169" t="e">
        <f>SUMIF([1]AF!C:C,'Consolidado 2020'!B266,[1]AF!F:F)</f>
        <v>#VALUE!</v>
      </c>
      <c r="H266" s="170">
        <v>0</v>
      </c>
      <c r="I266" s="171">
        <v>0</v>
      </c>
      <c r="J266" s="170">
        <v>0</v>
      </c>
      <c r="K266" s="172">
        <v>0</v>
      </c>
      <c r="L266" s="173">
        <v>20176917</v>
      </c>
      <c r="M266" s="174" t="e">
        <f t="shared" si="6"/>
        <v>#VALUE!</v>
      </c>
      <c r="N266" s="139">
        <v>5131014</v>
      </c>
    </row>
    <row r="267" spans="2:14" ht="16.5" customHeight="1" x14ac:dyDescent="0.3">
      <c r="B267" s="164" t="s">
        <v>1035</v>
      </c>
      <c r="C267" s="165" t="s">
        <v>1036</v>
      </c>
      <c r="D267" s="168" t="e">
        <f>SUMIF([1]RG!B:B,'Consolidado 2020'!B267,[1]RG!D:D)</f>
        <v>#VALUE!</v>
      </c>
      <c r="E267" s="169" t="e">
        <f>SUMIF([1]RG!B:B,'Consolidado 2020'!B267,[1]RG!E:E)</f>
        <v>#VALUE!</v>
      </c>
      <c r="F267" s="168" t="e">
        <f>SUMIF([1]AF!C:C,'Consolidado 2020'!B267,[1]AF!E:E)</f>
        <v>#VALUE!</v>
      </c>
      <c r="G267" s="169" t="e">
        <f>SUMIF([1]AF!C:C,'Consolidado 2020'!B267,[1]AF!F:F)</f>
        <v>#VALUE!</v>
      </c>
      <c r="H267" s="170">
        <v>0</v>
      </c>
      <c r="I267" s="171">
        <v>0</v>
      </c>
      <c r="J267" s="170">
        <v>0</v>
      </c>
      <c r="K267" s="172">
        <v>0</v>
      </c>
      <c r="L267" s="173">
        <v>184948448</v>
      </c>
      <c r="M267" s="174" t="e">
        <f t="shared" si="6"/>
        <v>#VALUE!</v>
      </c>
      <c r="N267" s="139">
        <v>51207</v>
      </c>
    </row>
    <row r="268" spans="2:14" ht="16.5" customHeight="1" x14ac:dyDescent="0.3">
      <c r="B268" s="164" t="s">
        <v>1037</v>
      </c>
      <c r="C268" s="165" t="s">
        <v>1038</v>
      </c>
      <c r="D268" s="168" t="e">
        <f>SUMIF([1]RG!B:B,'Consolidado 2020'!B268,[1]RG!D:D)</f>
        <v>#VALUE!</v>
      </c>
      <c r="E268" s="169" t="e">
        <f>SUMIF([1]RG!B:B,'Consolidado 2020'!B268,[1]RG!E:E)</f>
        <v>#VALUE!</v>
      </c>
      <c r="F268" s="168" t="e">
        <f>SUMIF([1]AF!C:C,'Consolidado 2020'!B268,[1]AF!E:E)</f>
        <v>#VALUE!</v>
      </c>
      <c r="G268" s="169" t="e">
        <f>SUMIF([1]AF!C:C,'Consolidado 2020'!B268,[1]AF!F:F)</f>
        <v>#VALUE!</v>
      </c>
      <c r="H268" s="170">
        <v>0</v>
      </c>
      <c r="I268" s="171">
        <v>0</v>
      </c>
      <c r="J268" s="170">
        <v>0</v>
      </c>
      <c r="K268" s="172">
        <v>0</v>
      </c>
      <c r="L268" s="173">
        <v>0</v>
      </c>
      <c r="M268" s="174" t="e">
        <f t="shared" si="6"/>
        <v>#VALUE!</v>
      </c>
    </row>
    <row r="269" spans="2:14" ht="16.5" customHeight="1" x14ac:dyDescent="0.3">
      <c r="B269" s="164" t="s">
        <v>1039</v>
      </c>
      <c r="C269" s="165" t="s">
        <v>518</v>
      </c>
      <c r="D269" s="168" t="e">
        <f>SUMIF([1]RG!B:B,'Consolidado 2020'!B269,[1]RG!D:D)</f>
        <v>#VALUE!</v>
      </c>
      <c r="E269" s="169" t="e">
        <f>SUMIF([1]RG!B:B,'Consolidado 2020'!B269,[1]RG!E:E)</f>
        <v>#VALUE!</v>
      </c>
      <c r="F269" s="168" t="e">
        <f>SUMIF([1]AF!C:C,'Consolidado 2020'!B269,[1]AF!E:E)</f>
        <v>#VALUE!</v>
      </c>
      <c r="G269" s="169" t="e">
        <f>SUMIF([1]AF!C:C,'Consolidado 2020'!B269,[1]AF!F:F)</f>
        <v>#VALUE!</v>
      </c>
      <c r="H269" s="170">
        <v>0</v>
      </c>
      <c r="I269" s="171">
        <v>0</v>
      </c>
      <c r="J269" s="170">
        <v>0</v>
      </c>
      <c r="K269" s="172">
        <v>0</v>
      </c>
      <c r="L269" s="173">
        <v>3909140</v>
      </c>
      <c r="M269" s="174" t="e">
        <f t="shared" si="6"/>
        <v>#VALUE!</v>
      </c>
      <c r="N269" s="139">
        <v>5131019</v>
      </c>
    </row>
    <row r="270" spans="2:14" ht="16.5" customHeight="1" x14ac:dyDescent="0.3">
      <c r="B270" s="164" t="s">
        <v>1040</v>
      </c>
      <c r="C270" s="165" t="s">
        <v>1041</v>
      </c>
      <c r="D270" s="168" t="e">
        <f>SUMIF([1]RG!B:B,'Consolidado 2020'!B270,[1]RG!D:D)</f>
        <v>#VALUE!</v>
      </c>
      <c r="E270" s="169" t="e">
        <f>SUMIF([1]RG!B:B,'Consolidado 2020'!B270,[1]RG!E:E)</f>
        <v>#VALUE!</v>
      </c>
      <c r="F270" s="168" t="e">
        <f>SUMIF([1]AF!C:C,'Consolidado 2020'!B270,[1]AF!E:E)</f>
        <v>#VALUE!</v>
      </c>
      <c r="G270" s="169" t="e">
        <f>SUMIF([1]AF!C:C,'Consolidado 2020'!B270,[1]AF!F:F)</f>
        <v>#VALUE!</v>
      </c>
      <c r="H270" s="170">
        <v>0</v>
      </c>
      <c r="I270" s="171">
        <v>0</v>
      </c>
      <c r="J270" s="170">
        <v>0</v>
      </c>
      <c r="K270" s="172">
        <v>0</v>
      </c>
      <c r="L270" s="173">
        <v>5736362</v>
      </c>
      <c r="M270" s="174" t="e">
        <f t="shared" si="6"/>
        <v>#VALUE!</v>
      </c>
      <c r="N270" s="139">
        <v>5131012</v>
      </c>
    </row>
    <row r="271" spans="2:14" ht="16.5" customHeight="1" x14ac:dyDescent="0.3">
      <c r="B271" s="164" t="s">
        <v>1042</v>
      </c>
      <c r="C271" s="165" t="s">
        <v>1043</v>
      </c>
      <c r="D271" s="168" t="e">
        <f>SUMIF([1]RG!B:B,'Consolidado 2020'!B271,[1]RG!D:D)</f>
        <v>#VALUE!</v>
      </c>
      <c r="E271" s="169" t="e">
        <f>SUMIF([1]RG!B:B,'Consolidado 2020'!B271,[1]RG!E:E)</f>
        <v>#VALUE!</v>
      </c>
      <c r="F271" s="168" t="e">
        <f>SUMIF([1]AF!C:C,'Consolidado 2020'!B271,[1]AF!E:E)</f>
        <v>#VALUE!</v>
      </c>
      <c r="G271" s="169" t="e">
        <f>SUMIF([1]AF!C:C,'Consolidado 2020'!B271,[1]AF!F:F)</f>
        <v>#VALUE!</v>
      </c>
      <c r="H271" s="170">
        <v>0</v>
      </c>
      <c r="I271" s="171">
        <v>0</v>
      </c>
      <c r="J271" s="170">
        <v>0</v>
      </c>
      <c r="K271" s="172">
        <v>0</v>
      </c>
      <c r="L271" s="173">
        <v>67865800</v>
      </c>
      <c r="M271" s="174" t="e">
        <f t="shared" si="6"/>
        <v>#VALUE!</v>
      </c>
      <c r="N271" s="139">
        <v>5131017</v>
      </c>
    </row>
    <row r="272" spans="2:14" s="162" customFormat="1" ht="16.5" customHeight="1" x14ac:dyDescent="0.3">
      <c r="B272" s="152" t="s">
        <v>1044</v>
      </c>
      <c r="C272" s="153" t="s">
        <v>643</v>
      </c>
      <c r="D272" s="154">
        <v>0</v>
      </c>
      <c r="E272" s="163">
        <v>0</v>
      </c>
      <c r="F272" s="154">
        <v>0</v>
      </c>
      <c r="G272" s="163" t="e">
        <f>+SUMIF([1]AF!C:C,'Consolidado 2020'!B272,[1]AF!F:F)</f>
        <v>#VALUE!</v>
      </c>
      <c r="H272" s="156">
        <v>0</v>
      </c>
      <c r="I272" s="157">
        <v>0</v>
      </c>
      <c r="J272" s="156">
        <v>0</v>
      </c>
      <c r="K272" s="158">
        <v>0</v>
      </c>
      <c r="L272" s="159">
        <v>0</v>
      </c>
      <c r="M272" s="160" t="e">
        <f t="shared" si="6"/>
        <v>#VALUE!</v>
      </c>
      <c r="N272" s="161"/>
    </row>
    <row r="273" spans="2:14" ht="16.5" customHeight="1" x14ac:dyDescent="0.3">
      <c r="B273" s="164" t="s">
        <v>1045</v>
      </c>
      <c r="C273" s="165" t="s">
        <v>523</v>
      </c>
      <c r="D273" s="168" t="e">
        <f>SUMIF([1]RG!B:B,'Consolidado 2020'!B273,[1]RG!D:D)</f>
        <v>#VALUE!</v>
      </c>
      <c r="E273" s="169" t="e">
        <f>SUMIF([1]RG!B:B,'Consolidado 2020'!B273,[1]RG!E:E)</f>
        <v>#VALUE!</v>
      </c>
      <c r="F273" s="168" t="e">
        <f>SUMIF([1]AF!C:C,'Consolidado 2020'!B273,[1]AF!E:E)</f>
        <v>#VALUE!</v>
      </c>
      <c r="G273" s="169" t="e">
        <f>SUMIF([1]AF!C:C,'Consolidado 2020'!B273,[1]AF!F:F)</f>
        <v>#VALUE!</v>
      </c>
      <c r="H273" s="170">
        <v>0</v>
      </c>
      <c r="I273" s="171">
        <v>0</v>
      </c>
      <c r="J273" s="170">
        <v>0</v>
      </c>
      <c r="K273" s="172">
        <v>0</v>
      </c>
      <c r="L273" s="173">
        <v>196772299</v>
      </c>
      <c r="M273" s="174" t="e">
        <f t="shared" si="6"/>
        <v>#VALUE!</v>
      </c>
      <c r="N273" s="139">
        <v>51403</v>
      </c>
    </row>
    <row r="274" spans="2:14" ht="16.5" customHeight="1" x14ac:dyDescent="0.3">
      <c r="B274" s="164" t="s">
        <v>1046</v>
      </c>
      <c r="C274" s="165" t="s">
        <v>525</v>
      </c>
      <c r="D274" s="168" t="e">
        <f>SUMIF([1]RG!B:B,'Consolidado 2020'!B274,[1]RG!D:D)</f>
        <v>#VALUE!</v>
      </c>
      <c r="E274" s="169" t="e">
        <f>SUMIF([1]RG!B:B,'Consolidado 2020'!B274,[1]RG!E:E)</f>
        <v>#VALUE!</v>
      </c>
      <c r="F274" s="168" t="e">
        <f>SUMIF([1]AF!C:C,'Consolidado 2020'!B274,[1]AF!E:E)</f>
        <v>#VALUE!</v>
      </c>
      <c r="G274" s="169" t="e">
        <f>SUMIF([1]AF!C:C,'Consolidado 2020'!B274,[1]AF!F:F)</f>
        <v>#VALUE!</v>
      </c>
      <c r="H274" s="170">
        <v>0</v>
      </c>
      <c r="I274" s="171">
        <v>0</v>
      </c>
      <c r="J274" s="170">
        <v>0</v>
      </c>
      <c r="K274" s="172">
        <v>0</v>
      </c>
      <c r="L274" s="173">
        <v>13562062</v>
      </c>
      <c r="M274" s="174" t="e">
        <f t="shared" si="6"/>
        <v>#VALUE!</v>
      </c>
      <c r="N274" s="139">
        <v>51405</v>
      </c>
    </row>
    <row r="275" spans="2:14" ht="16.5" customHeight="1" x14ac:dyDescent="0.3">
      <c r="B275" s="164" t="s">
        <v>1047</v>
      </c>
      <c r="C275" s="165" t="s">
        <v>1048</v>
      </c>
      <c r="D275" s="168" t="e">
        <f>SUMIF([1]RG!B:B,'Consolidado 2020'!B275,[1]RG!D:D)</f>
        <v>#VALUE!</v>
      </c>
      <c r="E275" s="169" t="e">
        <f>SUMIF([1]RG!B:B,'Consolidado 2020'!B275,[1]RG!E:E)</f>
        <v>#VALUE!</v>
      </c>
      <c r="F275" s="168" t="e">
        <f>SUMIF([1]AF!C:C,'Consolidado 2020'!B275,[1]AF!E:E)</f>
        <v>#VALUE!</v>
      </c>
      <c r="G275" s="169" t="e">
        <f>SUMIF([1]AF!C:C,'Consolidado 2020'!B275,[1]AF!F:F)</f>
        <v>#VALUE!</v>
      </c>
      <c r="H275" s="170">
        <v>0</v>
      </c>
      <c r="I275" s="171">
        <v>0</v>
      </c>
      <c r="J275" s="170">
        <v>0</v>
      </c>
      <c r="K275" s="172">
        <v>0</v>
      </c>
      <c r="L275" s="173">
        <v>1242502041</v>
      </c>
      <c r="M275" s="174" t="e">
        <f t="shared" si="6"/>
        <v>#VALUE!</v>
      </c>
      <c r="N275" s="139">
        <v>5140701</v>
      </c>
    </row>
    <row r="276" spans="2:14" s="162" customFormat="1" ht="16.5" customHeight="1" x14ac:dyDescent="0.3">
      <c r="B276" s="152" t="s">
        <v>1049</v>
      </c>
      <c r="C276" s="153" t="s">
        <v>536</v>
      </c>
      <c r="D276" s="154">
        <v>0</v>
      </c>
      <c r="E276" s="163">
        <v>0</v>
      </c>
      <c r="F276" s="154">
        <v>0</v>
      </c>
      <c r="G276" s="163" t="e">
        <f>+SUMIF([1]AF!C:C,'Consolidado 2020'!B276,[1]AF!F:F)</f>
        <v>#VALUE!</v>
      </c>
      <c r="H276" s="156">
        <v>0</v>
      </c>
      <c r="I276" s="157">
        <v>0</v>
      </c>
      <c r="J276" s="156">
        <v>0</v>
      </c>
      <c r="K276" s="158">
        <v>0</v>
      </c>
      <c r="L276" s="159">
        <v>0</v>
      </c>
      <c r="M276" s="160" t="e">
        <f t="shared" si="6"/>
        <v>#VALUE!</v>
      </c>
      <c r="N276" s="161"/>
    </row>
    <row r="277" spans="2:14" s="162" customFormat="1" ht="16.5" customHeight="1" x14ac:dyDescent="0.3">
      <c r="B277" s="152" t="s">
        <v>1050</v>
      </c>
      <c r="C277" s="153" t="s">
        <v>528</v>
      </c>
      <c r="D277" s="154">
        <v>0</v>
      </c>
      <c r="E277" s="163">
        <v>0</v>
      </c>
      <c r="F277" s="154">
        <v>0</v>
      </c>
      <c r="G277" s="163" t="e">
        <f>+SUMIF([1]AF!C:C,'Consolidado 2020'!B277,[1]AF!F:F)</f>
        <v>#VALUE!</v>
      </c>
      <c r="H277" s="156">
        <v>0</v>
      </c>
      <c r="I277" s="157">
        <v>0</v>
      </c>
      <c r="J277" s="156">
        <v>0</v>
      </c>
      <c r="K277" s="158">
        <v>0</v>
      </c>
      <c r="L277" s="159">
        <v>0</v>
      </c>
      <c r="M277" s="160" t="e">
        <f t="shared" ref="M277:M281" si="7">+E277+G277+J277-K277</f>
        <v>#VALUE!</v>
      </c>
      <c r="N277" s="161"/>
    </row>
    <row r="278" spans="2:14" ht="16.5" customHeight="1" x14ac:dyDescent="0.3">
      <c r="B278" s="164" t="s">
        <v>1051</v>
      </c>
      <c r="C278" s="165" t="s">
        <v>529</v>
      </c>
      <c r="D278" s="168" t="e">
        <f>SUMIF([1]RG!B:B,'Consolidado 2020'!B278,[1]RG!D:D)</f>
        <v>#VALUE!</v>
      </c>
      <c r="E278" s="169" t="e">
        <f>SUMIF([1]RG!B:B,'Consolidado 2020'!B278,[1]RG!E:E)</f>
        <v>#VALUE!</v>
      </c>
      <c r="F278" s="168" t="e">
        <f>SUMIF([1]AF!C:C,'Consolidado 2020'!B278,[1]AF!E:E)</f>
        <v>#VALUE!</v>
      </c>
      <c r="G278" s="169" t="e">
        <f>SUMIF([1]AF!C:C,'Consolidado 2020'!B278,[1]AF!F:F)</f>
        <v>#VALUE!</v>
      </c>
      <c r="H278" s="170">
        <v>0</v>
      </c>
      <c r="I278" s="171">
        <v>0</v>
      </c>
      <c r="J278" s="170">
        <v>0</v>
      </c>
      <c r="K278" s="172">
        <v>0</v>
      </c>
      <c r="L278" s="173">
        <v>275432778</v>
      </c>
      <c r="M278" s="174" t="e">
        <f t="shared" si="7"/>
        <v>#VALUE!</v>
      </c>
      <c r="N278" s="139">
        <v>51501</v>
      </c>
    </row>
    <row r="279" spans="2:14" ht="16.5" customHeight="1" x14ac:dyDescent="0.3">
      <c r="B279" s="164" t="s">
        <v>1052</v>
      </c>
      <c r="C279" s="165" t="s">
        <v>1053</v>
      </c>
      <c r="D279" s="168" t="e">
        <f>SUMIF([1]RG!B:B,'Consolidado 2020'!B279,[1]RG!D:D)</f>
        <v>#VALUE!</v>
      </c>
      <c r="E279" s="169" t="e">
        <f>SUMIF([1]RG!B:B,'Consolidado 2020'!B279,[1]RG!E:E)</f>
        <v>#VALUE!</v>
      </c>
      <c r="F279" s="168" t="e">
        <f>SUMIF([1]AF!C:C,'Consolidado 2020'!B279,[1]AF!E:E)</f>
        <v>#VALUE!</v>
      </c>
      <c r="G279" s="169" t="e">
        <f>SUMIF([1]AF!C:C,'Consolidado 2020'!B279,[1]AF!F:F)</f>
        <v>#VALUE!</v>
      </c>
      <c r="H279" s="170">
        <v>0</v>
      </c>
      <c r="I279" s="171">
        <v>0</v>
      </c>
      <c r="J279" s="170">
        <v>0</v>
      </c>
      <c r="K279" s="172">
        <v>0</v>
      </c>
      <c r="L279" s="173">
        <v>2367767</v>
      </c>
      <c r="M279" s="174" t="e">
        <f t="shared" si="7"/>
        <v>#VALUE!</v>
      </c>
      <c r="N279" s="139">
        <v>51505</v>
      </c>
    </row>
    <row r="280" spans="2:14" ht="16.5" customHeight="1" x14ac:dyDescent="0.3">
      <c r="B280" s="164" t="s">
        <v>1054</v>
      </c>
      <c r="C280" s="165" t="s">
        <v>1055</v>
      </c>
      <c r="D280" s="168" t="e">
        <f>SUMIF([1]RG!B:B,'Consolidado 2020'!B280,[1]RG!D:D)</f>
        <v>#VALUE!</v>
      </c>
      <c r="E280" s="169" t="e">
        <f>SUMIF([1]RG!B:B,'Consolidado 2020'!B280,[1]RG!E:E)</f>
        <v>#VALUE!</v>
      </c>
      <c r="F280" s="168" t="e">
        <f>SUMIF([1]AF!C:C,'Consolidado 2020'!B280,[1]AF!E:E)</f>
        <v>#VALUE!</v>
      </c>
      <c r="G280" s="169" t="e">
        <f>SUMIF([1]AF!C:C,'Consolidado 2020'!B280,[1]AF!F:F)</f>
        <v>#VALUE!</v>
      </c>
      <c r="H280" s="170">
        <v>0</v>
      </c>
      <c r="I280" s="171">
        <v>0</v>
      </c>
      <c r="J280" s="170">
        <v>0</v>
      </c>
      <c r="K280" s="172">
        <v>0</v>
      </c>
      <c r="L280" s="173">
        <v>91745164</v>
      </c>
      <c r="M280" s="174" t="e">
        <f t="shared" si="7"/>
        <v>#VALUE!</v>
      </c>
      <c r="N280" s="139">
        <v>51502</v>
      </c>
    </row>
    <row r="281" spans="2:14" ht="16.5" customHeight="1" thickBot="1" x14ac:dyDescent="0.35">
      <c r="B281" s="164" t="s">
        <v>1056</v>
      </c>
      <c r="C281" s="165" t="s">
        <v>639</v>
      </c>
      <c r="D281" s="168" t="e">
        <f>SUMIF([1]RG!B:B,'Consolidado 2020'!B281,[1]RG!D:D)</f>
        <v>#VALUE!</v>
      </c>
      <c r="E281" s="169" t="e">
        <f>SUMIF([1]RG!B:B,'Consolidado 2020'!B281,[1]RG!E:E)</f>
        <v>#VALUE!</v>
      </c>
      <c r="F281" s="168" t="e">
        <f>SUMIF([1]AF!C:C,'Consolidado 2020'!B281,[1]AF!E:E)</f>
        <v>#VALUE!</v>
      </c>
      <c r="G281" s="169" t="e">
        <f>SUMIF([1]AF!C:C,'Consolidado 2020'!B281,[1]AF!F:F)</f>
        <v>#VALUE!</v>
      </c>
      <c r="H281" s="170">
        <v>0</v>
      </c>
      <c r="I281" s="171">
        <v>0</v>
      </c>
      <c r="J281" s="170">
        <v>0</v>
      </c>
      <c r="K281" s="172">
        <v>0</v>
      </c>
      <c r="L281" s="173">
        <v>21460800</v>
      </c>
      <c r="M281" s="174" t="e">
        <f t="shared" si="7"/>
        <v>#VALUE!</v>
      </c>
      <c r="N281" s="139">
        <v>5150301</v>
      </c>
    </row>
    <row r="282" spans="2:14" s="235" customFormat="1" ht="16.5" customHeight="1" thickBot="1" x14ac:dyDescent="0.35">
      <c r="B282" s="205"/>
      <c r="C282" s="206" t="s">
        <v>1057</v>
      </c>
      <c r="D282" s="207" t="e">
        <f>SUM(D213:D281)</f>
        <v>#VALUE!</v>
      </c>
      <c r="E282" s="208" t="e">
        <f>SUM(E213:E281)</f>
        <v>#VALUE!</v>
      </c>
      <c r="F282" s="207" t="e">
        <f>SUM(F213:F281)</f>
        <v>#VALUE!</v>
      </c>
      <c r="G282" s="208" t="e">
        <f>SUM(G213:G281)</f>
        <v>#VALUE!</v>
      </c>
      <c r="H282" s="209"/>
      <c r="I282" s="210"/>
      <c r="J282" s="211"/>
      <c r="K282" s="212"/>
      <c r="L282" s="213">
        <v>8764482432</v>
      </c>
      <c r="M282" s="214" t="e">
        <f>SUM(M213:M281)</f>
        <v>#VALUE!</v>
      </c>
      <c r="N282" s="234"/>
    </row>
    <row r="283" spans="2:14" ht="17.25" customHeight="1" thickBot="1" x14ac:dyDescent="0.35">
      <c r="B283" s="237"/>
      <c r="C283" s="238" t="s">
        <v>656</v>
      </c>
      <c r="D283" s="239" t="e">
        <f>+D212-D282</f>
        <v>#VALUE!</v>
      </c>
      <c r="E283" s="240" t="e">
        <f>+E212-E282</f>
        <v>#VALUE!</v>
      </c>
      <c r="F283" s="239" t="e">
        <f>+F212-F282</f>
        <v>#VALUE!</v>
      </c>
      <c r="G283" s="240" t="e">
        <f>+G212-G282</f>
        <v>#VALUE!</v>
      </c>
      <c r="H283" s="241" t="e">
        <f>SUM(H5:H281)</f>
        <v>#VALUE!</v>
      </c>
      <c r="I283" s="241" t="e">
        <f>SUM(I5:I281)</f>
        <v>#VALUE!</v>
      </c>
      <c r="J283" s="241" t="e">
        <f>SUM(J5:J281)</f>
        <v>#VALUE!</v>
      </c>
      <c r="K283" s="241" t="e">
        <f>SUM(K5:K281)</f>
        <v>#VALUE!</v>
      </c>
      <c r="L283" s="242">
        <v>2061710366</v>
      </c>
      <c r="M283" s="243" t="e">
        <f>+M212-M282</f>
        <v>#VALUE!</v>
      </c>
    </row>
    <row r="284" spans="2:14" ht="15.75" customHeight="1" x14ac:dyDescent="0.3">
      <c r="B284" s="244"/>
      <c r="D284" s="245" t="e">
        <f>+D283-D184</f>
        <v>#VALUE!</v>
      </c>
      <c r="E284" s="246" t="e">
        <f>+E283-E184</f>
        <v>#VALUE!</v>
      </c>
      <c r="F284" s="245" t="e">
        <f>+F283-F184</f>
        <v>#VALUE!</v>
      </c>
      <c r="G284" s="245" t="e">
        <f>+G283-G184</f>
        <v>#VALUE!</v>
      </c>
      <c r="I284" s="137" t="e">
        <f>+H283-I283</f>
        <v>#VALUE!</v>
      </c>
      <c r="K284" s="138" t="e">
        <f>+J283-K283</f>
        <v>#VALUE!</v>
      </c>
      <c r="L284" s="137">
        <v>-5443777702</v>
      </c>
      <c r="M284" s="138" t="e">
        <f>+M184-M283</f>
        <v>#VALUE!</v>
      </c>
    </row>
    <row r="285" spans="2:14" x14ac:dyDescent="0.3">
      <c r="L285" s="137"/>
      <c r="M285" s="137"/>
    </row>
    <row r="286" spans="2:14" x14ac:dyDescent="0.3">
      <c r="C286" s="162" t="s">
        <v>1058</v>
      </c>
      <c r="F286" s="247">
        <v>1</v>
      </c>
      <c r="G286" s="248" t="e">
        <f>+G287/F287</f>
        <v>#VALUE!</v>
      </c>
      <c r="H286" s="248" t="e">
        <f>+H287/F287</f>
        <v>#VALUE!</v>
      </c>
    </row>
    <row r="287" spans="2:14" x14ac:dyDescent="0.3">
      <c r="C287" s="165" t="s">
        <v>584</v>
      </c>
      <c r="F287" s="137" t="e">
        <f>+F171</f>
        <v>#VALUE!</v>
      </c>
      <c r="G287" s="137">
        <v>3499000000</v>
      </c>
      <c r="H287" s="137">
        <v>1000000</v>
      </c>
    </row>
    <row r="288" spans="2:14" x14ac:dyDescent="0.3">
      <c r="C288" s="190" t="s">
        <v>373</v>
      </c>
      <c r="F288" s="137">
        <f>+[1]AF!E49</f>
        <v>104020351</v>
      </c>
      <c r="G288" s="137" t="e">
        <f>+F288*G286</f>
        <v>#VALUE!</v>
      </c>
      <c r="H288" s="137" t="e">
        <f>+F288*H286</f>
        <v>#VALUE!</v>
      </c>
    </row>
    <row r="289" spans="1:16142" x14ac:dyDescent="0.3">
      <c r="G289" s="137" t="e">
        <f>SUM(G287:G288)</f>
        <v>#VALUE!</v>
      </c>
      <c r="H289" s="137" t="e">
        <f>SUM(H287:H288)</f>
        <v>#VALUE!</v>
      </c>
      <c r="L289" s="216"/>
    </row>
    <row r="290" spans="1:16142" x14ac:dyDescent="0.3">
      <c r="G290" s="248"/>
      <c r="L290" s="216"/>
      <c r="M290" s="249"/>
    </row>
    <row r="292" spans="1:16142" x14ac:dyDescent="0.3">
      <c r="F292" s="137" t="e">
        <f>+F195+F196</f>
        <v>#VALUE!</v>
      </c>
    </row>
    <row r="293" spans="1:16142" s="138" customFormat="1" x14ac:dyDescent="0.3">
      <c r="A293" s="135"/>
      <c r="B293" s="135"/>
      <c r="C293" s="135"/>
      <c r="D293" s="137"/>
      <c r="F293" s="137" t="e">
        <f>+F246+F248+F256+F275+F281</f>
        <v>#VALUE!</v>
      </c>
      <c r="H293" s="137"/>
      <c r="I293" s="137"/>
      <c r="J293" s="137"/>
      <c r="K293" s="137"/>
      <c r="L293" s="135"/>
      <c r="M293" s="135"/>
      <c r="N293" s="139"/>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5"/>
      <c r="AK293" s="135"/>
      <c r="AL293" s="135"/>
      <c r="AM293" s="135"/>
      <c r="AN293" s="135"/>
      <c r="AO293" s="135"/>
      <c r="AP293" s="135"/>
      <c r="AQ293" s="135"/>
      <c r="AR293" s="135"/>
      <c r="AS293" s="135"/>
      <c r="AT293" s="135"/>
      <c r="AU293" s="135"/>
      <c r="AV293" s="135"/>
      <c r="AW293" s="135"/>
      <c r="AX293" s="135"/>
      <c r="AY293" s="135"/>
      <c r="AZ293" s="135"/>
      <c r="BA293" s="135"/>
      <c r="BB293" s="135"/>
      <c r="BC293" s="135"/>
      <c r="BD293" s="135"/>
      <c r="BE293" s="135"/>
      <c r="BF293" s="135"/>
      <c r="BG293" s="135"/>
      <c r="BH293" s="135"/>
      <c r="BI293" s="135"/>
      <c r="BJ293" s="135"/>
      <c r="BK293" s="135"/>
      <c r="BL293" s="135"/>
      <c r="BM293" s="135"/>
      <c r="BN293" s="135"/>
      <c r="BO293" s="135"/>
      <c r="BP293" s="135"/>
      <c r="BQ293" s="135"/>
      <c r="BR293" s="135"/>
      <c r="BS293" s="135"/>
      <c r="BT293" s="135"/>
      <c r="BU293" s="135"/>
      <c r="BV293" s="135"/>
      <c r="BW293" s="135"/>
      <c r="BX293" s="135"/>
      <c r="BY293" s="135"/>
      <c r="BZ293" s="135"/>
      <c r="CA293" s="135"/>
      <c r="CB293" s="135"/>
      <c r="CC293" s="135"/>
      <c r="CD293" s="135"/>
      <c r="CE293" s="135"/>
      <c r="CF293" s="135"/>
      <c r="CG293" s="135"/>
      <c r="CH293" s="135"/>
      <c r="CI293" s="135"/>
      <c r="CJ293" s="135"/>
      <c r="CK293" s="135"/>
      <c r="CL293" s="135"/>
      <c r="CM293" s="135"/>
      <c r="CN293" s="135"/>
      <c r="CO293" s="135"/>
      <c r="CP293" s="135"/>
      <c r="CQ293" s="135"/>
      <c r="CR293" s="135"/>
      <c r="CS293" s="135"/>
      <c r="CT293" s="135"/>
      <c r="CU293" s="135"/>
      <c r="CV293" s="135"/>
      <c r="CW293" s="135"/>
      <c r="CX293" s="135"/>
      <c r="CY293" s="135"/>
      <c r="CZ293" s="135"/>
      <c r="DA293" s="135"/>
      <c r="DB293" s="135"/>
      <c r="DC293" s="135"/>
      <c r="DD293" s="135"/>
      <c r="DE293" s="135"/>
      <c r="DF293" s="135"/>
      <c r="DG293" s="135"/>
      <c r="DH293" s="135"/>
      <c r="DI293" s="135"/>
      <c r="DJ293" s="135"/>
      <c r="DK293" s="135"/>
      <c r="DL293" s="135"/>
      <c r="DM293" s="135"/>
      <c r="DN293" s="135"/>
      <c r="DO293" s="135"/>
      <c r="DP293" s="135"/>
      <c r="DQ293" s="135"/>
      <c r="DR293" s="135"/>
      <c r="DS293" s="135"/>
      <c r="DT293" s="135"/>
      <c r="DU293" s="135"/>
      <c r="DV293" s="135"/>
      <c r="DW293" s="135"/>
      <c r="DX293" s="135"/>
      <c r="DY293" s="135"/>
      <c r="DZ293" s="135"/>
      <c r="EA293" s="135"/>
      <c r="EB293" s="135"/>
      <c r="EC293" s="135"/>
      <c r="ED293" s="135"/>
      <c r="EE293" s="135"/>
      <c r="EF293" s="135"/>
      <c r="EG293" s="135"/>
      <c r="EH293" s="135"/>
      <c r="EI293" s="135"/>
      <c r="EJ293" s="135"/>
      <c r="EK293" s="135"/>
      <c r="EL293" s="135"/>
      <c r="EM293" s="135"/>
      <c r="EN293" s="135"/>
      <c r="EO293" s="135"/>
      <c r="EP293" s="135"/>
      <c r="EQ293" s="135"/>
      <c r="ER293" s="135"/>
      <c r="ES293" s="135"/>
      <c r="ET293" s="135"/>
      <c r="EU293" s="135"/>
      <c r="EV293" s="135"/>
      <c r="EW293" s="135"/>
      <c r="EX293" s="135"/>
      <c r="EY293" s="135"/>
      <c r="EZ293" s="135"/>
      <c r="FA293" s="135"/>
      <c r="FB293" s="135"/>
      <c r="FC293" s="135"/>
      <c r="FD293" s="135"/>
      <c r="FE293" s="135"/>
      <c r="FF293" s="135"/>
      <c r="FG293" s="135"/>
      <c r="FH293" s="135"/>
      <c r="FI293" s="135"/>
      <c r="FJ293" s="135"/>
      <c r="FK293" s="135"/>
      <c r="FL293" s="135"/>
      <c r="FM293" s="135"/>
      <c r="FN293" s="135"/>
      <c r="FO293" s="135"/>
      <c r="FP293" s="135"/>
      <c r="FQ293" s="135"/>
      <c r="FR293" s="135"/>
      <c r="FS293" s="135"/>
      <c r="FT293" s="135"/>
      <c r="FU293" s="135"/>
      <c r="FV293" s="135"/>
      <c r="FW293" s="135"/>
      <c r="FX293" s="135"/>
      <c r="FY293" s="135"/>
      <c r="FZ293" s="135"/>
      <c r="GA293" s="135"/>
      <c r="GB293" s="135"/>
      <c r="GC293" s="135"/>
      <c r="GD293" s="135"/>
      <c r="GE293" s="135"/>
      <c r="GF293" s="135"/>
      <c r="GG293" s="135"/>
      <c r="GH293" s="135"/>
      <c r="GI293" s="135"/>
      <c r="GJ293" s="135"/>
      <c r="GK293" s="135"/>
      <c r="GL293" s="135"/>
      <c r="GM293" s="135"/>
      <c r="GN293" s="135"/>
      <c r="GO293" s="135"/>
      <c r="GP293" s="135"/>
      <c r="GQ293" s="135"/>
      <c r="GR293" s="135"/>
      <c r="GS293" s="135"/>
      <c r="GT293" s="135"/>
      <c r="GU293" s="135"/>
      <c r="GV293" s="135"/>
      <c r="GW293" s="135"/>
      <c r="GX293" s="135"/>
      <c r="GY293" s="135"/>
      <c r="GZ293" s="135"/>
      <c r="HA293" s="135"/>
      <c r="HB293" s="135"/>
      <c r="HC293" s="135"/>
      <c r="HD293" s="135"/>
      <c r="HE293" s="135"/>
      <c r="HF293" s="135"/>
      <c r="HG293" s="135"/>
      <c r="HH293" s="135"/>
      <c r="HI293" s="135"/>
      <c r="HJ293" s="135"/>
      <c r="HK293" s="135"/>
      <c r="HL293" s="135"/>
      <c r="HM293" s="135"/>
      <c r="HN293" s="135"/>
      <c r="HO293" s="135"/>
      <c r="HP293" s="135"/>
      <c r="HQ293" s="135"/>
      <c r="HR293" s="135"/>
      <c r="HS293" s="135"/>
      <c r="HT293" s="135"/>
      <c r="HU293" s="135"/>
      <c r="HV293" s="135"/>
      <c r="HW293" s="135"/>
      <c r="HX293" s="135"/>
      <c r="HY293" s="135"/>
      <c r="HZ293" s="135"/>
      <c r="IA293" s="135"/>
      <c r="IB293" s="135"/>
      <c r="IC293" s="135"/>
      <c r="ID293" s="135"/>
      <c r="IE293" s="135"/>
      <c r="IF293" s="135"/>
      <c r="IG293" s="135"/>
      <c r="IH293" s="135"/>
      <c r="II293" s="135"/>
      <c r="IJ293" s="135"/>
      <c r="IK293" s="135"/>
      <c r="IL293" s="135"/>
      <c r="IM293" s="135"/>
      <c r="IN293" s="135"/>
      <c r="IO293" s="135"/>
      <c r="IP293" s="135"/>
      <c r="IQ293" s="135"/>
      <c r="IR293" s="135"/>
      <c r="IS293" s="135"/>
      <c r="IT293" s="135"/>
      <c r="IU293" s="135"/>
      <c r="IV293" s="135"/>
      <c r="IW293" s="135"/>
      <c r="IX293" s="135"/>
      <c r="IY293" s="135"/>
      <c r="IZ293" s="135"/>
      <c r="JA293" s="135"/>
      <c r="JB293" s="135"/>
      <c r="JC293" s="135"/>
      <c r="JD293" s="135"/>
      <c r="JE293" s="135"/>
      <c r="JF293" s="135"/>
      <c r="JG293" s="135"/>
      <c r="JH293" s="135"/>
      <c r="JI293" s="135"/>
      <c r="JJ293" s="135"/>
      <c r="JK293" s="135"/>
      <c r="JL293" s="135"/>
      <c r="JM293" s="135"/>
      <c r="JN293" s="135"/>
      <c r="JO293" s="135"/>
      <c r="JP293" s="135"/>
      <c r="JQ293" s="135"/>
      <c r="JR293" s="135"/>
      <c r="JS293" s="135"/>
      <c r="JT293" s="135"/>
      <c r="JU293" s="135"/>
      <c r="JV293" s="135"/>
      <c r="JW293" s="135"/>
      <c r="JX293" s="135"/>
      <c r="JY293" s="135"/>
      <c r="JZ293" s="135"/>
      <c r="KA293" s="135"/>
      <c r="KB293" s="135"/>
      <c r="KC293" s="135"/>
      <c r="KD293" s="135"/>
      <c r="KE293" s="135"/>
      <c r="KF293" s="135"/>
      <c r="KG293" s="135"/>
      <c r="KH293" s="135"/>
      <c r="KI293" s="135"/>
      <c r="KJ293" s="135"/>
      <c r="KK293" s="135"/>
      <c r="KL293" s="135"/>
      <c r="KM293" s="135"/>
      <c r="KN293" s="135"/>
      <c r="KO293" s="135"/>
      <c r="KP293" s="135"/>
      <c r="KQ293" s="135"/>
      <c r="KR293" s="135"/>
      <c r="KS293" s="135"/>
      <c r="KT293" s="135"/>
      <c r="KU293" s="135"/>
      <c r="KV293" s="135"/>
      <c r="KW293" s="135"/>
      <c r="KX293" s="135"/>
      <c r="KY293" s="135"/>
      <c r="KZ293" s="135"/>
      <c r="LA293" s="135"/>
      <c r="LB293" s="135"/>
      <c r="LC293" s="135"/>
      <c r="LD293" s="135"/>
      <c r="LE293" s="135"/>
      <c r="LF293" s="135"/>
      <c r="LG293" s="135"/>
      <c r="LH293" s="135"/>
      <c r="LI293" s="135"/>
      <c r="LJ293" s="135"/>
      <c r="LK293" s="135"/>
      <c r="LL293" s="135"/>
      <c r="LM293" s="135"/>
      <c r="LN293" s="135"/>
      <c r="LO293" s="135"/>
      <c r="LP293" s="135"/>
      <c r="LQ293" s="135"/>
      <c r="LR293" s="135"/>
      <c r="LS293" s="135"/>
      <c r="LT293" s="135"/>
      <c r="LU293" s="135"/>
      <c r="LV293" s="135"/>
      <c r="LW293" s="135"/>
      <c r="LX293" s="135"/>
      <c r="LY293" s="135"/>
      <c r="LZ293" s="135"/>
      <c r="MA293" s="135"/>
      <c r="MB293" s="135"/>
      <c r="MC293" s="135"/>
      <c r="MD293" s="135"/>
      <c r="ME293" s="135"/>
      <c r="MF293" s="135"/>
      <c r="MG293" s="135"/>
      <c r="MH293" s="135"/>
      <c r="MI293" s="135"/>
      <c r="MJ293" s="135"/>
      <c r="MK293" s="135"/>
      <c r="ML293" s="135"/>
      <c r="MM293" s="135"/>
      <c r="MN293" s="135"/>
      <c r="MO293" s="135"/>
      <c r="MP293" s="135"/>
      <c r="MQ293" s="135"/>
      <c r="MR293" s="135"/>
      <c r="MS293" s="135"/>
      <c r="MT293" s="135"/>
      <c r="MU293" s="135"/>
      <c r="MV293" s="135"/>
      <c r="MW293" s="135"/>
      <c r="MX293" s="135"/>
      <c r="MY293" s="135"/>
      <c r="MZ293" s="135"/>
      <c r="NA293" s="135"/>
      <c r="NB293" s="135"/>
      <c r="NC293" s="135"/>
      <c r="ND293" s="135"/>
      <c r="NE293" s="135"/>
      <c r="NF293" s="135"/>
      <c r="NG293" s="135"/>
      <c r="NH293" s="135"/>
      <c r="NI293" s="135"/>
      <c r="NJ293" s="135"/>
      <c r="NK293" s="135"/>
      <c r="NL293" s="135"/>
      <c r="NM293" s="135"/>
      <c r="NN293" s="135"/>
      <c r="NO293" s="135"/>
      <c r="NP293" s="135"/>
      <c r="NQ293" s="135"/>
      <c r="NR293" s="135"/>
      <c r="NS293" s="135"/>
      <c r="NT293" s="135"/>
      <c r="NU293" s="135"/>
      <c r="NV293" s="135"/>
      <c r="NW293" s="135"/>
      <c r="NX293" s="135"/>
      <c r="NY293" s="135"/>
      <c r="NZ293" s="135"/>
      <c r="OA293" s="135"/>
      <c r="OB293" s="135"/>
      <c r="OC293" s="135"/>
      <c r="OD293" s="135"/>
      <c r="OE293" s="135"/>
      <c r="OF293" s="135"/>
      <c r="OG293" s="135"/>
      <c r="OH293" s="135"/>
      <c r="OI293" s="135"/>
      <c r="OJ293" s="135"/>
      <c r="OK293" s="135"/>
      <c r="OL293" s="135"/>
      <c r="OM293" s="135"/>
      <c r="ON293" s="135"/>
      <c r="OO293" s="135"/>
      <c r="OP293" s="135"/>
      <c r="OQ293" s="135"/>
      <c r="OR293" s="135"/>
      <c r="OS293" s="135"/>
      <c r="OT293" s="135"/>
      <c r="OU293" s="135"/>
      <c r="OV293" s="135"/>
      <c r="OW293" s="135"/>
      <c r="OX293" s="135"/>
      <c r="OY293" s="135"/>
      <c r="OZ293" s="135"/>
      <c r="PA293" s="135"/>
      <c r="PB293" s="135"/>
      <c r="PC293" s="135"/>
      <c r="PD293" s="135"/>
      <c r="PE293" s="135"/>
      <c r="PF293" s="135"/>
      <c r="PG293" s="135"/>
      <c r="PH293" s="135"/>
      <c r="PI293" s="135"/>
      <c r="PJ293" s="135"/>
      <c r="PK293" s="135"/>
      <c r="PL293" s="135"/>
      <c r="PM293" s="135"/>
      <c r="PN293" s="135"/>
      <c r="PO293" s="135"/>
      <c r="PP293" s="135"/>
      <c r="PQ293" s="135"/>
      <c r="PR293" s="135"/>
      <c r="PS293" s="135"/>
      <c r="PT293" s="135"/>
      <c r="PU293" s="135"/>
      <c r="PV293" s="135"/>
      <c r="PW293" s="135"/>
      <c r="PX293" s="135"/>
      <c r="PY293" s="135"/>
      <c r="PZ293" s="135"/>
      <c r="QA293" s="135"/>
      <c r="QB293" s="135"/>
      <c r="QC293" s="135"/>
      <c r="QD293" s="135"/>
      <c r="QE293" s="135"/>
      <c r="QF293" s="135"/>
      <c r="QG293" s="135"/>
      <c r="QH293" s="135"/>
      <c r="QI293" s="135"/>
      <c r="QJ293" s="135"/>
      <c r="QK293" s="135"/>
      <c r="QL293" s="135"/>
      <c r="QM293" s="135"/>
      <c r="QN293" s="135"/>
      <c r="QO293" s="135"/>
      <c r="QP293" s="135"/>
      <c r="QQ293" s="135"/>
      <c r="QR293" s="135"/>
      <c r="QS293" s="135"/>
      <c r="QT293" s="135"/>
      <c r="QU293" s="135"/>
      <c r="QV293" s="135"/>
      <c r="QW293" s="135"/>
      <c r="QX293" s="135"/>
      <c r="QY293" s="135"/>
      <c r="QZ293" s="135"/>
      <c r="RA293" s="135"/>
      <c r="RB293" s="135"/>
      <c r="RC293" s="135"/>
      <c r="RD293" s="135"/>
      <c r="RE293" s="135"/>
      <c r="RF293" s="135"/>
      <c r="RG293" s="135"/>
      <c r="RH293" s="135"/>
      <c r="RI293" s="135"/>
      <c r="RJ293" s="135"/>
      <c r="RK293" s="135"/>
      <c r="RL293" s="135"/>
      <c r="RM293" s="135"/>
      <c r="RN293" s="135"/>
      <c r="RO293" s="135"/>
      <c r="RP293" s="135"/>
      <c r="RQ293" s="135"/>
      <c r="RR293" s="135"/>
      <c r="RS293" s="135"/>
      <c r="RT293" s="135"/>
      <c r="RU293" s="135"/>
      <c r="RV293" s="135"/>
      <c r="RW293" s="135"/>
      <c r="RX293" s="135"/>
      <c r="RY293" s="135"/>
      <c r="RZ293" s="135"/>
      <c r="SA293" s="135"/>
      <c r="SB293" s="135"/>
      <c r="SC293" s="135"/>
      <c r="SD293" s="135"/>
      <c r="SE293" s="135"/>
      <c r="SF293" s="135"/>
      <c r="SG293" s="135"/>
      <c r="SH293" s="135"/>
      <c r="SI293" s="135"/>
      <c r="SJ293" s="135"/>
      <c r="SK293" s="135"/>
      <c r="SL293" s="135"/>
      <c r="SM293" s="135"/>
      <c r="SN293" s="135"/>
      <c r="SO293" s="135"/>
      <c r="SP293" s="135"/>
      <c r="SQ293" s="135"/>
      <c r="SR293" s="135"/>
      <c r="SS293" s="135"/>
      <c r="ST293" s="135"/>
      <c r="SU293" s="135"/>
      <c r="SV293" s="135"/>
      <c r="SW293" s="135"/>
      <c r="SX293" s="135"/>
      <c r="SY293" s="135"/>
      <c r="SZ293" s="135"/>
      <c r="TA293" s="135"/>
      <c r="TB293" s="135"/>
      <c r="TC293" s="135"/>
      <c r="TD293" s="135"/>
      <c r="TE293" s="135"/>
      <c r="TF293" s="135"/>
      <c r="TG293" s="135"/>
      <c r="TH293" s="135"/>
      <c r="TI293" s="135"/>
      <c r="TJ293" s="135"/>
      <c r="TK293" s="135"/>
      <c r="TL293" s="135"/>
      <c r="TM293" s="135"/>
      <c r="TN293" s="135"/>
      <c r="TO293" s="135"/>
      <c r="TP293" s="135"/>
      <c r="TQ293" s="135"/>
      <c r="TR293" s="135"/>
      <c r="TS293" s="135"/>
      <c r="TT293" s="135"/>
      <c r="TU293" s="135"/>
      <c r="TV293" s="135"/>
      <c r="TW293" s="135"/>
      <c r="TX293" s="135"/>
      <c r="TY293" s="135"/>
      <c r="TZ293" s="135"/>
      <c r="UA293" s="135"/>
      <c r="UB293" s="135"/>
      <c r="UC293" s="135"/>
      <c r="UD293" s="135"/>
      <c r="UE293" s="135"/>
      <c r="UF293" s="135"/>
      <c r="UG293" s="135"/>
      <c r="UH293" s="135"/>
      <c r="UI293" s="135"/>
      <c r="UJ293" s="135"/>
      <c r="UK293" s="135"/>
      <c r="UL293" s="135"/>
      <c r="UM293" s="135"/>
      <c r="UN293" s="135"/>
      <c r="UO293" s="135"/>
      <c r="UP293" s="135"/>
      <c r="UQ293" s="135"/>
      <c r="UR293" s="135"/>
      <c r="US293" s="135"/>
      <c r="UT293" s="135"/>
      <c r="UU293" s="135"/>
      <c r="UV293" s="135"/>
      <c r="UW293" s="135"/>
      <c r="UX293" s="135"/>
      <c r="UY293" s="135"/>
      <c r="UZ293" s="135"/>
      <c r="VA293" s="135"/>
      <c r="VB293" s="135"/>
      <c r="VC293" s="135"/>
      <c r="VD293" s="135"/>
      <c r="VE293" s="135"/>
      <c r="VF293" s="135"/>
      <c r="VG293" s="135"/>
      <c r="VH293" s="135"/>
      <c r="VI293" s="135"/>
      <c r="VJ293" s="135"/>
      <c r="VK293" s="135"/>
      <c r="VL293" s="135"/>
      <c r="VM293" s="135"/>
      <c r="VN293" s="135"/>
      <c r="VO293" s="135"/>
      <c r="VP293" s="135"/>
      <c r="VQ293" s="135"/>
      <c r="VR293" s="135"/>
      <c r="VS293" s="135"/>
      <c r="VT293" s="135"/>
      <c r="VU293" s="135"/>
      <c r="VV293" s="135"/>
      <c r="VW293" s="135"/>
      <c r="VX293" s="135"/>
      <c r="VY293" s="135"/>
      <c r="VZ293" s="135"/>
      <c r="WA293" s="135"/>
      <c r="WB293" s="135"/>
      <c r="WC293" s="135"/>
      <c r="WD293" s="135"/>
      <c r="WE293" s="135"/>
      <c r="WF293" s="135"/>
      <c r="WG293" s="135"/>
      <c r="WH293" s="135"/>
      <c r="WI293" s="135"/>
      <c r="WJ293" s="135"/>
      <c r="WK293" s="135"/>
      <c r="WL293" s="135"/>
      <c r="WM293" s="135"/>
      <c r="WN293" s="135"/>
      <c r="WO293" s="135"/>
      <c r="WP293" s="135"/>
      <c r="WQ293" s="135"/>
      <c r="WR293" s="135"/>
      <c r="WS293" s="135"/>
      <c r="WT293" s="135"/>
      <c r="WU293" s="135"/>
      <c r="WV293" s="135"/>
      <c r="WW293" s="135"/>
      <c r="WX293" s="135"/>
      <c r="WY293" s="135"/>
      <c r="WZ293" s="135"/>
      <c r="XA293" s="135"/>
      <c r="XB293" s="135"/>
      <c r="XC293" s="135"/>
      <c r="XD293" s="135"/>
      <c r="XE293" s="135"/>
      <c r="XF293" s="135"/>
      <c r="XG293" s="135"/>
      <c r="XH293" s="135"/>
      <c r="XI293" s="135"/>
      <c r="XJ293" s="135"/>
      <c r="XK293" s="135"/>
      <c r="XL293" s="135"/>
      <c r="XM293" s="135"/>
      <c r="XN293" s="135"/>
      <c r="XO293" s="135"/>
      <c r="XP293" s="135"/>
      <c r="XQ293" s="135"/>
      <c r="XR293" s="135"/>
      <c r="XS293" s="135"/>
      <c r="XT293" s="135"/>
      <c r="XU293" s="135"/>
      <c r="XV293" s="135"/>
      <c r="XW293" s="135"/>
      <c r="XX293" s="135"/>
      <c r="XY293" s="135"/>
      <c r="XZ293" s="135"/>
      <c r="YA293" s="135"/>
      <c r="YB293" s="135"/>
      <c r="YC293" s="135"/>
      <c r="YD293" s="135"/>
      <c r="YE293" s="135"/>
      <c r="YF293" s="135"/>
      <c r="YG293" s="135"/>
      <c r="YH293" s="135"/>
      <c r="YI293" s="135"/>
      <c r="YJ293" s="135"/>
      <c r="YK293" s="135"/>
      <c r="YL293" s="135"/>
      <c r="YM293" s="135"/>
      <c r="YN293" s="135"/>
      <c r="YO293" s="135"/>
      <c r="YP293" s="135"/>
      <c r="YQ293" s="135"/>
      <c r="YR293" s="135"/>
      <c r="YS293" s="135"/>
      <c r="YT293" s="135"/>
      <c r="YU293" s="135"/>
      <c r="YV293" s="135"/>
      <c r="YW293" s="135"/>
      <c r="YX293" s="135"/>
      <c r="YY293" s="135"/>
      <c r="YZ293" s="135"/>
      <c r="ZA293" s="135"/>
      <c r="ZB293" s="135"/>
      <c r="ZC293" s="135"/>
      <c r="ZD293" s="135"/>
      <c r="ZE293" s="135"/>
      <c r="ZF293" s="135"/>
      <c r="ZG293" s="135"/>
      <c r="ZH293" s="135"/>
      <c r="ZI293" s="135"/>
      <c r="ZJ293" s="135"/>
      <c r="ZK293" s="135"/>
      <c r="ZL293" s="135"/>
      <c r="ZM293" s="135"/>
      <c r="ZN293" s="135"/>
      <c r="ZO293" s="135"/>
      <c r="ZP293" s="135"/>
      <c r="ZQ293" s="135"/>
      <c r="ZR293" s="135"/>
      <c r="ZS293" s="135"/>
      <c r="ZT293" s="135"/>
      <c r="ZU293" s="135"/>
      <c r="ZV293" s="135"/>
      <c r="ZW293" s="135"/>
      <c r="ZX293" s="135"/>
      <c r="ZY293" s="135"/>
      <c r="ZZ293" s="135"/>
      <c r="AAA293" s="135"/>
      <c r="AAB293" s="135"/>
      <c r="AAC293" s="135"/>
      <c r="AAD293" s="135"/>
      <c r="AAE293" s="135"/>
      <c r="AAF293" s="135"/>
      <c r="AAG293" s="135"/>
      <c r="AAH293" s="135"/>
      <c r="AAI293" s="135"/>
      <c r="AAJ293" s="135"/>
      <c r="AAK293" s="135"/>
      <c r="AAL293" s="135"/>
      <c r="AAM293" s="135"/>
      <c r="AAN293" s="135"/>
      <c r="AAO293" s="135"/>
      <c r="AAP293" s="135"/>
      <c r="AAQ293" s="135"/>
      <c r="AAR293" s="135"/>
      <c r="AAS293" s="135"/>
      <c r="AAT293" s="135"/>
      <c r="AAU293" s="135"/>
      <c r="AAV293" s="135"/>
      <c r="AAW293" s="135"/>
      <c r="AAX293" s="135"/>
      <c r="AAY293" s="135"/>
      <c r="AAZ293" s="135"/>
      <c r="ABA293" s="135"/>
      <c r="ABB293" s="135"/>
      <c r="ABC293" s="135"/>
      <c r="ABD293" s="135"/>
      <c r="ABE293" s="135"/>
      <c r="ABF293" s="135"/>
      <c r="ABG293" s="135"/>
      <c r="ABH293" s="135"/>
      <c r="ABI293" s="135"/>
      <c r="ABJ293" s="135"/>
      <c r="ABK293" s="135"/>
      <c r="ABL293" s="135"/>
      <c r="ABM293" s="135"/>
      <c r="ABN293" s="135"/>
      <c r="ABO293" s="135"/>
      <c r="ABP293" s="135"/>
      <c r="ABQ293" s="135"/>
      <c r="ABR293" s="135"/>
      <c r="ABS293" s="135"/>
      <c r="ABT293" s="135"/>
      <c r="ABU293" s="135"/>
      <c r="ABV293" s="135"/>
      <c r="ABW293" s="135"/>
      <c r="ABX293" s="135"/>
      <c r="ABY293" s="135"/>
      <c r="ABZ293" s="135"/>
      <c r="ACA293" s="135"/>
      <c r="ACB293" s="135"/>
      <c r="ACC293" s="135"/>
      <c r="ACD293" s="135"/>
      <c r="ACE293" s="135"/>
      <c r="ACF293" s="135"/>
      <c r="ACG293" s="135"/>
      <c r="ACH293" s="135"/>
      <c r="ACI293" s="135"/>
      <c r="ACJ293" s="135"/>
      <c r="ACK293" s="135"/>
      <c r="ACL293" s="135"/>
      <c r="ACM293" s="135"/>
      <c r="ACN293" s="135"/>
      <c r="ACO293" s="135"/>
      <c r="ACP293" s="135"/>
      <c r="ACQ293" s="135"/>
      <c r="ACR293" s="135"/>
      <c r="ACS293" s="135"/>
      <c r="ACT293" s="135"/>
      <c r="ACU293" s="135"/>
      <c r="ACV293" s="135"/>
      <c r="ACW293" s="135"/>
      <c r="ACX293" s="135"/>
      <c r="ACY293" s="135"/>
      <c r="ACZ293" s="135"/>
      <c r="ADA293" s="135"/>
      <c r="ADB293" s="135"/>
      <c r="ADC293" s="135"/>
      <c r="ADD293" s="135"/>
      <c r="ADE293" s="135"/>
      <c r="ADF293" s="135"/>
      <c r="ADG293" s="135"/>
      <c r="ADH293" s="135"/>
      <c r="ADI293" s="135"/>
      <c r="ADJ293" s="135"/>
      <c r="ADK293" s="135"/>
      <c r="ADL293" s="135"/>
      <c r="ADM293" s="135"/>
      <c r="ADN293" s="135"/>
      <c r="ADO293" s="135"/>
      <c r="ADP293" s="135"/>
      <c r="ADQ293" s="135"/>
      <c r="ADR293" s="135"/>
      <c r="ADS293" s="135"/>
      <c r="ADT293" s="135"/>
      <c r="ADU293" s="135"/>
      <c r="ADV293" s="135"/>
      <c r="ADW293" s="135"/>
      <c r="ADX293" s="135"/>
      <c r="ADY293" s="135"/>
      <c r="ADZ293" s="135"/>
      <c r="AEA293" s="135"/>
      <c r="AEB293" s="135"/>
      <c r="AEC293" s="135"/>
      <c r="AED293" s="135"/>
      <c r="AEE293" s="135"/>
      <c r="AEF293" s="135"/>
      <c r="AEG293" s="135"/>
      <c r="AEH293" s="135"/>
      <c r="AEI293" s="135"/>
      <c r="AEJ293" s="135"/>
      <c r="AEK293" s="135"/>
      <c r="AEL293" s="135"/>
      <c r="AEM293" s="135"/>
      <c r="AEN293" s="135"/>
      <c r="AEO293" s="135"/>
      <c r="AEP293" s="135"/>
      <c r="AEQ293" s="135"/>
      <c r="AER293" s="135"/>
      <c r="AES293" s="135"/>
      <c r="AET293" s="135"/>
      <c r="AEU293" s="135"/>
      <c r="AEV293" s="135"/>
      <c r="AEW293" s="135"/>
      <c r="AEX293" s="135"/>
      <c r="AEY293" s="135"/>
      <c r="AEZ293" s="135"/>
      <c r="AFA293" s="135"/>
      <c r="AFB293" s="135"/>
      <c r="AFC293" s="135"/>
      <c r="AFD293" s="135"/>
      <c r="AFE293" s="135"/>
      <c r="AFF293" s="135"/>
      <c r="AFG293" s="135"/>
      <c r="AFH293" s="135"/>
      <c r="AFI293" s="135"/>
      <c r="AFJ293" s="135"/>
      <c r="AFK293" s="135"/>
      <c r="AFL293" s="135"/>
      <c r="AFM293" s="135"/>
      <c r="AFN293" s="135"/>
      <c r="AFO293" s="135"/>
      <c r="AFP293" s="135"/>
      <c r="AFQ293" s="135"/>
      <c r="AFR293" s="135"/>
      <c r="AFS293" s="135"/>
      <c r="AFT293" s="135"/>
      <c r="AFU293" s="135"/>
      <c r="AFV293" s="135"/>
      <c r="AFW293" s="135"/>
      <c r="AFX293" s="135"/>
      <c r="AFY293" s="135"/>
      <c r="AFZ293" s="135"/>
      <c r="AGA293" s="135"/>
      <c r="AGB293" s="135"/>
      <c r="AGC293" s="135"/>
      <c r="AGD293" s="135"/>
      <c r="AGE293" s="135"/>
      <c r="AGF293" s="135"/>
      <c r="AGG293" s="135"/>
      <c r="AGH293" s="135"/>
      <c r="AGI293" s="135"/>
      <c r="AGJ293" s="135"/>
      <c r="AGK293" s="135"/>
      <c r="AGL293" s="135"/>
      <c r="AGM293" s="135"/>
      <c r="AGN293" s="135"/>
      <c r="AGO293" s="135"/>
      <c r="AGP293" s="135"/>
      <c r="AGQ293" s="135"/>
      <c r="AGR293" s="135"/>
      <c r="AGS293" s="135"/>
      <c r="AGT293" s="135"/>
      <c r="AGU293" s="135"/>
      <c r="AGV293" s="135"/>
      <c r="AGW293" s="135"/>
      <c r="AGX293" s="135"/>
      <c r="AGY293" s="135"/>
      <c r="AGZ293" s="135"/>
      <c r="AHA293" s="135"/>
      <c r="AHB293" s="135"/>
      <c r="AHC293" s="135"/>
      <c r="AHD293" s="135"/>
      <c r="AHE293" s="135"/>
      <c r="AHF293" s="135"/>
      <c r="AHG293" s="135"/>
      <c r="AHH293" s="135"/>
      <c r="AHI293" s="135"/>
      <c r="AHJ293" s="135"/>
      <c r="AHK293" s="135"/>
      <c r="AHL293" s="135"/>
      <c r="AHM293" s="135"/>
      <c r="AHN293" s="135"/>
      <c r="AHO293" s="135"/>
      <c r="AHP293" s="135"/>
      <c r="AHQ293" s="135"/>
      <c r="AHR293" s="135"/>
      <c r="AHS293" s="135"/>
      <c r="AHT293" s="135"/>
      <c r="AHU293" s="135"/>
      <c r="AHV293" s="135"/>
      <c r="AHW293" s="135"/>
      <c r="AHX293" s="135"/>
      <c r="AHY293" s="135"/>
      <c r="AHZ293" s="135"/>
      <c r="AIA293" s="135"/>
      <c r="AIB293" s="135"/>
      <c r="AIC293" s="135"/>
      <c r="AID293" s="135"/>
      <c r="AIE293" s="135"/>
      <c r="AIF293" s="135"/>
      <c r="AIG293" s="135"/>
      <c r="AIH293" s="135"/>
      <c r="AII293" s="135"/>
      <c r="AIJ293" s="135"/>
      <c r="AIK293" s="135"/>
      <c r="AIL293" s="135"/>
      <c r="AIM293" s="135"/>
      <c r="AIN293" s="135"/>
      <c r="AIO293" s="135"/>
      <c r="AIP293" s="135"/>
      <c r="AIQ293" s="135"/>
      <c r="AIR293" s="135"/>
      <c r="AIS293" s="135"/>
      <c r="AIT293" s="135"/>
      <c r="AIU293" s="135"/>
      <c r="AIV293" s="135"/>
      <c r="AIW293" s="135"/>
      <c r="AIX293" s="135"/>
      <c r="AIY293" s="135"/>
      <c r="AIZ293" s="135"/>
      <c r="AJA293" s="135"/>
      <c r="AJB293" s="135"/>
      <c r="AJC293" s="135"/>
      <c r="AJD293" s="135"/>
      <c r="AJE293" s="135"/>
      <c r="AJF293" s="135"/>
      <c r="AJG293" s="135"/>
      <c r="AJH293" s="135"/>
      <c r="AJI293" s="135"/>
      <c r="AJJ293" s="135"/>
      <c r="AJK293" s="135"/>
      <c r="AJL293" s="135"/>
      <c r="AJM293" s="135"/>
      <c r="AJN293" s="135"/>
      <c r="AJO293" s="135"/>
      <c r="AJP293" s="135"/>
      <c r="AJQ293" s="135"/>
      <c r="AJR293" s="135"/>
      <c r="AJS293" s="135"/>
      <c r="AJT293" s="135"/>
      <c r="AJU293" s="135"/>
      <c r="AJV293" s="135"/>
      <c r="AJW293" s="135"/>
      <c r="AJX293" s="135"/>
      <c r="AJY293" s="135"/>
      <c r="AJZ293" s="135"/>
      <c r="AKA293" s="135"/>
      <c r="AKB293" s="135"/>
      <c r="AKC293" s="135"/>
      <c r="AKD293" s="135"/>
      <c r="AKE293" s="135"/>
      <c r="AKF293" s="135"/>
      <c r="AKG293" s="135"/>
      <c r="AKH293" s="135"/>
      <c r="AKI293" s="135"/>
      <c r="AKJ293" s="135"/>
      <c r="AKK293" s="135"/>
      <c r="AKL293" s="135"/>
      <c r="AKM293" s="135"/>
      <c r="AKN293" s="135"/>
      <c r="AKO293" s="135"/>
      <c r="AKP293" s="135"/>
      <c r="AKQ293" s="135"/>
      <c r="AKR293" s="135"/>
      <c r="AKS293" s="135"/>
      <c r="AKT293" s="135"/>
      <c r="AKU293" s="135"/>
      <c r="AKV293" s="135"/>
      <c r="AKW293" s="135"/>
      <c r="AKX293" s="135"/>
      <c r="AKY293" s="135"/>
      <c r="AKZ293" s="135"/>
      <c r="ALA293" s="135"/>
      <c r="ALB293" s="135"/>
      <c r="ALC293" s="135"/>
      <c r="ALD293" s="135"/>
      <c r="ALE293" s="135"/>
      <c r="ALF293" s="135"/>
      <c r="ALG293" s="135"/>
      <c r="ALH293" s="135"/>
      <c r="ALI293" s="135"/>
      <c r="ALJ293" s="135"/>
      <c r="ALK293" s="135"/>
      <c r="ALL293" s="135"/>
      <c r="ALM293" s="135"/>
      <c r="ALN293" s="135"/>
      <c r="ALO293" s="135"/>
      <c r="ALP293" s="135"/>
      <c r="ALQ293" s="135"/>
      <c r="ALR293" s="135"/>
      <c r="ALS293" s="135"/>
      <c r="ALT293" s="135"/>
      <c r="ALU293" s="135"/>
      <c r="ALV293" s="135"/>
      <c r="ALW293" s="135"/>
      <c r="ALX293" s="135"/>
      <c r="ALY293" s="135"/>
      <c r="ALZ293" s="135"/>
      <c r="AMA293" s="135"/>
      <c r="AMB293" s="135"/>
      <c r="AMC293" s="135"/>
      <c r="AMD293" s="135"/>
      <c r="AME293" s="135"/>
      <c r="AMF293" s="135"/>
      <c r="AMG293" s="135"/>
      <c r="AMH293" s="135"/>
      <c r="AMI293" s="135"/>
      <c r="AMJ293" s="135"/>
      <c r="AMK293" s="135"/>
      <c r="AML293" s="135"/>
      <c r="AMM293" s="135"/>
      <c r="AMN293" s="135"/>
      <c r="AMO293" s="135"/>
      <c r="AMP293" s="135"/>
      <c r="AMQ293" s="135"/>
      <c r="AMR293" s="135"/>
      <c r="AMS293" s="135"/>
      <c r="AMT293" s="135"/>
      <c r="AMU293" s="135"/>
      <c r="AMV293" s="135"/>
      <c r="AMW293" s="135"/>
      <c r="AMX293" s="135"/>
      <c r="AMY293" s="135"/>
      <c r="AMZ293" s="135"/>
      <c r="ANA293" s="135"/>
      <c r="ANB293" s="135"/>
      <c r="ANC293" s="135"/>
      <c r="AND293" s="135"/>
      <c r="ANE293" s="135"/>
      <c r="ANF293" s="135"/>
      <c r="ANG293" s="135"/>
      <c r="ANH293" s="135"/>
      <c r="ANI293" s="135"/>
      <c r="ANJ293" s="135"/>
      <c r="ANK293" s="135"/>
      <c r="ANL293" s="135"/>
      <c r="ANM293" s="135"/>
      <c r="ANN293" s="135"/>
      <c r="ANO293" s="135"/>
      <c r="ANP293" s="135"/>
      <c r="ANQ293" s="135"/>
      <c r="ANR293" s="135"/>
      <c r="ANS293" s="135"/>
      <c r="ANT293" s="135"/>
      <c r="ANU293" s="135"/>
      <c r="ANV293" s="135"/>
      <c r="ANW293" s="135"/>
      <c r="ANX293" s="135"/>
      <c r="ANY293" s="135"/>
      <c r="ANZ293" s="135"/>
      <c r="AOA293" s="135"/>
      <c r="AOB293" s="135"/>
      <c r="AOC293" s="135"/>
      <c r="AOD293" s="135"/>
      <c r="AOE293" s="135"/>
      <c r="AOF293" s="135"/>
      <c r="AOG293" s="135"/>
      <c r="AOH293" s="135"/>
      <c r="AOI293" s="135"/>
      <c r="AOJ293" s="135"/>
      <c r="AOK293" s="135"/>
      <c r="AOL293" s="135"/>
      <c r="AOM293" s="135"/>
      <c r="AON293" s="135"/>
      <c r="AOO293" s="135"/>
      <c r="AOP293" s="135"/>
      <c r="AOQ293" s="135"/>
      <c r="AOR293" s="135"/>
      <c r="AOS293" s="135"/>
      <c r="AOT293" s="135"/>
      <c r="AOU293" s="135"/>
      <c r="AOV293" s="135"/>
      <c r="AOW293" s="135"/>
      <c r="AOX293" s="135"/>
      <c r="AOY293" s="135"/>
      <c r="AOZ293" s="135"/>
      <c r="APA293" s="135"/>
      <c r="APB293" s="135"/>
      <c r="APC293" s="135"/>
      <c r="APD293" s="135"/>
      <c r="APE293" s="135"/>
      <c r="APF293" s="135"/>
      <c r="APG293" s="135"/>
      <c r="APH293" s="135"/>
      <c r="API293" s="135"/>
      <c r="APJ293" s="135"/>
      <c r="APK293" s="135"/>
      <c r="APL293" s="135"/>
      <c r="APM293" s="135"/>
      <c r="APN293" s="135"/>
      <c r="APO293" s="135"/>
      <c r="APP293" s="135"/>
      <c r="APQ293" s="135"/>
      <c r="APR293" s="135"/>
      <c r="APS293" s="135"/>
      <c r="APT293" s="135"/>
      <c r="APU293" s="135"/>
      <c r="APV293" s="135"/>
      <c r="APW293" s="135"/>
      <c r="APX293" s="135"/>
      <c r="APY293" s="135"/>
      <c r="APZ293" s="135"/>
      <c r="AQA293" s="135"/>
      <c r="AQB293" s="135"/>
      <c r="AQC293" s="135"/>
      <c r="AQD293" s="135"/>
      <c r="AQE293" s="135"/>
      <c r="AQF293" s="135"/>
      <c r="AQG293" s="135"/>
      <c r="AQH293" s="135"/>
      <c r="AQI293" s="135"/>
      <c r="AQJ293" s="135"/>
      <c r="AQK293" s="135"/>
      <c r="AQL293" s="135"/>
      <c r="AQM293" s="135"/>
      <c r="AQN293" s="135"/>
      <c r="AQO293" s="135"/>
      <c r="AQP293" s="135"/>
      <c r="AQQ293" s="135"/>
      <c r="AQR293" s="135"/>
      <c r="AQS293" s="135"/>
      <c r="AQT293" s="135"/>
      <c r="AQU293" s="135"/>
      <c r="AQV293" s="135"/>
      <c r="AQW293" s="135"/>
      <c r="AQX293" s="135"/>
      <c r="AQY293" s="135"/>
      <c r="AQZ293" s="135"/>
      <c r="ARA293" s="135"/>
      <c r="ARB293" s="135"/>
      <c r="ARC293" s="135"/>
      <c r="ARD293" s="135"/>
      <c r="ARE293" s="135"/>
      <c r="ARF293" s="135"/>
      <c r="ARG293" s="135"/>
      <c r="ARH293" s="135"/>
      <c r="ARI293" s="135"/>
      <c r="ARJ293" s="135"/>
      <c r="ARK293" s="135"/>
      <c r="ARL293" s="135"/>
      <c r="ARM293" s="135"/>
      <c r="ARN293" s="135"/>
      <c r="ARO293" s="135"/>
      <c r="ARP293" s="135"/>
      <c r="ARQ293" s="135"/>
      <c r="ARR293" s="135"/>
      <c r="ARS293" s="135"/>
      <c r="ART293" s="135"/>
      <c r="ARU293" s="135"/>
      <c r="ARV293" s="135"/>
      <c r="ARW293" s="135"/>
      <c r="ARX293" s="135"/>
      <c r="ARY293" s="135"/>
      <c r="ARZ293" s="135"/>
      <c r="ASA293" s="135"/>
      <c r="ASB293" s="135"/>
      <c r="ASC293" s="135"/>
      <c r="ASD293" s="135"/>
      <c r="ASE293" s="135"/>
      <c r="ASF293" s="135"/>
      <c r="ASG293" s="135"/>
      <c r="ASH293" s="135"/>
      <c r="ASI293" s="135"/>
      <c r="ASJ293" s="135"/>
      <c r="ASK293" s="135"/>
      <c r="ASL293" s="135"/>
      <c r="ASM293" s="135"/>
      <c r="ASN293" s="135"/>
      <c r="ASO293" s="135"/>
      <c r="ASP293" s="135"/>
      <c r="ASQ293" s="135"/>
      <c r="ASR293" s="135"/>
      <c r="ASS293" s="135"/>
      <c r="AST293" s="135"/>
      <c r="ASU293" s="135"/>
      <c r="ASV293" s="135"/>
      <c r="ASW293" s="135"/>
      <c r="ASX293" s="135"/>
      <c r="ASY293" s="135"/>
      <c r="ASZ293" s="135"/>
      <c r="ATA293" s="135"/>
      <c r="ATB293" s="135"/>
      <c r="ATC293" s="135"/>
      <c r="ATD293" s="135"/>
      <c r="ATE293" s="135"/>
      <c r="ATF293" s="135"/>
      <c r="ATG293" s="135"/>
      <c r="ATH293" s="135"/>
      <c r="ATI293" s="135"/>
      <c r="ATJ293" s="135"/>
      <c r="ATK293" s="135"/>
      <c r="ATL293" s="135"/>
      <c r="ATM293" s="135"/>
      <c r="ATN293" s="135"/>
      <c r="ATO293" s="135"/>
      <c r="ATP293" s="135"/>
      <c r="ATQ293" s="135"/>
      <c r="ATR293" s="135"/>
      <c r="ATS293" s="135"/>
      <c r="ATT293" s="135"/>
      <c r="ATU293" s="135"/>
      <c r="ATV293" s="135"/>
      <c r="ATW293" s="135"/>
      <c r="ATX293" s="135"/>
      <c r="ATY293" s="135"/>
      <c r="ATZ293" s="135"/>
      <c r="AUA293" s="135"/>
      <c r="AUB293" s="135"/>
      <c r="AUC293" s="135"/>
      <c r="AUD293" s="135"/>
      <c r="AUE293" s="135"/>
      <c r="AUF293" s="135"/>
      <c r="AUG293" s="135"/>
      <c r="AUH293" s="135"/>
      <c r="AUI293" s="135"/>
      <c r="AUJ293" s="135"/>
      <c r="AUK293" s="135"/>
      <c r="AUL293" s="135"/>
      <c r="AUM293" s="135"/>
      <c r="AUN293" s="135"/>
      <c r="AUO293" s="135"/>
      <c r="AUP293" s="135"/>
      <c r="AUQ293" s="135"/>
      <c r="AUR293" s="135"/>
      <c r="AUS293" s="135"/>
      <c r="AUT293" s="135"/>
      <c r="AUU293" s="135"/>
      <c r="AUV293" s="135"/>
      <c r="AUW293" s="135"/>
      <c r="AUX293" s="135"/>
      <c r="AUY293" s="135"/>
      <c r="AUZ293" s="135"/>
      <c r="AVA293" s="135"/>
      <c r="AVB293" s="135"/>
      <c r="AVC293" s="135"/>
      <c r="AVD293" s="135"/>
      <c r="AVE293" s="135"/>
      <c r="AVF293" s="135"/>
      <c r="AVG293" s="135"/>
      <c r="AVH293" s="135"/>
      <c r="AVI293" s="135"/>
      <c r="AVJ293" s="135"/>
      <c r="AVK293" s="135"/>
      <c r="AVL293" s="135"/>
      <c r="AVM293" s="135"/>
      <c r="AVN293" s="135"/>
      <c r="AVO293" s="135"/>
      <c r="AVP293" s="135"/>
      <c r="AVQ293" s="135"/>
      <c r="AVR293" s="135"/>
      <c r="AVS293" s="135"/>
      <c r="AVT293" s="135"/>
      <c r="AVU293" s="135"/>
      <c r="AVV293" s="135"/>
      <c r="AVW293" s="135"/>
      <c r="AVX293" s="135"/>
      <c r="AVY293" s="135"/>
      <c r="AVZ293" s="135"/>
      <c r="AWA293" s="135"/>
      <c r="AWB293" s="135"/>
      <c r="AWC293" s="135"/>
      <c r="AWD293" s="135"/>
      <c r="AWE293" s="135"/>
      <c r="AWF293" s="135"/>
      <c r="AWG293" s="135"/>
      <c r="AWH293" s="135"/>
      <c r="AWI293" s="135"/>
      <c r="AWJ293" s="135"/>
      <c r="AWK293" s="135"/>
      <c r="AWL293" s="135"/>
      <c r="AWM293" s="135"/>
      <c r="AWN293" s="135"/>
      <c r="AWO293" s="135"/>
      <c r="AWP293" s="135"/>
      <c r="AWQ293" s="135"/>
      <c r="AWR293" s="135"/>
      <c r="AWS293" s="135"/>
      <c r="AWT293" s="135"/>
      <c r="AWU293" s="135"/>
      <c r="AWV293" s="135"/>
      <c r="AWW293" s="135"/>
      <c r="AWX293" s="135"/>
      <c r="AWY293" s="135"/>
      <c r="AWZ293" s="135"/>
      <c r="AXA293" s="135"/>
      <c r="AXB293" s="135"/>
      <c r="AXC293" s="135"/>
      <c r="AXD293" s="135"/>
      <c r="AXE293" s="135"/>
      <c r="AXF293" s="135"/>
      <c r="AXG293" s="135"/>
      <c r="AXH293" s="135"/>
      <c r="AXI293" s="135"/>
      <c r="AXJ293" s="135"/>
      <c r="AXK293" s="135"/>
      <c r="AXL293" s="135"/>
      <c r="AXM293" s="135"/>
      <c r="AXN293" s="135"/>
      <c r="AXO293" s="135"/>
      <c r="AXP293" s="135"/>
      <c r="AXQ293" s="135"/>
      <c r="AXR293" s="135"/>
      <c r="AXS293" s="135"/>
      <c r="AXT293" s="135"/>
      <c r="AXU293" s="135"/>
      <c r="AXV293" s="135"/>
      <c r="AXW293" s="135"/>
      <c r="AXX293" s="135"/>
      <c r="AXY293" s="135"/>
      <c r="AXZ293" s="135"/>
      <c r="AYA293" s="135"/>
      <c r="AYB293" s="135"/>
      <c r="AYC293" s="135"/>
      <c r="AYD293" s="135"/>
      <c r="AYE293" s="135"/>
      <c r="AYF293" s="135"/>
      <c r="AYG293" s="135"/>
      <c r="AYH293" s="135"/>
      <c r="AYI293" s="135"/>
      <c r="AYJ293" s="135"/>
      <c r="AYK293" s="135"/>
      <c r="AYL293" s="135"/>
      <c r="AYM293" s="135"/>
      <c r="AYN293" s="135"/>
      <c r="AYO293" s="135"/>
      <c r="AYP293" s="135"/>
      <c r="AYQ293" s="135"/>
      <c r="AYR293" s="135"/>
      <c r="AYS293" s="135"/>
      <c r="AYT293" s="135"/>
      <c r="AYU293" s="135"/>
      <c r="AYV293" s="135"/>
      <c r="AYW293" s="135"/>
      <c r="AYX293" s="135"/>
      <c r="AYY293" s="135"/>
      <c r="AYZ293" s="135"/>
      <c r="AZA293" s="135"/>
      <c r="AZB293" s="135"/>
      <c r="AZC293" s="135"/>
      <c r="AZD293" s="135"/>
      <c r="AZE293" s="135"/>
      <c r="AZF293" s="135"/>
      <c r="AZG293" s="135"/>
      <c r="AZH293" s="135"/>
      <c r="AZI293" s="135"/>
      <c r="AZJ293" s="135"/>
      <c r="AZK293" s="135"/>
      <c r="AZL293" s="135"/>
      <c r="AZM293" s="135"/>
      <c r="AZN293" s="135"/>
      <c r="AZO293" s="135"/>
      <c r="AZP293" s="135"/>
      <c r="AZQ293" s="135"/>
      <c r="AZR293" s="135"/>
      <c r="AZS293" s="135"/>
      <c r="AZT293" s="135"/>
      <c r="AZU293" s="135"/>
      <c r="AZV293" s="135"/>
      <c r="AZW293" s="135"/>
      <c r="AZX293" s="135"/>
      <c r="AZY293" s="135"/>
      <c r="AZZ293" s="135"/>
      <c r="BAA293" s="135"/>
      <c r="BAB293" s="135"/>
      <c r="BAC293" s="135"/>
      <c r="BAD293" s="135"/>
      <c r="BAE293" s="135"/>
      <c r="BAF293" s="135"/>
      <c r="BAG293" s="135"/>
      <c r="BAH293" s="135"/>
      <c r="BAI293" s="135"/>
      <c r="BAJ293" s="135"/>
      <c r="BAK293" s="135"/>
      <c r="BAL293" s="135"/>
      <c r="BAM293" s="135"/>
      <c r="BAN293" s="135"/>
      <c r="BAO293" s="135"/>
      <c r="BAP293" s="135"/>
      <c r="BAQ293" s="135"/>
      <c r="BAR293" s="135"/>
      <c r="BAS293" s="135"/>
      <c r="BAT293" s="135"/>
      <c r="BAU293" s="135"/>
      <c r="BAV293" s="135"/>
      <c r="BAW293" s="135"/>
      <c r="BAX293" s="135"/>
      <c r="BAY293" s="135"/>
      <c r="BAZ293" s="135"/>
      <c r="BBA293" s="135"/>
      <c r="BBB293" s="135"/>
      <c r="BBC293" s="135"/>
      <c r="BBD293" s="135"/>
      <c r="BBE293" s="135"/>
      <c r="BBF293" s="135"/>
      <c r="BBG293" s="135"/>
      <c r="BBH293" s="135"/>
      <c r="BBI293" s="135"/>
      <c r="BBJ293" s="135"/>
      <c r="BBK293" s="135"/>
      <c r="BBL293" s="135"/>
      <c r="BBM293" s="135"/>
      <c r="BBN293" s="135"/>
      <c r="BBO293" s="135"/>
      <c r="BBP293" s="135"/>
      <c r="BBQ293" s="135"/>
      <c r="BBR293" s="135"/>
      <c r="BBS293" s="135"/>
      <c r="BBT293" s="135"/>
      <c r="BBU293" s="135"/>
      <c r="BBV293" s="135"/>
      <c r="BBW293" s="135"/>
      <c r="BBX293" s="135"/>
      <c r="BBY293" s="135"/>
      <c r="BBZ293" s="135"/>
      <c r="BCA293" s="135"/>
      <c r="BCB293" s="135"/>
      <c r="BCC293" s="135"/>
      <c r="BCD293" s="135"/>
      <c r="BCE293" s="135"/>
      <c r="BCF293" s="135"/>
      <c r="BCG293" s="135"/>
      <c r="BCH293" s="135"/>
      <c r="BCI293" s="135"/>
      <c r="BCJ293" s="135"/>
      <c r="BCK293" s="135"/>
      <c r="BCL293" s="135"/>
      <c r="BCM293" s="135"/>
      <c r="BCN293" s="135"/>
      <c r="BCO293" s="135"/>
      <c r="BCP293" s="135"/>
      <c r="BCQ293" s="135"/>
      <c r="BCR293" s="135"/>
      <c r="BCS293" s="135"/>
      <c r="BCT293" s="135"/>
      <c r="BCU293" s="135"/>
      <c r="BCV293" s="135"/>
      <c r="BCW293" s="135"/>
      <c r="BCX293" s="135"/>
      <c r="BCY293" s="135"/>
      <c r="BCZ293" s="135"/>
      <c r="BDA293" s="135"/>
      <c r="BDB293" s="135"/>
      <c r="BDC293" s="135"/>
      <c r="BDD293" s="135"/>
      <c r="BDE293" s="135"/>
      <c r="BDF293" s="135"/>
      <c r="BDG293" s="135"/>
      <c r="BDH293" s="135"/>
      <c r="BDI293" s="135"/>
      <c r="BDJ293" s="135"/>
      <c r="BDK293" s="135"/>
      <c r="BDL293" s="135"/>
      <c r="BDM293" s="135"/>
      <c r="BDN293" s="135"/>
      <c r="BDO293" s="135"/>
      <c r="BDP293" s="135"/>
      <c r="BDQ293" s="135"/>
      <c r="BDR293" s="135"/>
      <c r="BDS293" s="135"/>
      <c r="BDT293" s="135"/>
      <c r="BDU293" s="135"/>
      <c r="BDV293" s="135"/>
      <c r="BDW293" s="135"/>
      <c r="BDX293" s="135"/>
      <c r="BDY293" s="135"/>
      <c r="BDZ293" s="135"/>
      <c r="BEA293" s="135"/>
      <c r="BEB293" s="135"/>
      <c r="BEC293" s="135"/>
      <c r="BED293" s="135"/>
      <c r="BEE293" s="135"/>
      <c r="BEF293" s="135"/>
      <c r="BEG293" s="135"/>
      <c r="BEH293" s="135"/>
      <c r="BEI293" s="135"/>
      <c r="BEJ293" s="135"/>
      <c r="BEK293" s="135"/>
      <c r="BEL293" s="135"/>
      <c r="BEM293" s="135"/>
      <c r="BEN293" s="135"/>
      <c r="BEO293" s="135"/>
      <c r="BEP293" s="135"/>
      <c r="BEQ293" s="135"/>
      <c r="BER293" s="135"/>
      <c r="BES293" s="135"/>
      <c r="BET293" s="135"/>
      <c r="BEU293" s="135"/>
      <c r="BEV293" s="135"/>
      <c r="BEW293" s="135"/>
      <c r="BEX293" s="135"/>
      <c r="BEY293" s="135"/>
      <c r="BEZ293" s="135"/>
      <c r="BFA293" s="135"/>
      <c r="BFB293" s="135"/>
      <c r="BFC293" s="135"/>
      <c r="BFD293" s="135"/>
      <c r="BFE293" s="135"/>
      <c r="BFF293" s="135"/>
      <c r="BFG293" s="135"/>
      <c r="BFH293" s="135"/>
      <c r="BFI293" s="135"/>
      <c r="BFJ293" s="135"/>
      <c r="BFK293" s="135"/>
      <c r="BFL293" s="135"/>
      <c r="BFM293" s="135"/>
      <c r="BFN293" s="135"/>
      <c r="BFO293" s="135"/>
      <c r="BFP293" s="135"/>
      <c r="BFQ293" s="135"/>
      <c r="BFR293" s="135"/>
      <c r="BFS293" s="135"/>
      <c r="BFT293" s="135"/>
      <c r="BFU293" s="135"/>
      <c r="BFV293" s="135"/>
      <c r="BFW293" s="135"/>
      <c r="BFX293" s="135"/>
      <c r="BFY293" s="135"/>
      <c r="BFZ293" s="135"/>
      <c r="BGA293" s="135"/>
      <c r="BGB293" s="135"/>
      <c r="BGC293" s="135"/>
      <c r="BGD293" s="135"/>
      <c r="BGE293" s="135"/>
      <c r="BGF293" s="135"/>
      <c r="BGG293" s="135"/>
      <c r="BGH293" s="135"/>
      <c r="BGI293" s="135"/>
      <c r="BGJ293" s="135"/>
      <c r="BGK293" s="135"/>
      <c r="BGL293" s="135"/>
      <c r="BGM293" s="135"/>
      <c r="BGN293" s="135"/>
      <c r="BGO293" s="135"/>
      <c r="BGP293" s="135"/>
      <c r="BGQ293" s="135"/>
      <c r="BGR293" s="135"/>
      <c r="BGS293" s="135"/>
      <c r="BGT293" s="135"/>
      <c r="BGU293" s="135"/>
      <c r="BGV293" s="135"/>
      <c r="BGW293" s="135"/>
      <c r="BGX293" s="135"/>
      <c r="BGY293" s="135"/>
      <c r="BGZ293" s="135"/>
      <c r="BHA293" s="135"/>
      <c r="BHB293" s="135"/>
      <c r="BHC293" s="135"/>
      <c r="BHD293" s="135"/>
      <c r="BHE293" s="135"/>
      <c r="BHF293" s="135"/>
      <c r="BHG293" s="135"/>
      <c r="BHH293" s="135"/>
      <c r="BHI293" s="135"/>
      <c r="BHJ293" s="135"/>
      <c r="BHK293" s="135"/>
      <c r="BHL293" s="135"/>
      <c r="BHM293" s="135"/>
      <c r="BHN293" s="135"/>
      <c r="BHO293" s="135"/>
      <c r="BHP293" s="135"/>
      <c r="BHQ293" s="135"/>
      <c r="BHR293" s="135"/>
      <c r="BHS293" s="135"/>
      <c r="BHT293" s="135"/>
      <c r="BHU293" s="135"/>
      <c r="BHV293" s="135"/>
      <c r="BHW293" s="135"/>
      <c r="BHX293" s="135"/>
      <c r="BHY293" s="135"/>
      <c r="BHZ293" s="135"/>
      <c r="BIA293" s="135"/>
      <c r="BIB293" s="135"/>
      <c r="BIC293" s="135"/>
      <c r="BID293" s="135"/>
      <c r="BIE293" s="135"/>
      <c r="BIF293" s="135"/>
      <c r="BIG293" s="135"/>
      <c r="BIH293" s="135"/>
      <c r="BII293" s="135"/>
      <c r="BIJ293" s="135"/>
      <c r="BIK293" s="135"/>
      <c r="BIL293" s="135"/>
      <c r="BIM293" s="135"/>
      <c r="BIN293" s="135"/>
      <c r="BIO293" s="135"/>
      <c r="BIP293" s="135"/>
      <c r="BIQ293" s="135"/>
      <c r="BIR293" s="135"/>
      <c r="BIS293" s="135"/>
      <c r="BIT293" s="135"/>
      <c r="BIU293" s="135"/>
      <c r="BIV293" s="135"/>
      <c r="BIW293" s="135"/>
      <c r="BIX293" s="135"/>
      <c r="BIY293" s="135"/>
      <c r="BIZ293" s="135"/>
      <c r="BJA293" s="135"/>
      <c r="BJB293" s="135"/>
      <c r="BJC293" s="135"/>
      <c r="BJD293" s="135"/>
      <c r="BJE293" s="135"/>
      <c r="BJF293" s="135"/>
      <c r="BJG293" s="135"/>
      <c r="BJH293" s="135"/>
      <c r="BJI293" s="135"/>
      <c r="BJJ293" s="135"/>
      <c r="BJK293" s="135"/>
      <c r="BJL293" s="135"/>
      <c r="BJM293" s="135"/>
      <c r="BJN293" s="135"/>
      <c r="BJO293" s="135"/>
      <c r="BJP293" s="135"/>
      <c r="BJQ293" s="135"/>
      <c r="BJR293" s="135"/>
      <c r="BJS293" s="135"/>
      <c r="BJT293" s="135"/>
      <c r="BJU293" s="135"/>
      <c r="BJV293" s="135"/>
      <c r="BJW293" s="135"/>
      <c r="BJX293" s="135"/>
      <c r="BJY293" s="135"/>
      <c r="BJZ293" s="135"/>
      <c r="BKA293" s="135"/>
      <c r="BKB293" s="135"/>
      <c r="BKC293" s="135"/>
      <c r="BKD293" s="135"/>
      <c r="BKE293" s="135"/>
      <c r="BKF293" s="135"/>
      <c r="BKG293" s="135"/>
      <c r="BKH293" s="135"/>
      <c r="BKI293" s="135"/>
      <c r="BKJ293" s="135"/>
      <c r="BKK293" s="135"/>
      <c r="BKL293" s="135"/>
      <c r="BKM293" s="135"/>
      <c r="BKN293" s="135"/>
      <c r="BKO293" s="135"/>
      <c r="BKP293" s="135"/>
      <c r="BKQ293" s="135"/>
      <c r="BKR293" s="135"/>
      <c r="BKS293" s="135"/>
      <c r="BKT293" s="135"/>
      <c r="BKU293" s="135"/>
      <c r="BKV293" s="135"/>
      <c r="BKW293" s="135"/>
      <c r="BKX293" s="135"/>
      <c r="BKY293" s="135"/>
      <c r="BKZ293" s="135"/>
      <c r="BLA293" s="135"/>
      <c r="BLB293" s="135"/>
      <c r="BLC293" s="135"/>
      <c r="BLD293" s="135"/>
      <c r="BLE293" s="135"/>
      <c r="BLF293" s="135"/>
      <c r="BLG293" s="135"/>
      <c r="BLH293" s="135"/>
      <c r="BLI293" s="135"/>
      <c r="BLJ293" s="135"/>
      <c r="BLK293" s="135"/>
      <c r="BLL293" s="135"/>
      <c r="BLM293" s="135"/>
      <c r="BLN293" s="135"/>
      <c r="BLO293" s="135"/>
      <c r="BLP293" s="135"/>
      <c r="BLQ293" s="135"/>
      <c r="BLR293" s="135"/>
      <c r="BLS293" s="135"/>
      <c r="BLT293" s="135"/>
      <c r="BLU293" s="135"/>
      <c r="BLV293" s="135"/>
      <c r="BLW293" s="135"/>
      <c r="BLX293" s="135"/>
      <c r="BLY293" s="135"/>
      <c r="BLZ293" s="135"/>
      <c r="BMA293" s="135"/>
      <c r="BMB293" s="135"/>
      <c r="BMC293" s="135"/>
      <c r="BMD293" s="135"/>
      <c r="BME293" s="135"/>
      <c r="BMF293" s="135"/>
      <c r="BMG293" s="135"/>
      <c r="BMH293" s="135"/>
      <c r="BMI293" s="135"/>
      <c r="BMJ293" s="135"/>
      <c r="BMK293" s="135"/>
      <c r="BML293" s="135"/>
      <c r="BMM293" s="135"/>
      <c r="BMN293" s="135"/>
      <c r="BMO293" s="135"/>
      <c r="BMP293" s="135"/>
      <c r="BMQ293" s="135"/>
      <c r="BMR293" s="135"/>
      <c r="BMS293" s="135"/>
      <c r="BMT293" s="135"/>
      <c r="BMU293" s="135"/>
      <c r="BMV293" s="135"/>
      <c r="BMW293" s="135"/>
      <c r="BMX293" s="135"/>
      <c r="BMY293" s="135"/>
      <c r="BMZ293" s="135"/>
      <c r="BNA293" s="135"/>
      <c r="BNB293" s="135"/>
      <c r="BNC293" s="135"/>
      <c r="BND293" s="135"/>
      <c r="BNE293" s="135"/>
      <c r="BNF293" s="135"/>
      <c r="BNG293" s="135"/>
      <c r="BNH293" s="135"/>
      <c r="BNI293" s="135"/>
      <c r="BNJ293" s="135"/>
      <c r="BNK293" s="135"/>
      <c r="BNL293" s="135"/>
      <c r="BNM293" s="135"/>
      <c r="BNN293" s="135"/>
      <c r="BNO293" s="135"/>
      <c r="BNP293" s="135"/>
      <c r="BNQ293" s="135"/>
      <c r="BNR293" s="135"/>
      <c r="BNS293" s="135"/>
      <c r="BNT293" s="135"/>
      <c r="BNU293" s="135"/>
      <c r="BNV293" s="135"/>
      <c r="BNW293" s="135"/>
      <c r="BNX293" s="135"/>
      <c r="BNY293" s="135"/>
      <c r="BNZ293" s="135"/>
      <c r="BOA293" s="135"/>
      <c r="BOB293" s="135"/>
      <c r="BOC293" s="135"/>
      <c r="BOD293" s="135"/>
      <c r="BOE293" s="135"/>
      <c r="BOF293" s="135"/>
      <c r="BOG293" s="135"/>
      <c r="BOH293" s="135"/>
      <c r="BOI293" s="135"/>
      <c r="BOJ293" s="135"/>
      <c r="BOK293" s="135"/>
      <c r="BOL293" s="135"/>
      <c r="BOM293" s="135"/>
      <c r="BON293" s="135"/>
      <c r="BOO293" s="135"/>
      <c r="BOP293" s="135"/>
      <c r="BOQ293" s="135"/>
      <c r="BOR293" s="135"/>
      <c r="BOS293" s="135"/>
      <c r="BOT293" s="135"/>
      <c r="BOU293" s="135"/>
      <c r="BOV293" s="135"/>
      <c r="BOW293" s="135"/>
      <c r="BOX293" s="135"/>
      <c r="BOY293" s="135"/>
      <c r="BOZ293" s="135"/>
      <c r="BPA293" s="135"/>
      <c r="BPB293" s="135"/>
      <c r="BPC293" s="135"/>
      <c r="BPD293" s="135"/>
      <c r="BPE293" s="135"/>
      <c r="BPF293" s="135"/>
      <c r="BPG293" s="135"/>
      <c r="BPH293" s="135"/>
      <c r="BPI293" s="135"/>
      <c r="BPJ293" s="135"/>
      <c r="BPK293" s="135"/>
      <c r="BPL293" s="135"/>
      <c r="BPM293" s="135"/>
      <c r="BPN293" s="135"/>
      <c r="BPO293" s="135"/>
      <c r="BPP293" s="135"/>
      <c r="BPQ293" s="135"/>
      <c r="BPR293" s="135"/>
      <c r="BPS293" s="135"/>
      <c r="BPT293" s="135"/>
      <c r="BPU293" s="135"/>
      <c r="BPV293" s="135"/>
      <c r="BPW293" s="135"/>
      <c r="BPX293" s="135"/>
      <c r="BPY293" s="135"/>
      <c r="BPZ293" s="135"/>
      <c r="BQA293" s="135"/>
      <c r="BQB293" s="135"/>
      <c r="BQC293" s="135"/>
      <c r="BQD293" s="135"/>
      <c r="BQE293" s="135"/>
      <c r="BQF293" s="135"/>
      <c r="BQG293" s="135"/>
      <c r="BQH293" s="135"/>
      <c r="BQI293" s="135"/>
      <c r="BQJ293" s="135"/>
      <c r="BQK293" s="135"/>
      <c r="BQL293" s="135"/>
      <c r="BQM293" s="135"/>
      <c r="BQN293" s="135"/>
      <c r="BQO293" s="135"/>
      <c r="BQP293" s="135"/>
      <c r="BQQ293" s="135"/>
      <c r="BQR293" s="135"/>
      <c r="BQS293" s="135"/>
      <c r="BQT293" s="135"/>
      <c r="BQU293" s="135"/>
      <c r="BQV293" s="135"/>
      <c r="BQW293" s="135"/>
      <c r="BQX293" s="135"/>
      <c r="BQY293" s="135"/>
      <c r="BQZ293" s="135"/>
      <c r="BRA293" s="135"/>
      <c r="BRB293" s="135"/>
      <c r="BRC293" s="135"/>
      <c r="BRD293" s="135"/>
      <c r="BRE293" s="135"/>
      <c r="BRF293" s="135"/>
      <c r="BRG293" s="135"/>
      <c r="BRH293" s="135"/>
      <c r="BRI293" s="135"/>
      <c r="BRJ293" s="135"/>
      <c r="BRK293" s="135"/>
      <c r="BRL293" s="135"/>
      <c r="BRM293" s="135"/>
      <c r="BRN293" s="135"/>
      <c r="BRO293" s="135"/>
      <c r="BRP293" s="135"/>
      <c r="BRQ293" s="135"/>
      <c r="BRR293" s="135"/>
      <c r="BRS293" s="135"/>
      <c r="BRT293" s="135"/>
      <c r="BRU293" s="135"/>
      <c r="BRV293" s="135"/>
      <c r="BRW293" s="135"/>
      <c r="BRX293" s="135"/>
      <c r="BRY293" s="135"/>
      <c r="BRZ293" s="135"/>
      <c r="BSA293" s="135"/>
      <c r="BSB293" s="135"/>
      <c r="BSC293" s="135"/>
      <c r="BSD293" s="135"/>
      <c r="BSE293" s="135"/>
      <c r="BSF293" s="135"/>
      <c r="BSG293" s="135"/>
      <c r="BSH293" s="135"/>
      <c r="BSI293" s="135"/>
      <c r="BSJ293" s="135"/>
      <c r="BSK293" s="135"/>
      <c r="BSL293" s="135"/>
      <c r="BSM293" s="135"/>
      <c r="BSN293" s="135"/>
      <c r="BSO293" s="135"/>
      <c r="BSP293" s="135"/>
      <c r="BSQ293" s="135"/>
      <c r="BSR293" s="135"/>
      <c r="BSS293" s="135"/>
      <c r="BST293" s="135"/>
      <c r="BSU293" s="135"/>
      <c r="BSV293" s="135"/>
      <c r="BSW293" s="135"/>
      <c r="BSX293" s="135"/>
      <c r="BSY293" s="135"/>
      <c r="BSZ293" s="135"/>
      <c r="BTA293" s="135"/>
      <c r="BTB293" s="135"/>
      <c r="BTC293" s="135"/>
      <c r="BTD293" s="135"/>
      <c r="BTE293" s="135"/>
      <c r="BTF293" s="135"/>
      <c r="BTG293" s="135"/>
      <c r="BTH293" s="135"/>
      <c r="BTI293" s="135"/>
      <c r="BTJ293" s="135"/>
      <c r="BTK293" s="135"/>
      <c r="BTL293" s="135"/>
      <c r="BTM293" s="135"/>
      <c r="BTN293" s="135"/>
      <c r="BTO293" s="135"/>
      <c r="BTP293" s="135"/>
      <c r="BTQ293" s="135"/>
      <c r="BTR293" s="135"/>
      <c r="BTS293" s="135"/>
      <c r="BTT293" s="135"/>
      <c r="BTU293" s="135"/>
      <c r="BTV293" s="135"/>
      <c r="BTW293" s="135"/>
      <c r="BTX293" s="135"/>
      <c r="BTY293" s="135"/>
      <c r="BTZ293" s="135"/>
      <c r="BUA293" s="135"/>
      <c r="BUB293" s="135"/>
      <c r="BUC293" s="135"/>
      <c r="BUD293" s="135"/>
      <c r="BUE293" s="135"/>
      <c r="BUF293" s="135"/>
      <c r="BUG293" s="135"/>
      <c r="BUH293" s="135"/>
      <c r="BUI293" s="135"/>
      <c r="BUJ293" s="135"/>
      <c r="BUK293" s="135"/>
      <c r="BUL293" s="135"/>
      <c r="BUM293" s="135"/>
      <c r="BUN293" s="135"/>
      <c r="BUO293" s="135"/>
      <c r="BUP293" s="135"/>
      <c r="BUQ293" s="135"/>
      <c r="BUR293" s="135"/>
      <c r="BUS293" s="135"/>
      <c r="BUT293" s="135"/>
      <c r="BUU293" s="135"/>
      <c r="BUV293" s="135"/>
      <c r="BUW293" s="135"/>
      <c r="BUX293" s="135"/>
      <c r="BUY293" s="135"/>
      <c r="BUZ293" s="135"/>
      <c r="BVA293" s="135"/>
      <c r="BVB293" s="135"/>
      <c r="BVC293" s="135"/>
      <c r="BVD293" s="135"/>
      <c r="BVE293" s="135"/>
      <c r="BVF293" s="135"/>
      <c r="BVG293" s="135"/>
      <c r="BVH293" s="135"/>
      <c r="BVI293" s="135"/>
      <c r="BVJ293" s="135"/>
      <c r="BVK293" s="135"/>
      <c r="BVL293" s="135"/>
      <c r="BVM293" s="135"/>
      <c r="BVN293" s="135"/>
      <c r="BVO293" s="135"/>
      <c r="BVP293" s="135"/>
      <c r="BVQ293" s="135"/>
      <c r="BVR293" s="135"/>
      <c r="BVS293" s="135"/>
      <c r="BVT293" s="135"/>
      <c r="BVU293" s="135"/>
      <c r="BVV293" s="135"/>
      <c r="BVW293" s="135"/>
      <c r="BVX293" s="135"/>
      <c r="BVY293" s="135"/>
      <c r="BVZ293" s="135"/>
      <c r="BWA293" s="135"/>
      <c r="BWB293" s="135"/>
      <c r="BWC293" s="135"/>
      <c r="BWD293" s="135"/>
      <c r="BWE293" s="135"/>
      <c r="BWF293" s="135"/>
      <c r="BWG293" s="135"/>
      <c r="BWH293" s="135"/>
      <c r="BWI293" s="135"/>
      <c r="BWJ293" s="135"/>
      <c r="BWK293" s="135"/>
      <c r="BWL293" s="135"/>
      <c r="BWM293" s="135"/>
      <c r="BWN293" s="135"/>
      <c r="BWO293" s="135"/>
      <c r="BWP293" s="135"/>
      <c r="BWQ293" s="135"/>
      <c r="BWR293" s="135"/>
      <c r="BWS293" s="135"/>
      <c r="BWT293" s="135"/>
      <c r="BWU293" s="135"/>
      <c r="BWV293" s="135"/>
      <c r="BWW293" s="135"/>
      <c r="BWX293" s="135"/>
      <c r="BWY293" s="135"/>
      <c r="BWZ293" s="135"/>
      <c r="BXA293" s="135"/>
      <c r="BXB293" s="135"/>
      <c r="BXC293" s="135"/>
      <c r="BXD293" s="135"/>
      <c r="BXE293" s="135"/>
      <c r="BXF293" s="135"/>
      <c r="BXG293" s="135"/>
      <c r="BXH293" s="135"/>
      <c r="BXI293" s="135"/>
      <c r="BXJ293" s="135"/>
      <c r="BXK293" s="135"/>
      <c r="BXL293" s="135"/>
      <c r="BXM293" s="135"/>
      <c r="BXN293" s="135"/>
      <c r="BXO293" s="135"/>
      <c r="BXP293" s="135"/>
      <c r="BXQ293" s="135"/>
      <c r="BXR293" s="135"/>
      <c r="BXS293" s="135"/>
      <c r="BXT293" s="135"/>
      <c r="BXU293" s="135"/>
      <c r="BXV293" s="135"/>
      <c r="BXW293" s="135"/>
      <c r="BXX293" s="135"/>
      <c r="BXY293" s="135"/>
      <c r="BXZ293" s="135"/>
      <c r="BYA293" s="135"/>
      <c r="BYB293" s="135"/>
      <c r="BYC293" s="135"/>
      <c r="BYD293" s="135"/>
      <c r="BYE293" s="135"/>
      <c r="BYF293" s="135"/>
      <c r="BYG293" s="135"/>
      <c r="BYH293" s="135"/>
      <c r="BYI293" s="135"/>
      <c r="BYJ293" s="135"/>
      <c r="BYK293" s="135"/>
      <c r="BYL293" s="135"/>
      <c r="BYM293" s="135"/>
      <c r="BYN293" s="135"/>
      <c r="BYO293" s="135"/>
      <c r="BYP293" s="135"/>
      <c r="BYQ293" s="135"/>
      <c r="BYR293" s="135"/>
      <c r="BYS293" s="135"/>
      <c r="BYT293" s="135"/>
      <c r="BYU293" s="135"/>
      <c r="BYV293" s="135"/>
      <c r="BYW293" s="135"/>
      <c r="BYX293" s="135"/>
      <c r="BYY293" s="135"/>
      <c r="BYZ293" s="135"/>
      <c r="BZA293" s="135"/>
      <c r="BZB293" s="135"/>
      <c r="BZC293" s="135"/>
      <c r="BZD293" s="135"/>
      <c r="BZE293" s="135"/>
      <c r="BZF293" s="135"/>
      <c r="BZG293" s="135"/>
      <c r="BZH293" s="135"/>
      <c r="BZI293" s="135"/>
      <c r="BZJ293" s="135"/>
      <c r="BZK293" s="135"/>
      <c r="BZL293" s="135"/>
      <c r="BZM293" s="135"/>
      <c r="BZN293" s="135"/>
      <c r="BZO293" s="135"/>
      <c r="BZP293" s="135"/>
      <c r="BZQ293" s="135"/>
      <c r="BZR293" s="135"/>
      <c r="BZS293" s="135"/>
      <c r="BZT293" s="135"/>
      <c r="BZU293" s="135"/>
      <c r="BZV293" s="135"/>
      <c r="BZW293" s="135"/>
      <c r="BZX293" s="135"/>
      <c r="BZY293" s="135"/>
      <c r="BZZ293" s="135"/>
      <c r="CAA293" s="135"/>
      <c r="CAB293" s="135"/>
      <c r="CAC293" s="135"/>
      <c r="CAD293" s="135"/>
      <c r="CAE293" s="135"/>
      <c r="CAF293" s="135"/>
      <c r="CAG293" s="135"/>
      <c r="CAH293" s="135"/>
      <c r="CAI293" s="135"/>
      <c r="CAJ293" s="135"/>
      <c r="CAK293" s="135"/>
      <c r="CAL293" s="135"/>
      <c r="CAM293" s="135"/>
      <c r="CAN293" s="135"/>
      <c r="CAO293" s="135"/>
      <c r="CAP293" s="135"/>
      <c r="CAQ293" s="135"/>
      <c r="CAR293" s="135"/>
      <c r="CAS293" s="135"/>
      <c r="CAT293" s="135"/>
      <c r="CAU293" s="135"/>
      <c r="CAV293" s="135"/>
      <c r="CAW293" s="135"/>
      <c r="CAX293" s="135"/>
      <c r="CAY293" s="135"/>
      <c r="CAZ293" s="135"/>
      <c r="CBA293" s="135"/>
      <c r="CBB293" s="135"/>
      <c r="CBC293" s="135"/>
      <c r="CBD293" s="135"/>
      <c r="CBE293" s="135"/>
      <c r="CBF293" s="135"/>
      <c r="CBG293" s="135"/>
      <c r="CBH293" s="135"/>
      <c r="CBI293" s="135"/>
      <c r="CBJ293" s="135"/>
      <c r="CBK293" s="135"/>
      <c r="CBL293" s="135"/>
      <c r="CBM293" s="135"/>
      <c r="CBN293" s="135"/>
      <c r="CBO293" s="135"/>
      <c r="CBP293" s="135"/>
      <c r="CBQ293" s="135"/>
      <c r="CBR293" s="135"/>
      <c r="CBS293" s="135"/>
      <c r="CBT293" s="135"/>
      <c r="CBU293" s="135"/>
      <c r="CBV293" s="135"/>
      <c r="CBW293" s="135"/>
      <c r="CBX293" s="135"/>
      <c r="CBY293" s="135"/>
      <c r="CBZ293" s="135"/>
      <c r="CCA293" s="135"/>
      <c r="CCB293" s="135"/>
      <c r="CCC293" s="135"/>
      <c r="CCD293" s="135"/>
      <c r="CCE293" s="135"/>
      <c r="CCF293" s="135"/>
      <c r="CCG293" s="135"/>
      <c r="CCH293" s="135"/>
      <c r="CCI293" s="135"/>
      <c r="CCJ293" s="135"/>
      <c r="CCK293" s="135"/>
      <c r="CCL293" s="135"/>
      <c r="CCM293" s="135"/>
      <c r="CCN293" s="135"/>
      <c r="CCO293" s="135"/>
      <c r="CCP293" s="135"/>
      <c r="CCQ293" s="135"/>
      <c r="CCR293" s="135"/>
      <c r="CCS293" s="135"/>
      <c r="CCT293" s="135"/>
      <c r="CCU293" s="135"/>
      <c r="CCV293" s="135"/>
      <c r="CCW293" s="135"/>
      <c r="CCX293" s="135"/>
      <c r="CCY293" s="135"/>
      <c r="CCZ293" s="135"/>
      <c r="CDA293" s="135"/>
      <c r="CDB293" s="135"/>
      <c r="CDC293" s="135"/>
      <c r="CDD293" s="135"/>
      <c r="CDE293" s="135"/>
      <c r="CDF293" s="135"/>
      <c r="CDG293" s="135"/>
      <c r="CDH293" s="135"/>
      <c r="CDI293" s="135"/>
      <c r="CDJ293" s="135"/>
      <c r="CDK293" s="135"/>
      <c r="CDL293" s="135"/>
      <c r="CDM293" s="135"/>
      <c r="CDN293" s="135"/>
      <c r="CDO293" s="135"/>
      <c r="CDP293" s="135"/>
      <c r="CDQ293" s="135"/>
      <c r="CDR293" s="135"/>
      <c r="CDS293" s="135"/>
      <c r="CDT293" s="135"/>
      <c r="CDU293" s="135"/>
      <c r="CDV293" s="135"/>
      <c r="CDW293" s="135"/>
      <c r="CDX293" s="135"/>
      <c r="CDY293" s="135"/>
      <c r="CDZ293" s="135"/>
      <c r="CEA293" s="135"/>
      <c r="CEB293" s="135"/>
      <c r="CEC293" s="135"/>
      <c r="CED293" s="135"/>
      <c r="CEE293" s="135"/>
      <c r="CEF293" s="135"/>
      <c r="CEG293" s="135"/>
      <c r="CEH293" s="135"/>
      <c r="CEI293" s="135"/>
      <c r="CEJ293" s="135"/>
      <c r="CEK293" s="135"/>
      <c r="CEL293" s="135"/>
      <c r="CEM293" s="135"/>
      <c r="CEN293" s="135"/>
      <c r="CEO293" s="135"/>
      <c r="CEP293" s="135"/>
      <c r="CEQ293" s="135"/>
      <c r="CER293" s="135"/>
      <c r="CES293" s="135"/>
      <c r="CET293" s="135"/>
      <c r="CEU293" s="135"/>
      <c r="CEV293" s="135"/>
      <c r="CEW293" s="135"/>
      <c r="CEX293" s="135"/>
      <c r="CEY293" s="135"/>
      <c r="CEZ293" s="135"/>
      <c r="CFA293" s="135"/>
      <c r="CFB293" s="135"/>
      <c r="CFC293" s="135"/>
      <c r="CFD293" s="135"/>
      <c r="CFE293" s="135"/>
      <c r="CFF293" s="135"/>
      <c r="CFG293" s="135"/>
      <c r="CFH293" s="135"/>
      <c r="CFI293" s="135"/>
      <c r="CFJ293" s="135"/>
      <c r="CFK293" s="135"/>
      <c r="CFL293" s="135"/>
      <c r="CFM293" s="135"/>
      <c r="CFN293" s="135"/>
      <c r="CFO293" s="135"/>
      <c r="CFP293" s="135"/>
      <c r="CFQ293" s="135"/>
      <c r="CFR293" s="135"/>
      <c r="CFS293" s="135"/>
      <c r="CFT293" s="135"/>
      <c r="CFU293" s="135"/>
      <c r="CFV293" s="135"/>
      <c r="CFW293" s="135"/>
      <c r="CFX293" s="135"/>
      <c r="CFY293" s="135"/>
      <c r="CFZ293" s="135"/>
      <c r="CGA293" s="135"/>
      <c r="CGB293" s="135"/>
      <c r="CGC293" s="135"/>
      <c r="CGD293" s="135"/>
      <c r="CGE293" s="135"/>
      <c r="CGF293" s="135"/>
      <c r="CGG293" s="135"/>
      <c r="CGH293" s="135"/>
      <c r="CGI293" s="135"/>
      <c r="CGJ293" s="135"/>
      <c r="CGK293" s="135"/>
      <c r="CGL293" s="135"/>
      <c r="CGM293" s="135"/>
      <c r="CGN293" s="135"/>
      <c r="CGO293" s="135"/>
      <c r="CGP293" s="135"/>
      <c r="CGQ293" s="135"/>
      <c r="CGR293" s="135"/>
      <c r="CGS293" s="135"/>
      <c r="CGT293" s="135"/>
      <c r="CGU293" s="135"/>
      <c r="CGV293" s="135"/>
      <c r="CGW293" s="135"/>
      <c r="CGX293" s="135"/>
      <c r="CGY293" s="135"/>
      <c r="CGZ293" s="135"/>
      <c r="CHA293" s="135"/>
      <c r="CHB293" s="135"/>
      <c r="CHC293" s="135"/>
      <c r="CHD293" s="135"/>
      <c r="CHE293" s="135"/>
      <c r="CHF293" s="135"/>
      <c r="CHG293" s="135"/>
      <c r="CHH293" s="135"/>
      <c r="CHI293" s="135"/>
      <c r="CHJ293" s="135"/>
      <c r="CHK293" s="135"/>
      <c r="CHL293" s="135"/>
      <c r="CHM293" s="135"/>
      <c r="CHN293" s="135"/>
      <c r="CHO293" s="135"/>
      <c r="CHP293" s="135"/>
      <c r="CHQ293" s="135"/>
      <c r="CHR293" s="135"/>
      <c r="CHS293" s="135"/>
      <c r="CHT293" s="135"/>
      <c r="CHU293" s="135"/>
      <c r="CHV293" s="135"/>
      <c r="CHW293" s="135"/>
      <c r="CHX293" s="135"/>
      <c r="CHY293" s="135"/>
      <c r="CHZ293" s="135"/>
      <c r="CIA293" s="135"/>
      <c r="CIB293" s="135"/>
      <c r="CIC293" s="135"/>
      <c r="CID293" s="135"/>
      <c r="CIE293" s="135"/>
      <c r="CIF293" s="135"/>
      <c r="CIG293" s="135"/>
      <c r="CIH293" s="135"/>
      <c r="CII293" s="135"/>
      <c r="CIJ293" s="135"/>
      <c r="CIK293" s="135"/>
      <c r="CIL293" s="135"/>
      <c r="CIM293" s="135"/>
      <c r="CIN293" s="135"/>
      <c r="CIO293" s="135"/>
      <c r="CIP293" s="135"/>
      <c r="CIQ293" s="135"/>
      <c r="CIR293" s="135"/>
      <c r="CIS293" s="135"/>
      <c r="CIT293" s="135"/>
      <c r="CIU293" s="135"/>
      <c r="CIV293" s="135"/>
      <c r="CIW293" s="135"/>
      <c r="CIX293" s="135"/>
      <c r="CIY293" s="135"/>
      <c r="CIZ293" s="135"/>
      <c r="CJA293" s="135"/>
      <c r="CJB293" s="135"/>
      <c r="CJC293" s="135"/>
      <c r="CJD293" s="135"/>
      <c r="CJE293" s="135"/>
      <c r="CJF293" s="135"/>
      <c r="CJG293" s="135"/>
      <c r="CJH293" s="135"/>
      <c r="CJI293" s="135"/>
      <c r="CJJ293" s="135"/>
      <c r="CJK293" s="135"/>
      <c r="CJL293" s="135"/>
      <c r="CJM293" s="135"/>
      <c r="CJN293" s="135"/>
      <c r="CJO293" s="135"/>
      <c r="CJP293" s="135"/>
      <c r="CJQ293" s="135"/>
      <c r="CJR293" s="135"/>
      <c r="CJS293" s="135"/>
      <c r="CJT293" s="135"/>
      <c r="CJU293" s="135"/>
      <c r="CJV293" s="135"/>
      <c r="CJW293" s="135"/>
      <c r="CJX293" s="135"/>
      <c r="CJY293" s="135"/>
      <c r="CJZ293" s="135"/>
      <c r="CKA293" s="135"/>
      <c r="CKB293" s="135"/>
      <c r="CKC293" s="135"/>
      <c r="CKD293" s="135"/>
      <c r="CKE293" s="135"/>
      <c r="CKF293" s="135"/>
      <c r="CKG293" s="135"/>
      <c r="CKH293" s="135"/>
      <c r="CKI293" s="135"/>
      <c r="CKJ293" s="135"/>
      <c r="CKK293" s="135"/>
      <c r="CKL293" s="135"/>
      <c r="CKM293" s="135"/>
      <c r="CKN293" s="135"/>
      <c r="CKO293" s="135"/>
      <c r="CKP293" s="135"/>
      <c r="CKQ293" s="135"/>
      <c r="CKR293" s="135"/>
      <c r="CKS293" s="135"/>
      <c r="CKT293" s="135"/>
      <c r="CKU293" s="135"/>
      <c r="CKV293" s="135"/>
      <c r="CKW293" s="135"/>
      <c r="CKX293" s="135"/>
      <c r="CKY293" s="135"/>
      <c r="CKZ293" s="135"/>
      <c r="CLA293" s="135"/>
      <c r="CLB293" s="135"/>
      <c r="CLC293" s="135"/>
      <c r="CLD293" s="135"/>
      <c r="CLE293" s="135"/>
      <c r="CLF293" s="135"/>
      <c r="CLG293" s="135"/>
      <c r="CLH293" s="135"/>
      <c r="CLI293" s="135"/>
      <c r="CLJ293" s="135"/>
      <c r="CLK293" s="135"/>
      <c r="CLL293" s="135"/>
      <c r="CLM293" s="135"/>
      <c r="CLN293" s="135"/>
      <c r="CLO293" s="135"/>
      <c r="CLP293" s="135"/>
      <c r="CLQ293" s="135"/>
      <c r="CLR293" s="135"/>
      <c r="CLS293" s="135"/>
      <c r="CLT293" s="135"/>
      <c r="CLU293" s="135"/>
      <c r="CLV293" s="135"/>
      <c r="CLW293" s="135"/>
      <c r="CLX293" s="135"/>
      <c r="CLY293" s="135"/>
      <c r="CLZ293" s="135"/>
      <c r="CMA293" s="135"/>
      <c r="CMB293" s="135"/>
      <c r="CMC293" s="135"/>
      <c r="CMD293" s="135"/>
      <c r="CME293" s="135"/>
      <c r="CMF293" s="135"/>
      <c r="CMG293" s="135"/>
      <c r="CMH293" s="135"/>
      <c r="CMI293" s="135"/>
      <c r="CMJ293" s="135"/>
      <c r="CMK293" s="135"/>
      <c r="CML293" s="135"/>
      <c r="CMM293" s="135"/>
      <c r="CMN293" s="135"/>
      <c r="CMO293" s="135"/>
      <c r="CMP293" s="135"/>
      <c r="CMQ293" s="135"/>
      <c r="CMR293" s="135"/>
      <c r="CMS293" s="135"/>
      <c r="CMT293" s="135"/>
      <c r="CMU293" s="135"/>
      <c r="CMV293" s="135"/>
      <c r="CMW293" s="135"/>
      <c r="CMX293" s="135"/>
      <c r="CMY293" s="135"/>
      <c r="CMZ293" s="135"/>
      <c r="CNA293" s="135"/>
      <c r="CNB293" s="135"/>
      <c r="CNC293" s="135"/>
      <c r="CND293" s="135"/>
      <c r="CNE293" s="135"/>
      <c r="CNF293" s="135"/>
      <c r="CNG293" s="135"/>
      <c r="CNH293" s="135"/>
      <c r="CNI293" s="135"/>
      <c r="CNJ293" s="135"/>
      <c r="CNK293" s="135"/>
      <c r="CNL293" s="135"/>
      <c r="CNM293" s="135"/>
      <c r="CNN293" s="135"/>
      <c r="CNO293" s="135"/>
      <c r="CNP293" s="135"/>
      <c r="CNQ293" s="135"/>
      <c r="CNR293" s="135"/>
      <c r="CNS293" s="135"/>
      <c r="CNT293" s="135"/>
      <c r="CNU293" s="135"/>
      <c r="CNV293" s="135"/>
      <c r="CNW293" s="135"/>
      <c r="CNX293" s="135"/>
      <c r="CNY293" s="135"/>
      <c r="CNZ293" s="135"/>
      <c r="COA293" s="135"/>
      <c r="COB293" s="135"/>
      <c r="COC293" s="135"/>
      <c r="COD293" s="135"/>
      <c r="COE293" s="135"/>
      <c r="COF293" s="135"/>
      <c r="COG293" s="135"/>
      <c r="COH293" s="135"/>
      <c r="COI293" s="135"/>
      <c r="COJ293" s="135"/>
      <c r="COK293" s="135"/>
      <c r="COL293" s="135"/>
      <c r="COM293" s="135"/>
      <c r="CON293" s="135"/>
      <c r="COO293" s="135"/>
      <c r="COP293" s="135"/>
      <c r="COQ293" s="135"/>
      <c r="COR293" s="135"/>
      <c r="COS293" s="135"/>
      <c r="COT293" s="135"/>
      <c r="COU293" s="135"/>
      <c r="COV293" s="135"/>
      <c r="COW293" s="135"/>
      <c r="COX293" s="135"/>
      <c r="COY293" s="135"/>
      <c r="COZ293" s="135"/>
      <c r="CPA293" s="135"/>
      <c r="CPB293" s="135"/>
      <c r="CPC293" s="135"/>
      <c r="CPD293" s="135"/>
      <c r="CPE293" s="135"/>
      <c r="CPF293" s="135"/>
      <c r="CPG293" s="135"/>
      <c r="CPH293" s="135"/>
      <c r="CPI293" s="135"/>
      <c r="CPJ293" s="135"/>
      <c r="CPK293" s="135"/>
      <c r="CPL293" s="135"/>
      <c r="CPM293" s="135"/>
      <c r="CPN293" s="135"/>
      <c r="CPO293" s="135"/>
      <c r="CPP293" s="135"/>
      <c r="CPQ293" s="135"/>
      <c r="CPR293" s="135"/>
      <c r="CPS293" s="135"/>
      <c r="CPT293" s="135"/>
      <c r="CPU293" s="135"/>
      <c r="CPV293" s="135"/>
      <c r="CPW293" s="135"/>
      <c r="CPX293" s="135"/>
      <c r="CPY293" s="135"/>
      <c r="CPZ293" s="135"/>
      <c r="CQA293" s="135"/>
      <c r="CQB293" s="135"/>
      <c r="CQC293" s="135"/>
      <c r="CQD293" s="135"/>
      <c r="CQE293" s="135"/>
      <c r="CQF293" s="135"/>
      <c r="CQG293" s="135"/>
      <c r="CQH293" s="135"/>
      <c r="CQI293" s="135"/>
      <c r="CQJ293" s="135"/>
      <c r="CQK293" s="135"/>
      <c r="CQL293" s="135"/>
      <c r="CQM293" s="135"/>
      <c r="CQN293" s="135"/>
      <c r="CQO293" s="135"/>
      <c r="CQP293" s="135"/>
      <c r="CQQ293" s="135"/>
      <c r="CQR293" s="135"/>
      <c r="CQS293" s="135"/>
      <c r="CQT293" s="135"/>
      <c r="CQU293" s="135"/>
      <c r="CQV293" s="135"/>
      <c r="CQW293" s="135"/>
      <c r="CQX293" s="135"/>
      <c r="CQY293" s="135"/>
      <c r="CQZ293" s="135"/>
      <c r="CRA293" s="135"/>
      <c r="CRB293" s="135"/>
      <c r="CRC293" s="135"/>
      <c r="CRD293" s="135"/>
      <c r="CRE293" s="135"/>
      <c r="CRF293" s="135"/>
      <c r="CRG293" s="135"/>
      <c r="CRH293" s="135"/>
      <c r="CRI293" s="135"/>
      <c r="CRJ293" s="135"/>
      <c r="CRK293" s="135"/>
      <c r="CRL293" s="135"/>
      <c r="CRM293" s="135"/>
      <c r="CRN293" s="135"/>
      <c r="CRO293" s="135"/>
      <c r="CRP293" s="135"/>
      <c r="CRQ293" s="135"/>
      <c r="CRR293" s="135"/>
      <c r="CRS293" s="135"/>
      <c r="CRT293" s="135"/>
      <c r="CRU293" s="135"/>
      <c r="CRV293" s="135"/>
      <c r="CRW293" s="135"/>
      <c r="CRX293" s="135"/>
      <c r="CRY293" s="135"/>
      <c r="CRZ293" s="135"/>
      <c r="CSA293" s="135"/>
      <c r="CSB293" s="135"/>
      <c r="CSC293" s="135"/>
      <c r="CSD293" s="135"/>
      <c r="CSE293" s="135"/>
      <c r="CSF293" s="135"/>
      <c r="CSG293" s="135"/>
      <c r="CSH293" s="135"/>
      <c r="CSI293" s="135"/>
      <c r="CSJ293" s="135"/>
      <c r="CSK293" s="135"/>
      <c r="CSL293" s="135"/>
      <c r="CSM293" s="135"/>
      <c r="CSN293" s="135"/>
      <c r="CSO293" s="135"/>
      <c r="CSP293" s="135"/>
      <c r="CSQ293" s="135"/>
      <c r="CSR293" s="135"/>
      <c r="CSS293" s="135"/>
      <c r="CST293" s="135"/>
      <c r="CSU293" s="135"/>
      <c r="CSV293" s="135"/>
      <c r="CSW293" s="135"/>
      <c r="CSX293" s="135"/>
      <c r="CSY293" s="135"/>
      <c r="CSZ293" s="135"/>
      <c r="CTA293" s="135"/>
      <c r="CTB293" s="135"/>
      <c r="CTC293" s="135"/>
      <c r="CTD293" s="135"/>
      <c r="CTE293" s="135"/>
      <c r="CTF293" s="135"/>
      <c r="CTG293" s="135"/>
      <c r="CTH293" s="135"/>
      <c r="CTI293" s="135"/>
      <c r="CTJ293" s="135"/>
      <c r="CTK293" s="135"/>
      <c r="CTL293" s="135"/>
      <c r="CTM293" s="135"/>
      <c r="CTN293" s="135"/>
      <c r="CTO293" s="135"/>
      <c r="CTP293" s="135"/>
      <c r="CTQ293" s="135"/>
      <c r="CTR293" s="135"/>
      <c r="CTS293" s="135"/>
      <c r="CTT293" s="135"/>
      <c r="CTU293" s="135"/>
      <c r="CTV293" s="135"/>
      <c r="CTW293" s="135"/>
      <c r="CTX293" s="135"/>
      <c r="CTY293" s="135"/>
      <c r="CTZ293" s="135"/>
      <c r="CUA293" s="135"/>
      <c r="CUB293" s="135"/>
      <c r="CUC293" s="135"/>
      <c r="CUD293" s="135"/>
      <c r="CUE293" s="135"/>
      <c r="CUF293" s="135"/>
      <c r="CUG293" s="135"/>
      <c r="CUH293" s="135"/>
      <c r="CUI293" s="135"/>
      <c r="CUJ293" s="135"/>
      <c r="CUK293" s="135"/>
      <c r="CUL293" s="135"/>
      <c r="CUM293" s="135"/>
      <c r="CUN293" s="135"/>
      <c r="CUO293" s="135"/>
      <c r="CUP293" s="135"/>
      <c r="CUQ293" s="135"/>
      <c r="CUR293" s="135"/>
      <c r="CUS293" s="135"/>
      <c r="CUT293" s="135"/>
      <c r="CUU293" s="135"/>
      <c r="CUV293" s="135"/>
      <c r="CUW293" s="135"/>
      <c r="CUX293" s="135"/>
      <c r="CUY293" s="135"/>
      <c r="CUZ293" s="135"/>
      <c r="CVA293" s="135"/>
      <c r="CVB293" s="135"/>
      <c r="CVC293" s="135"/>
      <c r="CVD293" s="135"/>
      <c r="CVE293" s="135"/>
      <c r="CVF293" s="135"/>
      <c r="CVG293" s="135"/>
      <c r="CVH293" s="135"/>
      <c r="CVI293" s="135"/>
      <c r="CVJ293" s="135"/>
      <c r="CVK293" s="135"/>
      <c r="CVL293" s="135"/>
      <c r="CVM293" s="135"/>
      <c r="CVN293" s="135"/>
      <c r="CVO293" s="135"/>
      <c r="CVP293" s="135"/>
      <c r="CVQ293" s="135"/>
      <c r="CVR293" s="135"/>
      <c r="CVS293" s="135"/>
      <c r="CVT293" s="135"/>
      <c r="CVU293" s="135"/>
      <c r="CVV293" s="135"/>
      <c r="CVW293" s="135"/>
      <c r="CVX293" s="135"/>
      <c r="CVY293" s="135"/>
      <c r="CVZ293" s="135"/>
      <c r="CWA293" s="135"/>
      <c r="CWB293" s="135"/>
      <c r="CWC293" s="135"/>
      <c r="CWD293" s="135"/>
      <c r="CWE293" s="135"/>
      <c r="CWF293" s="135"/>
      <c r="CWG293" s="135"/>
      <c r="CWH293" s="135"/>
      <c r="CWI293" s="135"/>
      <c r="CWJ293" s="135"/>
      <c r="CWK293" s="135"/>
      <c r="CWL293" s="135"/>
      <c r="CWM293" s="135"/>
      <c r="CWN293" s="135"/>
      <c r="CWO293" s="135"/>
      <c r="CWP293" s="135"/>
      <c r="CWQ293" s="135"/>
      <c r="CWR293" s="135"/>
      <c r="CWS293" s="135"/>
      <c r="CWT293" s="135"/>
      <c r="CWU293" s="135"/>
      <c r="CWV293" s="135"/>
      <c r="CWW293" s="135"/>
      <c r="CWX293" s="135"/>
      <c r="CWY293" s="135"/>
      <c r="CWZ293" s="135"/>
      <c r="CXA293" s="135"/>
      <c r="CXB293" s="135"/>
      <c r="CXC293" s="135"/>
      <c r="CXD293" s="135"/>
      <c r="CXE293" s="135"/>
      <c r="CXF293" s="135"/>
      <c r="CXG293" s="135"/>
      <c r="CXH293" s="135"/>
      <c r="CXI293" s="135"/>
      <c r="CXJ293" s="135"/>
      <c r="CXK293" s="135"/>
      <c r="CXL293" s="135"/>
      <c r="CXM293" s="135"/>
      <c r="CXN293" s="135"/>
      <c r="CXO293" s="135"/>
      <c r="CXP293" s="135"/>
      <c r="CXQ293" s="135"/>
      <c r="CXR293" s="135"/>
      <c r="CXS293" s="135"/>
      <c r="CXT293" s="135"/>
      <c r="CXU293" s="135"/>
      <c r="CXV293" s="135"/>
      <c r="CXW293" s="135"/>
      <c r="CXX293" s="135"/>
      <c r="CXY293" s="135"/>
      <c r="CXZ293" s="135"/>
      <c r="CYA293" s="135"/>
      <c r="CYB293" s="135"/>
      <c r="CYC293" s="135"/>
      <c r="CYD293" s="135"/>
      <c r="CYE293" s="135"/>
      <c r="CYF293" s="135"/>
      <c r="CYG293" s="135"/>
      <c r="CYH293" s="135"/>
      <c r="CYI293" s="135"/>
      <c r="CYJ293" s="135"/>
      <c r="CYK293" s="135"/>
      <c r="CYL293" s="135"/>
      <c r="CYM293" s="135"/>
      <c r="CYN293" s="135"/>
      <c r="CYO293" s="135"/>
      <c r="CYP293" s="135"/>
      <c r="CYQ293" s="135"/>
      <c r="CYR293" s="135"/>
      <c r="CYS293" s="135"/>
      <c r="CYT293" s="135"/>
      <c r="CYU293" s="135"/>
      <c r="CYV293" s="135"/>
      <c r="CYW293" s="135"/>
      <c r="CYX293" s="135"/>
      <c r="CYY293" s="135"/>
      <c r="CYZ293" s="135"/>
      <c r="CZA293" s="135"/>
      <c r="CZB293" s="135"/>
      <c r="CZC293" s="135"/>
      <c r="CZD293" s="135"/>
      <c r="CZE293" s="135"/>
      <c r="CZF293" s="135"/>
      <c r="CZG293" s="135"/>
      <c r="CZH293" s="135"/>
      <c r="CZI293" s="135"/>
      <c r="CZJ293" s="135"/>
      <c r="CZK293" s="135"/>
      <c r="CZL293" s="135"/>
      <c r="CZM293" s="135"/>
      <c r="CZN293" s="135"/>
      <c r="CZO293" s="135"/>
      <c r="CZP293" s="135"/>
      <c r="CZQ293" s="135"/>
      <c r="CZR293" s="135"/>
      <c r="CZS293" s="135"/>
      <c r="CZT293" s="135"/>
      <c r="CZU293" s="135"/>
      <c r="CZV293" s="135"/>
      <c r="CZW293" s="135"/>
      <c r="CZX293" s="135"/>
      <c r="CZY293" s="135"/>
      <c r="CZZ293" s="135"/>
      <c r="DAA293" s="135"/>
      <c r="DAB293" s="135"/>
      <c r="DAC293" s="135"/>
      <c r="DAD293" s="135"/>
      <c r="DAE293" s="135"/>
      <c r="DAF293" s="135"/>
      <c r="DAG293" s="135"/>
      <c r="DAH293" s="135"/>
      <c r="DAI293" s="135"/>
      <c r="DAJ293" s="135"/>
      <c r="DAK293" s="135"/>
      <c r="DAL293" s="135"/>
      <c r="DAM293" s="135"/>
      <c r="DAN293" s="135"/>
      <c r="DAO293" s="135"/>
      <c r="DAP293" s="135"/>
      <c r="DAQ293" s="135"/>
      <c r="DAR293" s="135"/>
      <c r="DAS293" s="135"/>
      <c r="DAT293" s="135"/>
      <c r="DAU293" s="135"/>
      <c r="DAV293" s="135"/>
      <c r="DAW293" s="135"/>
      <c r="DAX293" s="135"/>
      <c r="DAY293" s="135"/>
      <c r="DAZ293" s="135"/>
      <c r="DBA293" s="135"/>
      <c r="DBB293" s="135"/>
      <c r="DBC293" s="135"/>
      <c r="DBD293" s="135"/>
      <c r="DBE293" s="135"/>
      <c r="DBF293" s="135"/>
      <c r="DBG293" s="135"/>
      <c r="DBH293" s="135"/>
      <c r="DBI293" s="135"/>
      <c r="DBJ293" s="135"/>
      <c r="DBK293" s="135"/>
      <c r="DBL293" s="135"/>
      <c r="DBM293" s="135"/>
      <c r="DBN293" s="135"/>
      <c r="DBO293" s="135"/>
      <c r="DBP293" s="135"/>
      <c r="DBQ293" s="135"/>
      <c r="DBR293" s="135"/>
      <c r="DBS293" s="135"/>
      <c r="DBT293" s="135"/>
      <c r="DBU293" s="135"/>
      <c r="DBV293" s="135"/>
      <c r="DBW293" s="135"/>
      <c r="DBX293" s="135"/>
      <c r="DBY293" s="135"/>
      <c r="DBZ293" s="135"/>
      <c r="DCA293" s="135"/>
      <c r="DCB293" s="135"/>
      <c r="DCC293" s="135"/>
      <c r="DCD293" s="135"/>
      <c r="DCE293" s="135"/>
      <c r="DCF293" s="135"/>
      <c r="DCG293" s="135"/>
      <c r="DCH293" s="135"/>
      <c r="DCI293" s="135"/>
      <c r="DCJ293" s="135"/>
      <c r="DCK293" s="135"/>
      <c r="DCL293" s="135"/>
      <c r="DCM293" s="135"/>
      <c r="DCN293" s="135"/>
      <c r="DCO293" s="135"/>
      <c r="DCP293" s="135"/>
      <c r="DCQ293" s="135"/>
      <c r="DCR293" s="135"/>
      <c r="DCS293" s="135"/>
      <c r="DCT293" s="135"/>
      <c r="DCU293" s="135"/>
      <c r="DCV293" s="135"/>
      <c r="DCW293" s="135"/>
      <c r="DCX293" s="135"/>
      <c r="DCY293" s="135"/>
      <c r="DCZ293" s="135"/>
      <c r="DDA293" s="135"/>
      <c r="DDB293" s="135"/>
      <c r="DDC293" s="135"/>
      <c r="DDD293" s="135"/>
      <c r="DDE293" s="135"/>
      <c r="DDF293" s="135"/>
      <c r="DDG293" s="135"/>
      <c r="DDH293" s="135"/>
      <c r="DDI293" s="135"/>
      <c r="DDJ293" s="135"/>
      <c r="DDK293" s="135"/>
      <c r="DDL293" s="135"/>
      <c r="DDM293" s="135"/>
      <c r="DDN293" s="135"/>
      <c r="DDO293" s="135"/>
      <c r="DDP293" s="135"/>
      <c r="DDQ293" s="135"/>
      <c r="DDR293" s="135"/>
      <c r="DDS293" s="135"/>
      <c r="DDT293" s="135"/>
      <c r="DDU293" s="135"/>
      <c r="DDV293" s="135"/>
      <c r="DDW293" s="135"/>
      <c r="DDX293" s="135"/>
      <c r="DDY293" s="135"/>
      <c r="DDZ293" s="135"/>
      <c r="DEA293" s="135"/>
      <c r="DEB293" s="135"/>
      <c r="DEC293" s="135"/>
      <c r="DED293" s="135"/>
      <c r="DEE293" s="135"/>
      <c r="DEF293" s="135"/>
      <c r="DEG293" s="135"/>
      <c r="DEH293" s="135"/>
      <c r="DEI293" s="135"/>
      <c r="DEJ293" s="135"/>
      <c r="DEK293" s="135"/>
      <c r="DEL293" s="135"/>
      <c r="DEM293" s="135"/>
      <c r="DEN293" s="135"/>
      <c r="DEO293" s="135"/>
      <c r="DEP293" s="135"/>
      <c r="DEQ293" s="135"/>
      <c r="DER293" s="135"/>
      <c r="DES293" s="135"/>
      <c r="DET293" s="135"/>
      <c r="DEU293" s="135"/>
      <c r="DEV293" s="135"/>
      <c r="DEW293" s="135"/>
      <c r="DEX293" s="135"/>
      <c r="DEY293" s="135"/>
      <c r="DEZ293" s="135"/>
      <c r="DFA293" s="135"/>
      <c r="DFB293" s="135"/>
      <c r="DFC293" s="135"/>
      <c r="DFD293" s="135"/>
      <c r="DFE293" s="135"/>
      <c r="DFF293" s="135"/>
      <c r="DFG293" s="135"/>
      <c r="DFH293" s="135"/>
      <c r="DFI293" s="135"/>
      <c r="DFJ293" s="135"/>
      <c r="DFK293" s="135"/>
      <c r="DFL293" s="135"/>
      <c r="DFM293" s="135"/>
      <c r="DFN293" s="135"/>
      <c r="DFO293" s="135"/>
      <c r="DFP293" s="135"/>
      <c r="DFQ293" s="135"/>
      <c r="DFR293" s="135"/>
      <c r="DFS293" s="135"/>
      <c r="DFT293" s="135"/>
      <c r="DFU293" s="135"/>
      <c r="DFV293" s="135"/>
      <c r="DFW293" s="135"/>
      <c r="DFX293" s="135"/>
      <c r="DFY293" s="135"/>
      <c r="DFZ293" s="135"/>
      <c r="DGA293" s="135"/>
      <c r="DGB293" s="135"/>
      <c r="DGC293" s="135"/>
      <c r="DGD293" s="135"/>
      <c r="DGE293" s="135"/>
      <c r="DGF293" s="135"/>
      <c r="DGG293" s="135"/>
      <c r="DGH293" s="135"/>
      <c r="DGI293" s="135"/>
      <c r="DGJ293" s="135"/>
      <c r="DGK293" s="135"/>
      <c r="DGL293" s="135"/>
      <c r="DGM293" s="135"/>
      <c r="DGN293" s="135"/>
      <c r="DGO293" s="135"/>
      <c r="DGP293" s="135"/>
      <c r="DGQ293" s="135"/>
      <c r="DGR293" s="135"/>
      <c r="DGS293" s="135"/>
      <c r="DGT293" s="135"/>
      <c r="DGU293" s="135"/>
      <c r="DGV293" s="135"/>
      <c r="DGW293" s="135"/>
      <c r="DGX293" s="135"/>
      <c r="DGY293" s="135"/>
      <c r="DGZ293" s="135"/>
      <c r="DHA293" s="135"/>
      <c r="DHB293" s="135"/>
      <c r="DHC293" s="135"/>
      <c r="DHD293" s="135"/>
      <c r="DHE293" s="135"/>
      <c r="DHF293" s="135"/>
      <c r="DHG293" s="135"/>
      <c r="DHH293" s="135"/>
      <c r="DHI293" s="135"/>
      <c r="DHJ293" s="135"/>
      <c r="DHK293" s="135"/>
      <c r="DHL293" s="135"/>
      <c r="DHM293" s="135"/>
      <c r="DHN293" s="135"/>
      <c r="DHO293" s="135"/>
      <c r="DHP293" s="135"/>
      <c r="DHQ293" s="135"/>
      <c r="DHR293" s="135"/>
      <c r="DHS293" s="135"/>
      <c r="DHT293" s="135"/>
      <c r="DHU293" s="135"/>
      <c r="DHV293" s="135"/>
      <c r="DHW293" s="135"/>
      <c r="DHX293" s="135"/>
      <c r="DHY293" s="135"/>
      <c r="DHZ293" s="135"/>
      <c r="DIA293" s="135"/>
      <c r="DIB293" s="135"/>
      <c r="DIC293" s="135"/>
      <c r="DID293" s="135"/>
      <c r="DIE293" s="135"/>
      <c r="DIF293" s="135"/>
      <c r="DIG293" s="135"/>
      <c r="DIH293" s="135"/>
      <c r="DII293" s="135"/>
      <c r="DIJ293" s="135"/>
      <c r="DIK293" s="135"/>
      <c r="DIL293" s="135"/>
      <c r="DIM293" s="135"/>
      <c r="DIN293" s="135"/>
      <c r="DIO293" s="135"/>
      <c r="DIP293" s="135"/>
      <c r="DIQ293" s="135"/>
      <c r="DIR293" s="135"/>
      <c r="DIS293" s="135"/>
      <c r="DIT293" s="135"/>
      <c r="DIU293" s="135"/>
      <c r="DIV293" s="135"/>
      <c r="DIW293" s="135"/>
      <c r="DIX293" s="135"/>
      <c r="DIY293" s="135"/>
      <c r="DIZ293" s="135"/>
      <c r="DJA293" s="135"/>
      <c r="DJB293" s="135"/>
      <c r="DJC293" s="135"/>
      <c r="DJD293" s="135"/>
      <c r="DJE293" s="135"/>
      <c r="DJF293" s="135"/>
      <c r="DJG293" s="135"/>
      <c r="DJH293" s="135"/>
      <c r="DJI293" s="135"/>
      <c r="DJJ293" s="135"/>
      <c r="DJK293" s="135"/>
      <c r="DJL293" s="135"/>
      <c r="DJM293" s="135"/>
      <c r="DJN293" s="135"/>
      <c r="DJO293" s="135"/>
      <c r="DJP293" s="135"/>
      <c r="DJQ293" s="135"/>
      <c r="DJR293" s="135"/>
      <c r="DJS293" s="135"/>
      <c r="DJT293" s="135"/>
      <c r="DJU293" s="135"/>
      <c r="DJV293" s="135"/>
      <c r="DJW293" s="135"/>
      <c r="DJX293" s="135"/>
      <c r="DJY293" s="135"/>
      <c r="DJZ293" s="135"/>
      <c r="DKA293" s="135"/>
      <c r="DKB293" s="135"/>
      <c r="DKC293" s="135"/>
      <c r="DKD293" s="135"/>
      <c r="DKE293" s="135"/>
      <c r="DKF293" s="135"/>
      <c r="DKG293" s="135"/>
      <c r="DKH293" s="135"/>
      <c r="DKI293" s="135"/>
      <c r="DKJ293" s="135"/>
      <c r="DKK293" s="135"/>
      <c r="DKL293" s="135"/>
      <c r="DKM293" s="135"/>
      <c r="DKN293" s="135"/>
      <c r="DKO293" s="135"/>
      <c r="DKP293" s="135"/>
      <c r="DKQ293" s="135"/>
      <c r="DKR293" s="135"/>
      <c r="DKS293" s="135"/>
      <c r="DKT293" s="135"/>
      <c r="DKU293" s="135"/>
      <c r="DKV293" s="135"/>
      <c r="DKW293" s="135"/>
      <c r="DKX293" s="135"/>
      <c r="DKY293" s="135"/>
      <c r="DKZ293" s="135"/>
      <c r="DLA293" s="135"/>
      <c r="DLB293" s="135"/>
      <c r="DLC293" s="135"/>
      <c r="DLD293" s="135"/>
      <c r="DLE293" s="135"/>
      <c r="DLF293" s="135"/>
      <c r="DLG293" s="135"/>
      <c r="DLH293" s="135"/>
      <c r="DLI293" s="135"/>
      <c r="DLJ293" s="135"/>
      <c r="DLK293" s="135"/>
      <c r="DLL293" s="135"/>
      <c r="DLM293" s="135"/>
      <c r="DLN293" s="135"/>
      <c r="DLO293" s="135"/>
      <c r="DLP293" s="135"/>
      <c r="DLQ293" s="135"/>
      <c r="DLR293" s="135"/>
      <c r="DLS293" s="135"/>
      <c r="DLT293" s="135"/>
      <c r="DLU293" s="135"/>
      <c r="DLV293" s="135"/>
      <c r="DLW293" s="135"/>
      <c r="DLX293" s="135"/>
      <c r="DLY293" s="135"/>
      <c r="DLZ293" s="135"/>
      <c r="DMA293" s="135"/>
      <c r="DMB293" s="135"/>
      <c r="DMC293" s="135"/>
      <c r="DMD293" s="135"/>
      <c r="DME293" s="135"/>
      <c r="DMF293" s="135"/>
      <c r="DMG293" s="135"/>
      <c r="DMH293" s="135"/>
      <c r="DMI293" s="135"/>
      <c r="DMJ293" s="135"/>
      <c r="DMK293" s="135"/>
      <c r="DML293" s="135"/>
      <c r="DMM293" s="135"/>
      <c r="DMN293" s="135"/>
      <c r="DMO293" s="135"/>
      <c r="DMP293" s="135"/>
      <c r="DMQ293" s="135"/>
      <c r="DMR293" s="135"/>
      <c r="DMS293" s="135"/>
      <c r="DMT293" s="135"/>
      <c r="DMU293" s="135"/>
      <c r="DMV293" s="135"/>
      <c r="DMW293" s="135"/>
      <c r="DMX293" s="135"/>
      <c r="DMY293" s="135"/>
      <c r="DMZ293" s="135"/>
      <c r="DNA293" s="135"/>
      <c r="DNB293" s="135"/>
      <c r="DNC293" s="135"/>
      <c r="DND293" s="135"/>
      <c r="DNE293" s="135"/>
      <c r="DNF293" s="135"/>
      <c r="DNG293" s="135"/>
      <c r="DNH293" s="135"/>
      <c r="DNI293" s="135"/>
      <c r="DNJ293" s="135"/>
      <c r="DNK293" s="135"/>
      <c r="DNL293" s="135"/>
      <c r="DNM293" s="135"/>
      <c r="DNN293" s="135"/>
      <c r="DNO293" s="135"/>
      <c r="DNP293" s="135"/>
      <c r="DNQ293" s="135"/>
      <c r="DNR293" s="135"/>
      <c r="DNS293" s="135"/>
      <c r="DNT293" s="135"/>
      <c r="DNU293" s="135"/>
      <c r="DNV293" s="135"/>
      <c r="DNW293" s="135"/>
      <c r="DNX293" s="135"/>
      <c r="DNY293" s="135"/>
      <c r="DNZ293" s="135"/>
      <c r="DOA293" s="135"/>
      <c r="DOB293" s="135"/>
      <c r="DOC293" s="135"/>
      <c r="DOD293" s="135"/>
      <c r="DOE293" s="135"/>
      <c r="DOF293" s="135"/>
      <c r="DOG293" s="135"/>
      <c r="DOH293" s="135"/>
      <c r="DOI293" s="135"/>
      <c r="DOJ293" s="135"/>
      <c r="DOK293" s="135"/>
      <c r="DOL293" s="135"/>
      <c r="DOM293" s="135"/>
      <c r="DON293" s="135"/>
      <c r="DOO293" s="135"/>
      <c r="DOP293" s="135"/>
      <c r="DOQ293" s="135"/>
      <c r="DOR293" s="135"/>
      <c r="DOS293" s="135"/>
      <c r="DOT293" s="135"/>
      <c r="DOU293" s="135"/>
      <c r="DOV293" s="135"/>
      <c r="DOW293" s="135"/>
      <c r="DOX293" s="135"/>
      <c r="DOY293" s="135"/>
      <c r="DOZ293" s="135"/>
      <c r="DPA293" s="135"/>
      <c r="DPB293" s="135"/>
      <c r="DPC293" s="135"/>
      <c r="DPD293" s="135"/>
      <c r="DPE293" s="135"/>
      <c r="DPF293" s="135"/>
      <c r="DPG293" s="135"/>
      <c r="DPH293" s="135"/>
      <c r="DPI293" s="135"/>
      <c r="DPJ293" s="135"/>
      <c r="DPK293" s="135"/>
      <c r="DPL293" s="135"/>
      <c r="DPM293" s="135"/>
      <c r="DPN293" s="135"/>
      <c r="DPO293" s="135"/>
      <c r="DPP293" s="135"/>
      <c r="DPQ293" s="135"/>
      <c r="DPR293" s="135"/>
      <c r="DPS293" s="135"/>
      <c r="DPT293" s="135"/>
      <c r="DPU293" s="135"/>
      <c r="DPV293" s="135"/>
      <c r="DPW293" s="135"/>
      <c r="DPX293" s="135"/>
      <c r="DPY293" s="135"/>
      <c r="DPZ293" s="135"/>
      <c r="DQA293" s="135"/>
      <c r="DQB293" s="135"/>
      <c r="DQC293" s="135"/>
      <c r="DQD293" s="135"/>
      <c r="DQE293" s="135"/>
      <c r="DQF293" s="135"/>
      <c r="DQG293" s="135"/>
      <c r="DQH293" s="135"/>
      <c r="DQI293" s="135"/>
      <c r="DQJ293" s="135"/>
      <c r="DQK293" s="135"/>
      <c r="DQL293" s="135"/>
      <c r="DQM293" s="135"/>
      <c r="DQN293" s="135"/>
      <c r="DQO293" s="135"/>
      <c r="DQP293" s="135"/>
      <c r="DQQ293" s="135"/>
      <c r="DQR293" s="135"/>
      <c r="DQS293" s="135"/>
      <c r="DQT293" s="135"/>
      <c r="DQU293" s="135"/>
      <c r="DQV293" s="135"/>
      <c r="DQW293" s="135"/>
      <c r="DQX293" s="135"/>
      <c r="DQY293" s="135"/>
      <c r="DQZ293" s="135"/>
      <c r="DRA293" s="135"/>
      <c r="DRB293" s="135"/>
      <c r="DRC293" s="135"/>
      <c r="DRD293" s="135"/>
      <c r="DRE293" s="135"/>
      <c r="DRF293" s="135"/>
      <c r="DRG293" s="135"/>
      <c r="DRH293" s="135"/>
      <c r="DRI293" s="135"/>
      <c r="DRJ293" s="135"/>
      <c r="DRK293" s="135"/>
      <c r="DRL293" s="135"/>
      <c r="DRM293" s="135"/>
      <c r="DRN293" s="135"/>
      <c r="DRO293" s="135"/>
      <c r="DRP293" s="135"/>
      <c r="DRQ293" s="135"/>
      <c r="DRR293" s="135"/>
      <c r="DRS293" s="135"/>
      <c r="DRT293" s="135"/>
      <c r="DRU293" s="135"/>
      <c r="DRV293" s="135"/>
      <c r="DRW293" s="135"/>
      <c r="DRX293" s="135"/>
      <c r="DRY293" s="135"/>
      <c r="DRZ293" s="135"/>
      <c r="DSA293" s="135"/>
      <c r="DSB293" s="135"/>
      <c r="DSC293" s="135"/>
      <c r="DSD293" s="135"/>
      <c r="DSE293" s="135"/>
      <c r="DSF293" s="135"/>
      <c r="DSG293" s="135"/>
      <c r="DSH293" s="135"/>
      <c r="DSI293" s="135"/>
      <c r="DSJ293" s="135"/>
      <c r="DSK293" s="135"/>
      <c r="DSL293" s="135"/>
      <c r="DSM293" s="135"/>
      <c r="DSN293" s="135"/>
      <c r="DSO293" s="135"/>
      <c r="DSP293" s="135"/>
      <c r="DSQ293" s="135"/>
      <c r="DSR293" s="135"/>
      <c r="DSS293" s="135"/>
      <c r="DST293" s="135"/>
      <c r="DSU293" s="135"/>
      <c r="DSV293" s="135"/>
      <c r="DSW293" s="135"/>
      <c r="DSX293" s="135"/>
      <c r="DSY293" s="135"/>
      <c r="DSZ293" s="135"/>
      <c r="DTA293" s="135"/>
      <c r="DTB293" s="135"/>
      <c r="DTC293" s="135"/>
      <c r="DTD293" s="135"/>
      <c r="DTE293" s="135"/>
      <c r="DTF293" s="135"/>
      <c r="DTG293" s="135"/>
      <c r="DTH293" s="135"/>
      <c r="DTI293" s="135"/>
      <c r="DTJ293" s="135"/>
      <c r="DTK293" s="135"/>
      <c r="DTL293" s="135"/>
      <c r="DTM293" s="135"/>
      <c r="DTN293" s="135"/>
      <c r="DTO293" s="135"/>
      <c r="DTP293" s="135"/>
      <c r="DTQ293" s="135"/>
      <c r="DTR293" s="135"/>
      <c r="DTS293" s="135"/>
      <c r="DTT293" s="135"/>
      <c r="DTU293" s="135"/>
      <c r="DTV293" s="135"/>
      <c r="DTW293" s="135"/>
      <c r="DTX293" s="135"/>
      <c r="DTY293" s="135"/>
      <c r="DTZ293" s="135"/>
      <c r="DUA293" s="135"/>
      <c r="DUB293" s="135"/>
      <c r="DUC293" s="135"/>
      <c r="DUD293" s="135"/>
      <c r="DUE293" s="135"/>
      <c r="DUF293" s="135"/>
      <c r="DUG293" s="135"/>
      <c r="DUH293" s="135"/>
      <c r="DUI293" s="135"/>
      <c r="DUJ293" s="135"/>
      <c r="DUK293" s="135"/>
      <c r="DUL293" s="135"/>
      <c r="DUM293" s="135"/>
      <c r="DUN293" s="135"/>
      <c r="DUO293" s="135"/>
      <c r="DUP293" s="135"/>
      <c r="DUQ293" s="135"/>
      <c r="DUR293" s="135"/>
      <c r="DUS293" s="135"/>
      <c r="DUT293" s="135"/>
      <c r="DUU293" s="135"/>
      <c r="DUV293" s="135"/>
      <c r="DUW293" s="135"/>
      <c r="DUX293" s="135"/>
      <c r="DUY293" s="135"/>
      <c r="DUZ293" s="135"/>
      <c r="DVA293" s="135"/>
      <c r="DVB293" s="135"/>
      <c r="DVC293" s="135"/>
      <c r="DVD293" s="135"/>
      <c r="DVE293" s="135"/>
      <c r="DVF293" s="135"/>
      <c r="DVG293" s="135"/>
      <c r="DVH293" s="135"/>
      <c r="DVI293" s="135"/>
      <c r="DVJ293" s="135"/>
      <c r="DVK293" s="135"/>
      <c r="DVL293" s="135"/>
      <c r="DVM293" s="135"/>
      <c r="DVN293" s="135"/>
      <c r="DVO293" s="135"/>
      <c r="DVP293" s="135"/>
      <c r="DVQ293" s="135"/>
      <c r="DVR293" s="135"/>
      <c r="DVS293" s="135"/>
      <c r="DVT293" s="135"/>
      <c r="DVU293" s="135"/>
      <c r="DVV293" s="135"/>
      <c r="DVW293" s="135"/>
      <c r="DVX293" s="135"/>
      <c r="DVY293" s="135"/>
      <c r="DVZ293" s="135"/>
      <c r="DWA293" s="135"/>
      <c r="DWB293" s="135"/>
      <c r="DWC293" s="135"/>
      <c r="DWD293" s="135"/>
      <c r="DWE293" s="135"/>
      <c r="DWF293" s="135"/>
      <c r="DWG293" s="135"/>
      <c r="DWH293" s="135"/>
      <c r="DWI293" s="135"/>
      <c r="DWJ293" s="135"/>
      <c r="DWK293" s="135"/>
      <c r="DWL293" s="135"/>
      <c r="DWM293" s="135"/>
      <c r="DWN293" s="135"/>
      <c r="DWO293" s="135"/>
      <c r="DWP293" s="135"/>
      <c r="DWQ293" s="135"/>
      <c r="DWR293" s="135"/>
      <c r="DWS293" s="135"/>
      <c r="DWT293" s="135"/>
      <c r="DWU293" s="135"/>
      <c r="DWV293" s="135"/>
      <c r="DWW293" s="135"/>
      <c r="DWX293" s="135"/>
      <c r="DWY293" s="135"/>
      <c r="DWZ293" s="135"/>
      <c r="DXA293" s="135"/>
      <c r="DXB293" s="135"/>
      <c r="DXC293" s="135"/>
      <c r="DXD293" s="135"/>
      <c r="DXE293" s="135"/>
      <c r="DXF293" s="135"/>
      <c r="DXG293" s="135"/>
      <c r="DXH293" s="135"/>
      <c r="DXI293" s="135"/>
      <c r="DXJ293" s="135"/>
      <c r="DXK293" s="135"/>
      <c r="DXL293" s="135"/>
      <c r="DXM293" s="135"/>
      <c r="DXN293" s="135"/>
      <c r="DXO293" s="135"/>
      <c r="DXP293" s="135"/>
      <c r="DXQ293" s="135"/>
      <c r="DXR293" s="135"/>
      <c r="DXS293" s="135"/>
      <c r="DXT293" s="135"/>
      <c r="DXU293" s="135"/>
      <c r="DXV293" s="135"/>
      <c r="DXW293" s="135"/>
      <c r="DXX293" s="135"/>
      <c r="DXY293" s="135"/>
      <c r="DXZ293" s="135"/>
      <c r="DYA293" s="135"/>
      <c r="DYB293" s="135"/>
      <c r="DYC293" s="135"/>
      <c r="DYD293" s="135"/>
      <c r="DYE293" s="135"/>
      <c r="DYF293" s="135"/>
      <c r="DYG293" s="135"/>
      <c r="DYH293" s="135"/>
      <c r="DYI293" s="135"/>
      <c r="DYJ293" s="135"/>
      <c r="DYK293" s="135"/>
      <c r="DYL293" s="135"/>
      <c r="DYM293" s="135"/>
      <c r="DYN293" s="135"/>
      <c r="DYO293" s="135"/>
      <c r="DYP293" s="135"/>
      <c r="DYQ293" s="135"/>
      <c r="DYR293" s="135"/>
      <c r="DYS293" s="135"/>
      <c r="DYT293" s="135"/>
      <c r="DYU293" s="135"/>
      <c r="DYV293" s="135"/>
      <c r="DYW293" s="135"/>
      <c r="DYX293" s="135"/>
      <c r="DYY293" s="135"/>
      <c r="DYZ293" s="135"/>
      <c r="DZA293" s="135"/>
      <c r="DZB293" s="135"/>
      <c r="DZC293" s="135"/>
      <c r="DZD293" s="135"/>
      <c r="DZE293" s="135"/>
      <c r="DZF293" s="135"/>
      <c r="DZG293" s="135"/>
      <c r="DZH293" s="135"/>
      <c r="DZI293" s="135"/>
      <c r="DZJ293" s="135"/>
      <c r="DZK293" s="135"/>
      <c r="DZL293" s="135"/>
      <c r="DZM293" s="135"/>
      <c r="DZN293" s="135"/>
      <c r="DZO293" s="135"/>
      <c r="DZP293" s="135"/>
      <c r="DZQ293" s="135"/>
      <c r="DZR293" s="135"/>
      <c r="DZS293" s="135"/>
      <c r="DZT293" s="135"/>
      <c r="DZU293" s="135"/>
      <c r="DZV293" s="135"/>
      <c r="DZW293" s="135"/>
      <c r="DZX293" s="135"/>
      <c r="DZY293" s="135"/>
      <c r="DZZ293" s="135"/>
      <c r="EAA293" s="135"/>
      <c r="EAB293" s="135"/>
      <c r="EAC293" s="135"/>
      <c r="EAD293" s="135"/>
      <c r="EAE293" s="135"/>
      <c r="EAF293" s="135"/>
      <c r="EAG293" s="135"/>
      <c r="EAH293" s="135"/>
      <c r="EAI293" s="135"/>
      <c r="EAJ293" s="135"/>
      <c r="EAK293" s="135"/>
      <c r="EAL293" s="135"/>
      <c r="EAM293" s="135"/>
      <c r="EAN293" s="135"/>
      <c r="EAO293" s="135"/>
      <c r="EAP293" s="135"/>
      <c r="EAQ293" s="135"/>
      <c r="EAR293" s="135"/>
      <c r="EAS293" s="135"/>
      <c r="EAT293" s="135"/>
      <c r="EAU293" s="135"/>
      <c r="EAV293" s="135"/>
      <c r="EAW293" s="135"/>
      <c r="EAX293" s="135"/>
      <c r="EAY293" s="135"/>
      <c r="EAZ293" s="135"/>
      <c r="EBA293" s="135"/>
      <c r="EBB293" s="135"/>
      <c r="EBC293" s="135"/>
      <c r="EBD293" s="135"/>
      <c r="EBE293" s="135"/>
      <c r="EBF293" s="135"/>
      <c r="EBG293" s="135"/>
      <c r="EBH293" s="135"/>
      <c r="EBI293" s="135"/>
      <c r="EBJ293" s="135"/>
      <c r="EBK293" s="135"/>
      <c r="EBL293" s="135"/>
      <c r="EBM293" s="135"/>
      <c r="EBN293" s="135"/>
      <c r="EBO293" s="135"/>
      <c r="EBP293" s="135"/>
      <c r="EBQ293" s="135"/>
      <c r="EBR293" s="135"/>
      <c r="EBS293" s="135"/>
      <c r="EBT293" s="135"/>
      <c r="EBU293" s="135"/>
      <c r="EBV293" s="135"/>
      <c r="EBW293" s="135"/>
      <c r="EBX293" s="135"/>
      <c r="EBY293" s="135"/>
      <c r="EBZ293" s="135"/>
      <c r="ECA293" s="135"/>
      <c r="ECB293" s="135"/>
      <c r="ECC293" s="135"/>
      <c r="ECD293" s="135"/>
      <c r="ECE293" s="135"/>
      <c r="ECF293" s="135"/>
      <c r="ECG293" s="135"/>
      <c r="ECH293" s="135"/>
      <c r="ECI293" s="135"/>
      <c r="ECJ293" s="135"/>
      <c r="ECK293" s="135"/>
      <c r="ECL293" s="135"/>
      <c r="ECM293" s="135"/>
      <c r="ECN293" s="135"/>
      <c r="ECO293" s="135"/>
      <c r="ECP293" s="135"/>
      <c r="ECQ293" s="135"/>
      <c r="ECR293" s="135"/>
      <c r="ECS293" s="135"/>
      <c r="ECT293" s="135"/>
      <c r="ECU293" s="135"/>
      <c r="ECV293" s="135"/>
      <c r="ECW293" s="135"/>
      <c r="ECX293" s="135"/>
      <c r="ECY293" s="135"/>
      <c r="ECZ293" s="135"/>
      <c r="EDA293" s="135"/>
      <c r="EDB293" s="135"/>
      <c r="EDC293" s="135"/>
      <c r="EDD293" s="135"/>
      <c r="EDE293" s="135"/>
      <c r="EDF293" s="135"/>
      <c r="EDG293" s="135"/>
      <c r="EDH293" s="135"/>
      <c r="EDI293" s="135"/>
      <c r="EDJ293" s="135"/>
      <c r="EDK293" s="135"/>
      <c r="EDL293" s="135"/>
      <c r="EDM293" s="135"/>
      <c r="EDN293" s="135"/>
      <c r="EDO293" s="135"/>
      <c r="EDP293" s="135"/>
      <c r="EDQ293" s="135"/>
      <c r="EDR293" s="135"/>
      <c r="EDS293" s="135"/>
      <c r="EDT293" s="135"/>
      <c r="EDU293" s="135"/>
      <c r="EDV293" s="135"/>
      <c r="EDW293" s="135"/>
      <c r="EDX293" s="135"/>
      <c r="EDY293" s="135"/>
      <c r="EDZ293" s="135"/>
      <c r="EEA293" s="135"/>
      <c r="EEB293" s="135"/>
      <c r="EEC293" s="135"/>
      <c r="EED293" s="135"/>
      <c r="EEE293" s="135"/>
      <c r="EEF293" s="135"/>
      <c r="EEG293" s="135"/>
      <c r="EEH293" s="135"/>
      <c r="EEI293" s="135"/>
      <c r="EEJ293" s="135"/>
      <c r="EEK293" s="135"/>
      <c r="EEL293" s="135"/>
      <c r="EEM293" s="135"/>
      <c r="EEN293" s="135"/>
      <c r="EEO293" s="135"/>
      <c r="EEP293" s="135"/>
      <c r="EEQ293" s="135"/>
      <c r="EER293" s="135"/>
      <c r="EES293" s="135"/>
      <c r="EET293" s="135"/>
      <c r="EEU293" s="135"/>
      <c r="EEV293" s="135"/>
      <c r="EEW293" s="135"/>
      <c r="EEX293" s="135"/>
      <c r="EEY293" s="135"/>
      <c r="EEZ293" s="135"/>
      <c r="EFA293" s="135"/>
      <c r="EFB293" s="135"/>
      <c r="EFC293" s="135"/>
      <c r="EFD293" s="135"/>
      <c r="EFE293" s="135"/>
      <c r="EFF293" s="135"/>
      <c r="EFG293" s="135"/>
      <c r="EFH293" s="135"/>
      <c r="EFI293" s="135"/>
      <c r="EFJ293" s="135"/>
      <c r="EFK293" s="135"/>
      <c r="EFL293" s="135"/>
      <c r="EFM293" s="135"/>
      <c r="EFN293" s="135"/>
      <c r="EFO293" s="135"/>
      <c r="EFP293" s="135"/>
      <c r="EFQ293" s="135"/>
      <c r="EFR293" s="135"/>
      <c r="EFS293" s="135"/>
      <c r="EFT293" s="135"/>
      <c r="EFU293" s="135"/>
      <c r="EFV293" s="135"/>
      <c r="EFW293" s="135"/>
      <c r="EFX293" s="135"/>
      <c r="EFY293" s="135"/>
      <c r="EFZ293" s="135"/>
      <c r="EGA293" s="135"/>
      <c r="EGB293" s="135"/>
      <c r="EGC293" s="135"/>
      <c r="EGD293" s="135"/>
      <c r="EGE293" s="135"/>
      <c r="EGF293" s="135"/>
      <c r="EGG293" s="135"/>
      <c r="EGH293" s="135"/>
      <c r="EGI293" s="135"/>
      <c r="EGJ293" s="135"/>
      <c r="EGK293" s="135"/>
      <c r="EGL293" s="135"/>
      <c r="EGM293" s="135"/>
      <c r="EGN293" s="135"/>
      <c r="EGO293" s="135"/>
      <c r="EGP293" s="135"/>
      <c r="EGQ293" s="135"/>
      <c r="EGR293" s="135"/>
      <c r="EGS293" s="135"/>
      <c r="EGT293" s="135"/>
      <c r="EGU293" s="135"/>
      <c r="EGV293" s="135"/>
      <c r="EGW293" s="135"/>
      <c r="EGX293" s="135"/>
      <c r="EGY293" s="135"/>
      <c r="EGZ293" s="135"/>
      <c r="EHA293" s="135"/>
      <c r="EHB293" s="135"/>
      <c r="EHC293" s="135"/>
      <c r="EHD293" s="135"/>
      <c r="EHE293" s="135"/>
      <c r="EHF293" s="135"/>
      <c r="EHG293" s="135"/>
      <c r="EHH293" s="135"/>
      <c r="EHI293" s="135"/>
      <c r="EHJ293" s="135"/>
      <c r="EHK293" s="135"/>
      <c r="EHL293" s="135"/>
      <c r="EHM293" s="135"/>
      <c r="EHN293" s="135"/>
      <c r="EHO293" s="135"/>
      <c r="EHP293" s="135"/>
      <c r="EHQ293" s="135"/>
      <c r="EHR293" s="135"/>
      <c r="EHS293" s="135"/>
      <c r="EHT293" s="135"/>
      <c r="EHU293" s="135"/>
      <c r="EHV293" s="135"/>
      <c r="EHW293" s="135"/>
      <c r="EHX293" s="135"/>
      <c r="EHY293" s="135"/>
      <c r="EHZ293" s="135"/>
      <c r="EIA293" s="135"/>
      <c r="EIB293" s="135"/>
      <c r="EIC293" s="135"/>
      <c r="EID293" s="135"/>
      <c r="EIE293" s="135"/>
      <c r="EIF293" s="135"/>
      <c r="EIG293" s="135"/>
      <c r="EIH293" s="135"/>
      <c r="EII293" s="135"/>
      <c r="EIJ293" s="135"/>
      <c r="EIK293" s="135"/>
      <c r="EIL293" s="135"/>
      <c r="EIM293" s="135"/>
      <c r="EIN293" s="135"/>
      <c r="EIO293" s="135"/>
      <c r="EIP293" s="135"/>
      <c r="EIQ293" s="135"/>
      <c r="EIR293" s="135"/>
      <c r="EIS293" s="135"/>
      <c r="EIT293" s="135"/>
      <c r="EIU293" s="135"/>
      <c r="EIV293" s="135"/>
      <c r="EIW293" s="135"/>
      <c r="EIX293" s="135"/>
      <c r="EIY293" s="135"/>
      <c r="EIZ293" s="135"/>
      <c r="EJA293" s="135"/>
      <c r="EJB293" s="135"/>
      <c r="EJC293" s="135"/>
      <c r="EJD293" s="135"/>
      <c r="EJE293" s="135"/>
      <c r="EJF293" s="135"/>
      <c r="EJG293" s="135"/>
      <c r="EJH293" s="135"/>
      <c r="EJI293" s="135"/>
      <c r="EJJ293" s="135"/>
      <c r="EJK293" s="135"/>
      <c r="EJL293" s="135"/>
      <c r="EJM293" s="135"/>
      <c r="EJN293" s="135"/>
      <c r="EJO293" s="135"/>
      <c r="EJP293" s="135"/>
      <c r="EJQ293" s="135"/>
      <c r="EJR293" s="135"/>
      <c r="EJS293" s="135"/>
      <c r="EJT293" s="135"/>
      <c r="EJU293" s="135"/>
      <c r="EJV293" s="135"/>
      <c r="EJW293" s="135"/>
      <c r="EJX293" s="135"/>
      <c r="EJY293" s="135"/>
      <c r="EJZ293" s="135"/>
      <c r="EKA293" s="135"/>
      <c r="EKB293" s="135"/>
      <c r="EKC293" s="135"/>
      <c r="EKD293" s="135"/>
      <c r="EKE293" s="135"/>
      <c r="EKF293" s="135"/>
      <c r="EKG293" s="135"/>
      <c r="EKH293" s="135"/>
      <c r="EKI293" s="135"/>
      <c r="EKJ293" s="135"/>
      <c r="EKK293" s="135"/>
      <c r="EKL293" s="135"/>
      <c r="EKM293" s="135"/>
      <c r="EKN293" s="135"/>
      <c r="EKO293" s="135"/>
      <c r="EKP293" s="135"/>
      <c r="EKQ293" s="135"/>
      <c r="EKR293" s="135"/>
      <c r="EKS293" s="135"/>
      <c r="EKT293" s="135"/>
      <c r="EKU293" s="135"/>
      <c r="EKV293" s="135"/>
      <c r="EKW293" s="135"/>
      <c r="EKX293" s="135"/>
      <c r="EKY293" s="135"/>
      <c r="EKZ293" s="135"/>
      <c r="ELA293" s="135"/>
      <c r="ELB293" s="135"/>
      <c r="ELC293" s="135"/>
      <c r="ELD293" s="135"/>
      <c r="ELE293" s="135"/>
      <c r="ELF293" s="135"/>
      <c r="ELG293" s="135"/>
      <c r="ELH293" s="135"/>
      <c r="ELI293" s="135"/>
      <c r="ELJ293" s="135"/>
      <c r="ELK293" s="135"/>
      <c r="ELL293" s="135"/>
      <c r="ELM293" s="135"/>
      <c r="ELN293" s="135"/>
      <c r="ELO293" s="135"/>
      <c r="ELP293" s="135"/>
      <c r="ELQ293" s="135"/>
      <c r="ELR293" s="135"/>
      <c r="ELS293" s="135"/>
      <c r="ELT293" s="135"/>
      <c r="ELU293" s="135"/>
      <c r="ELV293" s="135"/>
      <c r="ELW293" s="135"/>
      <c r="ELX293" s="135"/>
      <c r="ELY293" s="135"/>
      <c r="ELZ293" s="135"/>
      <c r="EMA293" s="135"/>
      <c r="EMB293" s="135"/>
      <c r="EMC293" s="135"/>
      <c r="EMD293" s="135"/>
      <c r="EME293" s="135"/>
      <c r="EMF293" s="135"/>
      <c r="EMG293" s="135"/>
      <c r="EMH293" s="135"/>
      <c r="EMI293" s="135"/>
      <c r="EMJ293" s="135"/>
      <c r="EMK293" s="135"/>
      <c r="EML293" s="135"/>
      <c r="EMM293" s="135"/>
      <c r="EMN293" s="135"/>
      <c r="EMO293" s="135"/>
      <c r="EMP293" s="135"/>
      <c r="EMQ293" s="135"/>
      <c r="EMR293" s="135"/>
      <c r="EMS293" s="135"/>
      <c r="EMT293" s="135"/>
      <c r="EMU293" s="135"/>
      <c r="EMV293" s="135"/>
      <c r="EMW293" s="135"/>
      <c r="EMX293" s="135"/>
      <c r="EMY293" s="135"/>
      <c r="EMZ293" s="135"/>
      <c r="ENA293" s="135"/>
      <c r="ENB293" s="135"/>
      <c r="ENC293" s="135"/>
      <c r="END293" s="135"/>
      <c r="ENE293" s="135"/>
      <c r="ENF293" s="135"/>
      <c r="ENG293" s="135"/>
      <c r="ENH293" s="135"/>
      <c r="ENI293" s="135"/>
      <c r="ENJ293" s="135"/>
      <c r="ENK293" s="135"/>
      <c r="ENL293" s="135"/>
      <c r="ENM293" s="135"/>
      <c r="ENN293" s="135"/>
      <c r="ENO293" s="135"/>
      <c r="ENP293" s="135"/>
      <c r="ENQ293" s="135"/>
      <c r="ENR293" s="135"/>
      <c r="ENS293" s="135"/>
      <c r="ENT293" s="135"/>
      <c r="ENU293" s="135"/>
      <c r="ENV293" s="135"/>
      <c r="ENW293" s="135"/>
      <c r="ENX293" s="135"/>
      <c r="ENY293" s="135"/>
      <c r="ENZ293" s="135"/>
      <c r="EOA293" s="135"/>
      <c r="EOB293" s="135"/>
      <c r="EOC293" s="135"/>
      <c r="EOD293" s="135"/>
      <c r="EOE293" s="135"/>
      <c r="EOF293" s="135"/>
      <c r="EOG293" s="135"/>
      <c r="EOH293" s="135"/>
      <c r="EOI293" s="135"/>
      <c r="EOJ293" s="135"/>
      <c r="EOK293" s="135"/>
      <c r="EOL293" s="135"/>
      <c r="EOM293" s="135"/>
      <c r="EON293" s="135"/>
      <c r="EOO293" s="135"/>
      <c r="EOP293" s="135"/>
      <c r="EOQ293" s="135"/>
      <c r="EOR293" s="135"/>
      <c r="EOS293" s="135"/>
      <c r="EOT293" s="135"/>
      <c r="EOU293" s="135"/>
      <c r="EOV293" s="135"/>
      <c r="EOW293" s="135"/>
      <c r="EOX293" s="135"/>
      <c r="EOY293" s="135"/>
      <c r="EOZ293" s="135"/>
      <c r="EPA293" s="135"/>
      <c r="EPB293" s="135"/>
      <c r="EPC293" s="135"/>
      <c r="EPD293" s="135"/>
      <c r="EPE293" s="135"/>
      <c r="EPF293" s="135"/>
      <c r="EPG293" s="135"/>
      <c r="EPH293" s="135"/>
      <c r="EPI293" s="135"/>
      <c r="EPJ293" s="135"/>
      <c r="EPK293" s="135"/>
      <c r="EPL293" s="135"/>
      <c r="EPM293" s="135"/>
      <c r="EPN293" s="135"/>
      <c r="EPO293" s="135"/>
      <c r="EPP293" s="135"/>
      <c r="EPQ293" s="135"/>
      <c r="EPR293" s="135"/>
      <c r="EPS293" s="135"/>
      <c r="EPT293" s="135"/>
      <c r="EPU293" s="135"/>
      <c r="EPV293" s="135"/>
      <c r="EPW293" s="135"/>
      <c r="EPX293" s="135"/>
      <c r="EPY293" s="135"/>
      <c r="EPZ293" s="135"/>
      <c r="EQA293" s="135"/>
      <c r="EQB293" s="135"/>
      <c r="EQC293" s="135"/>
      <c r="EQD293" s="135"/>
      <c r="EQE293" s="135"/>
      <c r="EQF293" s="135"/>
      <c r="EQG293" s="135"/>
      <c r="EQH293" s="135"/>
      <c r="EQI293" s="135"/>
      <c r="EQJ293" s="135"/>
      <c r="EQK293" s="135"/>
      <c r="EQL293" s="135"/>
      <c r="EQM293" s="135"/>
      <c r="EQN293" s="135"/>
      <c r="EQO293" s="135"/>
      <c r="EQP293" s="135"/>
      <c r="EQQ293" s="135"/>
      <c r="EQR293" s="135"/>
      <c r="EQS293" s="135"/>
      <c r="EQT293" s="135"/>
      <c r="EQU293" s="135"/>
      <c r="EQV293" s="135"/>
      <c r="EQW293" s="135"/>
      <c r="EQX293" s="135"/>
      <c r="EQY293" s="135"/>
      <c r="EQZ293" s="135"/>
      <c r="ERA293" s="135"/>
      <c r="ERB293" s="135"/>
      <c r="ERC293" s="135"/>
      <c r="ERD293" s="135"/>
      <c r="ERE293" s="135"/>
      <c r="ERF293" s="135"/>
      <c r="ERG293" s="135"/>
      <c r="ERH293" s="135"/>
      <c r="ERI293" s="135"/>
      <c r="ERJ293" s="135"/>
      <c r="ERK293" s="135"/>
      <c r="ERL293" s="135"/>
      <c r="ERM293" s="135"/>
      <c r="ERN293" s="135"/>
      <c r="ERO293" s="135"/>
      <c r="ERP293" s="135"/>
      <c r="ERQ293" s="135"/>
      <c r="ERR293" s="135"/>
      <c r="ERS293" s="135"/>
      <c r="ERT293" s="135"/>
      <c r="ERU293" s="135"/>
      <c r="ERV293" s="135"/>
      <c r="ERW293" s="135"/>
      <c r="ERX293" s="135"/>
      <c r="ERY293" s="135"/>
      <c r="ERZ293" s="135"/>
      <c r="ESA293" s="135"/>
      <c r="ESB293" s="135"/>
      <c r="ESC293" s="135"/>
      <c r="ESD293" s="135"/>
      <c r="ESE293" s="135"/>
      <c r="ESF293" s="135"/>
      <c r="ESG293" s="135"/>
      <c r="ESH293" s="135"/>
      <c r="ESI293" s="135"/>
      <c r="ESJ293" s="135"/>
      <c r="ESK293" s="135"/>
      <c r="ESL293" s="135"/>
      <c r="ESM293" s="135"/>
      <c r="ESN293" s="135"/>
      <c r="ESO293" s="135"/>
      <c r="ESP293" s="135"/>
      <c r="ESQ293" s="135"/>
      <c r="ESR293" s="135"/>
      <c r="ESS293" s="135"/>
      <c r="EST293" s="135"/>
      <c r="ESU293" s="135"/>
      <c r="ESV293" s="135"/>
      <c r="ESW293" s="135"/>
      <c r="ESX293" s="135"/>
      <c r="ESY293" s="135"/>
      <c r="ESZ293" s="135"/>
      <c r="ETA293" s="135"/>
      <c r="ETB293" s="135"/>
      <c r="ETC293" s="135"/>
      <c r="ETD293" s="135"/>
      <c r="ETE293" s="135"/>
      <c r="ETF293" s="135"/>
      <c r="ETG293" s="135"/>
      <c r="ETH293" s="135"/>
      <c r="ETI293" s="135"/>
      <c r="ETJ293" s="135"/>
      <c r="ETK293" s="135"/>
      <c r="ETL293" s="135"/>
      <c r="ETM293" s="135"/>
      <c r="ETN293" s="135"/>
      <c r="ETO293" s="135"/>
      <c r="ETP293" s="135"/>
      <c r="ETQ293" s="135"/>
      <c r="ETR293" s="135"/>
      <c r="ETS293" s="135"/>
      <c r="ETT293" s="135"/>
      <c r="ETU293" s="135"/>
      <c r="ETV293" s="135"/>
      <c r="ETW293" s="135"/>
      <c r="ETX293" s="135"/>
      <c r="ETY293" s="135"/>
      <c r="ETZ293" s="135"/>
      <c r="EUA293" s="135"/>
      <c r="EUB293" s="135"/>
      <c r="EUC293" s="135"/>
      <c r="EUD293" s="135"/>
      <c r="EUE293" s="135"/>
      <c r="EUF293" s="135"/>
      <c r="EUG293" s="135"/>
      <c r="EUH293" s="135"/>
      <c r="EUI293" s="135"/>
      <c r="EUJ293" s="135"/>
      <c r="EUK293" s="135"/>
      <c r="EUL293" s="135"/>
      <c r="EUM293" s="135"/>
      <c r="EUN293" s="135"/>
      <c r="EUO293" s="135"/>
      <c r="EUP293" s="135"/>
      <c r="EUQ293" s="135"/>
      <c r="EUR293" s="135"/>
      <c r="EUS293" s="135"/>
      <c r="EUT293" s="135"/>
      <c r="EUU293" s="135"/>
      <c r="EUV293" s="135"/>
      <c r="EUW293" s="135"/>
      <c r="EUX293" s="135"/>
      <c r="EUY293" s="135"/>
      <c r="EUZ293" s="135"/>
      <c r="EVA293" s="135"/>
      <c r="EVB293" s="135"/>
      <c r="EVC293" s="135"/>
      <c r="EVD293" s="135"/>
      <c r="EVE293" s="135"/>
      <c r="EVF293" s="135"/>
      <c r="EVG293" s="135"/>
      <c r="EVH293" s="135"/>
      <c r="EVI293" s="135"/>
      <c r="EVJ293" s="135"/>
      <c r="EVK293" s="135"/>
      <c r="EVL293" s="135"/>
      <c r="EVM293" s="135"/>
      <c r="EVN293" s="135"/>
      <c r="EVO293" s="135"/>
      <c r="EVP293" s="135"/>
      <c r="EVQ293" s="135"/>
      <c r="EVR293" s="135"/>
      <c r="EVS293" s="135"/>
      <c r="EVT293" s="135"/>
      <c r="EVU293" s="135"/>
      <c r="EVV293" s="135"/>
      <c r="EVW293" s="135"/>
      <c r="EVX293" s="135"/>
      <c r="EVY293" s="135"/>
      <c r="EVZ293" s="135"/>
      <c r="EWA293" s="135"/>
      <c r="EWB293" s="135"/>
      <c r="EWC293" s="135"/>
      <c r="EWD293" s="135"/>
      <c r="EWE293" s="135"/>
      <c r="EWF293" s="135"/>
      <c r="EWG293" s="135"/>
      <c r="EWH293" s="135"/>
      <c r="EWI293" s="135"/>
      <c r="EWJ293" s="135"/>
      <c r="EWK293" s="135"/>
      <c r="EWL293" s="135"/>
      <c r="EWM293" s="135"/>
      <c r="EWN293" s="135"/>
      <c r="EWO293" s="135"/>
      <c r="EWP293" s="135"/>
      <c r="EWQ293" s="135"/>
      <c r="EWR293" s="135"/>
      <c r="EWS293" s="135"/>
      <c r="EWT293" s="135"/>
      <c r="EWU293" s="135"/>
      <c r="EWV293" s="135"/>
      <c r="EWW293" s="135"/>
      <c r="EWX293" s="135"/>
      <c r="EWY293" s="135"/>
      <c r="EWZ293" s="135"/>
      <c r="EXA293" s="135"/>
      <c r="EXB293" s="135"/>
      <c r="EXC293" s="135"/>
      <c r="EXD293" s="135"/>
      <c r="EXE293" s="135"/>
      <c r="EXF293" s="135"/>
      <c r="EXG293" s="135"/>
      <c r="EXH293" s="135"/>
      <c r="EXI293" s="135"/>
      <c r="EXJ293" s="135"/>
      <c r="EXK293" s="135"/>
      <c r="EXL293" s="135"/>
      <c r="EXM293" s="135"/>
      <c r="EXN293" s="135"/>
      <c r="EXO293" s="135"/>
      <c r="EXP293" s="135"/>
      <c r="EXQ293" s="135"/>
      <c r="EXR293" s="135"/>
      <c r="EXS293" s="135"/>
      <c r="EXT293" s="135"/>
      <c r="EXU293" s="135"/>
      <c r="EXV293" s="135"/>
      <c r="EXW293" s="135"/>
      <c r="EXX293" s="135"/>
      <c r="EXY293" s="135"/>
      <c r="EXZ293" s="135"/>
      <c r="EYA293" s="135"/>
      <c r="EYB293" s="135"/>
      <c r="EYC293" s="135"/>
      <c r="EYD293" s="135"/>
      <c r="EYE293" s="135"/>
      <c r="EYF293" s="135"/>
      <c r="EYG293" s="135"/>
      <c r="EYH293" s="135"/>
      <c r="EYI293" s="135"/>
      <c r="EYJ293" s="135"/>
      <c r="EYK293" s="135"/>
      <c r="EYL293" s="135"/>
      <c r="EYM293" s="135"/>
      <c r="EYN293" s="135"/>
      <c r="EYO293" s="135"/>
      <c r="EYP293" s="135"/>
      <c r="EYQ293" s="135"/>
      <c r="EYR293" s="135"/>
      <c r="EYS293" s="135"/>
      <c r="EYT293" s="135"/>
      <c r="EYU293" s="135"/>
      <c r="EYV293" s="135"/>
      <c r="EYW293" s="135"/>
      <c r="EYX293" s="135"/>
      <c r="EYY293" s="135"/>
      <c r="EYZ293" s="135"/>
      <c r="EZA293" s="135"/>
      <c r="EZB293" s="135"/>
      <c r="EZC293" s="135"/>
      <c r="EZD293" s="135"/>
      <c r="EZE293" s="135"/>
      <c r="EZF293" s="135"/>
      <c r="EZG293" s="135"/>
      <c r="EZH293" s="135"/>
      <c r="EZI293" s="135"/>
      <c r="EZJ293" s="135"/>
      <c r="EZK293" s="135"/>
      <c r="EZL293" s="135"/>
      <c r="EZM293" s="135"/>
      <c r="EZN293" s="135"/>
      <c r="EZO293" s="135"/>
      <c r="EZP293" s="135"/>
      <c r="EZQ293" s="135"/>
      <c r="EZR293" s="135"/>
      <c r="EZS293" s="135"/>
      <c r="EZT293" s="135"/>
      <c r="EZU293" s="135"/>
      <c r="EZV293" s="135"/>
      <c r="EZW293" s="135"/>
      <c r="EZX293" s="135"/>
      <c r="EZY293" s="135"/>
      <c r="EZZ293" s="135"/>
      <c r="FAA293" s="135"/>
      <c r="FAB293" s="135"/>
      <c r="FAC293" s="135"/>
      <c r="FAD293" s="135"/>
      <c r="FAE293" s="135"/>
      <c r="FAF293" s="135"/>
      <c r="FAG293" s="135"/>
      <c r="FAH293" s="135"/>
      <c r="FAI293" s="135"/>
      <c r="FAJ293" s="135"/>
      <c r="FAK293" s="135"/>
      <c r="FAL293" s="135"/>
      <c r="FAM293" s="135"/>
      <c r="FAN293" s="135"/>
      <c r="FAO293" s="135"/>
      <c r="FAP293" s="135"/>
      <c r="FAQ293" s="135"/>
      <c r="FAR293" s="135"/>
      <c r="FAS293" s="135"/>
      <c r="FAT293" s="135"/>
      <c r="FAU293" s="135"/>
      <c r="FAV293" s="135"/>
      <c r="FAW293" s="135"/>
      <c r="FAX293" s="135"/>
      <c r="FAY293" s="135"/>
      <c r="FAZ293" s="135"/>
      <c r="FBA293" s="135"/>
      <c r="FBB293" s="135"/>
      <c r="FBC293" s="135"/>
      <c r="FBD293" s="135"/>
      <c r="FBE293" s="135"/>
      <c r="FBF293" s="135"/>
      <c r="FBG293" s="135"/>
      <c r="FBH293" s="135"/>
      <c r="FBI293" s="135"/>
      <c r="FBJ293" s="135"/>
      <c r="FBK293" s="135"/>
      <c r="FBL293" s="135"/>
      <c r="FBM293" s="135"/>
      <c r="FBN293" s="135"/>
      <c r="FBO293" s="135"/>
      <c r="FBP293" s="135"/>
      <c r="FBQ293" s="135"/>
      <c r="FBR293" s="135"/>
      <c r="FBS293" s="135"/>
      <c r="FBT293" s="135"/>
      <c r="FBU293" s="135"/>
      <c r="FBV293" s="135"/>
      <c r="FBW293" s="135"/>
      <c r="FBX293" s="135"/>
      <c r="FBY293" s="135"/>
      <c r="FBZ293" s="135"/>
      <c r="FCA293" s="135"/>
      <c r="FCB293" s="135"/>
      <c r="FCC293" s="135"/>
      <c r="FCD293" s="135"/>
      <c r="FCE293" s="135"/>
      <c r="FCF293" s="135"/>
      <c r="FCG293" s="135"/>
      <c r="FCH293" s="135"/>
      <c r="FCI293" s="135"/>
      <c r="FCJ293" s="135"/>
      <c r="FCK293" s="135"/>
      <c r="FCL293" s="135"/>
      <c r="FCM293" s="135"/>
      <c r="FCN293" s="135"/>
      <c r="FCO293" s="135"/>
      <c r="FCP293" s="135"/>
      <c r="FCQ293" s="135"/>
      <c r="FCR293" s="135"/>
      <c r="FCS293" s="135"/>
      <c r="FCT293" s="135"/>
      <c r="FCU293" s="135"/>
      <c r="FCV293" s="135"/>
      <c r="FCW293" s="135"/>
      <c r="FCX293" s="135"/>
      <c r="FCY293" s="135"/>
      <c r="FCZ293" s="135"/>
      <c r="FDA293" s="135"/>
      <c r="FDB293" s="135"/>
      <c r="FDC293" s="135"/>
      <c r="FDD293" s="135"/>
      <c r="FDE293" s="135"/>
      <c r="FDF293" s="135"/>
      <c r="FDG293" s="135"/>
      <c r="FDH293" s="135"/>
      <c r="FDI293" s="135"/>
      <c r="FDJ293" s="135"/>
      <c r="FDK293" s="135"/>
      <c r="FDL293" s="135"/>
      <c r="FDM293" s="135"/>
      <c r="FDN293" s="135"/>
      <c r="FDO293" s="135"/>
      <c r="FDP293" s="135"/>
      <c r="FDQ293" s="135"/>
      <c r="FDR293" s="135"/>
      <c r="FDS293" s="135"/>
      <c r="FDT293" s="135"/>
      <c r="FDU293" s="135"/>
      <c r="FDV293" s="135"/>
      <c r="FDW293" s="135"/>
      <c r="FDX293" s="135"/>
      <c r="FDY293" s="135"/>
      <c r="FDZ293" s="135"/>
      <c r="FEA293" s="135"/>
      <c r="FEB293" s="135"/>
      <c r="FEC293" s="135"/>
      <c r="FED293" s="135"/>
      <c r="FEE293" s="135"/>
      <c r="FEF293" s="135"/>
      <c r="FEG293" s="135"/>
      <c r="FEH293" s="135"/>
      <c r="FEI293" s="135"/>
      <c r="FEJ293" s="135"/>
      <c r="FEK293" s="135"/>
      <c r="FEL293" s="135"/>
      <c r="FEM293" s="135"/>
      <c r="FEN293" s="135"/>
      <c r="FEO293" s="135"/>
      <c r="FEP293" s="135"/>
      <c r="FEQ293" s="135"/>
      <c r="FER293" s="135"/>
      <c r="FES293" s="135"/>
      <c r="FET293" s="135"/>
      <c r="FEU293" s="135"/>
      <c r="FEV293" s="135"/>
      <c r="FEW293" s="135"/>
      <c r="FEX293" s="135"/>
      <c r="FEY293" s="135"/>
      <c r="FEZ293" s="135"/>
      <c r="FFA293" s="135"/>
      <c r="FFB293" s="135"/>
      <c r="FFC293" s="135"/>
      <c r="FFD293" s="135"/>
      <c r="FFE293" s="135"/>
      <c r="FFF293" s="135"/>
      <c r="FFG293" s="135"/>
      <c r="FFH293" s="135"/>
      <c r="FFI293" s="135"/>
      <c r="FFJ293" s="135"/>
      <c r="FFK293" s="135"/>
      <c r="FFL293" s="135"/>
      <c r="FFM293" s="135"/>
      <c r="FFN293" s="135"/>
      <c r="FFO293" s="135"/>
      <c r="FFP293" s="135"/>
      <c r="FFQ293" s="135"/>
      <c r="FFR293" s="135"/>
      <c r="FFS293" s="135"/>
      <c r="FFT293" s="135"/>
      <c r="FFU293" s="135"/>
      <c r="FFV293" s="135"/>
      <c r="FFW293" s="135"/>
      <c r="FFX293" s="135"/>
      <c r="FFY293" s="135"/>
      <c r="FFZ293" s="135"/>
      <c r="FGA293" s="135"/>
      <c r="FGB293" s="135"/>
      <c r="FGC293" s="135"/>
      <c r="FGD293" s="135"/>
      <c r="FGE293" s="135"/>
      <c r="FGF293" s="135"/>
      <c r="FGG293" s="135"/>
      <c r="FGH293" s="135"/>
      <c r="FGI293" s="135"/>
      <c r="FGJ293" s="135"/>
      <c r="FGK293" s="135"/>
      <c r="FGL293" s="135"/>
      <c r="FGM293" s="135"/>
      <c r="FGN293" s="135"/>
      <c r="FGO293" s="135"/>
      <c r="FGP293" s="135"/>
      <c r="FGQ293" s="135"/>
      <c r="FGR293" s="135"/>
      <c r="FGS293" s="135"/>
      <c r="FGT293" s="135"/>
      <c r="FGU293" s="135"/>
      <c r="FGV293" s="135"/>
      <c r="FGW293" s="135"/>
      <c r="FGX293" s="135"/>
      <c r="FGY293" s="135"/>
      <c r="FGZ293" s="135"/>
      <c r="FHA293" s="135"/>
      <c r="FHB293" s="135"/>
      <c r="FHC293" s="135"/>
      <c r="FHD293" s="135"/>
      <c r="FHE293" s="135"/>
      <c r="FHF293" s="135"/>
      <c r="FHG293" s="135"/>
      <c r="FHH293" s="135"/>
      <c r="FHI293" s="135"/>
      <c r="FHJ293" s="135"/>
      <c r="FHK293" s="135"/>
      <c r="FHL293" s="135"/>
      <c r="FHM293" s="135"/>
      <c r="FHN293" s="135"/>
      <c r="FHO293" s="135"/>
      <c r="FHP293" s="135"/>
      <c r="FHQ293" s="135"/>
      <c r="FHR293" s="135"/>
      <c r="FHS293" s="135"/>
      <c r="FHT293" s="135"/>
      <c r="FHU293" s="135"/>
      <c r="FHV293" s="135"/>
      <c r="FHW293" s="135"/>
      <c r="FHX293" s="135"/>
      <c r="FHY293" s="135"/>
      <c r="FHZ293" s="135"/>
      <c r="FIA293" s="135"/>
      <c r="FIB293" s="135"/>
      <c r="FIC293" s="135"/>
      <c r="FID293" s="135"/>
      <c r="FIE293" s="135"/>
      <c r="FIF293" s="135"/>
      <c r="FIG293" s="135"/>
      <c r="FIH293" s="135"/>
      <c r="FII293" s="135"/>
      <c r="FIJ293" s="135"/>
      <c r="FIK293" s="135"/>
      <c r="FIL293" s="135"/>
      <c r="FIM293" s="135"/>
      <c r="FIN293" s="135"/>
      <c r="FIO293" s="135"/>
      <c r="FIP293" s="135"/>
      <c r="FIQ293" s="135"/>
      <c r="FIR293" s="135"/>
      <c r="FIS293" s="135"/>
      <c r="FIT293" s="135"/>
      <c r="FIU293" s="135"/>
      <c r="FIV293" s="135"/>
      <c r="FIW293" s="135"/>
      <c r="FIX293" s="135"/>
      <c r="FIY293" s="135"/>
      <c r="FIZ293" s="135"/>
      <c r="FJA293" s="135"/>
      <c r="FJB293" s="135"/>
      <c r="FJC293" s="135"/>
      <c r="FJD293" s="135"/>
      <c r="FJE293" s="135"/>
      <c r="FJF293" s="135"/>
      <c r="FJG293" s="135"/>
      <c r="FJH293" s="135"/>
      <c r="FJI293" s="135"/>
      <c r="FJJ293" s="135"/>
      <c r="FJK293" s="135"/>
      <c r="FJL293" s="135"/>
      <c r="FJM293" s="135"/>
      <c r="FJN293" s="135"/>
      <c r="FJO293" s="135"/>
      <c r="FJP293" s="135"/>
      <c r="FJQ293" s="135"/>
      <c r="FJR293" s="135"/>
      <c r="FJS293" s="135"/>
      <c r="FJT293" s="135"/>
      <c r="FJU293" s="135"/>
      <c r="FJV293" s="135"/>
      <c r="FJW293" s="135"/>
      <c r="FJX293" s="135"/>
      <c r="FJY293" s="135"/>
      <c r="FJZ293" s="135"/>
      <c r="FKA293" s="135"/>
      <c r="FKB293" s="135"/>
      <c r="FKC293" s="135"/>
      <c r="FKD293" s="135"/>
      <c r="FKE293" s="135"/>
      <c r="FKF293" s="135"/>
      <c r="FKG293" s="135"/>
      <c r="FKH293" s="135"/>
      <c r="FKI293" s="135"/>
      <c r="FKJ293" s="135"/>
      <c r="FKK293" s="135"/>
      <c r="FKL293" s="135"/>
      <c r="FKM293" s="135"/>
      <c r="FKN293" s="135"/>
      <c r="FKO293" s="135"/>
      <c r="FKP293" s="135"/>
      <c r="FKQ293" s="135"/>
      <c r="FKR293" s="135"/>
      <c r="FKS293" s="135"/>
      <c r="FKT293" s="135"/>
      <c r="FKU293" s="135"/>
      <c r="FKV293" s="135"/>
      <c r="FKW293" s="135"/>
      <c r="FKX293" s="135"/>
      <c r="FKY293" s="135"/>
      <c r="FKZ293" s="135"/>
      <c r="FLA293" s="135"/>
      <c r="FLB293" s="135"/>
      <c r="FLC293" s="135"/>
      <c r="FLD293" s="135"/>
      <c r="FLE293" s="135"/>
      <c r="FLF293" s="135"/>
      <c r="FLG293" s="135"/>
      <c r="FLH293" s="135"/>
      <c r="FLI293" s="135"/>
      <c r="FLJ293" s="135"/>
      <c r="FLK293" s="135"/>
      <c r="FLL293" s="135"/>
      <c r="FLM293" s="135"/>
      <c r="FLN293" s="135"/>
      <c r="FLO293" s="135"/>
      <c r="FLP293" s="135"/>
      <c r="FLQ293" s="135"/>
      <c r="FLR293" s="135"/>
      <c r="FLS293" s="135"/>
      <c r="FLT293" s="135"/>
      <c r="FLU293" s="135"/>
      <c r="FLV293" s="135"/>
      <c r="FLW293" s="135"/>
      <c r="FLX293" s="135"/>
      <c r="FLY293" s="135"/>
      <c r="FLZ293" s="135"/>
      <c r="FMA293" s="135"/>
      <c r="FMB293" s="135"/>
      <c r="FMC293" s="135"/>
      <c r="FMD293" s="135"/>
      <c r="FME293" s="135"/>
      <c r="FMF293" s="135"/>
      <c r="FMG293" s="135"/>
      <c r="FMH293" s="135"/>
      <c r="FMI293" s="135"/>
      <c r="FMJ293" s="135"/>
      <c r="FMK293" s="135"/>
      <c r="FML293" s="135"/>
      <c r="FMM293" s="135"/>
      <c r="FMN293" s="135"/>
      <c r="FMO293" s="135"/>
      <c r="FMP293" s="135"/>
      <c r="FMQ293" s="135"/>
      <c r="FMR293" s="135"/>
      <c r="FMS293" s="135"/>
      <c r="FMT293" s="135"/>
      <c r="FMU293" s="135"/>
      <c r="FMV293" s="135"/>
      <c r="FMW293" s="135"/>
      <c r="FMX293" s="135"/>
      <c r="FMY293" s="135"/>
      <c r="FMZ293" s="135"/>
      <c r="FNA293" s="135"/>
      <c r="FNB293" s="135"/>
      <c r="FNC293" s="135"/>
      <c r="FND293" s="135"/>
      <c r="FNE293" s="135"/>
      <c r="FNF293" s="135"/>
      <c r="FNG293" s="135"/>
      <c r="FNH293" s="135"/>
      <c r="FNI293" s="135"/>
      <c r="FNJ293" s="135"/>
      <c r="FNK293" s="135"/>
      <c r="FNL293" s="135"/>
      <c r="FNM293" s="135"/>
      <c r="FNN293" s="135"/>
      <c r="FNO293" s="135"/>
      <c r="FNP293" s="135"/>
      <c r="FNQ293" s="135"/>
      <c r="FNR293" s="135"/>
      <c r="FNS293" s="135"/>
      <c r="FNT293" s="135"/>
      <c r="FNU293" s="135"/>
      <c r="FNV293" s="135"/>
      <c r="FNW293" s="135"/>
      <c r="FNX293" s="135"/>
      <c r="FNY293" s="135"/>
      <c r="FNZ293" s="135"/>
      <c r="FOA293" s="135"/>
      <c r="FOB293" s="135"/>
      <c r="FOC293" s="135"/>
      <c r="FOD293" s="135"/>
      <c r="FOE293" s="135"/>
      <c r="FOF293" s="135"/>
      <c r="FOG293" s="135"/>
      <c r="FOH293" s="135"/>
      <c r="FOI293" s="135"/>
      <c r="FOJ293" s="135"/>
      <c r="FOK293" s="135"/>
      <c r="FOL293" s="135"/>
      <c r="FOM293" s="135"/>
      <c r="FON293" s="135"/>
      <c r="FOO293" s="135"/>
      <c r="FOP293" s="135"/>
      <c r="FOQ293" s="135"/>
      <c r="FOR293" s="135"/>
      <c r="FOS293" s="135"/>
      <c r="FOT293" s="135"/>
      <c r="FOU293" s="135"/>
      <c r="FOV293" s="135"/>
      <c r="FOW293" s="135"/>
      <c r="FOX293" s="135"/>
      <c r="FOY293" s="135"/>
      <c r="FOZ293" s="135"/>
      <c r="FPA293" s="135"/>
      <c r="FPB293" s="135"/>
      <c r="FPC293" s="135"/>
      <c r="FPD293" s="135"/>
      <c r="FPE293" s="135"/>
      <c r="FPF293" s="135"/>
      <c r="FPG293" s="135"/>
      <c r="FPH293" s="135"/>
      <c r="FPI293" s="135"/>
      <c r="FPJ293" s="135"/>
      <c r="FPK293" s="135"/>
      <c r="FPL293" s="135"/>
      <c r="FPM293" s="135"/>
      <c r="FPN293" s="135"/>
      <c r="FPO293" s="135"/>
      <c r="FPP293" s="135"/>
      <c r="FPQ293" s="135"/>
      <c r="FPR293" s="135"/>
      <c r="FPS293" s="135"/>
      <c r="FPT293" s="135"/>
      <c r="FPU293" s="135"/>
      <c r="FPV293" s="135"/>
      <c r="FPW293" s="135"/>
      <c r="FPX293" s="135"/>
      <c r="FPY293" s="135"/>
      <c r="FPZ293" s="135"/>
      <c r="FQA293" s="135"/>
      <c r="FQB293" s="135"/>
      <c r="FQC293" s="135"/>
      <c r="FQD293" s="135"/>
      <c r="FQE293" s="135"/>
      <c r="FQF293" s="135"/>
      <c r="FQG293" s="135"/>
      <c r="FQH293" s="135"/>
      <c r="FQI293" s="135"/>
      <c r="FQJ293" s="135"/>
      <c r="FQK293" s="135"/>
      <c r="FQL293" s="135"/>
      <c r="FQM293" s="135"/>
      <c r="FQN293" s="135"/>
      <c r="FQO293" s="135"/>
      <c r="FQP293" s="135"/>
      <c r="FQQ293" s="135"/>
      <c r="FQR293" s="135"/>
      <c r="FQS293" s="135"/>
      <c r="FQT293" s="135"/>
      <c r="FQU293" s="135"/>
      <c r="FQV293" s="135"/>
      <c r="FQW293" s="135"/>
      <c r="FQX293" s="135"/>
      <c r="FQY293" s="135"/>
      <c r="FQZ293" s="135"/>
      <c r="FRA293" s="135"/>
      <c r="FRB293" s="135"/>
      <c r="FRC293" s="135"/>
      <c r="FRD293" s="135"/>
      <c r="FRE293" s="135"/>
      <c r="FRF293" s="135"/>
      <c r="FRG293" s="135"/>
      <c r="FRH293" s="135"/>
      <c r="FRI293" s="135"/>
      <c r="FRJ293" s="135"/>
      <c r="FRK293" s="135"/>
      <c r="FRL293" s="135"/>
      <c r="FRM293" s="135"/>
      <c r="FRN293" s="135"/>
      <c r="FRO293" s="135"/>
      <c r="FRP293" s="135"/>
      <c r="FRQ293" s="135"/>
      <c r="FRR293" s="135"/>
      <c r="FRS293" s="135"/>
      <c r="FRT293" s="135"/>
      <c r="FRU293" s="135"/>
      <c r="FRV293" s="135"/>
      <c r="FRW293" s="135"/>
      <c r="FRX293" s="135"/>
      <c r="FRY293" s="135"/>
      <c r="FRZ293" s="135"/>
      <c r="FSA293" s="135"/>
      <c r="FSB293" s="135"/>
      <c r="FSC293" s="135"/>
      <c r="FSD293" s="135"/>
      <c r="FSE293" s="135"/>
      <c r="FSF293" s="135"/>
      <c r="FSG293" s="135"/>
      <c r="FSH293" s="135"/>
      <c r="FSI293" s="135"/>
      <c r="FSJ293" s="135"/>
      <c r="FSK293" s="135"/>
      <c r="FSL293" s="135"/>
      <c r="FSM293" s="135"/>
      <c r="FSN293" s="135"/>
      <c r="FSO293" s="135"/>
      <c r="FSP293" s="135"/>
      <c r="FSQ293" s="135"/>
      <c r="FSR293" s="135"/>
      <c r="FSS293" s="135"/>
      <c r="FST293" s="135"/>
      <c r="FSU293" s="135"/>
      <c r="FSV293" s="135"/>
      <c r="FSW293" s="135"/>
      <c r="FSX293" s="135"/>
      <c r="FSY293" s="135"/>
      <c r="FSZ293" s="135"/>
      <c r="FTA293" s="135"/>
      <c r="FTB293" s="135"/>
      <c r="FTC293" s="135"/>
      <c r="FTD293" s="135"/>
      <c r="FTE293" s="135"/>
      <c r="FTF293" s="135"/>
      <c r="FTG293" s="135"/>
      <c r="FTH293" s="135"/>
      <c r="FTI293" s="135"/>
      <c r="FTJ293" s="135"/>
      <c r="FTK293" s="135"/>
      <c r="FTL293" s="135"/>
      <c r="FTM293" s="135"/>
      <c r="FTN293" s="135"/>
      <c r="FTO293" s="135"/>
      <c r="FTP293" s="135"/>
      <c r="FTQ293" s="135"/>
      <c r="FTR293" s="135"/>
      <c r="FTS293" s="135"/>
      <c r="FTT293" s="135"/>
      <c r="FTU293" s="135"/>
      <c r="FTV293" s="135"/>
      <c r="FTW293" s="135"/>
      <c r="FTX293" s="135"/>
      <c r="FTY293" s="135"/>
      <c r="FTZ293" s="135"/>
      <c r="FUA293" s="135"/>
      <c r="FUB293" s="135"/>
      <c r="FUC293" s="135"/>
      <c r="FUD293" s="135"/>
      <c r="FUE293" s="135"/>
      <c r="FUF293" s="135"/>
      <c r="FUG293" s="135"/>
      <c r="FUH293" s="135"/>
      <c r="FUI293" s="135"/>
      <c r="FUJ293" s="135"/>
      <c r="FUK293" s="135"/>
      <c r="FUL293" s="135"/>
      <c r="FUM293" s="135"/>
      <c r="FUN293" s="135"/>
      <c r="FUO293" s="135"/>
      <c r="FUP293" s="135"/>
      <c r="FUQ293" s="135"/>
      <c r="FUR293" s="135"/>
      <c r="FUS293" s="135"/>
      <c r="FUT293" s="135"/>
      <c r="FUU293" s="135"/>
      <c r="FUV293" s="135"/>
      <c r="FUW293" s="135"/>
      <c r="FUX293" s="135"/>
      <c r="FUY293" s="135"/>
      <c r="FUZ293" s="135"/>
      <c r="FVA293" s="135"/>
      <c r="FVB293" s="135"/>
      <c r="FVC293" s="135"/>
      <c r="FVD293" s="135"/>
      <c r="FVE293" s="135"/>
      <c r="FVF293" s="135"/>
      <c r="FVG293" s="135"/>
      <c r="FVH293" s="135"/>
      <c r="FVI293" s="135"/>
      <c r="FVJ293" s="135"/>
      <c r="FVK293" s="135"/>
      <c r="FVL293" s="135"/>
      <c r="FVM293" s="135"/>
      <c r="FVN293" s="135"/>
      <c r="FVO293" s="135"/>
      <c r="FVP293" s="135"/>
      <c r="FVQ293" s="135"/>
      <c r="FVR293" s="135"/>
      <c r="FVS293" s="135"/>
      <c r="FVT293" s="135"/>
      <c r="FVU293" s="135"/>
      <c r="FVV293" s="135"/>
      <c r="FVW293" s="135"/>
      <c r="FVX293" s="135"/>
      <c r="FVY293" s="135"/>
      <c r="FVZ293" s="135"/>
      <c r="FWA293" s="135"/>
      <c r="FWB293" s="135"/>
      <c r="FWC293" s="135"/>
      <c r="FWD293" s="135"/>
      <c r="FWE293" s="135"/>
      <c r="FWF293" s="135"/>
      <c r="FWG293" s="135"/>
      <c r="FWH293" s="135"/>
      <c r="FWI293" s="135"/>
      <c r="FWJ293" s="135"/>
      <c r="FWK293" s="135"/>
      <c r="FWL293" s="135"/>
      <c r="FWM293" s="135"/>
      <c r="FWN293" s="135"/>
      <c r="FWO293" s="135"/>
      <c r="FWP293" s="135"/>
      <c r="FWQ293" s="135"/>
      <c r="FWR293" s="135"/>
      <c r="FWS293" s="135"/>
      <c r="FWT293" s="135"/>
      <c r="FWU293" s="135"/>
      <c r="FWV293" s="135"/>
      <c r="FWW293" s="135"/>
      <c r="FWX293" s="135"/>
      <c r="FWY293" s="135"/>
      <c r="FWZ293" s="135"/>
      <c r="FXA293" s="135"/>
      <c r="FXB293" s="135"/>
      <c r="FXC293" s="135"/>
      <c r="FXD293" s="135"/>
      <c r="FXE293" s="135"/>
      <c r="FXF293" s="135"/>
      <c r="FXG293" s="135"/>
      <c r="FXH293" s="135"/>
      <c r="FXI293" s="135"/>
      <c r="FXJ293" s="135"/>
      <c r="FXK293" s="135"/>
      <c r="FXL293" s="135"/>
      <c r="FXM293" s="135"/>
      <c r="FXN293" s="135"/>
      <c r="FXO293" s="135"/>
      <c r="FXP293" s="135"/>
      <c r="FXQ293" s="135"/>
      <c r="FXR293" s="135"/>
      <c r="FXS293" s="135"/>
      <c r="FXT293" s="135"/>
      <c r="FXU293" s="135"/>
      <c r="FXV293" s="135"/>
      <c r="FXW293" s="135"/>
      <c r="FXX293" s="135"/>
      <c r="FXY293" s="135"/>
      <c r="FXZ293" s="135"/>
      <c r="FYA293" s="135"/>
      <c r="FYB293" s="135"/>
      <c r="FYC293" s="135"/>
      <c r="FYD293" s="135"/>
      <c r="FYE293" s="135"/>
      <c r="FYF293" s="135"/>
      <c r="FYG293" s="135"/>
      <c r="FYH293" s="135"/>
      <c r="FYI293" s="135"/>
      <c r="FYJ293" s="135"/>
      <c r="FYK293" s="135"/>
      <c r="FYL293" s="135"/>
      <c r="FYM293" s="135"/>
      <c r="FYN293" s="135"/>
      <c r="FYO293" s="135"/>
      <c r="FYP293" s="135"/>
      <c r="FYQ293" s="135"/>
      <c r="FYR293" s="135"/>
      <c r="FYS293" s="135"/>
      <c r="FYT293" s="135"/>
      <c r="FYU293" s="135"/>
      <c r="FYV293" s="135"/>
      <c r="FYW293" s="135"/>
      <c r="FYX293" s="135"/>
      <c r="FYY293" s="135"/>
      <c r="FYZ293" s="135"/>
      <c r="FZA293" s="135"/>
      <c r="FZB293" s="135"/>
      <c r="FZC293" s="135"/>
      <c r="FZD293" s="135"/>
      <c r="FZE293" s="135"/>
      <c r="FZF293" s="135"/>
      <c r="FZG293" s="135"/>
      <c r="FZH293" s="135"/>
      <c r="FZI293" s="135"/>
      <c r="FZJ293" s="135"/>
      <c r="FZK293" s="135"/>
      <c r="FZL293" s="135"/>
      <c r="FZM293" s="135"/>
      <c r="FZN293" s="135"/>
      <c r="FZO293" s="135"/>
      <c r="FZP293" s="135"/>
      <c r="FZQ293" s="135"/>
      <c r="FZR293" s="135"/>
      <c r="FZS293" s="135"/>
      <c r="FZT293" s="135"/>
      <c r="FZU293" s="135"/>
      <c r="FZV293" s="135"/>
      <c r="FZW293" s="135"/>
      <c r="FZX293" s="135"/>
      <c r="FZY293" s="135"/>
      <c r="FZZ293" s="135"/>
      <c r="GAA293" s="135"/>
      <c r="GAB293" s="135"/>
      <c r="GAC293" s="135"/>
      <c r="GAD293" s="135"/>
      <c r="GAE293" s="135"/>
      <c r="GAF293" s="135"/>
      <c r="GAG293" s="135"/>
      <c r="GAH293" s="135"/>
      <c r="GAI293" s="135"/>
      <c r="GAJ293" s="135"/>
      <c r="GAK293" s="135"/>
      <c r="GAL293" s="135"/>
      <c r="GAM293" s="135"/>
      <c r="GAN293" s="135"/>
      <c r="GAO293" s="135"/>
      <c r="GAP293" s="135"/>
      <c r="GAQ293" s="135"/>
      <c r="GAR293" s="135"/>
      <c r="GAS293" s="135"/>
      <c r="GAT293" s="135"/>
      <c r="GAU293" s="135"/>
      <c r="GAV293" s="135"/>
      <c r="GAW293" s="135"/>
      <c r="GAX293" s="135"/>
      <c r="GAY293" s="135"/>
      <c r="GAZ293" s="135"/>
      <c r="GBA293" s="135"/>
      <c r="GBB293" s="135"/>
      <c r="GBC293" s="135"/>
      <c r="GBD293" s="135"/>
      <c r="GBE293" s="135"/>
      <c r="GBF293" s="135"/>
      <c r="GBG293" s="135"/>
      <c r="GBH293" s="135"/>
      <c r="GBI293" s="135"/>
      <c r="GBJ293" s="135"/>
      <c r="GBK293" s="135"/>
      <c r="GBL293" s="135"/>
      <c r="GBM293" s="135"/>
      <c r="GBN293" s="135"/>
      <c r="GBO293" s="135"/>
      <c r="GBP293" s="135"/>
      <c r="GBQ293" s="135"/>
      <c r="GBR293" s="135"/>
      <c r="GBS293" s="135"/>
      <c r="GBT293" s="135"/>
      <c r="GBU293" s="135"/>
      <c r="GBV293" s="135"/>
      <c r="GBW293" s="135"/>
      <c r="GBX293" s="135"/>
      <c r="GBY293" s="135"/>
      <c r="GBZ293" s="135"/>
      <c r="GCA293" s="135"/>
      <c r="GCB293" s="135"/>
      <c r="GCC293" s="135"/>
      <c r="GCD293" s="135"/>
      <c r="GCE293" s="135"/>
      <c r="GCF293" s="135"/>
      <c r="GCG293" s="135"/>
      <c r="GCH293" s="135"/>
      <c r="GCI293" s="135"/>
      <c r="GCJ293" s="135"/>
      <c r="GCK293" s="135"/>
      <c r="GCL293" s="135"/>
      <c r="GCM293" s="135"/>
      <c r="GCN293" s="135"/>
      <c r="GCO293" s="135"/>
      <c r="GCP293" s="135"/>
      <c r="GCQ293" s="135"/>
      <c r="GCR293" s="135"/>
      <c r="GCS293" s="135"/>
      <c r="GCT293" s="135"/>
      <c r="GCU293" s="135"/>
      <c r="GCV293" s="135"/>
      <c r="GCW293" s="135"/>
      <c r="GCX293" s="135"/>
      <c r="GCY293" s="135"/>
      <c r="GCZ293" s="135"/>
      <c r="GDA293" s="135"/>
      <c r="GDB293" s="135"/>
      <c r="GDC293" s="135"/>
      <c r="GDD293" s="135"/>
      <c r="GDE293" s="135"/>
      <c r="GDF293" s="135"/>
      <c r="GDG293" s="135"/>
      <c r="GDH293" s="135"/>
      <c r="GDI293" s="135"/>
      <c r="GDJ293" s="135"/>
      <c r="GDK293" s="135"/>
      <c r="GDL293" s="135"/>
      <c r="GDM293" s="135"/>
      <c r="GDN293" s="135"/>
      <c r="GDO293" s="135"/>
      <c r="GDP293" s="135"/>
      <c r="GDQ293" s="135"/>
      <c r="GDR293" s="135"/>
      <c r="GDS293" s="135"/>
      <c r="GDT293" s="135"/>
      <c r="GDU293" s="135"/>
      <c r="GDV293" s="135"/>
      <c r="GDW293" s="135"/>
      <c r="GDX293" s="135"/>
      <c r="GDY293" s="135"/>
      <c r="GDZ293" s="135"/>
      <c r="GEA293" s="135"/>
      <c r="GEB293" s="135"/>
      <c r="GEC293" s="135"/>
      <c r="GED293" s="135"/>
      <c r="GEE293" s="135"/>
      <c r="GEF293" s="135"/>
      <c r="GEG293" s="135"/>
      <c r="GEH293" s="135"/>
      <c r="GEI293" s="135"/>
      <c r="GEJ293" s="135"/>
      <c r="GEK293" s="135"/>
      <c r="GEL293" s="135"/>
      <c r="GEM293" s="135"/>
      <c r="GEN293" s="135"/>
      <c r="GEO293" s="135"/>
      <c r="GEP293" s="135"/>
      <c r="GEQ293" s="135"/>
      <c r="GER293" s="135"/>
      <c r="GES293" s="135"/>
      <c r="GET293" s="135"/>
      <c r="GEU293" s="135"/>
      <c r="GEV293" s="135"/>
      <c r="GEW293" s="135"/>
      <c r="GEX293" s="135"/>
      <c r="GEY293" s="135"/>
      <c r="GEZ293" s="135"/>
      <c r="GFA293" s="135"/>
      <c r="GFB293" s="135"/>
      <c r="GFC293" s="135"/>
      <c r="GFD293" s="135"/>
      <c r="GFE293" s="135"/>
      <c r="GFF293" s="135"/>
      <c r="GFG293" s="135"/>
      <c r="GFH293" s="135"/>
      <c r="GFI293" s="135"/>
      <c r="GFJ293" s="135"/>
      <c r="GFK293" s="135"/>
      <c r="GFL293" s="135"/>
      <c r="GFM293" s="135"/>
      <c r="GFN293" s="135"/>
      <c r="GFO293" s="135"/>
      <c r="GFP293" s="135"/>
      <c r="GFQ293" s="135"/>
      <c r="GFR293" s="135"/>
      <c r="GFS293" s="135"/>
      <c r="GFT293" s="135"/>
      <c r="GFU293" s="135"/>
      <c r="GFV293" s="135"/>
      <c r="GFW293" s="135"/>
      <c r="GFX293" s="135"/>
      <c r="GFY293" s="135"/>
      <c r="GFZ293" s="135"/>
      <c r="GGA293" s="135"/>
      <c r="GGB293" s="135"/>
      <c r="GGC293" s="135"/>
      <c r="GGD293" s="135"/>
      <c r="GGE293" s="135"/>
      <c r="GGF293" s="135"/>
      <c r="GGG293" s="135"/>
      <c r="GGH293" s="135"/>
      <c r="GGI293" s="135"/>
      <c r="GGJ293" s="135"/>
      <c r="GGK293" s="135"/>
      <c r="GGL293" s="135"/>
      <c r="GGM293" s="135"/>
      <c r="GGN293" s="135"/>
      <c r="GGO293" s="135"/>
      <c r="GGP293" s="135"/>
      <c r="GGQ293" s="135"/>
      <c r="GGR293" s="135"/>
      <c r="GGS293" s="135"/>
      <c r="GGT293" s="135"/>
      <c r="GGU293" s="135"/>
      <c r="GGV293" s="135"/>
      <c r="GGW293" s="135"/>
      <c r="GGX293" s="135"/>
      <c r="GGY293" s="135"/>
      <c r="GGZ293" s="135"/>
      <c r="GHA293" s="135"/>
      <c r="GHB293" s="135"/>
      <c r="GHC293" s="135"/>
      <c r="GHD293" s="135"/>
      <c r="GHE293" s="135"/>
      <c r="GHF293" s="135"/>
      <c r="GHG293" s="135"/>
      <c r="GHH293" s="135"/>
      <c r="GHI293" s="135"/>
      <c r="GHJ293" s="135"/>
      <c r="GHK293" s="135"/>
      <c r="GHL293" s="135"/>
      <c r="GHM293" s="135"/>
      <c r="GHN293" s="135"/>
      <c r="GHO293" s="135"/>
      <c r="GHP293" s="135"/>
      <c r="GHQ293" s="135"/>
      <c r="GHR293" s="135"/>
      <c r="GHS293" s="135"/>
      <c r="GHT293" s="135"/>
      <c r="GHU293" s="135"/>
      <c r="GHV293" s="135"/>
      <c r="GHW293" s="135"/>
      <c r="GHX293" s="135"/>
      <c r="GHY293" s="135"/>
      <c r="GHZ293" s="135"/>
      <c r="GIA293" s="135"/>
      <c r="GIB293" s="135"/>
      <c r="GIC293" s="135"/>
      <c r="GID293" s="135"/>
      <c r="GIE293" s="135"/>
      <c r="GIF293" s="135"/>
      <c r="GIG293" s="135"/>
      <c r="GIH293" s="135"/>
      <c r="GII293" s="135"/>
      <c r="GIJ293" s="135"/>
      <c r="GIK293" s="135"/>
      <c r="GIL293" s="135"/>
      <c r="GIM293" s="135"/>
      <c r="GIN293" s="135"/>
      <c r="GIO293" s="135"/>
      <c r="GIP293" s="135"/>
      <c r="GIQ293" s="135"/>
      <c r="GIR293" s="135"/>
      <c r="GIS293" s="135"/>
      <c r="GIT293" s="135"/>
      <c r="GIU293" s="135"/>
      <c r="GIV293" s="135"/>
      <c r="GIW293" s="135"/>
      <c r="GIX293" s="135"/>
      <c r="GIY293" s="135"/>
      <c r="GIZ293" s="135"/>
      <c r="GJA293" s="135"/>
      <c r="GJB293" s="135"/>
      <c r="GJC293" s="135"/>
      <c r="GJD293" s="135"/>
      <c r="GJE293" s="135"/>
      <c r="GJF293" s="135"/>
      <c r="GJG293" s="135"/>
      <c r="GJH293" s="135"/>
      <c r="GJI293" s="135"/>
      <c r="GJJ293" s="135"/>
      <c r="GJK293" s="135"/>
      <c r="GJL293" s="135"/>
      <c r="GJM293" s="135"/>
      <c r="GJN293" s="135"/>
      <c r="GJO293" s="135"/>
      <c r="GJP293" s="135"/>
      <c r="GJQ293" s="135"/>
      <c r="GJR293" s="135"/>
      <c r="GJS293" s="135"/>
      <c r="GJT293" s="135"/>
      <c r="GJU293" s="135"/>
      <c r="GJV293" s="135"/>
      <c r="GJW293" s="135"/>
      <c r="GJX293" s="135"/>
      <c r="GJY293" s="135"/>
      <c r="GJZ293" s="135"/>
      <c r="GKA293" s="135"/>
      <c r="GKB293" s="135"/>
      <c r="GKC293" s="135"/>
      <c r="GKD293" s="135"/>
      <c r="GKE293" s="135"/>
      <c r="GKF293" s="135"/>
      <c r="GKG293" s="135"/>
      <c r="GKH293" s="135"/>
      <c r="GKI293" s="135"/>
      <c r="GKJ293" s="135"/>
      <c r="GKK293" s="135"/>
      <c r="GKL293" s="135"/>
      <c r="GKM293" s="135"/>
      <c r="GKN293" s="135"/>
      <c r="GKO293" s="135"/>
      <c r="GKP293" s="135"/>
      <c r="GKQ293" s="135"/>
      <c r="GKR293" s="135"/>
      <c r="GKS293" s="135"/>
      <c r="GKT293" s="135"/>
      <c r="GKU293" s="135"/>
      <c r="GKV293" s="135"/>
      <c r="GKW293" s="135"/>
      <c r="GKX293" s="135"/>
      <c r="GKY293" s="135"/>
      <c r="GKZ293" s="135"/>
      <c r="GLA293" s="135"/>
      <c r="GLB293" s="135"/>
      <c r="GLC293" s="135"/>
      <c r="GLD293" s="135"/>
      <c r="GLE293" s="135"/>
      <c r="GLF293" s="135"/>
      <c r="GLG293" s="135"/>
      <c r="GLH293" s="135"/>
      <c r="GLI293" s="135"/>
      <c r="GLJ293" s="135"/>
      <c r="GLK293" s="135"/>
      <c r="GLL293" s="135"/>
      <c r="GLM293" s="135"/>
      <c r="GLN293" s="135"/>
      <c r="GLO293" s="135"/>
      <c r="GLP293" s="135"/>
      <c r="GLQ293" s="135"/>
      <c r="GLR293" s="135"/>
      <c r="GLS293" s="135"/>
      <c r="GLT293" s="135"/>
      <c r="GLU293" s="135"/>
      <c r="GLV293" s="135"/>
      <c r="GLW293" s="135"/>
      <c r="GLX293" s="135"/>
      <c r="GLY293" s="135"/>
      <c r="GLZ293" s="135"/>
      <c r="GMA293" s="135"/>
      <c r="GMB293" s="135"/>
      <c r="GMC293" s="135"/>
      <c r="GMD293" s="135"/>
      <c r="GME293" s="135"/>
      <c r="GMF293" s="135"/>
      <c r="GMG293" s="135"/>
      <c r="GMH293" s="135"/>
      <c r="GMI293" s="135"/>
      <c r="GMJ293" s="135"/>
      <c r="GMK293" s="135"/>
      <c r="GML293" s="135"/>
      <c r="GMM293" s="135"/>
      <c r="GMN293" s="135"/>
      <c r="GMO293" s="135"/>
      <c r="GMP293" s="135"/>
      <c r="GMQ293" s="135"/>
      <c r="GMR293" s="135"/>
      <c r="GMS293" s="135"/>
      <c r="GMT293" s="135"/>
      <c r="GMU293" s="135"/>
      <c r="GMV293" s="135"/>
      <c r="GMW293" s="135"/>
      <c r="GMX293" s="135"/>
      <c r="GMY293" s="135"/>
      <c r="GMZ293" s="135"/>
      <c r="GNA293" s="135"/>
      <c r="GNB293" s="135"/>
      <c r="GNC293" s="135"/>
      <c r="GND293" s="135"/>
      <c r="GNE293" s="135"/>
      <c r="GNF293" s="135"/>
      <c r="GNG293" s="135"/>
      <c r="GNH293" s="135"/>
      <c r="GNI293" s="135"/>
      <c r="GNJ293" s="135"/>
      <c r="GNK293" s="135"/>
      <c r="GNL293" s="135"/>
      <c r="GNM293" s="135"/>
      <c r="GNN293" s="135"/>
      <c r="GNO293" s="135"/>
      <c r="GNP293" s="135"/>
      <c r="GNQ293" s="135"/>
      <c r="GNR293" s="135"/>
      <c r="GNS293" s="135"/>
      <c r="GNT293" s="135"/>
      <c r="GNU293" s="135"/>
      <c r="GNV293" s="135"/>
      <c r="GNW293" s="135"/>
      <c r="GNX293" s="135"/>
      <c r="GNY293" s="135"/>
      <c r="GNZ293" s="135"/>
      <c r="GOA293" s="135"/>
      <c r="GOB293" s="135"/>
      <c r="GOC293" s="135"/>
      <c r="GOD293" s="135"/>
      <c r="GOE293" s="135"/>
      <c r="GOF293" s="135"/>
      <c r="GOG293" s="135"/>
      <c r="GOH293" s="135"/>
      <c r="GOI293" s="135"/>
      <c r="GOJ293" s="135"/>
      <c r="GOK293" s="135"/>
      <c r="GOL293" s="135"/>
      <c r="GOM293" s="135"/>
      <c r="GON293" s="135"/>
      <c r="GOO293" s="135"/>
      <c r="GOP293" s="135"/>
      <c r="GOQ293" s="135"/>
      <c r="GOR293" s="135"/>
      <c r="GOS293" s="135"/>
      <c r="GOT293" s="135"/>
      <c r="GOU293" s="135"/>
      <c r="GOV293" s="135"/>
      <c r="GOW293" s="135"/>
      <c r="GOX293" s="135"/>
      <c r="GOY293" s="135"/>
      <c r="GOZ293" s="135"/>
      <c r="GPA293" s="135"/>
      <c r="GPB293" s="135"/>
      <c r="GPC293" s="135"/>
      <c r="GPD293" s="135"/>
      <c r="GPE293" s="135"/>
      <c r="GPF293" s="135"/>
      <c r="GPG293" s="135"/>
      <c r="GPH293" s="135"/>
      <c r="GPI293" s="135"/>
      <c r="GPJ293" s="135"/>
      <c r="GPK293" s="135"/>
      <c r="GPL293" s="135"/>
      <c r="GPM293" s="135"/>
      <c r="GPN293" s="135"/>
      <c r="GPO293" s="135"/>
      <c r="GPP293" s="135"/>
      <c r="GPQ293" s="135"/>
      <c r="GPR293" s="135"/>
      <c r="GPS293" s="135"/>
      <c r="GPT293" s="135"/>
      <c r="GPU293" s="135"/>
      <c r="GPV293" s="135"/>
      <c r="GPW293" s="135"/>
      <c r="GPX293" s="135"/>
      <c r="GPY293" s="135"/>
      <c r="GPZ293" s="135"/>
      <c r="GQA293" s="135"/>
      <c r="GQB293" s="135"/>
      <c r="GQC293" s="135"/>
      <c r="GQD293" s="135"/>
      <c r="GQE293" s="135"/>
      <c r="GQF293" s="135"/>
      <c r="GQG293" s="135"/>
      <c r="GQH293" s="135"/>
      <c r="GQI293" s="135"/>
      <c r="GQJ293" s="135"/>
      <c r="GQK293" s="135"/>
      <c r="GQL293" s="135"/>
      <c r="GQM293" s="135"/>
      <c r="GQN293" s="135"/>
      <c r="GQO293" s="135"/>
      <c r="GQP293" s="135"/>
      <c r="GQQ293" s="135"/>
      <c r="GQR293" s="135"/>
      <c r="GQS293" s="135"/>
      <c r="GQT293" s="135"/>
      <c r="GQU293" s="135"/>
      <c r="GQV293" s="135"/>
      <c r="GQW293" s="135"/>
      <c r="GQX293" s="135"/>
      <c r="GQY293" s="135"/>
      <c r="GQZ293" s="135"/>
      <c r="GRA293" s="135"/>
      <c r="GRB293" s="135"/>
      <c r="GRC293" s="135"/>
      <c r="GRD293" s="135"/>
      <c r="GRE293" s="135"/>
      <c r="GRF293" s="135"/>
      <c r="GRG293" s="135"/>
      <c r="GRH293" s="135"/>
      <c r="GRI293" s="135"/>
      <c r="GRJ293" s="135"/>
      <c r="GRK293" s="135"/>
      <c r="GRL293" s="135"/>
      <c r="GRM293" s="135"/>
      <c r="GRN293" s="135"/>
      <c r="GRO293" s="135"/>
      <c r="GRP293" s="135"/>
      <c r="GRQ293" s="135"/>
      <c r="GRR293" s="135"/>
      <c r="GRS293" s="135"/>
      <c r="GRT293" s="135"/>
      <c r="GRU293" s="135"/>
      <c r="GRV293" s="135"/>
      <c r="GRW293" s="135"/>
      <c r="GRX293" s="135"/>
      <c r="GRY293" s="135"/>
      <c r="GRZ293" s="135"/>
      <c r="GSA293" s="135"/>
      <c r="GSB293" s="135"/>
      <c r="GSC293" s="135"/>
      <c r="GSD293" s="135"/>
      <c r="GSE293" s="135"/>
      <c r="GSF293" s="135"/>
      <c r="GSG293" s="135"/>
      <c r="GSH293" s="135"/>
      <c r="GSI293" s="135"/>
      <c r="GSJ293" s="135"/>
      <c r="GSK293" s="135"/>
      <c r="GSL293" s="135"/>
      <c r="GSM293" s="135"/>
      <c r="GSN293" s="135"/>
      <c r="GSO293" s="135"/>
      <c r="GSP293" s="135"/>
      <c r="GSQ293" s="135"/>
      <c r="GSR293" s="135"/>
      <c r="GSS293" s="135"/>
      <c r="GST293" s="135"/>
      <c r="GSU293" s="135"/>
      <c r="GSV293" s="135"/>
      <c r="GSW293" s="135"/>
      <c r="GSX293" s="135"/>
      <c r="GSY293" s="135"/>
      <c r="GSZ293" s="135"/>
      <c r="GTA293" s="135"/>
      <c r="GTB293" s="135"/>
      <c r="GTC293" s="135"/>
      <c r="GTD293" s="135"/>
      <c r="GTE293" s="135"/>
      <c r="GTF293" s="135"/>
      <c r="GTG293" s="135"/>
      <c r="GTH293" s="135"/>
      <c r="GTI293" s="135"/>
      <c r="GTJ293" s="135"/>
      <c r="GTK293" s="135"/>
      <c r="GTL293" s="135"/>
      <c r="GTM293" s="135"/>
      <c r="GTN293" s="135"/>
      <c r="GTO293" s="135"/>
      <c r="GTP293" s="135"/>
      <c r="GTQ293" s="135"/>
      <c r="GTR293" s="135"/>
      <c r="GTS293" s="135"/>
      <c r="GTT293" s="135"/>
      <c r="GTU293" s="135"/>
      <c r="GTV293" s="135"/>
      <c r="GTW293" s="135"/>
      <c r="GTX293" s="135"/>
      <c r="GTY293" s="135"/>
      <c r="GTZ293" s="135"/>
      <c r="GUA293" s="135"/>
      <c r="GUB293" s="135"/>
      <c r="GUC293" s="135"/>
      <c r="GUD293" s="135"/>
      <c r="GUE293" s="135"/>
      <c r="GUF293" s="135"/>
      <c r="GUG293" s="135"/>
      <c r="GUH293" s="135"/>
      <c r="GUI293" s="135"/>
      <c r="GUJ293" s="135"/>
      <c r="GUK293" s="135"/>
      <c r="GUL293" s="135"/>
      <c r="GUM293" s="135"/>
      <c r="GUN293" s="135"/>
      <c r="GUO293" s="135"/>
      <c r="GUP293" s="135"/>
      <c r="GUQ293" s="135"/>
      <c r="GUR293" s="135"/>
      <c r="GUS293" s="135"/>
      <c r="GUT293" s="135"/>
      <c r="GUU293" s="135"/>
      <c r="GUV293" s="135"/>
      <c r="GUW293" s="135"/>
      <c r="GUX293" s="135"/>
      <c r="GUY293" s="135"/>
      <c r="GUZ293" s="135"/>
      <c r="GVA293" s="135"/>
      <c r="GVB293" s="135"/>
      <c r="GVC293" s="135"/>
      <c r="GVD293" s="135"/>
      <c r="GVE293" s="135"/>
      <c r="GVF293" s="135"/>
      <c r="GVG293" s="135"/>
      <c r="GVH293" s="135"/>
      <c r="GVI293" s="135"/>
      <c r="GVJ293" s="135"/>
      <c r="GVK293" s="135"/>
      <c r="GVL293" s="135"/>
      <c r="GVM293" s="135"/>
      <c r="GVN293" s="135"/>
      <c r="GVO293" s="135"/>
      <c r="GVP293" s="135"/>
      <c r="GVQ293" s="135"/>
      <c r="GVR293" s="135"/>
      <c r="GVS293" s="135"/>
      <c r="GVT293" s="135"/>
      <c r="GVU293" s="135"/>
      <c r="GVV293" s="135"/>
      <c r="GVW293" s="135"/>
      <c r="GVX293" s="135"/>
      <c r="GVY293" s="135"/>
      <c r="GVZ293" s="135"/>
      <c r="GWA293" s="135"/>
      <c r="GWB293" s="135"/>
      <c r="GWC293" s="135"/>
      <c r="GWD293" s="135"/>
      <c r="GWE293" s="135"/>
      <c r="GWF293" s="135"/>
      <c r="GWG293" s="135"/>
      <c r="GWH293" s="135"/>
      <c r="GWI293" s="135"/>
      <c r="GWJ293" s="135"/>
      <c r="GWK293" s="135"/>
      <c r="GWL293" s="135"/>
      <c r="GWM293" s="135"/>
      <c r="GWN293" s="135"/>
      <c r="GWO293" s="135"/>
      <c r="GWP293" s="135"/>
      <c r="GWQ293" s="135"/>
      <c r="GWR293" s="135"/>
      <c r="GWS293" s="135"/>
      <c r="GWT293" s="135"/>
      <c r="GWU293" s="135"/>
      <c r="GWV293" s="135"/>
      <c r="GWW293" s="135"/>
      <c r="GWX293" s="135"/>
      <c r="GWY293" s="135"/>
      <c r="GWZ293" s="135"/>
      <c r="GXA293" s="135"/>
      <c r="GXB293" s="135"/>
      <c r="GXC293" s="135"/>
      <c r="GXD293" s="135"/>
      <c r="GXE293" s="135"/>
      <c r="GXF293" s="135"/>
      <c r="GXG293" s="135"/>
      <c r="GXH293" s="135"/>
      <c r="GXI293" s="135"/>
      <c r="GXJ293" s="135"/>
      <c r="GXK293" s="135"/>
      <c r="GXL293" s="135"/>
      <c r="GXM293" s="135"/>
      <c r="GXN293" s="135"/>
      <c r="GXO293" s="135"/>
      <c r="GXP293" s="135"/>
      <c r="GXQ293" s="135"/>
      <c r="GXR293" s="135"/>
      <c r="GXS293" s="135"/>
      <c r="GXT293" s="135"/>
      <c r="GXU293" s="135"/>
      <c r="GXV293" s="135"/>
      <c r="GXW293" s="135"/>
      <c r="GXX293" s="135"/>
      <c r="GXY293" s="135"/>
      <c r="GXZ293" s="135"/>
      <c r="GYA293" s="135"/>
      <c r="GYB293" s="135"/>
      <c r="GYC293" s="135"/>
      <c r="GYD293" s="135"/>
      <c r="GYE293" s="135"/>
      <c r="GYF293" s="135"/>
      <c r="GYG293" s="135"/>
      <c r="GYH293" s="135"/>
      <c r="GYI293" s="135"/>
      <c r="GYJ293" s="135"/>
      <c r="GYK293" s="135"/>
      <c r="GYL293" s="135"/>
      <c r="GYM293" s="135"/>
      <c r="GYN293" s="135"/>
      <c r="GYO293" s="135"/>
      <c r="GYP293" s="135"/>
      <c r="GYQ293" s="135"/>
      <c r="GYR293" s="135"/>
      <c r="GYS293" s="135"/>
      <c r="GYT293" s="135"/>
      <c r="GYU293" s="135"/>
      <c r="GYV293" s="135"/>
      <c r="GYW293" s="135"/>
      <c r="GYX293" s="135"/>
      <c r="GYY293" s="135"/>
      <c r="GYZ293" s="135"/>
      <c r="GZA293" s="135"/>
      <c r="GZB293" s="135"/>
      <c r="GZC293" s="135"/>
      <c r="GZD293" s="135"/>
      <c r="GZE293" s="135"/>
      <c r="GZF293" s="135"/>
      <c r="GZG293" s="135"/>
      <c r="GZH293" s="135"/>
      <c r="GZI293" s="135"/>
      <c r="GZJ293" s="135"/>
      <c r="GZK293" s="135"/>
      <c r="GZL293" s="135"/>
      <c r="GZM293" s="135"/>
      <c r="GZN293" s="135"/>
      <c r="GZO293" s="135"/>
      <c r="GZP293" s="135"/>
      <c r="GZQ293" s="135"/>
      <c r="GZR293" s="135"/>
      <c r="GZS293" s="135"/>
      <c r="GZT293" s="135"/>
      <c r="GZU293" s="135"/>
      <c r="GZV293" s="135"/>
      <c r="GZW293" s="135"/>
      <c r="GZX293" s="135"/>
      <c r="GZY293" s="135"/>
      <c r="GZZ293" s="135"/>
      <c r="HAA293" s="135"/>
      <c r="HAB293" s="135"/>
      <c r="HAC293" s="135"/>
      <c r="HAD293" s="135"/>
      <c r="HAE293" s="135"/>
      <c r="HAF293" s="135"/>
      <c r="HAG293" s="135"/>
      <c r="HAH293" s="135"/>
      <c r="HAI293" s="135"/>
      <c r="HAJ293" s="135"/>
      <c r="HAK293" s="135"/>
      <c r="HAL293" s="135"/>
      <c r="HAM293" s="135"/>
      <c r="HAN293" s="135"/>
      <c r="HAO293" s="135"/>
      <c r="HAP293" s="135"/>
      <c r="HAQ293" s="135"/>
      <c r="HAR293" s="135"/>
      <c r="HAS293" s="135"/>
      <c r="HAT293" s="135"/>
      <c r="HAU293" s="135"/>
      <c r="HAV293" s="135"/>
      <c r="HAW293" s="135"/>
      <c r="HAX293" s="135"/>
      <c r="HAY293" s="135"/>
      <c r="HAZ293" s="135"/>
      <c r="HBA293" s="135"/>
      <c r="HBB293" s="135"/>
      <c r="HBC293" s="135"/>
      <c r="HBD293" s="135"/>
      <c r="HBE293" s="135"/>
      <c r="HBF293" s="135"/>
      <c r="HBG293" s="135"/>
      <c r="HBH293" s="135"/>
      <c r="HBI293" s="135"/>
      <c r="HBJ293" s="135"/>
      <c r="HBK293" s="135"/>
      <c r="HBL293" s="135"/>
      <c r="HBM293" s="135"/>
      <c r="HBN293" s="135"/>
      <c r="HBO293" s="135"/>
      <c r="HBP293" s="135"/>
      <c r="HBQ293" s="135"/>
      <c r="HBR293" s="135"/>
      <c r="HBS293" s="135"/>
      <c r="HBT293" s="135"/>
      <c r="HBU293" s="135"/>
      <c r="HBV293" s="135"/>
      <c r="HBW293" s="135"/>
      <c r="HBX293" s="135"/>
      <c r="HBY293" s="135"/>
      <c r="HBZ293" s="135"/>
      <c r="HCA293" s="135"/>
      <c r="HCB293" s="135"/>
      <c r="HCC293" s="135"/>
      <c r="HCD293" s="135"/>
      <c r="HCE293" s="135"/>
      <c r="HCF293" s="135"/>
      <c r="HCG293" s="135"/>
      <c r="HCH293" s="135"/>
      <c r="HCI293" s="135"/>
      <c r="HCJ293" s="135"/>
      <c r="HCK293" s="135"/>
      <c r="HCL293" s="135"/>
      <c r="HCM293" s="135"/>
      <c r="HCN293" s="135"/>
      <c r="HCO293" s="135"/>
      <c r="HCP293" s="135"/>
      <c r="HCQ293" s="135"/>
      <c r="HCR293" s="135"/>
      <c r="HCS293" s="135"/>
      <c r="HCT293" s="135"/>
      <c r="HCU293" s="135"/>
      <c r="HCV293" s="135"/>
      <c r="HCW293" s="135"/>
      <c r="HCX293" s="135"/>
      <c r="HCY293" s="135"/>
      <c r="HCZ293" s="135"/>
      <c r="HDA293" s="135"/>
      <c r="HDB293" s="135"/>
      <c r="HDC293" s="135"/>
      <c r="HDD293" s="135"/>
      <c r="HDE293" s="135"/>
      <c r="HDF293" s="135"/>
      <c r="HDG293" s="135"/>
      <c r="HDH293" s="135"/>
      <c r="HDI293" s="135"/>
      <c r="HDJ293" s="135"/>
      <c r="HDK293" s="135"/>
      <c r="HDL293" s="135"/>
      <c r="HDM293" s="135"/>
      <c r="HDN293" s="135"/>
      <c r="HDO293" s="135"/>
      <c r="HDP293" s="135"/>
      <c r="HDQ293" s="135"/>
      <c r="HDR293" s="135"/>
      <c r="HDS293" s="135"/>
      <c r="HDT293" s="135"/>
      <c r="HDU293" s="135"/>
      <c r="HDV293" s="135"/>
      <c r="HDW293" s="135"/>
      <c r="HDX293" s="135"/>
      <c r="HDY293" s="135"/>
      <c r="HDZ293" s="135"/>
      <c r="HEA293" s="135"/>
      <c r="HEB293" s="135"/>
      <c r="HEC293" s="135"/>
      <c r="HED293" s="135"/>
      <c r="HEE293" s="135"/>
      <c r="HEF293" s="135"/>
      <c r="HEG293" s="135"/>
      <c r="HEH293" s="135"/>
      <c r="HEI293" s="135"/>
      <c r="HEJ293" s="135"/>
      <c r="HEK293" s="135"/>
      <c r="HEL293" s="135"/>
      <c r="HEM293" s="135"/>
      <c r="HEN293" s="135"/>
      <c r="HEO293" s="135"/>
      <c r="HEP293" s="135"/>
      <c r="HEQ293" s="135"/>
      <c r="HER293" s="135"/>
      <c r="HES293" s="135"/>
      <c r="HET293" s="135"/>
      <c r="HEU293" s="135"/>
      <c r="HEV293" s="135"/>
      <c r="HEW293" s="135"/>
      <c r="HEX293" s="135"/>
      <c r="HEY293" s="135"/>
      <c r="HEZ293" s="135"/>
      <c r="HFA293" s="135"/>
      <c r="HFB293" s="135"/>
      <c r="HFC293" s="135"/>
      <c r="HFD293" s="135"/>
      <c r="HFE293" s="135"/>
      <c r="HFF293" s="135"/>
      <c r="HFG293" s="135"/>
      <c r="HFH293" s="135"/>
      <c r="HFI293" s="135"/>
      <c r="HFJ293" s="135"/>
      <c r="HFK293" s="135"/>
      <c r="HFL293" s="135"/>
      <c r="HFM293" s="135"/>
      <c r="HFN293" s="135"/>
      <c r="HFO293" s="135"/>
      <c r="HFP293" s="135"/>
      <c r="HFQ293" s="135"/>
      <c r="HFR293" s="135"/>
      <c r="HFS293" s="135"/>
      <c r="HFT293" s="135"/>
      <c r="HFU293" s="135"/>
      <c r="HFV293" s="135"/>
      <c r="HFW293" s="135"/>
      <c r="HFX293" s="135"/>
      <c r="HFY293" s="135"/>
      <c r="HFZ293" s="135"/>
      <c r="HGA293" s="135"/>
      <c r="HGB293" s="135"/>
      <c r="HGC293" s="135"/>
      <c r="HGD293" s="135"/>
      <c r="HGE293" s="135"/>
      <c r="HGF293" s="135"/>
      <c r="HGG293" s="135"/>
      <c r="HGH293" s="135"/>
      <c r="HGI293" s="135"/>
      <c r="HGJ293" s="135"/>
      <c r="HGK293" s="135"/>
      <c r="HGL293" s="135"/>
      <c r="HGM293" s="135"/>
      <c r="HGN293" s="135"/>
      <c r="HGO293" s="135"/>
      <c r="HGP293" s="135"/>
      <c r="HGQ293" s="135"/>
      <c r="HGR293" s="135"/>
      <c r="HGS293" s="135"/>
      <c r="HGT293" s="135"/>
      <c r="HGU293" s="135"/>
      <c r="HGV293" s="135"/>
      <c r="HGW293" s="135"/>
      <c r="HGX293" s="135"/>
      <c r="HGY293" s="135"/>
      <c r="HGZ293" s="135"/>
      <c r="HHA293" s="135"/>
      <c r="HHB293" s="135"/>
      <c r="HHC293" s="135"/>
      <c r="HHD293" s="135"/>
      <c r="HHE293" s="135"/>
      <c r="HHF293" s="135"/>
      <c r="HHG293" s="135"/>
      <c r="HHH293" s="135"/>
      <c r="HHI293" s="135"/>
      <c r="HHJ293" s="135"/>
      <c r="HHK293" s="135"/>
      <c r="HHL293" s="135"/>
      <c r="HHM293" s="135"/>
      <c r="HHN293" s="135"/>
      <c r="HHO293" s="135"/>
      <c r="HHP293" s="135"/>
      <c r="HHQ293" s="135"/>
      <c r="HHR293" s="135"/>
      <c r="HHS293" s="135"/>
      <c r="HHT293" s="135"/>
      <c r="HHU293" s="135"/>
      <c r="HHV293" s="135"/>
      <c r="HHW293" s="135"/>
      <c r="HHX293" s="135"/>
      <c r="HHY293" s="135"/>
      <c r="HHZ293" s="135"/>
      <c r="HIA293" s="135"/>
      <c r="HIB293" s="135"/>
      <c r="HIC293" s="135"/>
      <c r="HID293" s="135"/>
      <c r="HIE293" s="135"/>
      <c r="HIF293" s="135"/>
      <c r="HIG293" s="135"/>
      <c r="HIH293" s="135"/>
      <c r="HII293" s="135"/>
      <c r="HIJ293" s="135"/>
      <c r="HIK293" s="135"/>
      <c r="HIL293" s="135"/>
      <c r="HIM293" s="135"/>
      <c r="HIN293" s="135"/>
      <c r="HIO293" s="135"/>
      <c r="HIP293" s="135"/>
      <c r="HIQ293" s="135"/>
      <c r="HIR293" s="135"/>
      <c r="HIS293" s="135"/>
      <c r="HIT293" s="135"/>
      <c r="HIU293" s="135"/>
      <c r="HIV293" s="135"/>
      <c r="HIW293" s="135"/>
      <c r="HIX293" s="135"/>
      <c r="HIY293" s="135"/>
      <c r="HIZ293" s="135"/>
      <c r="HJA293" s="135"/>
      <c r="HJB293" s="135"/>
      <c r="HJC293" s="135"/>
      <c r="HJD293" s="135"/>
      <c r="HJE293" s="135"/>
      <c r="HJF293" s="135"/>
      <c r="HJG293" s="135"/>
      <c r="HJH293" s="135"/>
      <c r="HJI293" s="135"/>
      <c r="HJJ293" s="135"/>
      <c r="HJK293" s="135"/>
      <c r="HJL293" s="135"/>
      <c r="HJM293" s="135"/>
      <c r="HJN293" s="135"/>
      <c r="HJO293" s="135"/>
      <c r="HJP293" s="135"/>
      <c r="HJQ293" s="135"/>
      <c r="HJR293" s="135"/>
      <c r="HJS293" s="135"/>
      <c r="HJT293" s="135"/>
      <c r="HJU293" s="135"/>
      <c r="HJV293" s="135"/>
      <c r="HJW293" s="135"/>
      <c r="HJX293" s="135"/>
      <c r="HJY293" s="135"/>
      <c r="HJZ293" s="135"/>
      <c r="HKA293" s="135"/>
      <c r="HKB293" s="135"/>
      <c r="HKC293" s="135"/>
      <c r="HKD293" s="135"/>
      <c r="HKE293" s="135"/>
      <c r="HKF293" s="135"/>
      <c r="HKG293" s="135"/>
      <c r="HKH293" s="135"/>
      <c r="HKI293" s="135"/>
      <c r="HKJ293" s="135"/>
      <c r="HKK293" s="135"/>
      <c r="HKL293" s="135"/>
      <c r="HKM293" s="135"/>
      <c r="HKN293" s="135"/>
      <c r="HKO293" s="135"/>
      <c r="HKP293" s="135"/>
      <c r="HKQ293" s="135"/>
      <c r="HKR293" s="135"/>
      <c r="HKS293" s="135"/>
      <c r="HKT293" s="135"/>
      <c r="HKU293" s="135"/>
      <c r="HKV293" s="135"/>
      <c r="HKW293" s="135"/>
      <c r="HKX293" s="135"/>
      <c r="HKY293" s="135"/>
      <c r="HKZ293" s="135"/>
      <c r="HLA293" s="135"/>
      <c r="HLB293" s="135"/>
      <c r="HLC293" s="135"/>
      <c r="HLD293" s="135"/>
      <c r="HLE293" s="135"/>
      <c r="HLF293" s="135"/>
      <c r="HLG293" s="135"/>
      <c r="HLH293" s="135"/>
      <c r="HLI293" s="135"/>
      <c r="HLJ293" s="135"/>
      <c r="HLK293" s="135"/>
      <c r="HLL293" s="135"/>
      <c r="HLM293" s="135"/>
      <c r="HLN293" s="135"/>
      <c r="HLO293" s="135"/>
      <c r="HLP293" s="135"/>
      <c r="HLQ293" s="135"/>
      <c r="HLR293" s="135"/>
      <c r="HLS293" s="135"/>
      <c r="HLT293" s="135"/>
      <c r="HLU293" s="135"/>
      <c r="HLV293" s="135"/>
      <c r="HLW293" s="135"/>
      <c r="HLX293" s="135"/>
      <c r="HLY293" s="135"/>
      <c r="HLZ293" s="135"/>
      <c r="HMA293" s="135"/>
      <c r="HMB293" s="135"/>
      <c r="HMC293" s="135"/>
      <c r="HMD293" s="135"/>
      <c r="HME293" s="135"/>
      <c r="HMF293" s="135"/>
      <c r="HMG293" s="135"/>
      <c r="HMH293" s="135"/>
      <c r="HMI293" s="135"/>
      <c r="HMJ293" s="135"/>
      <c r="HMK293" s="135"/>
      <c r="HML293" s="135"/>
      <c r="HMM293" s="135"/>
      <c r="HMN293" s="135"/>
      <c r="HMO293" s="135"/>
      <c r="HMP293" s="135"/>
      <c r="HMQ293" s="135"/>
      <c r="HMR293" s="135"/>
      <c r="HMS293" s="135"/>
      <c r="HMT293" s="135"/>
      <c r="HMU293" s="135"/>
      <c r="HMV293" s="135"/>
      <c r="HMW293" s="135"/>
      <c r="HMX293" s="135"/>
      <c r="HMY293" s="135"/>
      <c r="HMZ293" s="135"/>
      <c r="HNA293" s="135"/>
      <c r="HNB293" s="135"/>
      <c r="HNC293" s="135"/>
      <c r="HND293" s="135"/>
      <c r="HNE293" s="135"/>
      <c r="HNF293" s="135"/>
      <c r="HNG293" s="135"/>
      <c r="HNH293" s="135"/>
      <c r="HNI293" s="135"/>
      <c r="HNJ293" s="135"/>
      <c r="HNK293" s="135"/>
      <c r="HNL293" s="135"/>
      <c r="HNM293" s="135"/>
      <c r="HNN293" s="135"/>
      <c r="HNO293" s="135"/>
      <c r="HNP293" s="135"/>
      <c r="HNQ293" s="135"/>
      <c r="HNR293" s="135"/>
      <c r="HNS293" s="135"/>
      <c r="HNT293" s="135"/>
      <c r="HNU293" s="135"/>
      <c r="HNV293" s="135"/>
      <c r="HNW293" s="135"/>
      <c r="HNX293" s="135"/>
      <c r="HNY293" s="135"/>
      <c r="HNZ293" s="135"/>
      <c r="HOA293" s="135"/>
      <c r="HOB293" s="135"/>
      <c r="HOC293" s="135"/>
      <c r="HOD293" s="135"/>
      <c r="HOE293" s="135"/>
      <c r="HOF293" s="135"/>
      <c r="HOG293" s="135"/>
      <c r="HOH293" s="135"/>
      <c r="HOI293" s="135"/>
      <c r="HOJ293" s="135"/>
      <c r="HOK293" s="135"/>
      <c r="HOL293" s="135"/>
      <c r="HOM293" s="135"/>
      <c r="HON293" s="135"/>
      <c r="HOO293" s="135"/>
      <c r="HOP293" s="135"/>
      <c r="HOQ293" s="135"/>
      <c r="HOR293" s="135"/>
      <c r="HOS293" s="135"/>
      <c r="HOT293" s="135"/>
      <c r="HOU293" s="135"/>
      <c r="HOV293" s="135"/>
      <c r="HOW293" s="135"/>
      <c r="HOX293" s="135"/>
      <c r="HOY293" s="135"/>
      <c r="HOZ293" s="135"/>
      <c r="HPA293" s="135"/>
      <c r="HPB293" s="135"/>
      <c r="HPC293" s="135"/>
      <c r="HPD293" s="135"/>
      <c r="HPE293" s="135"/>
      <c r="HPF293" s="135"/>
      <c r="HPG293" s="135"/>
      <c r="HPH293" s="135"/>
      <c r="HPI293" s="135"/>
      <c r="HPJ293" s="135"/>
      <c r="HPK293" s="135"/>
      <c r="HPL293" s="135"/>
      <c r="HPM293" s="135"/>
      <c r="HPN293" s="135"/>
      <c r="HPO293" s="135"/>
      <c r="HPP293" s="135"/>
      <c r="HPQ293" s="135"/>
      <c r="HPR293" s="135"/>
      <c r="HPS293" s="135"/>
      <c r="HPT293" s="135"/>
      <c r="HPU293" s="135"/>
      <c r="HPV293" s="135"/>
      <c r="HPW293" s="135"/>
      <c r="HPX293" s="135"/>
      <c r="HPY293" s="135"/>
      <c r="HPZ293" s="135"/>
      <c r="HQA293" s="135"/>
      <c r="HQB293" s="135"/>
      <c r="HQC293" s="135"/>
      <c r="HQD293" s="135"/>
      <c r="HQE293" s="135"/>
      <c r="HQF293" s="135"/>
      <c r="HQG293" s="135"/>
      <c r="HQH293" s="135"/>
      <c r="HQI293" s="135"/>
      <c r="HQJ293" s="135"/>
      <c r="HQK293" s="135"/>
      <c r="HQL293" s="135"/>
      <c r="HQM293" s="135"/>
      <c r="HQN293" s="135"/>
      <c r="HQO293" s="135"/>
      <c r="HQP293" s="135"/>
      <c r="HQQ293" s="135"/>
      <c r="HQR293" s="135"/>
      <c r="HQS293" s="135"/>
      <c r="HQT293" s="135"/>
      <c r="HQU293" s="135"/>
      <c r="HQV293" s="135"/>
      <c r="HQW293" s="135"/>
      <c r="HQX293" s="135"/>
      <c r="HQY293" s="135"/>
      <c r="HQZ293" s="135"/>
      <c r="HRA293" s="135"/>
      <c r="HRB293" s="135"/>
      <c r="HRC293" s="135"/>
      <c r="HRD293" s="135"/>
      <c r="HRE293" s="135"/>
      <c r="HRF293" s="135"/>
      <c r="HRG293" s="135"/>
      <c r="HRH293" s="135"/>
      <c r="HRI293" s="135"/>
      <c r="HRJ293" s="135"/>
      <c r="HRK293" s="135"/>
      <c r="HRL293" s="135"/>
      <c r="HRM293" s="135"/>
      <c r="HRN293" s="135"/>
      <c r="HRO293" s="135"/>
      <c r="HRP293" s="135"/>
      <c r="HRQ293" s="135"/>
      <c r="HRR293" s="135"/>
      <c r="HRS293" s="135"/>
      <c r="HRT293" s="135"/>
      <c r="HRU293" s="135"/>
      <c r="HRV293" s="135"/>
      <c r="HRW293" s="135"/>
      <c r="HRX293" s="135"/>
      <c r="HRY293" s="135"/>
      <c r="HRZ293" s="135"/>
      <c r="HSA293" s="135"/>
      <c r="HSB293" s="135"/>
      <c r="HSC293" s="135"/>
      <c r="HSD293" s="135"/>
      <c r="HSE293" s="135"/>
      <c r="HSF293" s="135"/>
      <c r="HSG293" s="135"/>
      <c r="HSH293" s="135"/>
      <c r="HSI293" s="135"/>
      <c r="HSJ293" s="135"/>
      <c r="HSK293" s="135"/>
      <c r="HSL293" s="135"/>
      <c r="HSM293" s="135"/>
      <c r="HSN293" s="135"/>
      <c r="HSO293" s="135"/>
      <c r="HSP293" s="135"/>
      <c r="HSQ293" s="135"/>
      <c r="HSR293" s="135"/>
      <c r="HSS293" s="135"/>
      <c r="HST293" s="135"/>
      <c r="HSU293" s="135"/>
      <c r="HSV293" s="135"/>
      <c r="HSW293" s="135"/>
      <c r="HSX293" s="135"/>
      <c r="HSY293" s="135"/>
      <c r="HSZ293" s="135"/>
      <c r="HTA293" s="135"/>
      <c r="HTB293" s="135"/>
      <c r="HTC293" s="135"/>
      <c r="HTD293" s="135"/>
      <c r="HTE293" s="135"/>
      <c r="HTF293" s="135"/>
      <c r="HTG293" s="135"/>
      <c r="HTH293" s="135"/>
      <c r="HTI293" s="135"/>
      <c r="HTJ293" s="135"/>
      <c r="HTK293" s="135"/>
      <c r="HTL293" s="135"/>
      <c r="HTM293" s="135"/>
      <c r="HTN293" s="135"/>
      <c r="HTO293" s="135"/>
      <c r="HTP293" s="135"/>
      <c r="HTQ293" s="135"/>
      <c r="HTR293" s="135"/>
      <c r="HTS293" s="135"/>
      <c r="HTT293" s="135"/>
      <c r="HTU293" s="135"/>
      <c r="HTV293" s="135"/>
      <c r="HTW293" s="135"/>
      <c r="HTX293" s="135"/>
      <c r="HTY293" s="135"/>
      <c r="HTZ293" s="135"/>
      <c r="HUA293" s="135"/>
      <c r="HUB293" s="135"/>
      <c r="HUC293" s="135"/>
      <c r="HUD293" s="135"/>
      <c r="HUE293" s="135"/>
      <c r="HUF293" s="135"/>
      <c r="HUG293" s="135"/>
      <c r="HUH293" s="135"/>
      <c r="HUI293" s="135"/>
      <c r="HUJ293" s="135"/>
      <c r="HUK293" s="135"/>
      <c r="HUL293" s="135"/>
      <c r="HUM293" s="135"/>
      <c r="HUN293" s="135"/>
      <c r="HUO293" s="135"/>
      <c r="HUP293" s="135"/>
      <c r="HUQ293" s="135"/>
      <c r="HUR293" s="135"/>
      <c r="HUS293" s="135"/>
      <c r="HUT293" s="135"/>
      <c r="HUU293" s="135"/>
      <c r="HUV293" s="135"/>
      <c r="HUW293" s="135"/>
      <c r="HUX293" s="135"/>
      <c r="HUY293" s="135"/>
      <c r="HUZ293" s="135"/>
      <c r="HVA293" s="135"/>
      <c r="HVB293" s="135"/>
      <c r="HVC293" s="135"/>
      <c r="HVD293" s="135"/>
      <c r="HVE293" s="135"/>
      <c r="HVF293" s="135"/>
      <c r="HVG293" s="135"/>
      <c r="HVH293" s="135"/>
      <c r="HVI293" s="135"/>
      <c r="HVJ293" s="135"/>
      <c r="HVK293" s="135"/>
      <c r="HVL293" s="135"/>
      <c r="HVM293" s="135"/>
      <c r="HVN293" s="135"/>
      <c r="HVO293" s="135"/>
      <c r="HVP293" s="135"/>
      <c r="HVQ293" s="135"/>
      <c r="HVR293" s="135"/>
      <c r="HVS293" s="135"/>
      <c r="HVT293" s="135"/>
      <c r="HVU293" s="135"/>
      <c r="HVV293" s="135"/>
      <c r="HVW293" s="135"/>
      <c r="HVX293" s="135"/>
      <c r="HVY293" s="135"/>
      <c r="HVZ293" s="135"/>
      <c r="HWA293" s="135"/>
      <c r="HWB293" s="135"/>
      <c r="HWC293" s="135"/>
      <c r="HWD293" s="135"/>
      <c r="HWE293" s="135"/>
      <c r="HWF293" s="135"/>
      <c r="HWG293" s="135"/>
      <c r="HWH293" s="135"/>
      <c r="HWI293" s="135"/>
      <c r="HWJ293" s="135"/>
      <c r="HWK293" s="135"/>
      <c r="HWL293" s="135"/>
      <c r="HWM293" s="135"/>
      <c r="HWN293" s="135"/>
      <c r="HWO293" s="135"/>
      <c r="HWP293" s="135"/>
      <c r="HWQ293" s="135"/>
      <c r="HWR293" s="135"/>
      <c r="HWS293" s="135"/>
      <c r="HWT293" s="135"/>
      <c r="HWU293" s="135"/>
      <c r="HWV293" s="135"/>
      <c r="HWW293" s="135"/>
      <c r="HWX293" s="135"/>
      <c r="HWY293" s="135"/>
      <c r="HWZ293" s="135"/>
      <c r="HXA293" s="135"/>
      <c r="HXB293" s="135"/>
      <c r="HXC293" s="135"/>
      <c r="HXD293" s="135"/>
      <c r="HXE293" s="135"/>
      <c r="HXF293" s="135"/>
      <c r="HXG293" s="135"/>
      <c r="HXH293" s="135"/>
      <c r="HXI293" s="135"/>
      <c r="HXJ293" s="135"/>
      <c r="HXK293" s="135"/>
      <c r="HXL293" s="135"/>
      <c r="HXM293" s="135"/>
      <c r="HXN293" s="135"/>
      <c r="HXO293" s="135"/>
      <c r="HXP293" s="135"/>
      <c r="HXQ293" s="135"/>
      <c r="HXR293" s="135"/>
      <c r="HXS293" s="135"/>
      <c r="HXT293" s="135"/>
      <c r="HXU293" s="135"/>
      <c r="HXV293" s="135"/>
      <c r="HXW293" s="135"/>
      <c r="HXX293" s="135"/>
      <c r="HXY293" s="135"/>
      <c r="HXZ293" s="135"/>
      <c r="HYA293" s="135"/>
      <c r="HYB293" s="135"/>
      <c r="HYC293" s="135"/>
      <c r="HYD293" s="135"/>
      <c r="HYE293" s="135"/>
      <c r="HYF293" s="135"/>
      <c r="HYG293" s="135"/>
      <c r="HYH293" s="135"/>
      <c r="HYI293" s="135"/>
      <c r="HYJ293" s="135"/>
      <c r="HYK293" s="135"/>
      <c r="HYL293" s="135"/>
      <c r="HYM293" s="135"/>
      <c r="HYN293" s="135"/>
      <c r="HYO293" s="135"/>
      <c r="HYP293" s="135"/>
      <c r="HYQ293" s="135"/>
      <c r="HYR293" s="135"/>
      <c r="HYS293" s="135"/>
      <c r="HYT293" s="135"/>
      <c r="HYU293" s="135"/>
      <c r="HYV293" s="135"/>
      <c r="HYW293" s="135"/>
      <c r="HYX293" s="135"/>
      <c r="HYY293" s="135"/>
      <c r="HYZ293" s="135"/>
      <c r="HZA293" s="135"/>
      <c r="HZB293" s="135"/>
      <c r="HZC293" s="135"/>
      <c r="HZD293" s="135"/>
      <c r="HZE293" s="135"/>
      <c r="HZF293" s="135"/>
      <c r="HZG293" s="135"/>
      <c r="HZH293" s="135"/>
      <c r="HZI293" s="135"/>
      <c r="HZJ293" s="135"/>
      <c r="HZK293" s="135"/>
      <c r="HZL293" s="135"/>
      <c r="HZM293" s="135"/>
      <c r="HZN293" s="135"/>
      <c r="HZO293" s="135"/>
      <c r="HZP293" s="135"/>
      <c r="HZQ293" s="135"/>
      <c r="HZR293" s="135"/>
      <c r="HZS293" s="135"/>
      <c r="HZT293" s="135"/>
      <c r="HZU293" s="135"/>
      <c r="HZV293" s="135"/>
      <c r="HZW293" s="135"/>
      <c r="HZX293" s="135"/>
      <c r="HZY293" s="135"/>
      <c r="HZZ293" s="135"/>
      <c r="IAA293" s="135"/>
      <c r="IAB293" s="135"/>
      <c r="IAC293" s="135"/>
      <c r="IAD293" s="135"/>
      <c r="IAE293" s="135"/>
      <c r="IAF293" s="135"/>
      <c r="IAG293" s="135"/>
      <c r="IAH293" s="135"/>
      <c r="IAI293" s="135"/>
      <c r="IAJ293" s="135"/>
      <c r="IAK293" s="135"/>
      <c r="IAL293" s="135"/>
      <c r="IAM293" s="135"/>
      <c r="IAN293" s="135"/>
      <c r="IAO293" s="135"/>
      <c r="IAP293" s="135"/>
      <c r="IAQ293" s="135"/>
      <c r="IAR293" s="135"/>
      <c r="IAS293" s="135"/>
      <c r="IAT293" s="135"/>
      <c r="IAU293" s="135"/>
      <c r="IAV293" s="135"/>
      <c r="IAW293" s="135"/>
      <c r="IAX293" s="135"/>
      <c r="IAY293" s="135"/>
      <c r="IAZ293" s="135"/>
      <c r="IBA293" s="135"/>
      <c r="IBB293" s="135"/>
      <c r="IBC293" s="135"/>
      <c r="IBD293" s="135"/>
      <c r="IBE293" s="135"/>
      <c r="IBF293" s="135"/>
      <c r="IBG293" s="135"/>
      <c r="IBH293" s="135"/>
      <c r="IBI293" s="135"/>
      <c r="IBJ293" s="135"/>
      <c r="IBK293" s="135"/>
      <c r="IBL293" s="135"/>
      <c r="IBM293" s="135"/>
      <c r="IBN293" s="135"/>
      <c r="IBO293" s="135"/>
      <c r="IBP293" s="135"/>
      <c r="IBQ293" s="135"/>
      <c r="IBR293" s="135"/>
      <c r="IBS293" s="135"/>
      <c r="IBT293" s="135"/>
      <c r="IBU293" s="135"/>
      <c r="IBV293" s="135"/>
      <c r="IBW293" s="135"/>
      <c r="IBX293" s="135"/>
      <c r="IBY293" s="135"/>
      <c r="IBZ293" s="135"/>
      <c r="ICA293" s="135"/>
      <c r="ICB293" s="135"/>
      <c r="ICC293" s="135"/>
      <c r="ICD293" s="135"/>
      <c r="ICE293" s="135"/>
      <c r="ICF293" s="135"/>
      <c r="ICG293" s="135"/>
      <c r="ICH293" s="135"/>
      <c r="ICI293" s="135"/>
      <c r="ICJ293" s="135"/>
      <c r="ICK293" s="135"/>
      <c r="ICL293" s="135"/>
      <c r="ICM293" s="135"/>
      <c r="ICN293" s="135"/>
      <c r="ICO293" s="135"/>
      <c r="ICP293" s="135"/>
      <c r="ICQ293" s="135"/>
      <c r="ICR293" s="135"/>
      <c r="ICS293" s="135"/>
      <c r="ICT293" s="135"/>
      <c r="ICU293" s="135"/>
      <c r="ICV293" s="135"/>
      <c r="ICW293" s="135"/>
      <c r="ICX293" s="135"/>
      <c r="ICY293" s="135"/>
      <c r="ICZ293" s="135"/>
      <c r="IDA293" s="135"/>
      <c r="IDB293" s="135"/>
      <c r="IDC293" s="135"/>
      <c r="IDD293" s="135"/>
      <c r="IDE293" s="135"/>
      <c r="IDF293" s="135"/>
      <c r="IDG293" s="135"/>
      <c r="IDH293" s="135"/>
      <c r="IDI293" s="135"/>
      <c r="IDJ293" s="135"/>
      <c r="IDK293" s="135"/>
      <c r="IDL293" s="135"/>
      <c r="IDM293" s="135"/>
      <c r="IDN293" s="135"/>
      <c r="IDO293" s="135"/>
      <c r="IDP293" s="135"/>
      <c r="IDQ293" s="135"/>
      <c r="IDR293" s="135"/>
      <c r="IDS293" s="135"/>
      <c r="IDT293" s="135"/>
      <c r="IDU293" s="135"/>
      <c r="IDV293" s="135"/>
      <c r="IDW293" s="135"/>
      <c r="IDX293" s="135"/>
      <c r="IDY293" s="135"/>
      <c r="IDZ293" s="135"/>
      <c r="IEA293" s="135"/>
      <c r="IEB293" s="135"/>
      <c r="IEC293" s="135"/>
      <c r="IED293" s="135"/>
      <c r="IEE293" s="135"/>
      <c r="IEF293" s="135"/>
      <c r="IEG293" s="135"/>
      <c r="IEH293" s="135"/>
      <c r="IEI293" s="135"/>
      <c r="IEJ293" s="135"/>
      <c r="IEK293" s="135"/>
      <c r="IEL293" s="135"/>
      <c r="IEM293" s="135"/>
      <c r="IEN293" s="135"/>
      <c r="IEO293" s="135"/>
      <c r="IEP293" s="135"/>
      <c r="IEQ293" s="135"/>
      <c r="IER293" s="135"/>
      <c r="IES293" s="135"/>
      <c r="IET293" s="135"/>
      <c r="IEU293" s="135"/>
      <c r="IEV293" s="135"/>
      <c r="IEW293" s="135"/>
      <c r="IEX293" s="135"/>
      <c r="IEY293" s="135"/>
      <c r="IEZ293" s="135"/>
      <c r="IFA293" s="135"/>
      <c r="IFB293" s="135"/>
      <c r="IFC293" s="135"/>
      <c r="IFD293" s="135"/>
      <c r="IFE293" s="135"/>
      <c r="IFF293" s="135"/>
      <c r="IFG293" s="135"/>
      <c r="IFH293" s="135"/>
      <c r="IFI293" s="135"/>
      <c r="IFJ293" s="135"/>
      <c r="IFK293" s="135"/>
      <c r="IFL293" s="135"/>
      <c r="IFM293" s="135"/>
      <c r="IFN293" s="135"/>
      <c r="IFO293" s="135"/>
      <c r="IFP293" s="135"/>
      <c r="IFQ293" s="135"/>
      <c r="IFR293" s="135"/>
      <c r="IFS293" s="135"/>
      <c r="IFT293" s="135"/>
      <c r="IFU293" s="135"/>
      <c r="IFV293" s="135"/>
      <c r="IFW293" s="135"/>
      <c r="IFX293" s="135"/>
      <c r="IFY293" s="135"/>
      <c r="IFZ293" s="135"/>
      <c r="IGA293" s="135"/>
      <c r="IGB293" s="135"/>
      <c r="IGC293" s="135"/>
      <c r="IGD293" s="135"/>
      <c r="IGE293" s="135"/>
      <c r="IGF293" s="135"/>
      <c r="IGG293" s="135"/>
      <c r="IGH293" s="135"/>
      <c r="IGI293" s="135"/>
      <c r="IGJ293" s="135"/>
      <c r="IGK293" s="135"/>
      <c r="IGL293" s="135"/>
      <c r="IGM293" s="135"/>
      <c r="IGN293" s="135"/>
      <c r="IGO293" s="135"/>
      <c r="IGP293" s="135"/>
      <c r="IGQ293" s="135"/>
      <c r="IGR293" s="135"/>
      <c r="IGS293" s="135"/>
      <c r="IGT293" s="135"/>
      <c r="IGU293" s="135"/>
      <c r="IGV293" s="135"/>
      <c r="IGW293" s="135"/>
      <c r="IGX293" s="135"/>
      <c r="IGY293" s="135"/>
      <c r="IGZ293" s="135"/>
      <c r="IHA293" s="135"/>
      <c r="IHB293" s="135"/>
      <c r="IHC293" s="135"/>
      <c r="IHD293" s="135"/>
      <c r="IHE293" s="135"/>
      <c r="IHF293" s="135"/>
      <c r="IHG293" s="135"/>
      <c r="IHH293" s="135"/>
      <c r="IHI293" s="135"/>
      <c r="IHJ293" s="135"/>
      <c r="IHK293" s="135"/>
      <c r="IHL293" s="135"/>
      <c r="IHM293" s="135"/>
      <c r="IHN293" s="135"/>
      <c r="IHO293" s="135"/>
      <c r="IHP293" s="135"/>
      <c r="IHQ293" s="135"/>
      <c r="IHR293" s="135"/>
      <c r="IHS293" s="135"/>
      <c r="IHT293" s="135"/>
      <c r="IHU293" s="135"/>
      <c r="IHV293" s="135"/>
      <c r="IHW293" s="135"/>
      <c r="IHX293" s="135"/>
      <c r="IHY293" s="135"/>
      <c r="IHZ293" s="135"/>
      <c r="IIA293" s="135"/>
      <c r="IIB293" s="135"/>
      <c r="IIC293" s="135"/>
      <c r="IID293" s="135"/>
      <c r="IIE293" s="135"/>
      <c r="IIF293" s="135"/>
      <c r="IIG293" s="135"/>
      <c r="IIH293" s="135"/>
      <c r="III293" s="135"/>
      <c r="IIJ293" s="135"/>
      <c r="IIK293" s="135"/>
      <c r="IIL293" s="135"/>
      <c r="IIM293" s="135"/>
      <c r="IIN293" s="135"/>
      <c r="IIO293" s="135"/>
      <c r="IIP293" s="135"/>
      <c r="IIQ293" s="135"/>
      <c r="IIR293" s="135"/>
      <c r="IIS293" s="135"/>
      <c r="IIT293" s="135"/>
      <c r="IIU293" s="135"/>
      <c r="IIV293" s="135"/>
      <c r="IIW293" s="135"/>
      <c r="IIX293" s="135"/>
      <c r="IIY293" s="135"/>
      <c r="IIZ293" s="135"/>
      <c r="IJA293" s="135"/>
      <c r="IJB293" s="135"/>
      <c r="IJC293" s="135"/>
      <c r="IJD293" s="135"/>
      <c r="IJE293" s="135"/>
      <c r="IJF293" s="135"/>
      <c r="IJG293" s="135"/>
      <c r="IJH293" s="135"/>
      <c r="IJI293" s="135"/>
      <c r="IJJ293" s="135"/>
      <c r="IJK293" s="135"/>
      <c r="IJL293" s="135"/>
      <c r="IJM293" s="135"/>
      <c r="IJN293" s="135"/>
      <c r="IJO293" s="135"/>
      <c r="IJP293" s="135"/>
      <c r="IJQ293" s="135"/>
      <c r="IJR293" s="135"/>
      <c r="IJS293" s="135"/>
      <c r="IJT293" s="135"/>
      <c r="IJU293" s="135"/>
      <c r="IJV293" s="135"/>
      <c r="IJW293" s="135"/>
      <c r="IJX293" s="135"/>
      <c r="IJY293" s="135"/>
      <c r="IJZ293" s="135"/>
      <c r="IKA293" s="135"/>
      <c r="IKB293" s="135"/>
      <c r="IKC293" s="135"/>
      <c r="IKD293" s="135"/>
      <c r="IKE293" s="135"/>
      <c r="IKF293" s="135"/>
      <c r="IKG293" s="135"/>
      <c r="IKH293" s="135"/>
      <c r="IKI293" s="135"/>
      <c r="IKJ293" s="135"/>
      <c r="IKK293" s="135"/>
      <c r="IKL293" s="135"/>
      <c r="IKM293" s="135"/>
      <c r="IKN293" s="135"/>
      <c r="IKO293" s="135"/>
      <c r="IKP293" s="135"/>
      <c r="IKQ293" s="135"/>
      <c r="IKR293" s="135"/>
      <c r="IKS293" s="135"/>
      <c r="IKT293" s="135"/>
      <c r="IKU293" s="135"/>
      <c r="IKV293" s="135"/>
      <c r="IKW293" s="135"/>
      <c r="IKX293" s="135"/>
      <c r="IKY293" s="135"/>
      <c r="IKZ293" s="135"/>
      <c r="ILA293" s="135"/>
      <c r="ILB293" s="135"/>
      <c r="ILC293" s="135"/>
      <c r="ILD293" s="135"/>
      <c r="ILE293" s="135"/>
      <c r="ILF293" s="135"/>
      <c r="ILG293" s="135"/>
      <c r="ILH293" s="135"/>
      <c r="ILI293" s="135"/>
      <c r="ILJ293" s="135"/>
      <c r="ILK293" s="135"/>
      <c r="ILL293" s="135"/>
      <c r="ILM293" s="135"/>
      <c r="ILN293" s="135"/>
      <c r="ILO293" s="135"/>
      <c r="ILP293" s="135"/>
      <c r="ILQ293" s="135"/>
      <c r="ILR293" s="135"/>
      <c r="ILS293" s="135"/>
      <c r="ILT293" s="135"/>
      <c r="ILU293" s="135"/>
      <c r="ILV293" s="135"/>
      <c r="ILW293" s="135"/>
      <c r="ILX293" s="135"/>
      <c r="ILY293" s="135"/>
      <c r="ILZ293" s="135"/>
      <c r="IMA293" s="135"/>
      <c r="IMB293" s="135"/>
      <c r="IMC293" s="135"/>
      <c r="IMD293" s="135"/>
      <c r="IME293" s="135"/>
      <c r="IMF293" s="135"/>
      <c r="IMG293" s="135"/>
      <c r="IMH293" s="135"/>
      <c r="IMI293" s="135"/>
      <c r="IMJ293" s="135"/>
      <c r="IMK293" s="135"/>
      <c r="IML293" s="135"/>
      <c r="IMM293" s="135"/>
      <c r="IMN293" s="135"/>
      <c r="IMO293" s="135"/>
      <c r="IMP293" s="135"/>
      <c r="IMQ293" s="135"/>
      <c r="IMR293" s="135"/>
      <c r="IMS293" s="135"/>
      <c r="IMT293" s="135"/>
      <c r="IMU293" s="135"/>
      <c r="IMV293" s="135"/>
      <c r="IMW293" s="135"/>
      <c r="IMX293" s="135"/>
      <c r="IMY293" s="135"/>
      <c r="IMZ293" s="135"/>
      <c r="INA293" s="135"/>
      <c r="INB293" s="135"/>
      <c r="INC293" s="135"/>
      <c r="IND293" s="135"/>
      <c r="INE293" s="135"/>
      <c r="INF293" s="135"/>
      <c r="ING293" s="135"/>
      <c r="INH293" s="135"/>
      <c r="INI293" s="135"/>
      <c r="INJ293" s="135"/>
      <c r="INK293" s="135"/>
      <c r="INL293" s="135"/>
      <c r="INM293" s="135"/>
      <c r="INN293" s="135"/>
      <c r="INO293" s="135"/>
      <c r="INP293" s="135"/>
      <c r="INQ293" s="135"/>
      <c r="INR293" s="135"/>
      <c r="INS293" s="135"/>
      <c r="INT293" s="135"/>
      <c r="INU293" s="135"/>
      <c r="INV293" s="135"/>
      <c r="INW293" s="135"/>
      <c r="INX293" s="135"/>
      <c r="INY293" s="135"/>
      <c r="INZ293" s="135"/>
      <c r="IOA293" s="135"/>
      <c r="IOB293" s="135"/>
      <c r="IOC293" s="135"/>
      <c r="IOD293" s="135"/>
      <c r="IOE293" s="135"/>
      <c r="IOF293" s="135"/>
      <c r="IOG293" s="135"/>
      <c r="IOH293" s="135"/>
      <c r="IOI293" s="135"/>
      <c r="IOJ293" s="135"/>
      <c r="IOK293" s="135"/>
      <c r="IOL293" s="135"/>
      <c r="IOM293" s="135"/>
      <c r="ION293" s="135"/>
      <c r="IOO293" s="135"/>
      <c r="IOP293" s="135"/>
      <c r="IOQ293" s="135"/>
      <c r="IOR293" s="135"/>
      <c r="IOS293" s="135"/>
      <c r="IOT293" s="135"/>
      <c r="IOU293" s="135"/>
      <c r="IOV293" s="135"/>
      <c r="IOW293" s="135"/>
      <c r="IOX293" s="135"/>
      <c r="IOY293" s="135"/>
      <c r="IOZ293" s="135"/>
      <c r="IPA293" s="135"/>
      <c r="IPB293" s="135"/>
      <c r="IPC293" s="135"/>
      <c r="IPD293" s="135"/>
      <c r="IPE293" s="135"/>
      <c r="IPF293" s="135"/>
      <c r="IPG293" s="135"/>
      <c r="IPH293" s="135"/>
      <c r="IPI293" s="135"/>
      <c r="IPJ293" s="135"/>
      <c r="IPK293" s="135"/>
      <c r="IPL293" s="135"/>
      <c r="IPM293" s="135"/>
      <c r="IPN293" s="135"/>
      <c r="IPO293" s="135"/>
      <c r="IPP293" s="135"/>
      <c r="IPQ293" s="135"/>
      <c r="IPR293" s="135"/>
      <c r="IPS293" s="135"/>
      <c r="IPT293" s="135"/>
      <c r="IPU293" s="135"/>
      <c r="IPV293" s="135"/>
      <c r="IPW293" s="135"/>
      <c r="IPX293" s="135"/>
      <c r="IPY293" s="135"/>
      <c r="IPZ293" s="135"/>
      <c r="IQA293" s="135"/>
      <c r="IQB293" s="135"/>
      <c r="IQC293" s="135"/>
      <c r="IQD293" s="135"/>
      <c r="IQE293" s="135"/>
      <c r="IQF293" s="135"/>
      <c r="IQG293" s="135"/>
      <c r="IQH293" s="135"/>
      <c r="IQI293" s="135"/>
      <c r="IQJ293" s="135"/>
      <c r="IQK293" s="135"/>
      <c r="IQL293" s="135"/>
      <c r="IQM293" s="135"/>
      <c r="IQN293" s="135"/>
      <c r="IQO293" s="135"/>
      <c r="IQP293" s="135"/>
      <c r="IQQ293" s="135"/>
      <c r="IQR293" s="135"/>
      <c r="IQS293" s="135"/>
      <c r="IQT293" s="135"/>
      <c r="IQU293" s="135"/>
      <c r="IQV293" s="135"/>
      <c r="IQW293" s="135"/>
      <c r="IQX293" s="135"/>
      <c r="IQY293" s="135"/>
      <c r="IQZ293" s="135"/>
      <c r="IRA293" s="135"/>
      <c r="IRB293" s="135"/>
      <c r="IRC293" s="135"/>
      <c r="IRD293" s="135"/>
      <c r="IRE293" s="135"/>
      <c r="IRF293" s="135"/>
      <c r="IRG293" s="135"/>
      <c r="IRH293" s="135"/>
      <c r="IRI293" s="135"/>
      <c r="IRJ293" s="135"/>
      <c r="IRK293" s="135"/>
      <c r="IRL293" s="135"/>
      <c r="IRM293" s="135"/>
      <c r="IRN293" s="135"/>
      <c r="IRO293" s="135"/>
      <c r="IRP293" s="135"/>
      <c r="IRQ293" s="135"/>
      <c r="IRR293" s="135"/>
      <c r="IRS293" s="135"/>
      <c r="IRT293" s="135"/>
      <c r="IRU293" s="135"/>
      <c r="IRV293" s="135"/>
      <c r="IRW293" s="135"/>
      <c r="IRX293" s="135"/>
      <c r="IRY293" s="135"/>
      <c r="IRZ293" s="135"/>
      <c r="ISA293" s="135"/>
      <c r="ISB293" s="135"/>
      <c r="ISC293" s="135"/>
      <c r="ISD293" s="135"/>
      <c r="ISE293" s="135"/>
      <c r="ISF293" s="135"/>
      <c r="ISG293" s="135"/>
      <c r="ISH293" s="135"/>
      <c r="ISI293" s="135"/>
      <c r="ISJ293" s="135"/>
      <c r="ISK293" s="135"/>
      <c r="ISL293" s="135"/>
      <c r="ISM293" s="135"/>
      <c r="ISN293" s="135"/>
      <c r="ISO293" s="135"/>
      <c r="ISP293" s="135"/>
      <c r="ISQ293" s="135"/>
      <c r="ISR293" s="135"/>
      <c r="ISS293" s="135"/>
      <c r="IST293" s="135"/>
      <c r="ISU293" s="135"/>
      <c r="ISV293" s="135"/>
      <c r="ISW293" s="135"/>
      <c r="ISX293" s="135"/>
      <c r="ISY293" s="135"/>
      <c r="ISZ293" s="135"/>
      <c r="ITA293" s="135"/>
      <c r="ITB293" s="135"/>
      <c r="ITC293" s="135"/>
      <c r="ITD293" s="135"/>
      <c r="ITE293" s="135"/>
      <c r="ITF293" s="135"/>
      <c r="ITG293" s="135"/>
      <c r="ITH293" s="135"/>
      <c r="ITI293" s="135"/>
      <c r="ITJ293" s="135"/>
      <c r="ITK293" s="135"/>
      <c r="ITL293" s="135"/>
      <c r="ITM293" s="135"/>
      <c r="ITN293" s="135"/>
      <c r="ITO293" s="135"/>
      <c r="ITP293" s="135"/>
      <c r="ITQ293" s="135"/>
      <c r="ITR293" s="135"/>
      <c r="ITS293" s="135"/>
      <c r="ITT293" s="135"/>
      <c r="ITU293" s="135"/>
      <c r="ITV293" s="135"/>
      <c r="ITW293" s="135"/>
      <c r="ITX293" s="135"/>
      <c r="ITY293" s="135"/>
      <c r="ITZ293" s="135"/>
      <c r="IUA293" s="135"/>
      <c r="IUB293" s="135"/>
      <c r="IUC293" s="135"/>
      <c r="IUD293" s="135"/>
      <c r="IUE293" s="135"/>
      <c r="IUF293" s="135"/>
      <c r="IUG293" s="135"/>
      <c r="IUH293" s="135"/>
      <c r="IUI293" s="135"/>
      <c r="IUJ293" s="135"/>
      <c r="IUK293" s="135"/>
      <c r="IUL293" s="135"/>
      <c r="IUM293" s="135"/>
      <c r="IUN293" s="135"/>
      <c r="IUO293" s="135"/>
      <c r="IUP293" s="135"/>
      <c r="IUQ293" s="135"/>
      <c r="IUR293" s="135"/>
      <c r="IUS293" s="135"/>
      <c r="IUT293" s="135"/>
      <c r="IUU293" s="135"/>
      <c r="IUV293" s="135"/>
      <c r="IUW293" s="135"/>
      <c r="IUX293" s="135"/>
      <c r="IUY293" s="135"/>
      <c r="IUZ293" s="135"/>
      <c r="IVA293" s="135"/>
      <c r="IVB293" s="135"/>
      <c r="IVC293" s="135"/>
      <c r="IVD293" s="135"/>
      <c r="IVE293" s="135"/>
      <c r="IVF293" s="135"/>
      <c r="IVG293" s="135"/>
      <c r="IVH293" s="135"/>
      <c r="IVI293" s="135"/>
      <c r="IVJ293" s="135"/>
      <c r="IVK293" s="135"/>
      <c r="IVL293" s="135"/>
      <c r="IVM293" s="135"/>
      <c r="IVN293" s="135"/>
      <c r="IVO293" s="135"/>
      <c r="IVP293" s="135"/>
      <c r="IVQ293" s="135"/>
      <c r="IVR293" s="135"/>
      <c r="IVS293" s="135"/>
      <c r="IVT293" s="135"/>
      <c r="IVU293" s="135"/>
      <c r="IVV293" s="135"/>
      <c r="IVW293" s="135"/>
      <c r="IVX293" s="135"/>
      <c r="IVY293" s="135"/>
      <c r="IVZ293" s="135"/>
      <c r="IWA293" s="135"/>
      <c r="IWB293" s="135"/>
      <c r="IWC293" s="135"/>
      <c r="IWD293" s="135"/>
      <c r="IWE293" s="135"/>
      <c r="IWF293" s="135"/>
      <c r="IWG293" s="135"/>
      <c r="IWH293" s="135"/>
      <c r="IWI293" s="135"/>
      <c r="IWJ293" s="135"/>
      <c r="IWK293" s="135"/>
      <c r="IWL293" s="135"/>
      <c r="IWM293" s="135"/>
      <c r="IWN293" s="135"/>
      <c r="IWO293" s="135"/>
      <c r="IWP293" s="135"/>
      <c r="IWQ293" s="135"/>
      <c r="IWR293" s="135"/>
      <c r="IWS293" s="135"/>
      <c r="IWT293" s="135"/>
      <c r="IWU293" s="135"/>
      <c r="IWV293" s="135"/>
      <c r="IWW293" s="135"/>
      <c r="IWX293" s="135"/>
      <c r="IWY293" s="135"/>
      <c r="IWZ293" s="135"/>
      <c r="IXA293" s="135"/>
      <c r="IXB293" s="135"/>
      <c r="IXC293" s="135"/>
      <c r="IXD293" s="135"/>
      <c r="IXE293" s="135"/>
      <c r="IXF293" s="135"/>
      <c r="IXG293" s="135"/>
      <c r="IXH293" s="135"/>
      <c r="IXI293" s="135"/>
      <c r="IXJ293" s="135"/>
      <c r="IXK293" s="135"/>
      <c r="IXL293" s="135"/>
      <c r="IXM293" s="135"/>
      <c r="IXN293" s="135"/>
      <c r="IXO293" s="135"/>
      <c r="IXP293" s="135"/>
      <c r="IXQ293" s="135"/>
      <c r="IXR293" s="135"/>
      <c r="IXS293" s="135"/>
      <c r="IXT293" s="135"/>
      <c r="IXU293" s="135"/>
      <c r="IXV293" s="135"/>
      <c r="IXW293" s="135"/>
      <c r="IXX293" s="135"/>
      <c r="IXY293" s="135"/>
      <c r="IXZ293" s="135"/>
      <c r="IYA293" s="135"/>
      <c r="IYB293" s="135"/>
      <c r="IYC293" s="135"/>
      <c r="IYD293" s="135"/>
      <c r="IYE293" s="135"/>
      <c r="IYF293" s="135"/>
      <c r="IYG293" s="135"/>
      <c r="IYH293" s="135"/>
      <c r="IYI293" s="135"/>
      <c r="IYJ293" s="135"/>
      <c r="IYK293" s="135"/>
      <c r="IYL293" s="135"/>
      <c r="IYM293" s="135"/>
      <c r="IYN293" s="135"/>
      <c r="IYO293" s="135"/>
      <c r="IYP293" s="135"/>
      <c r="IYQ293" s="135"/>
      <c r="IYR293" s="135"/>
      <c r="IYS293" s="135"/>
      <c r="IYT293" s="135"/>
      <c r="IYU293" s="135"/>
      <c r="IYV293" s="135"/>
      <c r="IYW293" s="135"/>
      <c r="IYX293" s="135"/>
      <c r="IYY293" s="135"/>
      <c r="IYZ293" s="135"/>
      <c r="IZA293" s="135"/>
      <c r="IZB293" s="135"/>
      <c r="IZC293" s="135"/>
      <c r="IZD293" s="135"/>
      <c r="IZE293" s="135"/>
      <c r="IZF293" s="135"/>
      <c r="IZG293" s="135"/>
      <c r="IZH293" s="135"/>
      <c r="IZI293" s="135"/>
      <c r="IZJ293" s="135"/>
      <c r="IZK293" s="135"/>
      <c r="IZL293" s="135"/>
      <c r="IZM293" s="135"/>
      <c r="IZN293" s="135"/>
      <c r="IZO293" s="135"/>
      <c r="IZP293" s="135"/>
      <c r="IZQ293" s="135"/>
      <c r="IZR293" s="135"/>
      <c r="IZS293" s="135"/>
      <c r="IZT293" s="135"/>
      <c r="IZU293" s="135"/>
      <c r="IZV293" s="135"/>
      <c r="IZW293" s="135"/>
      <c r="IZX293" s="135"/>
      <c r="IZY293" s="135"/>
      <c r="IZZ293" s="135"/>
      <c r="JAA293" s="135"/>
      <c r="JAB293" s="135"/>
      <c r="JAC293" s="135"/>
      <c r="JAD293" s="135"/>
      <c r="JAE293" s="135"/>
      <c r="JAF293" s="135"/>
      <c r="JAG293" s="135"/>
      <c r="JAH293" s="135"/>
      <c r="JAI293" s="135"/>
      <c r="JAJ293" s="135"/>
      <c r="JAK293" s="135"/>
      <c r="JAL293" s="135"/>
      <c r="JAM293" s="135"/>
      <c r="JAN293" s="135"/>
      <c r="JAO293" s="135"/>
      <c r="JAP293" s="135"/>
      <c r="JAQ293" s="135"/>
      <c r="JAR293" s="135"/>
      <c r="JAS293" s="135"/>
      <c r="JAT293" s="135"/>
      <c r="JAU293" s="135"/>
      <c r="JAV293" s="135"/>
      <c r="JAW293" s="135"/>
      <c r="JAX293" s="135"/>
      <c r="JAY293" s="135"/>
      <c r="JAZ293" s="135"/>
      <c r="JBA293" s="135"/>
      <c r="JBB293" s="135"/>
      <c r="JBC293" s="135"/>
      <c r="JBD293" s="135"/>
      <c r="JBE293" s="135"/>
      <c r="JBF293" s="135"/>
      <c r="JBG293" s="135"/>
      <c r="JBH293" s="135"/>
      <c r="JBI293" s="135"/>
      <c r="JBJ293" s="135"/>
      <c r="JBK293" s="135"/>
      <c r="JBL293" s="135"/>
      <c r="JBM293" s="135"/>
      <c r="JBN293" s="135"/>
      <c r="JBO293" s="135"/>
      <c r="JBP293" s="135"/>
      <c r="JBQ293" s="135"/>
      <c r="JBR293" s="135"/>
      <c r="JBS293" s="135"/>
      <c r="JBT293" s="135"/>
      <c r="JBU293" s="135"/>
      <c r="JBV293" s="135"/>
      <c r="JBW293" s="135"/>
      <c r="JBX293" s="135"/>
      <c r="JBY293" s="135"/>
      <c r="JBZ293" s="135"/>
      <c r="JCA293" s="135"/>
      <c r="JCB293" s="135"/>
      <c r="JCC293" s="135"/>
      <c r="JCD293" s="135"/>
      <c r="JCE293" s="135"/>
      <c r="JCF293" s="135"/>
      <c r="JCG293" s="135"/>
      <c r="JCH293" s="135"/>
      <c r="JCI293" s="135"/>
      <c r="JCJ293" s="135"/>
      <c r="JCK293" s="135"/>
      <c r="JCL293" s="135"/>
      <c r="JCM293" s="135"/>
      <c r="JCN293" s="135"/>
      <c r="JCO293" s="135"/>
      <c r="JCP293" s="135"/>
      <c r="JCQ293" s="135"/>
      <c r="JCR293" s="135"/>
      <c r="JCS293" s="135"/>
      <c r="JCT293" s="135"/>
      <c r="JCU293" s="135"/>
      <c r="JCV293" s="135"/>
      <c r="JCW293" s="135"/>
      <c r="JCX293" s="135"/>
      <c r="JCY293" s="135"/>
      <c r="JCZ293" s="135"/>
      <c r="JDA293" s="135"/>
      <c r="JDB293" s="135"/>
      <c r="JDC293" s="135"/>
      <c r="JDD293" s="135"/>
      <c r="JDE293" s="135"/>
      <c r="JDF293" s="135"/>
      <c r="JDG293" s="135"/>
      <c r="JDH293" s="135"/>
      <c r="JDI293" s="135"/>
      <c r="JDJ293" s="135"/>
      <c r="JDK293" s="135"/>
      <c r="JDL293" s="135"/>
      <c r="JDM293" s="135"/>
      <c r="JDN293" s="135"/>
      <c r="JDO293" s="135"/>
      <c r="JDP293" s="135"/>
      <c r="JDQ293" s="135"/>
      <c r="JDR293" s="135"/>
      <c r="JDS293" s="135"/>
      <c r="JDT293" s="135"/>
      <c r="JDU293" s="135"/>
      <c r="JDV293" s="135"/>
      <c r="JDW293" s="135"/>
      <c r="JDX293" s="135"/>
      <c r="JDY293" s="135"/>
      <c r="JDZ293" s="135"/>
      <c r="JEA293" s="135"/>
      <c r="JEB293" s="135"/>
      <c r="JEC293" s="135"/>
      <c r="JED293" s="135"/>
      <c r="JEE293" s="135"/>
      <c r="JEF293" s="135"/>
      <c r="JEG293" s="135"/>
      <c r="JEH293" s="135"/>
      <c r="JEI293" s="135"/>
      <c r="JEJ293" s="135"/>
      <c r="JEK293" s="135"/>
      <c r="JEL293" s="135"/>
      <c r="JEM293" s="135"/>
      <c r="JEN293" s="135"/>
      <c r="JEO293" s="135"/>
      <c r="JEP293" s="135"/>
      <c r="JEQ293" s="135"/>
      <c r="JER293" s="135"/>
      <c r="JES293" s="135"/>
      <c r="JET293" s="135"/>
      <c r="JEU293" s="135"/>
      <c r="JEV293" s="135"/>
      <c r="JEW293" s="135"/>
      <c r="JEX293" s="135"/>
      <c r="JEY293" s="135"/>
      <c r="JEZ293" s="135"/>
      <c r="JFA293" s="135"/>
      <c r="JFB293" s="135"/>
      <c r="JFC293" s="135"/>
      <c r="JFD293" s="135"/>
      <c r="JFE293" s="135"/>
      <c r="JFF293" s="135"/>
      <c r="JFG293" s="135"/>
      <c r="JFH293" s="135"/>
      <c r="JFI293" s="135"/>
      <c r="JFJ293" s="135"/>
      <c r="JFK293" s="135"/>
      <c r="JFL293" s="135"/>
      <c r="JFM293" s="135"/>
      <c r="JFN293" s="135"/>
      <c r="JFO293" s="135"/>
      <c r="JFP293" s="135"/>
      <c r="JFQ293" s="135"/>
      <c r="JFR293" s="135"/>
      <c r="JFS293" s="135"/>
      <c r="JFT293" s="135"/>
      <c r="JFU293" s="135"/>
      <c r="JFV293" s="135"/>
      <c r="JFW293" s="135"/>
      <c r="JFX293" s="135"/>
      <c r="JFY293" s="135"/>
      <c r="JFZ293" s="135"/>
      <c r="JGA293" s="135"/>
      <c r="JGB293" s="135"/>
      <c r="JGC293" s="135"/>
      <c r="JGD293" s="135"/>
      <c r="JGE293" s="135"/>
      <c r="JGF293" s="135"/>
      <c r="JGG293" s="135"/>
      <c r="JGH293" s="135"/>
      <c r="JGI293" s="135"/>
      <c r="JGJ293" s="135"/>
      <c r="JGK293" s="135"/>
      <c r="JGL293" s="135"/>
      <c r="JGM293" s="135"/>
      <c r="JGN293" s="135"/>
      <c r="JGO293" s="135"/>
      <c r="JGP293" s="135"/>
      <c r="JGQ293" s="135"/>
      <c r="JGR293" s="135"/>
      <c r="JGS293" s="135"/>
      <c r="JGT293" s="135"/>
      <c r="JGU293" s="135"/>
      <c r="JGV293" s="135"/>
      <c r="JGW293" s="135"/>
      <c r="JGX293" s="135"/>
      <c r="JGY293" s="135"/>
      <c r="JGZ293" s="135"/>
      <c r="JHA293" s="135"/>
      <c r="JHB293" s="135"/>
      <c r="JHC293" s="135"/>
      <c r="JHD293" s="135"/>
      <c r="JHE293" s="135"/>
      <c r="JHF293" s="135"/>
      <c r="JHG293" s="135"/>
      <c r="JHH293" s="135"/>
      <c r="JHI293" s="135"/>
      <c r="JHJ293" s="135"/>
      <c r="JHK293" s="135"/>
      <c r="JHL293" s="135"/>
      <c r="JHM293" s="135"/>
      <c r="JHN293" s="135"/>
      <c r="JHO293" s="135"/>
      <c r="JHP293" s="135"/>
      <c r="JHQ293" s="135"/>
      <c r="JHR293" s="135"/>
      <c r="JHS293" s="135"/>
      <c r="JHT293" s="135"/>
      <c r="JHU293" s="135"/>
      <c r="JHV293" s="135"/>
      <c r="JHW293" s="135"/>
      <c r="JHX293" s="135"/>
      <c r="JHY293" s="135"/>
      <c r="JHZ293" s="135"/>
      <c r="JIA293" s="135"/>
      <c r="JIB293" s="135"/>
      <c r="JIC293" s="135"/>
      <c r="JID293" s="135"/>
      <c r="JIE293" s="135"/>
      <c r="JIF293" s="135"/>
      <c r="JIG293" s="135"/>
      <c r="JIH293" s="135"/>
      <c r="JII293" s="135"/>
      <c r="JIJ293" s="135"/>
      <c r="JIK293" s="135"/>
      <c r="JIL293" s="135"/>
      <c r="JIM293" s="135"/>
      <c r="JIN293" s="135"/>
      <c r="JIO293" s="135"/>
      <c r="JIP293" s="135"/>
      <c r="JIQ293" s="135"/>
      <c r="JIR293" s="135"/>
      <c r="JIS293" s="135"/>
      <c r="JIT293" s="135"/>
      <c r="JIU293" s="135"/>
      <c r="JIV293" s="135"/>
      <c r="JIW293" s="135"/>
      <c r="JIX293" s="135"/>
      <c r="JIY293" s="135"/>
      <c r="JIZ293" s="135"/>
      <c r="JJA293" s="135"/>
      <c r="JJB293" s="135"/>
      <c r="JJC293" s="135"/>
      <c r="JJD293" s="135"/>
      <c r="JJE293" s="135"/>
      <c r="JJF293" s="135"/>
      <c r="JJG293" s="135"/>
      <c r="JJH293" s="135"/>
      <c r="JJI293" s="135"/>
      <c r="JJJ293" s="135"/>
      <c r="JJK293" s="135"/>
      <c r="JJL293" s="135"/>
      <c r="JJM293" s="135"/>
      <c r="JJN293" s="135"/>
      <c r="JJO293" s="135"/>
      <c r="JJP293" s="135"/>
      <c r="JJQ293" s="135"/>
      <c r="JJR293" s="135"/>
      <c r="JJS293" s="135"/>
      <c r="JJT293" s="135"/>
      <c r="JJU293" s="135"/>
      <c r="JJV293" s="135"/>
      <c r="JJW293" s="135"/>
      <c r="JJX293" s="135"/>
      <c r="JJY293" s="135"/>
      <c r="JJZ293" s="135"/>
      <c r="JKA293" s="135"/>
      <c r="JKB293" s="135"/>
      <c r="JKC293" s="135"/>
      <c r="JKD293" s="135"/>
      <c r="JKE293" s="135"/>
      <c r="JKF293" s="135"/>
      <c r="JKG293" s="135"/>
      <c r="JKH293" s="135"/>
      <c r="JKI293" s="135"/>
      <c r="JKJ293" s="135"/>
      <c r="JKK293" s="135"/>
      <c r="JKL293" s="135"/>
      <c r="JKM293" s="135"/>
      <c r="JKN293" s="135"/>
      <c r="JKO293" s="135"/>
      <c r="JKP293" s="135"/>
      <c r="JKQ293" s="135"/>
      <c r="JKR293" s="135"/>
      <c r="JKS293" s="135"/>
      <c r="JKT293" s="135"/>
      <c r="JKU293" s="135"/>
      <c r="JKV293" s="135"/>
      <c r="JKW293" s="135"/>
      <c r="JKX293" s="135"/>
      <c r="JKY293" s="135"/>
      <c r="JKZ293" s="135"/>
      <c r="JLA293" s="135"/>
      <c r="JLB293" s="135"/>
      <c r="JLC293" s="135"/>
      <c r="JLD293" s="135"/>
      <c r="JLE293" s="135"/>
      <c r="JLF293" s="135"/>
      <c r="JLG293" s="135"/>
      <c r="JLH293" s="135"/>
      <c r="JLI293" s="135"/>
      <c r="JLJ293" s="135"/>
      <c r="JLK293" s="135"/>
      <c r="JLL293" s="135"/>
      <c r="JLM293" s="135"/>
      <c r="JLN293" s="135"/>
      <c r="JLO293" s="135"/>
      <c r="JLP293" s="135"/>
      <c r="JLQ293" s="135"/>
      <c r="JLR293" s="135"/>
      <c r="JLS293" s="135"/>
      <c r="JLT293" s="135"/>
      <c r="JLU293" s="135"/>
      <c r="JLV293" s="135"/>
      <c r="JLW293" s="135"/>
      <c r="JLX293" s="135"/>
      <c r="JLY293" s="135"/>
      <c r="JLZ293" s="135"/>
      <c r="JMA293" s="135"/>
      <c r="JMB293" s="135"/>
      <c r="JMC293" s="135"/>
      <c r="JMD293" s="135"/>
      <c r="JME293" s="135"/>
      <c r="JMF293" s="135"/>
      <c r="JMG293" s="135"/>
      <c r="JMH293" s="135"/>
      <c r="JMI293" s="135"/>
      <c r="JMJ293" s="135"/>
      <c r="JMK293" s="135"/>
      <c r="JML293" s="135"/>
      <c r="JMM293" s="135"/>
      <c r="JMN293" s="135"/>
      <c r="JMO293" s="135"/>
      <c r="JMP293" s="135"/>
      <c r="JMQ293" s="135"/>
      <c r="JMR293" s="135"/>
      <c r="JMS293" s="135"/>
      <c r="JMT293" s="135"/>
      <c r="JMU293" s="135"/>
      <c r="JMV293" s="135"/>
      <c r="JMW293" s="135"/>
      <c r="JMX293" s="135"/>
      <c r="JMY293" s="135"/>
      <c r="JMZ293" s="135"/>
      <c r="JNA293" s="135"/>
      <c r="JNB293" s="135"/>
      <c r="JNC293" s="135"/>
      <c r="JND293" s="135"/>
      <c r="JNE293" s="135"/>
      <c r="JNF293" s="135"/>
      <c r="JNG293" s="135"/>
      <c r="JNH293" s="135"/>
      <c r="JNI293" s="135"/>
      <c r="JNJ293" s="135"/>
      <c r="JNK293" s="135"/>
      <c r="JNL293" s="135"/>
      <c r="JNM293" s="135"/>
      <c r="JNN293" s="135"/>
      <c r="JNO293" s="135"/>
      <c r="JNP293" s="135"/>
      <c r="JNQ293" s="135"/>
      <c r="JNR293" s="135"/>
      <c r="JNS293" s="135"/>
      <c r="JNT293" s="135"/>
      <c r="JNU293" s="135"/>
      <c r="JNV293" s="135"/>
      <c r="JNW293" s="135"/>
      <c r="JNX293" s="135"/>
      <c r="JNY293" s="135"/>
      <c r="JNZ293" s="135"/>
      <c r="JOA293" s="135"/>
      <c r="JOB293" s="135"/>
      <c r="JOC293" s="135"/>
      <c r="JOD293" s="135"/>
      <c r="JOE293" s="135"/>
      <c r="JOF293" s="135"/>
      <c r="JOG293" s="135"/>
      <c r="JOH293" s="135"/>
      <c r="JOI293" s="135"/>
      <c r="JOJ293" s="135"/>
      <c r="JOK293" s="135"/>
      <c r="JOL293" s="135"/>
      <c r="JOM293" s="135"/>
      <c r="JON293" s="135"/>
      <c r="JOO293" s="135"/>
      <c r="JOP293" s="135"/>
      <c r="JOQ293" s="135"/>
      <c r="JOR293" s="135"/>
      <c r="JOS293" s="135"/>
      <c r="JOT293" s="135"/>
      <c r="JOU293" s="135"/>
      <c r="JOV293" s="135"/>
      <c r="JOW293" s="135"/>
      <c r="JOX293" s="135"/>
      <c r="JOY293" s="135"/>
      <c r="JOZ293" s="135"/>
      <c r="JPA293" s="135"/>
      <c r="JPB293" s="135"/>
      <c r="JPC293" s="135"/>
      <c r="JPD293" s="135"/>
      <c r="JPE293" s="135"/>
      <c r="JPF293" s="135"/>
      <c r="JPG293" s="135"/>
      <c r="JPH293" s="135"/>
      <c r="JPI293" s="135"/>
      <c r="JPJ293" s="135"/>
      <c r="JPK293" s="135"/>
      <c r="JPL293" s="135"/>
      <c r="JPM293" s="135"/>
      <c r="JPN293" s="135"/>
      <c r="JPO293" s="135"/>
      <c r="JPP293" s="135"/>
      <c r="JPQ293" s="135"/>
      <c r="JPR293" s="135"/>
      <c r="JPS293" s="135"/>
      <c r="JPT293" s="135"/>
      <c r="JPU293" s="135"/>
      <c r="JPV293" s="135"/>
      <c r="JPW293" s="135"/>
      <c r="JPX293" s="135"/>
      <c r="JPY293" s="135"/>
      <c r="JPZ293" s="135"/>
      <c r="JQA293" s="135"/>
      <c r="JQB293" s="135"/>
      <c r="JQC293" s="135"/>
      <c r="JQD293" s="135"/>
      <c r="JQE293" s="135"/>
      <c r="JQF293" s="135"/>
      <c r="JQG293" s="135"/>
      <c r="JQH293" s="135"/>
      <c r="JQI293" s="135"/>
      <c r="JQJ293" s="135"/>
      <c r="JQK293" s="135"/>
      <c r="JQL293" s="135"/>
      <c r="JQM293" s="135"/>
      <c r="JQN293" s="135"/>
      <c r="JQO293" s="135"/>
      <c r="JQP293" s="135"/>
      <c r="JQQ293" s="135"/>
      <c r="JQR293" s="135"/>
      <c r="JQS293" s="135"/>
      <c r="JQT293" s="135"/>
      <c r="JQU293" s="135"/>
      <c r="JQV293" s="135"/>
      <c r="JQW293" s="135"/>
      <c r="JQX293" s="135"/>
      <c r="JQY293" s="135"/>
      <c r="JQZ293" s="135"/>
      <c r="JRA293" s="135"/>
      <c r="JRB293" s="135"/>
      <c r="JRC293" s="135"/>
      <c r="JRD293" s="135"/>
      <c r="JRE293" s="135"/>
      <c r="JRF293" s="135"/>
      <c r="JRG293" s="135"/>
      <c r="JRH293" s="135"/>
      <c r="JRI293" s="135"/>
      <c r="JRJ293" s="135"/>
      <c r="JRK293" s="135"/>
      <c r="JRL293" s="135"/>
      <c r="JRM293" s="135"/>
      <c r="JRN293" s="135"/>
      <c r="JRO293" s="135"/>
      <c r="JRP293" s="135"/>
      <c r="JRQ293" s="135"/>
      <c r="JRR293" s="135"/>
      <c r="JRS293" s="135"/>
      <c r="JRT293" s="135"/>
      <c r="JRU293" s="135"/>
      <c r="JRV293" s="135"/>
      <c r="JRW293" s="135"/>
      <c r="JRX293" s="135"/>
      <c r="JRY293" s="135"/>
      <c r="JRZ293" s="135"/>
      <c r="JSA293" s="135"/>
      <c r="JSB293" s="135"/>
      <c r="JSC293" s="135"/>
      <c r="JSD293" s="135"/>
      <c r="JSE293" s="135"/>
      <c r="JSF293" s="135"/>
      <c r="JSG293" s="135"/>
      <c r="JSH293" s="135"/>
      <c r="JSI293" s="135"/>
      <c r="JSJ293" s="135"/>
      <c r="JSK293" s="135"/>
      <c r="JSL293" s="135"/>
      <c r="JSM293" s="135"/>
      <c r="JSN293" s="135"/>
      <c r="JSO293" s="135"/>
      <c r="JSP293" s="135"/>
      <c r="JSQ293" s="135"/>
      <c r="JSR293" s="135"/>
      <c r="JSS293" s="135"/>
      <c r="JST293" s="135"/>
      <c r="JSU293" s="135"/>
      <c r="JSV293" s="135"/>
      <c r="JSW293" s="135"/>
      <c r="JSX293" s="135"/>
      <c r="JSY293" s="135"/>
      <c r="JSZ293" s="135"/>
      <c r="JTA293" s="135"/>
      <c r="JTB293" s="135"/>
      <c r="JTC293" s="135"/>
      <c r="JTD293" s="135"/>
      <c r="JTE293" s="135"/>
      <c r="JTF293" s="135"/>
      <c r="JTG293" s="135"/>
      <c r="JTH293" s="135"/>
      <c r="JTI293" s="135"/>
      <c r="JTJ293" s="135"/>
      <c r="JTK293" s="135"/>
      <c r="JTL293" s="135"/>
      <c r="JTM293" s="135"/>
      <c r="JTN293" s="135"/>
      <c r="JTO293" s="135"/>
      <c r="JTP293" s="135"/>
      <c r="JTQ293" s="135"/>
      <c r="JTR293" s="135"/>
      <c r="JTS293" s="135"/>
      <c r="JTT293" s="135"/>
      <c r="JTU293" s="135"/>
      <c r="JTV293" s="135"/>
      <c r="JTW293" s="135"/>
      <c r="JTX293" s="135"/>
      <c r="JTY293" s="135"/>
      <c r="JTZ293" s="135"/>
      <c r="JUA293" s="135"/>
      <c r="JUB293" s="135"/>
      <c r="JUC293" s="135"/>
      <c r="JUD293" s="135"/>
      <c r="JUE293" s="135"/>
      <c r="JUF293" s="135"/>
      <c r="JUG293" s="135"/>
      <c r="JUH293" s="135"/>
      <c r="JUI293" s="135"/>
      <c r="JUJ293" s="135"/>
      <c r="JUK293" s="135"/>
      <c r="JUL293" s="135"/>
      <c r="JUM293" s="135"/>
      <c r="JUN293" s="135"/>
      <c r="JUO293" s="135"/>
      <c r="JUP293" s="135"/>
      <c r="JUQ293" s="135"/>
      <c r="JUR293" s="135"/>
      <c r="JUS293" s="135"/>
      <c r="JUT293" s="135"/>
      <c r="JUU293" s="135"/>
      <c r="JUV293" s="135"/>
      <c r="JUW293" s="135"/>
      <c r="JUX293" s="135"/>
      <c r="JUY293" s="135"/>
      <c r="JUZ293" s="135"/>
      <c r="JVA293" s="135"/>
      <c r="JVB293" s="135"/>
      <c r="JVC293" s="135"/>
      <c r="JVD293" s="135"/>
      <c r="JVE293" s="135"/>
      <c r="JVF293" s="135"/>
      <c r="JVG293" s="135"/>
      <c r="JVH293" s="135"/>
      <c r="JVI293" s="135"/>
      <c r="JVJ293" s="135"/>
      <c r="JVK293" s="135"/>
      <c r="JVL293" s="135"/>
      <c r="JVM293" s="135"/>
      <c r="JVN293" s="135"/>
      <c r="JVO293" s="135"/>
      <c r="JVP293" s="135"/>
      <c r="JVQ293" s="135"/>
      <c r="JVR293" s="135"/>
      <c r="JVS293" s="135"/>
      <c r="JVT293" s="135"/>
      <c r="JVU293" s="135"/>
      <c r="JVV293" s="135"/>
      <c r="JVW293" s="135"/>
      <c r="JVX293" s="135"/>
      <c r="JVY293" s="135"/>
      <c r="JVZ293" s="135"/>
      <c r="JWA293" s="135"/>
      <c r="JWB293" s="135"/>
      <c r="JWC293" s="135"/>
      <c r="JWD293" s="135"/>
      <c r="JWE293" s="135"/>
      <c r="JWF293" s="135"/>
      <c r="JWG293" s="135"/>
      <c r="JWH293" s="135"/>
      <c r="JWI293" s="135"/>
      <c r="JWJ293" s="135"/>
      <c r="JWK293" s="135"/>
      <c r="JWL293" s="135"/>
      <c r="JWM293" s="135"/>
      <c r="JWN293" s="135"/>
      <c r="JWO293" s="135"/>
      <c r="JWP293" s="135"/>
      <c r="JWQ293" s="135"/>
      <c r="JWR293" s="135"/>
      <c r="JWS293" s="135"/>
      <c r="JWT293" s="135"/>
      <c r="JWU293" s="135"/>
      <c r="JWV293" s="135"/>
      <c r="JWW293" s="135"/>
      <c r="JWX293" s="135"/>
      <c r="JWY293" s="135"/>
      <c r="JWZ293" s="135"/>
      <c r="JXA293" s="135"/>
      <c r="JXB293" s="135"/>
      <c r="JXC293" s="135"/>
      <c r="JXD293" s="135"/>
      <c r="JXE293" s="135"/>
      <c r="JXF293" s="135"/>
      <c r="JXG293" s="135"/>
      <c r="JXH293" s="135"/>
      <c r="JXI293" s="135"/>
      <c r="JXJ293" s="135"/>
      <c r="JXK293" s="135"/>
      <c r="JXL293" s="135"/>
      <c r="JXM293" s="135"/>
      <c r="JXN293" s="135"/>
      <c r="JXO293" s="135"/>
      <c r="JXP293" s="135"/>
      <c r="JXQ293" s="135"/>
      <c r="JXR293" s="135"/>
      <c r="JXS293" s="135"/>
      <c r="JXT293" s="135"/>
      <c r="JXU293" s="135"/>
      <c r="JXV293" s="135"/>
      <c r="JXW293" s="135"/>
      <c r="JXX293" s="135"/>
      <c r="JXY293" s="135"/>
      <c r="JXZ293" s="135"/>
      <c r="JYA293" s="135"/>
      <c r="JYB293" s="135"/>
      <c r="JYC293" s="135"/>
      <c r="JYD293" s="135"/>
      <c r="JYE293" s="135"/>
      <c r="JYF293" s="135"/>
      <c r="JYG293" s="135"/>
      <c r="JYH293" s="135"/>
      <c r="JYI293" s="135"/>
      <c r="JYJ293" s="135"/>
      <c r="JYK293" s="135"/>
      <c r="JYL293" s="135"/>
      <c r="JYM293" s="135"/>
      <c r="JYN293" s="135"/>
      <c r="JYO293" s="135"/>
      <c r="JYP293" s="135"/>
      <c r="JYQ293" s="135"/>
      <c r="JYR293" s="135"/>
      <c r="JYS293" s="135"/>
      <c r="JYT293" s="135"/>
      <c r="JYU293" s="135"/>
      <c r="JYV293" s="135"/>
      <c r="JYW293" s="135"/>
      <c r="JYX293" s="135"/>
      <c r="JYY293" s="135"/>
      <c r="JYZ293" s="135"/>
      <c r="JZA293" s="135"/>
      <c r="JZB293" s="135"/>
      <c r="JZC293" s="135"/>
      <c r="JZD293" s="135"/>
      <c r="JZE293" s="135"/>
      <c r="JZF293" s="135"/>
      <c r="JZG293" s="135"/>
      <c r="JZH293" s="135"/>
      <c r="JZI293" s="135"/>
      <c r="JZJ293" s="135"/>
      <c r="JZK293" s="135"/>
      <c r="JZL293" s="135"/>
      <c r="JZM293" s="135"/>
      <c r="JZN293" s="135"/>
      <c r="JZO293" s="135"/>
      <c r="JZP293" s="135"/>
      <c r="JZQ293" s="135"/>
      <c r="JZR293" s="135"/>
      <c r="JZS293" s="135"/>
      <c r="JZT293" s="135"/>
      <c r="JZU293" s="135"/>
      <c r="JZV293" s="135"/>
      <c r="JZW293" s="135"/>
      <c r="JZX293" s="135"/>
      <c r="JZY293" s="135"/>
      <c r="JZZ293" s="135"/>
      <c r="KAA293" s="135"/>
      <c r="KAB293" s="135"/>
      <c r="KAC293" s="135"/>
      <c r="KAD293" s="135"/>
      <c r="KAE293" s="135"/>
      <c r="KAF293" s="135"/>
      <c r="KAG293" s="135"/>
      <c r="KAH293" s="135"/>
      <c r="KAI293" s="135"/>
      <c r="KAJ293" s="135"/>
      <c r="KAK293" s="135"/>
      <c r="KAL293" s="135"/>
      <c r="KAM293" s="135"/>
      <c r="KAN293" s="135"/>
      <c r="KAO293" s="135"/>
      <c r="KAP293" s="135"/>
      <c r="KAQ293" s="135"/>
      <c r="KAR293" s="135"/>
      <c r="KAS293" s="135"/>
      <c r="KAT293" s="135"/>
      <c r="KAU293" s="135"/>
      <c r="KAV293" s="135"/>
      <c r="KAW293" s="135"/>
      <c r="KAX293" s="135"/>
      <c r="KAY293" s="135"/>
      <c r="KAZ293" s="135"/>
      <c r="KBA293" s="135"/>
      <c r="KBB293" s="135"/>
      <c r="KBC293" s="135"/>
      <c r="KBD293" s="135"/>
      <c r="KBE293" s="135"/>
      <c r="KBF293" s="135"/>
      <c r="KBG293" s="135"/>
      <c r="KBH293" s="135"/>
      <c r="KBI293" s="135"/>
      <c r="KBJ293" s="135"/>
      <c r="KBK293" s="135"/>
      <c r="KBL293" s="135"/>
      <c r="KBM293" s="135"/>
      <c r="KBN293" s="135"/>
      <c r="KBO293" s="135"/>
      <c r="KBP293" s="135"/>
      <c r="KBQ293" s="135"/>
      <c r="KBR293" s="135"/>
      <c r="KBS293" s="135"/>
      <c r="KBT293" s="135"/>
      <c r="KBU293" s="135"/>
      <c r="KBV293" s="135"/>
      <c r="KBW293" s="135"/>
      <c r="KBX293" s="135"/>
      <c r="KBY293" s="135"/>
      <c r="KBZ293" s="135"/>
      <c r="KCA293" s="135"/>
      <c r="KCB293" s="135"/>
      <c r="KCC293" s="135"/>
      <c r="KCD293" s="135"/>
      <c r="KCE293" s="135"/>
      <c r="KCF293" s="135"/>
      <c r="KCG293" s="135"/>
      <c r="KCH293" s="135"/>
      <c r="KCI293" s="135"/>
      <c r="KCJ293" s="135"/>
      <c r="KCK293" s="135"/>
      <c r="KCL293" s="135"/>
      <c r="KCM293" s="135"/>
      <c r="KCN293" s="135"/>
      <c r="KCO293" s="135"/>
      <c r="KCP293" s="135"/>
      <c r="KCQ293" s="135"/>
      <c r="KCR293" s="135"/>
      <c r="KCS293" s="135"/>
      <c r="KCT293" s="135"/>
      <c r="KCU293" s="135"/>
      <c r="KCV293" s="135"/>
      <c r="KCW293" s="135"/>
      <c r="KCX293" s="135"/>
      <c r="KCY293" s="135"/>
      <c r="KCZ293" s="135"/>
      <c r="KDA293" s="135"/>
      <c r="KDB293" s="135"/>
      <c r="KDC293" s="135"/>
      <c r="KDD293" s="135"/>
      <c r="KDE293" s="135"/>
      <c r="KDF293" s="135"/>
      <c r="KDG293" s="135"/>
      <c r="KDH293" s="135"/>
      <c r="KDI293" s="135"/>
      <c r="KDJ293" s="135"/>
      <c r="KDK293" s="135"/>
      <c r="KDL293" s="135"/>
      <c r="KDM293" s="135"/>
      <c r="KDN293" s="135"/>
      <c r="KDO293" s="135"/>
      <c r="KDP293" s="135"/>
      <c r="KDQ293" s="135"/>
      <c r="KDR293" s="135"/>
      <c r="KDS293" s="135"/>
      <c r="KDT293" s="135"/>
      <c r="KDU293" s="135"/>
      <c r="KDV293" s="135"/>
      <c r="KDW293" s="135"/>
      <c r="KDX293" s="135"/>
      <c r="KDY293" s="135"/>
      <c r="KDZ293" s="135"/>
      <c r="KEA293" s="135"/>
      <c r="KEB293" s="135"/>
      <c r="KEC293" s="135"/>
      <c r="KED293" s="135"/>
      <c r="KEE293" s="135"/>
      <c r="KEF293" s="135"/>
      <c r="KEG293" s="135"/>
      <c r="KEH293" s="135"/>
      <c r="KEI293" s="135"/>
      <c r="KEJ293" s="135"/>
      <c r="KEK293" s="135"/>
      <c r="KEL293" s="135"/>
      <c r="KEM293" s="135"/>
      <c r="KEN293" s="135"/>
      <c r="KEO293" s="135"/>
      <c r="KEP293" s="135"/>
      <c r="KEQ293" s="135"/>
      <c r="KER293" s="135"/>
      <c r="KES293" s="135"/>
      <c r="KET293" s="135"/>
      <c r="KEU293" s="135"/>
      <c r="KEV293" s="135"/>
      <c r="KEW293" s="135"/>
      <c r="KEX293" s="135"/>
      <c r="KEY293" s="135"/>
      <c r="KEZ293" s="135"/>
      <c r="KFA293" s="135"/>
      <c r="KFB293" s="135"/>
      <c r="KFC293" s="135"/>
      <c r="KFD293" s="135"/>
      <c r="KFE293" s="135"/>
      <c r="KFF293" s="135"/>
      <c r="KFG293" s="135"/>
      <c r="KFH293" s="135"/>
      <c r="KFI293" s="135"/>
      <c r="KFJ293" s="135"/>
      <c r="KFK293" s="135"/>
      <c r="KFL293" s="135"/>
      <c r="KFM293" s="135"/>
      <c r="KFN293" s="135"/>
      <c r="KFO293" s="135"/>
      <c r="KFP293" s="135"/>
      <c r="KFQ293" s="135"/>
      <c r="KFR293" s="135"/>
      <c r="KFS293" s="135"/>
      <c r="KFT293" s="135"/>
      <c r="KFU293" s="135"/>
      <c r="KFV293" s="135"/>
      <c r="KFW293" s="135"/>
      <c r="KFX293" s="135"/>
      <c r="KFY293" s="135"/>
      <c r="KFZ293" s="135"/>
      <c r="KGA293" s="135"/>
      <c r="KGB293" s="135"/>
      <c r="KGC293" s="135"/>
      <c r="KGD293" s="135"/>
      <c r="KGE293" s="135"/>
      <c r="KGF293" s="135"/>
      <c r="KGG293" s="135"/>
      <c r="KGH293" s="135"/>
      <c r="KGI293" s="135"/>
      <c r="KGJ293" s="135"/>
      <c r="KGK293" s="135"/>
      <c r="KGL293" s="135"/>
      <c r="KGM293" s="135"/>
      <c r="KGN293" s="135"/>
      <c r="KGO293" s="135"/>
      <c r="KGP293" s="135"/>
      <c r="KGQ293" s="135"/>
      <c r="KGR293" s="135"/>
      <c r="KGS293" s="135"/>
      <c r="KGT293" s="135"/>
      <c r="KGU293" s="135"/>
      <c r="KGV293" s="135"/>
      <c r="KGW293" s="135"/>
      <c r="KGX293" s="135"/>
      <c r="KGY293" s="135"/>
      <c r="KGZ293" s="135"/>
      <c r="KHA293" s="135"/>
      <c r="KHB293" s="135"/>
      <c r="KHC293" s="135"/>
      <c r="KHD293" s="135"/>
      <c r="KHE293" s="135"/>
      <c r="KHF293" s="135"/>
      <c r="KHG293" s="135"/>
      <c r="KHH293" s="135"/>
      <c r="KHI293" s="135"/>
      <c r="KHJ293" s="135"/>
      <c r="KHK293" s="135"/>
      <c r="KHL293" s="135"/>
      <c r="KHM293" s="135"/>
      <c r="KHN293" s="135"/>
      <c r="KHO293" s="135"/>
      <c r="KHP293" s="135"/>
      <c r="KHQ293" s="135"/>
      <c r="KHR293" s="135"/>
      <c r="KHS293" s="135"/>
      <c r="KHT293" s="135"/>
      <c r="KHU293" s="135"/>
      <c r="KHV293" s="135"/>
      <c r="KHW293" s="135"/>
      <c r="KHX293" s="135"/>
      <c r="KHY293" s="135"/>
      <c r="KHZ293" s="135"/>
      <c r="KIA293" s="135"/>
      <c r="KIB293" s="135"/>
      <c r="KIC293" s="135"/>
      <c r="KID293" s="135"/>
      <c r="KIE293" s="135"/>
      <c r="KIF293" s="135"/>
      <c r="KIG293" s="135"/>
      <c r="KIH293" s="135"/>
      <c r="KII293" s="135"/>
      <c r="KIJ293" s="135"/>
      <c r="KIK293" s="135"/>
      <c r="KIL293" s="135"/>
      <c r="KIM293" s="135"/>
      <c r="KIN293" s="135"/>
      <c r="KIO293" s="135"/>
      <c r="KIP293" s="135"/>
      <c r="KIQ293" s="135"/>
      <c r="KIR293" s="135"/>
      <c r="KIS293" s="135"/>
      <c r="KIT293" s="135"/>
      <c r="KIU293" s="135"/>
      <c r="KIV293" s="135"/>
      <c r="KIW293" s="135"/>
      <c r="KIX293" s="135"/>
      <c r="KIY293" s="135"/>
      <c r="KIZ293" s="135"/>
      <c r="KJA293" s="135"/>
      <c r="KJB293" s="135"/>
      <c r="KJC293" s="135"/>
      <c r="KJD293" s="135"/>
      <c r="KJE293" s="135"/>
      <c r="KJF293" s="135"/>
      <c r="KJG293" s="135"/>
      <c r="KJH293" s="135"/>
      <c r="KJI293" s="135"/>
      <c r="KJJ293" s="135"/>
      <c r="KJK293" s="135"/>
      <c r="KJL293" s="135"/>
      <c r="KJM293" s="135"/>
      <c r="KJN293" s="135"/>
      <c r="KJO293" s="135"/>
      <c r="KJP293" s="135"/>
      <c r="KJQ293" s="135"/>
      <c r="KJR293" s="135"/>
      <c r="KJS293" s="135"/>
      <c r="KJT293" s="135"/>
      <c r="KJU293" s="135"/>
      <c r="KJV293" s="135"/>
      <c r="KJW293" s="135"/>
      <c r="KJX293" s="135"/>
      <c r="KJY293" s="135"/>
      <c r="KJZ293" s="135"/>
      <c r="KKA293" s="135"/>
      <c r="KKB293" s="135"/>
      <c r="KKC293" s="135"/>
      <c r="KKD293" s="135"/>
      <c r="KKE293" s="135"/>
      <c r="KKF293" s="135"/>
      <c r="KKG293" s="135"/>
      <c r="KKH293" s="135"/>
      <c r="KKI293" s="135"/>
      <c r="KKJ293" s="135"/>
      <c r="KKK293" s="135"/>
      <c r="KKL293" s="135"/>
      <c r="KKM293" s="135"/>
      <c r="KKN293" s="135"/>
      <c r="KKO293" s="135"/>
      <c r="KKP293" s="135"/>
      <c r="KKQ293" s="135"/>
      <c r="KKR293" s="135"/>
      <c r="KKS293" s="135"/>
      <c r="KKT293" s="135"/>
      <c r="KKU293" s="135"/>
      <c r="KKV293" s="135"/>
      <c r="KKW293" s="135"/>
      <c r="KKX293" s="135"/>
      <c r="KKY293" s="135"/>
      <c r="KKZ293" s="135"/>
      <c r="KLA293" s="135"/>
      <c r="KLB293" s="135"/>
      <c r="KLC293" s="135"/>
      <c r="KLD293" s="135"/>
      <c r="KLE293" s="135"/>
      <c r="KLF293" s="135"/>
      <c r="KLG293" s="135"/>
      <c r="KLH293" s="135"/>
      <c r="KLI293" s="135"/>
      <c r="KLJ293" s="135"/>
      <c r="KLK293" s="135"/>
      <c r="KLL293" s="135"/>
      <c r="KLM293" s="135"/>
      <c r="KLN293" s="135"/>
      <c r="KLO293" s="135"/>
      <c r="KLP293" s="135"/>
      <c r="KLQ293" s="135"/>
      <c r="KLR293" s="135"/>
      <c r="KLS293" s="135"/>
      <c r="KLT293" s="135"/>
      <c r="KLU293" s="135"/>
      <c r="KLV293" s="135"/>
      <c r="KLW293" s="135"/>
      <c r="KLX293" s="135"/>
      <c r="KLY293" s="135"/>
      <c r="KLZ293" s="135"/>
      <c r="KMA293" s="135"/>
      <c r="KMB293" s="135"/>
      <c r="KMC293" s="135"/>
      <c r="KMD293" s="135"/>
      <c r="KME293" s="135"/>
      <c r="KMF293" s="135"/>
      <c r="KMG293" s="135"/>
      <c r="KMH293" s="135"/>
      <c r="KMI293" s="135"/>
      <c r="KMJ293" s="135"/>
      <c r="KMK293" s="135"/>
      <c r="KML293" s="135"/>
      <c r="KMM293" s="135"/>
      <c r="KMN293" s="135"/>
      <c r="KMO293" s="135"/>
      <c r="KMP293" s="135"/>
      <c r="KMQ293" s="135"/>
      <c r="KMR293" s="135"/>
      <c r="KMS293" s="135"/>
      <c r="KMT293" s="135"/>
      <c r="KMU293" s="135"/>
      <c r="KMV293" s="135"/>
      <c r="KMW293" s="135"/>
      <c r="KMX293" s="135"/>
      <c r="KMY293" s="135"/>
      <c r="KMZ293" s="135"/>
      <c r="KNA293" s="135"/>
      <c r="KNB293" s="135"/>
      <c r="KNC293" s="135"/>
      <c r="KND293" s="135"/>
      <c r="KNE293" s="135"/>
      <c r="KNF293" s="135"/>
      <c r="KNG293" s="135"/>
      <c r="KNH293" s="135"/>
      <c r="KNI293" s="135"/>
      <c r="KNJ293" s="135"/>
      <c r="KNK293" s="135"/>
      <c r="KNL293" s="135"/>
      <c r="KNM293" s="135"/>
      <c r="KNN293" s="135"/>
      <c r="KNO293" s="135"/>
      <c r="KNP293" s="135"/>
      <c r="KNQ293" s="135"/>
      <c r="KNR293" s="135"/>
      <c r="KNS293" s="135"/>
      <c r="KNT293" s="135"/>
      <c r="KNU293" s="135"/>
      <c r="KNV293" s="135"/>
      <c r="KNW293" s="135"/>
      <c r="KNX293" s="135"/>
      <c r="KNY293" s="135"/>
      <c r="KNZ293" s="135"/>
      <c r="KOA293" s="135"/>
      <c r="KOB293" s="135"/>
      <c r="KOC293" s="135"/>
      <c r="KOD293" s="135"/>
      <c r="KOE293" s="135"/>
      <c r="KOF293" s="135"/>
      <c r="KOG293" s="135"/>
      <c r="KOH293" s="135"/>
      <c r="KOI293" s="135"/>
      <c r="KOJ293" s="135"/>
      <c r="KOK293" s="135"/>
      <c r="KOL293" s="135"/>
      <c r="KOM293" s="135"/>
      <c r="KON293" s="135"/>
      <c r="KOO293" s="135"/>
      <c r="KOP293" s="135"/>
      <c r="KOQ293" s="135"/>
      <c r="KOR293" s="135"/>
      <c r="KOS293" s="135"/>
      <c r="KOT293" s="135"/>
      <c r="KOU293" s="135"/>
      <c r="KOV293" s="135"/>
      <c r="KOW293" s="135"/>
      <c r="KOX293" s="135"/>
      <c r="KOY293" s="135"/>
      <c r="KOZ293" s="135"/>
      <c r="KPA293" s="135"/>
      <c r="KPB293" s="135"/>
      <c r="KPC293" s="135"/>
      <c r="KPD293" s="135"/>
      <c r="KPE293" s="135"/>
      <c r="KPF293" s="135"/>
      <c r="KPG293" s="135"/>
      <c r="KPH293" s="135"/>
      <c r="KPI293" s="135"/>
      <c r="KPJ293" s="135"/>
      <c r="KPK293" s="135"/>
      <c r="KPL293" s="135"/>
      <c r="KPM293" s="135"/>
      <c r="KPN293" s="135"/>
      <c r="KPO293" s="135"/>
      <c r="KPP293" s="135"/>
      <c r="KPQ293" s="135"/>
      <c r="KPR293" s="135"/>
      <c r="KPS293" s="135"/>
      <c r="KPT293" s="135"/>
      <c r="KPU293" s="135"/>
      <c r="KPV293" s="135"/>
      <c r="KPW293" s="135"/>
      <c r="KPX293" s="135"/>
      <c r="KPY293" s="135"/>
      <c r="KPZ293" s="135"/>
      <c r="KQA293" s="135"/>
      <c r="KQB293" s="135"/>
      <c r="KQC293" s="135"/>
      <c r="KQD293" s="135"/>
      <c r="KQE293" s="135"/>
      <c r="KQF293" s="135"/>
      <c r="KQG293" s="135"/>
      <c r="KQH293" s="135"/>
      <c r="KQI293" s="135"/>
      <c r="KQJ293" s="135"/>
      <c r="KQK293" s="135"/>
      <c r="KQL293" s="135"/>
      <c r="KQM293" s="135"/>
      <c r="KQN293" s="135"/>
      <c r="KQO293" s="135"/>
      <c r="KQP293" s="135"/>
      <c r="KQQ293" s="135"/>
      <c r="KQR293" s="135"/>
      <c r="KQS293" s="135"/>
      <c r="KQT293" s="135"/>
      <c r="KQU293" s="135"/>
      <c r="KQV293" s="135"/>
      <c r="KQW293" s="135"/>
      <c r="KQX293" s="135"/>
      <c r="KQY293" s="135"/>
      <c r="KQZ293" s="135"/>
      <c r="KRA293" s="135"/>
      <c r="KRB293" s="135"/>
      <c r="KRC293" s="135"/>
      <c r="KRD293" s="135"/>
      <c r="KRE293" s="135"/>
      <c r="KRF293" s="135"/>
      <c r="KRG293" s="135"/>
      <c r="KRH293" s="135"/>
      <c r="KRI293" s="135"/>
      <c r="KRJ293" s="135"/>
      <c r="KRK293" s="135"/>
      <c r="KRL293" s="135"/>
      <c r="KRM293" s="135"/>
      <c r="KRN293" s="135"/>
      <c r="KRO293" s="135"/>
      <c r="KRP293" s="135"/>
      <c r="KRQ293" s="135"/>
      <c r="KRR293" s="135"/>
      <c r="KRS293" s="135"/>
      <c r="KRT293" s="135"/>
      <c r="KRU293" s="135"/>
      <c r="KRV293" s="135"/>
      <c r="KRW293" s="135"/>
      <c r="KRX293" s="135"/>
      <c r="KRY293" s="135"/>
      <c r="KRZ293" s="135"/>
      <c r="KSA293" s="135"/>
      <c r="KSB293" s="135"/>
      <c r="KSC293" s="135"/>
      <c r="KSD293" s="135"/>
      <c r="KSE293" s="135"/>
      <c r="KSF293" s="135"/>
      <c r="KSG293" s="135"/>
      <c r="KSH293" s="135"/>
      <c r="KSI293" s="135"/>
      <c r="KSJ293" s="135"/>
      <c r="KSK293" s="135"/>
      <c r="KSL293" s="135"/>
      <c r="KSM293" s="135"/>
      <c r="KSN293" s="135"/>
      <c r="KSO293" s="135"/>
      <c r="KSP293" s="135"/>
      <c r="KSQ293" s="135"/>
      <c r="KSR293" s="135"/>
      <c r="KSS293" s="135"/>
      <c r="KST293" s="135"/>
      <c r="KSU293" s="135"/>
      <c r="KSV293" s="135"/>
      <c r="KSW293" s="135"/>
      <c r="KSX293" s="135"/>
      <c r="KSY293" s="135"/>
      <c r="KSZ293" s="135"/>
      <c r="KTA293" s="135"/>
      <c r="KTB293" s="135"/>
      <c r="KTC293" s="135"/>
      <c r="KTD293" s="135"/>
      <c r="KTE293" s="135"/>
      <c r="KTF293" s="135"/>
      <c r="KTG293" s="135"/>
      <c r="KTH293" s="135"/>
      <c r="KTI293" s="135"/>
      <c r="KTJ293" s="135"/>
      <c r="KTK293" s="135"/>
      <c r="KTL293" s="135"/>
      <c r="KTM293" s="135"/>
      <c r="KTN293" s="135"/>
      <c r="KTO293" s="135"/>
      <c r="KTP293" s="135"/>
      <c r="KTQ293" s="135"/>
      <c r="KTR293" s="135"/>
      <c r="KTS293" s="135"/>
      <c r="KTT293" s="135"/>
      <c r="KTU293" s="135"/>
      <c r="KTV293" s="135"/>
      <c r="KTW293" s="135"/>
      <c r="KTX293" s="135"/>
      <c r="KTY293" s="135"/>
      <c r="KTZ293" s="135"/>
      <c r="KUA293" s="135"/>
      <c r="KUB293" s="135"/>
      <c r="KUC293" s="135"/>
      <c r="KUD293" s="135"/>
      <c r="KUE293" s="135"/>
      <c r="KUF293" s="135"/>
      <c r="KUG293" s="135"/>
      <c r="KUH293" s="135"/>
      <c r="KUI293" s="135"/>
      <c r="KUJ293" s="135"/>
      <c r="KUK293" s="135"/>
      <c r="KUL293" s="135"/>
      <c r="KUM293" s="135"/>
      <c r="KUN293" s="135"/>
      <c r="KUO293" s="135"/>
      <c r="KUP293" s="135"/>
      <c r="KUQ293" s="135"/>
      <c r="KUR293" s="135"/>
      <c r="KUS293" s="135"/>
      <c r="KUT293" s="135"/>
      <c r="KUU293" s="135"/>
      <c r="KUV293" s="135"/>
      <c r="KUW293" s="135"/>
      <c r="KUX293" s="135"/>
      <c r="KUY293" s="135"/>
      <c r="KUZ293" s="135"/>
      <c r="KVA293" s="135"/>
      <c r="KVB293" s="135"/>
      <c r="KVC293" s="135"/>
      <c r="KVD293" s="135"/>
      <c r="KVE293" s="135"/>
      <c r="KVF293" s="135"/>
      <c r="KVG293" s="135"/>
      <c r="KVH293" s="135"/>
      <c r="KVI293" s="135"/>
      <c r="KVJ293" s="135"/>
      <c r="KVK293" s="135"/>
      <c r="KVL293" s="135"/>
      <c r="KVM293" s="135"/>
      <c r="KVN293" s="135"/>
      <c r="KVO293" s="135"/>
      <c r="KVP293" s="135"/>
      <c r="KVQ293" s="135"/>
      <c r="KVR293" s="135"/>
      <c r="KVS293" s="135"/>
      <c r="KVT293" s="135"/>
      <c r="KVU293" s="135"/>
      <c r="KVV293" s="135"/>
      <c r="KVW293" s="135"/>
      <c r="KVX293" s="135"/>
      <c r="KVY293" s="135"/>
      <c r="KVZ293" s="135"/>
      <c r="KWA293" s="135"/>
      <c r="KWB293" s="135"/>
      <c r="KWC293" s="135"/>
      <c r="KWD293" s="135"/>
      <c r="KWE293" s="135"/>
      <c r="KWF293" s="135"/>
      <c r="KWG293" s="135"/>
      <c r="KWH293" s="135"/>
      <c r="KWI293" s="135"/>
      <c r="KWJ293" s="135"/>
      <c r="KWK293" s="135"/>
      <c r="KWL293" s="135"/>
      <c r="KWM293" s="135"/>
      <c r="KWN293" s="135"/>
      <c r="KWO293" s="135"/>
      <c r="KWP293" s="135"/>
      <c r="KWQ293" s="135"/>
      <c r="KWR293" s="135"/>
      <c r="KWS293" s="135"/>
      <c r="KWT293" s="135"/>
      <c r="KWU293" s="135"/>
      <c r="KWV293" s="135"/>
      <c r="KWW293" s="135"/>
      <c r="KWX293" s="135"/>
      <c r="KWY293" s="135"/>
      <c r="KWZ293" s="135"/>
      <c r="KXA293" s="135"/>
      <c r="KXB293" s="135"/>
      <c r="KXC293" s="135"/>
      <c r="KXD293" s="135"/>
      <c r="KXE293" s="135"/>
      <c r="KXF293" s="135"/>
      <c r="KXG293" s="135"/>
      <c r="KXH293" s="135"/>
      <c r="KXI293" s="135"/>
      <c r="KXJ293" s="135"/>
      <c r="KXK293" s="135"/>
      <c r="KXL293" s="135"/>
      <c r="KXM293" s="135"/>
      <c r="KXN293" s="135"/>
      <c r="KXO293" s="135"/>
      <c r="KXP293" s="135"/>
      <c r="KXQ293" s="135"/>
      <c r="KXR293" s="135"/>
      <c r="KXS293" s="135"/>
      <c r="KXT293" s="135"/>
      <c r="KXU293" s="135"/>
      <c r="KXV293" s="135"/>
      <c r="KXW293" s="135"/>
      <c r="KXX293" s="135"/>
      <c r="KXY293" s="135"/>
      <c r="KXZ293" s="135"/>
      <c r="KYA293" s="135"/>
      <c r="KYB293" s="135"/>
      <c r="KYC293" s="135"/>
      <c r="KYD293" s="135"/>
      <c r="KYE293" s="135"/>
      <c r="KYF293" s="135"/>
      <c r="KYG293" s="135"/>
      <c r="KYH293" s="135"/>
      <c r="KYI293" s="135"/>
      <c r="KYJ293" s="135"/>
      <c r="KYK293" s="135"/>
      <c r="KYL293" s="135"/>
      <c r="KYM293" s="135"/>
      <c r="KYN293" s="135"/>
      <c r="KYO293" s="135"/>
      <c r="KYP293" s="135"/>
      <c r="KYQ293" s="135"/>
      <c r="KYR293" s="135"/>
      <c r="KYS293" s="135"/>
      <c r="KYT293" s="135"/>
      <c r="KYU293" s="135"/>
      <c r="KYV293" s="135"/>
      <c r="KYW293" s="135"/>
      <c r="KYX293" s="135"/>
      <c r="KYY293" s="135"/>
      <c r="KYZ293" s="135"/>
      <c r="KZA293" s="135"/>
      <c r="KZB293" s="135"/>
      <c r="KZC293" s="135"/>
      <c r="KZD293" s="135"/>
      <c r="KZE293" s="135"/>
      <c r="KZF293" s="135"/>
      <c r="KZG293" s="135"/>
      <c r="KZH293" s="135"/>
      <c r="KZI293" s="135"/>
      <c r="KZJ293" s="135"/>
      <c r="KZK293" s="135"/>
      <c r="KZL293" s="135"/>
      <c r="KZM293" s="135"/>
      <c r="KZN293" s="135"/>
      <c r="KZO293" s="135"/>
      <c r="KZP293" s="135"/>
      <c r="KZQ293" s="135"/>
      <c r="KZR293" s="135"/>
      <c r="KZS293" s="135"/>
      <c r="KZT293" s="135"/>
      <c r="KZU293" s="135"/>
      <c r="KZV293" s="135"/>
      <c r="KZW293" s="135"/>
      <c r="KZX293" s="135"/>
      <c r="KZY293" s="135"/>
      <c r="KZZ293" s="135"/>
      <c r="LAA293" s="135"/>
      <c r="LAB293" s="135"/>
      <c r="LAC293" s="135"/>
      <c r="LAD293" s="135"/>
      <c r="LAE293" s="135"/>
      <c r="LAF293" s="135"/>
      <c r="LAG293" s="135"/>
      <c r="LAH293" s="135"/>
      <c r="LAI293" s="135"/>
      <c r="LAJ293" s="135"/>
      <c r="LAK293" s="135"/>
      <c r="LAL293" s="135"/>
      <c r="LAM293" s="135"/>
      <c r="LAN293" s="135"/>
      <c r="LAO293" s="135"/>
      <c r="LAP293" s="135"/>
      <c r="LAQ293" s="135"/>
      <c r="LAR293" s="135"/>
      <c r="LAS293" s="135"/>
      <c r="LAT293" s="135"/>
      <c r="LAU293" s="135"/>
      <c r="LAV293" s="135"/>
      <c r="LAW293" s="135"/>
      <c r="LAX293" s="135"/>
      <c r="LAY293" s="135"/>
      <c r="LAZ293" s="135"/>
      <c r="LBA293" s="135"/>
      <c r="LBB293" s="135"/>
      <c r="LBC293" s="135"/>
      <c r="LBD293" s="135"/>
      <c r="LBE293" s="135"/>
      <c r="LBF293" s="135"/>
      <c r="LBG293" s="135"/>
      <c r="LBH293" s="135"/>
      <c r="LBI293" s="135"/>
      <c r="LBJ293" s="135"/>
      <c r="LBK293" s="135"/>
      <c r="LBL293" s="135"/>
      <c r="LBM293" s="135"/>
      <c r="LBN293" s="135"/>
      <c r="LBO293" s="135"/>
      <c r="LBP293" s="135"/>
      <c r="LBQ293" s="135"/>
      <c r="LBR293" s="135"/>
      <c r="LBS293" s="135"/>
      <c r="LBT293" s="135"/>
      <c r="LBU293" s="135"/>
      <c r="LBV293" s="135"/>
      <c r="LBW293" s="135"/>
      <c r="LBX293" s="135"/>
      <c r="LBY293" s="135"/>
      <c r="LBZ293" s="135"/>
      <c r="LCA293" s="135"/>
      <c r="LCB293" s="135"/>
      <c r="LCC293" s="135"/>
      <c r="LCD293" s="135"/>
      <c r="LCE293" s="135"/>
      <c r="LCF293" s="135"/>
      <c r="LCG293" s="135"/>
      <c r="LCH293" s="135"/>
      <c r="LCI293" s="135"/>
      <c r="LCJ293" s="135"/>
      <c r="LCK293" s="135"/>
      <c r="LCL293" s="135"/>
      <c r="LCM293" s="135"/>
      <c r="LCN293" s="135"/>
      <c r="LCO293" s="135"/>
      <c r="LCP293" s="135"/>
      <c r="LCQ293" s="135"/>
      <c r="LCR293" s="135"/>
      <c r="LCS293" s="135"/>
      <c r="LCT293" s="135"/>
      <c r="LCU293" s="135"/>
      <c r="LCV293" s="135"/>
      <c r="LCW293" s="135"/>
      <c r="LCX293" s="135"/>
      <c r="LCY293" s="135"/>
      <c r="LCZ293" s="135"/>
      <c r="LDA293" s="135"/>
      <c r="LDB293" s="135"/>
      <c r="LDC293" s="135"/>
      <c r="LDD293" s="135"/>
      <c r="LDE293" s="135"/>
      <c r="LDF293" s="135"/>
      <c r="LDG293" s="135"/>
      <c r="LDH293" s="135"/>
      <c r="LDI293" s="135"/>
      <c r="LDJ293" s="135"/>
      <c r="LDK293" s="135"/>
      <c r="LDL293" s="135"/>
      <c r="LDM293" s="135"/>
      <c r="LDN293" s="135"/>
      <c r="LDO293" s="135"/>
      <c r="LDP293" s="135"/>
      <c r="LDQ293" s="135"/>
      <c r="LDR293" s="135"/>
      <c r="LDS293" s="135"/>
      <c r="LDT293" s="135"/>
      <c r="LDU293" s="135"/>
      <c r="LDV293" s="135"/>
      <c r="LDW293" s="135"/>
      <c r="LDX293" s="135"/>
      <c r="LDY293" s="135"/>
      <c r="LDZ293" s="135"/>
      <c r="LEA293" s="135"/>
      <c r="LEB293" s="135"/>
      <c r="LEC293" s="135"/>
      <c r="LED293" s="135"/>
      <c r="LEE293" s="135"/>
      <c r="LEF293" s="135"/>
      <c r="LEG293" s="135"/>
      <c r="LEH293" s="135"/>
      <c r="LEI293" s="135"/>
      <c r="LEJ293" s="135"/>
      <c r="LEK293" s="135"/>
      <c r="LEL293" s="135"/>
      <c r="LEM293" s="135"/>
      <c r="LEN293" s="135"/>
      <c r="LEO293" s="135"/>
      <c r="LEP293" s="135"/>
      <c r="LEQ293" s="135"/>
      <c r="LER293" s="135"/>
      <c r="LES293" s="135"/>
      <c r="LET293" s="135"/>
      <c r="LEU293" s="135"/>
      <c r="LEV293" s="135"/>
      <c r="LEW293" s="135"/>
      <c r="LEX293" s="135"/>
      <c r="LEY293" s="135"/>
      <c r="LEZ293" s="135"/>
      <c r="LFA293" s="135"/>
      <c r="LFB293" s="135"/>
      <c r="LFC293" s="135"/>
      <c r="LFD293" s="135"/>
      <c r="LFE293" s="135"/>
      <c r="LFF293" s="135"/>
      <c r="LFG293" s="135"/>
      <c r="LFH293" s="135"/>
      <c r="LFI293" s="135"/>
      <c r="LFJ293" s="135"/>
      <c r="LFK293" s="135"/>
      <c r="LFL293" s="135"/>
      <c r="LFM293" s="135"/>
      <c r="LFN293" s="135"/>
      <c r="LFO293" s="135"/>
      <c r="LFP293" s="135"/>
      <c r="LFQ293" s="135"/>
      <c r="LFR293" s="135"/>
      <c r="LFS293" s="135"/>
      <c r="LFT293" s="135"/>
      <c r="LFU293" s="135"/>
      <c r="LFV293" s="135"/>
      <c r="LFW293" s="135"/>
      <c r="LFX293" s="135"/>
      <c r="LFY293" s="135"/>
      <c r="LFZ293" s="135"/>
      <c r="LGA293" s="135"/>
      <c r="LGB293" s="135"/>
      <c r="LGC293" s="135"/>
      <c r="LGD293" s="135"/>
      <c r="LGE293" s="135"/>
      <c r="LGF293" s="135"/>
      <c r="LGG293" s="135"/>
      <c r="LGH293" s="135"/>
      <c r="LGI293" s="135"/>
      <c r="LGJ293" s="135"/>
      <c r="LGK293" s="135"/>
      <c r="LGL293" s="135"/>
      <c r="LGM293" s="135"/>
      <c r="LGN293" s="135"/>
      <c r="LGO293" s="135"/>
      <c r="LGP293" s="135"/>
      <c r="LGQ293" s="135"/>
      <c r="LGR293" s="135"/>
      <c r="LGS293" s="135"/>
      <c r="LGT293" s="135"/>
      <c r="LGU293" s="135"/>
      <c r="LGV293" s="135"/>
      <c r="LGW293" s="135"/>
      <c r="LGX293" s="135"/>
      <c r="LGY293" s="135"/>
      <c r="LGZ293" s="135"/>
      <c r="LHA293" s="135"/>
      <c r="LHB293" s="135"/>
      <c r="LHC293" s="135"/>
      <c r="LHD293" s="135"/>
      <c r="LHE293" s="135"/>
      <c r="LHF293" s="135"/>
      <c r="LHG293" s="135"/>
      <c r="LHH293" s="135"/>
      <c r="LHI293" s="135"/>
      <c r="LHJ293" s="135"/>
      <c r="LHK293" s="135"/>
      <c r="LHL293" s="135"/>
      <c r="LHM293" s="135"/>
      <c r="LHN293" s="135"/>
      <c r="LHO293" s="135"/>
      <c r="LHP293" s="135"/>
      <c r="LHQ293" s="135"/>
      <c r="LHR293" s="135"/>
      <c r="LHS293" s="135"/>
      <c r="LHT293" s="135"/>
      <c r="LHU293" s="135"/>
      <c r="LHV293" s="135"/>
      <c r="LHW293" s="135"/>
      <c r="LHX293" s="135"/>
      <c r="LHY293" s="135"/>
      <c r="LHZ293" s="135"/>
      <c r="LIA293" s="135"/>
      <c r="LIB293" s="135"/>
      <c r="LIC293" s="135"/>
      <c r="LID293" s="135"/>
      <c r="LIE293" s="135"/>
      <c r="LIF293" s="135"/>
      <c r="LIG293" s="135"/>
      <c r="LIH293" s="135"/>
      <c r="LII293" s="135"/>
      <c r="LIJ293" s="135"/>
      <c r="LIK293" s="135"/>
      <c r="LIL293" s="135"/>
      <c r="LIM293" s="135"/>
      <c r="LIN293" s="135"/>
      <c r="LIO293" s="135"/>
      <c r="LIP293" s="135"/>
      <c r="LIQ293" s="135"/>
      <c r="LIR293" s="135"/>
      <c r="LIS293" s="135"/>
      <c r="LIT293" s="135"/>
      <c r="LIU293" s="135"/>
      <c r="LIV293" s="135"/>
      <c r="LIW293" s="135"/>
      <c r="LIX293" s="135"/>
      <c r="LIY293" s="135"/>
      <c r="LIZ293" s="135"/>
      <c r="LJA293" s="135"/>
      <c r="LJB293" s="135"/>
      <c r="LJC293" s="135"/>
      <c r="LJD293" s="135"/>
      <c r="LJE293" s="135"/>
      <c r="LJF293" s="135"/>
      <c r="LJG293" s="135"/>
      <c r="LJH293" s="135"/>
      <c r="LJI293" s="135"/>
      <c r="LJJ293" s="135"/>
      <c r="LJK293" s="135"/>
      <c r="LJL293" s="135"/>
      <c r="LJM293" s="135"/>
      <c r="LJN293" s="135"/>
      <c r="LJO293" s="135"/>
      <c r="LJP293" s="135"/>
      <c r="LJQ293" s="135"/>
      <c r="LJR293" s="135"/>
      <c r="LJS293" s="135"/>
      <c r="LJT293" s="135"/>
      <c r="LJU293" s="135"/>
      <c r="LJV293" s="135"/>
      <c r="LJW293" s="135"/>
      <c r="LJX293" s="135"/>
      <c r="LJY293" s="135"/>
      <c r="LJZ293" s="135"/>
      <c r="LKA293" s="135"/>
      <c r="LKB293" s="135"/>
      <c r="LKC293" s="135"/>
      <c r="LKD293" s="135"/>
      <c r="LKE293" s="135"/>
      <c r="LKF293" s="135"/>
      <c r="LKG293" s="135"/>
      <c r="LKH293" s="135"/>
      <c r="LKI293" s="135"/>
      <c r="LKJ293" s="135"/>
      <c r="LKK293" s="135"/>
      <c r="LKL293" s="135"/>
      <c r="LKM293" s="135"/>
      <c r="LKN293" s="135"/>
      <c r="LKO293" s="135"/>
      <c r="LKP293" s="135"/>
      <c r="LKQ293" s="135"/>
      <c r="LKR293" s="135"/>
      <c r="LKS293" s="135"/>
      <c r="LKT293" s="135"/>
      <c r="LKU293" s="135"/>
      <c r="LKV293" s="135"/>
      <c r="LKW293" s="135"/>
      <c r="LKX293" s="135"/>
      <c r="LKY293" s="135"/>
      <c r="LKZ293" s="135"/>
      <c r="LLA293" s="135"/>
      <c r="LLB293" s="135"/>
      <c r="LLC293" s="135"/>
      <c r="LLD293" s="135"/>
      <c r="LLE293" s="135"/>
      <c r="LLF293" s="135"/>
      <c r="LLG293" s="135"/>
      <c r="LLH293" s="135"/>
      <c r="LLI293" s="135"/>
      <c r="LLJ293" s="135"/>
      <c r="LLK293" s="135"/>
      <c r="LLL293" s="135"/>
      <c r="LLM293" s="135"/>
      <c r="LLN293" s="135"/>
      <c r="LLO293" s="135"/>
      <c r="LLP293" s="135"/>
      <c r="LLQ293" s="135"/>
      <c r="LLR293" s="135"/>
      <c r="LLS293" s="135"/>
      <c r="LLT293" s="135"/>
      <c r="LLU293" s="135"/>
      <c r="LLV293" s="135"/>
      <c r="LLW293" s="135"/>
      <c r="LLX293" s="135"/>
      <c r="LLY293" s="135"/>
      <c r="LLZ293" s="135"/>
      <c r="LMA293" s="135"/>
      <c r="LMB293" s="135"/>
      <c r="LMC293" s="135"/>
      <c r="LMD293" s="135"/>
      <c r="LME293" s="135"/>
      <c r="LMF293" s="135"/>
      <c r="LMG293" s="135"/>
      <c r="LMH293" s="135"/>
      <c r="LMI293" s="135"/>
      <c r="LMJ293" s="135"/>
      <c r="LMK293" s="135"/>
      <c r="LML293" s="135"/>
      <c r="LMM293" s="135"/>
      <c r="LMN293" s="135"/>
      <c r="LMO293" s="135"/>
      <c r="LMP293" s="135"/>
      <c r="LMQ293" s="135"/>
      <c r="LMR293" s="135"/>
      <c r="LMS293" s="135"/>
      <c r="LMT293" s="135"/>
      <c r="LMU293" s="135"/>
      <c r="LMV293" s="135"/>
      <c r="LMW293" s="135"/>
      <c r="LMX293" s="135"/>
      <c r="LMY293" s="135"/>
      <c r="LMZ293" s="135"/>
      <c r="LNA293" s="135"/>
      <c r="LNB293" s="135"/>
      <c r="LNC293" s="135"/>
      <c r="LND293" s="135"/>
      <c r="LNE293" s="135"/>
      <c r="LNF293" s="135"/>
      <c r="LNG293" s="135"/>
      <c r="LNH293" s="135"/>
      <c r="LNI293" s="135"/>
      <c r="LNJ293" s="135"/>
      <c r="LNK293" s="135"/>
      <c r="LNL293" s="135"/>
      <c r="LNM293" s="135"/>
      <c r="LNN293" s="135"/>
      <c r="LNO293" s="135"/>
      <c r="LNP293" s="135"/>
      <c r="LNQ293" s="135"/>
      <c r="LNR293" s="135"/>
      <c r="LNS293" s="135"/>
      <c r="LNT293" s="135"/>
      <c r="LNU293" s="135"/>
      <c r="LNV293" s="135"/>
      <c r="LNW293" s="135"/>
      <c r="LNX293" s="135"/>
      <c r="LNY293" s="135"/>
      <c r="LNZ293" s="135"/>
      <c r="LOA293" s="135"/>
      <c r="LOB293" s="135"/>
      <c r="LOC293" s="135"/>
      <c r="LOD293" s="135"/>
      <c r="LOE293" s="135"/>
      <c r="LOF293" s="135"/>
      <c r="LOG293" s="135"/>
      <c r="LOH293" s="135"/>
      <c r="LOI293" s="135"/>
      <c r="LOJ293" s="135"/>
      <c r="LOK293" s="135"/>
      <c r="LOL293" s="135"/>
      <c r="LOM293" s="135"/>
      <c r="LON293" s="135"/>
      <c r="LOO293" s="135"/>
      <c r="LOP293" s="135"/>
      <c r="LOQ293" s="135"/>
      <c r="LOR293" s="135"/>
      <c r="LOS293" s="135"/>
      <c r="LOT293" s="135"/>
      <c r="LOU293" s="135"/>
      <c r="LOV293" s="135"/>
      <c r="LOW293" s="135"/>
      <c r="LOX293" s="135"/>
      <c r="LOY293" s="135"/>
      <c r="LOZ293" s="135"/>
      <c r="LPA293" s="135"/>
      <c r="LPB293" s="135"/>
      <c r="LPC293" s="135"/>
      <c r="LPD293" s="135"/>
      <c r="LPE293" s="135"/>
      <c r="LPF293" s="135"/>
      <c r="LPG293" s="135"/>
      <c r="LPH293" s="135"/>
      <c r="LPI293" s="135"/>
      <c r="LPJ293" s="135"/>
      <c r="LPK293" s="135"/>
      <c r="LPL293" s="135"/>
      <c r="LPM293" s="135"/>
      <c r="LPN293" s="135"/>
      <c r="LPO293" s="135"/>
      <c r="LPP293" s="135"/>
      <c r="LPQ293" s="135"/>
      <c r="LPR293" s="135"/>
      <c r="LPS293" s="135"/>
      <c r="LPT293" s="135"/>
      <c r="LPU293" s="135"/>
      <c r="LPV293" s="135"/>
      <c r="LPW293" s="135"/>
      <c r="LPX293" s="135"/>
      <c r="LPY293" s="135"/>
      <c r="LPZ293" s="135"/>
      <c r="LQA293" s="135"/>
      <c r="LQB293" s="135"/>
      <c r="LQC293" s="135"/>
      <c r="LQD293" s="135"/>
      <c r="LQE293" s="135"/>
      <c r="LQF293" s="135"/>
      <c r="LQG293" s="135"/>
      <c r="LQH293" s="135"/>
      <c r="LQI293" s="135"/>
      <c r="LQJ293" s="135"/>
      <c r="LQK293" s="135"/>
      <c r="LQL293" s="135"/>
      <c r="LQM293" s="135"/>
      <c r="LQN293" s="135"/>
      <c r="LQO293" s="135"/>
      <c r="LQP293" s="135"/>
      <c r="LQQ293" s="135"/>
      <c r="LQR293" s="135"/>
      <c r="LQS293" s="135"/>
      <c r="LQT293" s="135"/>
      <c r="LQU293" s="135"/>
      <c r="LQV293" s="135"/>
      <c r="LQW293" s="135"/>
      <c r="LQX293" s="135"/>
      <c r="LQY293" s="135"/>
      <c r="LQZ293" s="135"/>
      <c r="LRA293" s="135"/>
      <c r="LRB293" s="135"/>
      <c r="LRC293" s="135"/>
      <c r="LRD293" s="135"/>
      <c r="LRE293" s="135"/>
      <c r="LRF293" s="135"/>
      <c r="LRG293" s="135"/>
      <c r="LRH293" s="135"/>
      <c r="LRI293" s="135"/>
      <c r="LRJ293" s="135"/>
      <c r="LRK293" s="135"/>
      <c r="LRL293" s="135"/>
      <c r="LRM293" s="135"/>
      <c r="LRN293" s="135"/>
      <c r="LRO293" s="135"/>
      <c r="LRP293" s="135"/>
      <c r="LRQ293" s="135"/>
      <c r="LRR293" s="135"/>
      <c r="LRS293" s="135"/>
      <c r="LRT293" s="135"/>
      <c r="LRU293" s="135"/>
      <c r="LRV293" s="135"/>
      <c r="LRW293" s="135"/>
      <c r="LRX293" s="135"/>
      <c r="LRY293" s="135"/>
      <c r="LRZ293" s="135"/>
      <c r="LSA293" s="135"/>
      <c r="LSB293" s="135"/>
      <c r="LSC293" s="135"/>
      <c r="LSD293" s="135"/>
      <c r="LSE293" s="135"/>
      <c r="LSF293" s="135"/>
      <c r="LSG293" s="135"/>
      <c r="LSH293" s="135"/>
      <c r="LSI293" s="135"/>
      <c r="LSJ293" s="135"/>
      <c r="LSK293" s="135"/>
      <c r="LSL293" s="135"/>
      <c r="LSM293" s="135"/>
      <c r="LSN293" s="135"/>
      <c r="LSO293" s="135"/>
      <c r="LSP293" s="135"/>
      <c r="LSQ293" s="135"/>
      <c r="LSR293" s="135"/>
      <c r="LSS293" s="135"/>
      <c r="LST293" s="135"/>
      <c r="LSU293" s="135"/>
      <c r="LSV293" s="135"/>
      <c r="LSW293" s="135"/>
      <c r="LSX293" s="135"/>
      <c r="LSY293" s="135"/>
      <c r="LSZ293" s="135"/>
      <c r="LTA293" s="135"/>
      <c r="LTB293" s="135"/>
      <c r="LTC293" s="135"/>
      <c r="LTD293" s="135"/>
      <c r="LTE293" s="135"/>
      <c r="LTF293" s="135"/>
      <c r="LTG293" s="135"/>
      <c r="LTH293" s="135"/>
      <c r="LTI293" s="135"/>
      <c r="LTJ293" s="135"/>
      <c r="LTK293" s="135"/>
      <c r="LTL293" s="135"/>
      <c r="LTM293" s="135"/>
      <c r="LTN293" s="135"/>
      <c r="LTO293" s="135"/>
      <c r="LTP293" s="135"/>
      <c r="LTQ293" s="135"/>
      <c r="LTR293" s="135"/>
      <c r="LTS293" s="135"/>
      <c r="LTT293" s="135"/>
      <c r="LTU293" s="135"/>
      <c r="LTV293" s="135"/>
      <c r="LTW293" s="135"/>
      <c r="LTX293" s="135"/>
      <c r="LTY293" s="135"/>
      <c r="LTZ293" s="135"/>
      <c r="LUA293" s="135"/>
      <c r="LUB293" s="135"/>
      <c r="LUC293" s="135"/>
      <c r="LUD293" s="135"/>
      <c r="LUE293" s="135"/>
      <c r="LUF293" s="135"/>
      <c r="LUG293" s="135"/>
      <c r="LUH293" s="135"/>
      <c r="LUI293" s="135"/>
      <c r="LUJ293" s="135"/>
      <c r="LUK293" s="135"/>
      <c r="LUL293" s="135"/>
      <c r="LUM293" s="135"/>
      <c r="LUN293" s="135"/>
      <c r="LUO293" s="135"/>
      <c r="LUP293" s="135"/>
      <c r="LUQ293" s="135"/>
      <c r="LUR293" s="135"/>
      <c r="LUS293" s="135"/>
      <c r="LUT293" s="135"/>
      <c r="LUU293" s="135"/>
      <c r="LUV293" s="135"/>
      <c r="LUW293" s="135"/>
      <c r="LUX293" s="135"/>
      <c r="LUY293" s="135"/>
      <c r="LUZ293" s="135"/>
      <c r="LVA293" s="135"/>
      <c r="LVB293" s="135"/>
      <c r="LVC293" s="135"/>
      <c r="LVD293" s="135"/>
      <c r="LVE293" s="135"/>
      <c r="LVF293" s="135"/>
      <c r="LVG293" s="135"/>
      <c r="LVH293" s="135"/>
      <c r="LVI293" s="135"/>
      <c r="LVJ293" s="135"/>
      <c r="LVK293" s="135"/>
      <c r="LVL293" s="135"/>
      <c r="LVM293" s="135"/>
      <c r="LVN293" s="135"/>
      <c r="LVO293" s="135"/>
      <c r="LVP293" s="135"/>
      <c r="LVQ293" s="135"/>
      <c r="LVR293" s="135"/>
      <c r="LVS293" s="135"/>
      <c r="LVT293" s="135"/>
      <c r="LVU293" s="135"/>
      <c r="LVV293" s="135"/>
      <c r="LVW293" s="135"/>
      <c r="LVX293" s="135"/>
      <c r="LVY293" s="135"/>
      <c r="LVZ293" s="135"/>
      <c r="LWA293" s="135"/>
      <c r="LWB293" s="135"/>
      <c r="LWC293" s="135"/>
      <c r="LWD293" s="135"/>
      <c r="LWE293" s="135"/>
      <c r="LWF293" s="135"/>
      <c r="LWG293" s="135"/>
      <c r="LWH293" s="135"/>
      <c r="LWI293" s="135"/>
      <c r="LWJ293" s="135"/>
      <c r="LWK293" s="135"/>
      <c r="LWL293" s="135"/>
      <c r="LWM293" s="135"/>
      <c r="LWN293" s="135"/>
      <c r="LWO293" s="135"/>
      <c r="LWP293" s="135"/>
      <c r="LWQ293" s="135"/>
      <c r="LWR293" s="135"/>
      <c r="LWS293" s="135"/>
      <c r="LWT293" s="135"/>
      <c r="LWU293" s="135"/>
      <c r="LWV293" s="135"/>
      <c r="LWW293" s="135"/>
      <c r="LWX293" s="135"/>
      <c r="LWY293" s="135"/>
      <c r="LWZ293" s="135"/>
      <c r="LXA293" s="135"/>
      <c r="LXB293" s="135"/>
      <c r="LXC293" s="135"/>
      <c r="LXD293" s="135"/>
      <c r="LXE293" s="135"/>
      <c r="LXF293" s="135"/>
      <c r="LXG293" s="135"/>
      <c r="LXH293" s="135"/>
      <c r="LXI293" s="135"/>
      <c r="LXJ293" s="135"/>
      <c r="LXK293" s="135"/>
      <c r="LXL293" s="135"/>
      <c r="LXM293" s="135"/>
      <c r="LXN293" s="135"/>
      <c r="LXO293" s="135"/>
      <c r="LXP293" s="135"/>
      <c r="LXQ293" s="135"/>
      <c r="LXR293" s="135"/>
      <c r="LXS293" s="135"/>
      <c r="LXT293" s="135"/>
      <c r="LXU293" s="135"/>
      <c r="LXV293" s="135"/>
      <c r="LXW293" s="135"/>
      <c r="LXX293" s="135"/>
      <c r="LXY293" s="135"/>
      <c r="LXZ293" s="135"/>
      <c r="LYA293" s="135"/>
      <c r="LYB293" s="135"/>
      <c r="LYC293" s="135"/>
      <c r="LYD293" s="135"/>
      <c r="LYE293" s="135"/>
      <c r="LYF293" s="135"/>
      <c r="LYG293" s="135"/>
      <c r="LYH293" s="135"/>
      <c r="LYI293" s="135"/>
      <c r="LYJ293" s="135"/>
      <c r="LYK293" s="135"/>
      <c r="LYL293" s="135"/>
      <c r="LYM293" s="135"/>
      <c r="LYN293" s="135"/>
      <c r="LYO293" s="135"/>
      <c r="LYP293" s="135"/>
      <c r="LYQ293" s="135"/>
      <c r="LYR293" s="135"/>
      <c r="LYS293" s="135"/>
      <c r="LYT293" s="135"/>
      <c r="LYU293" s="135"/>
      <c r="LYV293" s="135"/>
      <c r="LYW293" s="135"/>
      <c r="LYX293" s="135"/>
      <c r="LYY293" s="135"/>
      <c r="LYZ293" s="135"/>
      <c r="LZA293" s="135"/>
      <c r="LZB293" s="135"/>
      <c r="LZC293" s="135"/>
      <c r="LZD293" s="135"/>
      <c r="LZE293" s="135"/>
      <c r="LZF293" s="135"/>
      <c r="LZG293" s="135"/>
      <c r="LZH293" s="135"/>
      <c r="LZI293" s="135"/>
      <c r="LZJ293" s="135"/>
      <c r="LZK293" s="135"/>
      <c r="LZL293" s="135"/>
      <c r="LZM293" s="135"/>
      <c r="LZN293" s="135"/>
      <c r="LZO293" s="135"/>
      <c r="LZP293" s="135"/>
      <c r="LZQ293" s="135"/>
      <c r="LZR293" s="135"/>
      <c r="LZS293" s="135"/>
      <c r="LZT293" s="135"/>
      <c r="LZU293" s="135"/>
      <c r="LZV293" s="135"/>
      <c r="LZW293" s="135"/>
      <c r="LZX293" s="135"/>
      <c r="LZY293" s="135"/>
      <c r="LZZ293" s="135"/>
      <c r="MAA293" s="135"/>
      <c r="MAB293" s="135"/>
      <c r="MAC293" s="135"/>
      <c r="MAD293" s="135"/>
      <c r="MAE293" s="135"/>
      <c r="MAF293" s="135"/>
      <c r="MAG293" s="135"/>
      <c r="MAH293" s="135"/>
      <c r="MAI293" s="135"/>
      <c r="MAJ293" s="135"/>
      <c r="MAK293" s="135"/>
      <c r="MAL293" s="135"/>
      <c r="MAM293" s="135"/>
      <c r="MAN293" s="135"/>
      <c r="MAO293" s="135"/>
      <c r="MAP293" s="135"/>
      <c r="MAQ293" s="135"/>
      <c r="MAR293" s="135"/>
      <c r="MAS293" s="135"/>
      <c r="MAT293" s="135"/>
      <c r="MAU293" s="135"/>
      <c r="MAV293" s="135"/>
      <c r="MAW293" s="135"/>
      <c r="MAX293" s="135"/>
      <c r="MAY293" s="135"/>
      <c r="MAZ293" s="135"/>
      <c r="MBA293" s="135"/>
      <c r="MBB293" s="135"/>
      <c r="MBC293" s="135"/>
      <c r="MBD293" s="135"/>
      <c r="MBE293" s="135"/>
      <c r="MBF293" s="135"/>
      <c r="MBG293" s="135"/>
      <c r="MBH293" s="135"/>
      <c r="MBI293" s="135"/>
      <c r="MBJ293" s="135"/>
      <c r="MBK293" s="135"/>
      <c r="MBL293" s="135"/>
      <c r="MBM293" s="135"/>
      <c r="MBN293" s="135"/>
      <c r="MBO293" s="135"/>
      <c r="MBP293" s="135"/>
      <c r="MBQ293" s="135"/>
      <c r="MBR293" s="135"/>
      <c r="MBS293" s="135"/>
      <c r="MBT293" s="135"/>
      <c r="MBU293" s="135"/>
      <c r="MBV293" s="135"/>
      <c r="MBW293" s="135"/>
      <c r="MBX293" s="135"/>
      <c r="MBY293" s="135"/>
      <c r="MBZ293" s="135"/>
      <c r="MCA293" s="135"/>
      <c r="MCB293" s="135"/>
      <c r="MCC293" s="135"/>
      <c r="MCD293" s="135"/>
      <c r="MCE293" s="135"/>
      <c r="MCF293" s="135"/>
      <c r="MCG293" s="135"/>
      <c r="MCH293" s="135"/>
      <c r="MCI293" s="135"/>
      <c r="MCJ293" s="135"/>
      <c r="MCK293" s="135"/>
      <c r="MCL293" s="135"/>
      <c r="MCM293" s="135"/>
      <c r="MCN293" s="135"/>
      <c r="MCO293" s="135"/>
      <c r="MCP293" s="135"/>
      <c r="MCQ293" s="135"/>
      <c r="MCR293" s="135"/>
      <c r="MCS293" s="135"/>
      <c r="MCT293" s="135"/>
      <c r="MCU293" s="135"/>
      <c r="MCV293" s="135"/>
      <c r="MCW293" s="135"/>
      <c r="MCX293" s="135"/>
      <c r="MCY293" s="135"/>
      <c r="MCZ293" s="135"/>
      <c r="MDA293" s="135"/>
      <c r="MDB293" s="135"/>
      <c r="MDC293" s="135"/>
      <c r="MDD293" s="135"/>
      <c r="MDE293" s="135"/>
      <c r="MDF293" s="135"/>
      <c r="MDG293" s="135"/>
      <c r="MDH293" s="135"/>
      <c r="MDI293" s="135"/>
      <c r="MDJ293" s="135"/>
      <c r="MDK293" s="135"/>
      <c r="MDL293" s="135"/>
      <c r="MDM293" s="135"/>
      <c r="MDN293" s="135"/>
      <c r="MDO293" s="135"/>
      <c r="MDP293" s="135"/>
      <c r="MDQ293" s="135"/>
      <c r="MDR293" s="135"/>
      <c r="MDS293" s="135"/>
      <c r="MDT293" s="135"/>
      <c r="MDU293" s="135"/>
      <c r="MDV293" s="135"/>
      <c r="MDW293" s="135"/>
      <c r="MDX293" s="135"/>
      <c r="MDY293" s="135"/>
      <c r="MDZ293" s="135"/>
      <c r="MEA293" s="135"/>
      <c r="MEB293" s="135"/>
      <c r="MEC293" s="135"/>
      <c r="MED293" s="135"/>
      <c r="MEE293" s="135"/>
      <c r="MEF293" s="135"/>
      <c r="MEG293" s="135"/>
      <c r="MEH293" s="135"/>
      <c r="MEI293" s="135"/>
      <c r="MEJ293" s="135"/>
      <c r="MEK293" s="135"/>
      <c r="MEL293" s="135"/>
      <c r="MEM293" s="135"/>
      <c r="MEN293" s="135"/>
      <c r="MEO293" s="135"/>
      <c r="MEP293" s="135"/>
      <c r="MEQ293" s="135"/>
      <c r="MER293" s="135"/>
      <c r="MES293" s="135"/>
      <c r="MET293" s="135"/>
      <c r="MEU293" s="135"/>
      <c r="MEV293" s="135"/>
      <c r="MEW293" s="135"/>
      <c r="MEX293" s="135"/>
      <c r="MEY293" s="135"/>
      <c r="MEZ293" s="135"/>
      <c r="MFA293" s="135"/>
      <c r="MFB293" s="135"/>
      <c r="MFC293" s="135"/>
      <c r="MFD293" s="135"/>
      <c r="MFE293" s="135"/>
      <c r="MFF293" s="135"/>
      <c r="MFG293" s="135"/>
      <c r="MFH293" s="135"/>
      <c r="MFI293" s="135"/>
      <c r="MFJ293" s="135"/>
      <c r="MFK293" s="135"/>
      <c r="MFL293" s="135"/>
      <c r="MFM293" s="135"/>
      <c r="MFN293" s="135"/>
      <c r="MFO293" s="135"/>
      <c r="MFP293" s="135"/>
      <c r="MFQ293" s="135"/>
      <c r="MFR293" s="135"/>
      <c r="MFS293" s="135"/>
      <c r="MFT293" s="135"/>
      <c r="MFU293" s="135"/>
      <c r="MFV293" s="135"/>
      <c r="MFW293" s="135"/>
      <c r="MFX293" s="135"/>
      <c r="MFY293" s="135"/>
      <c r="MFZ293" s="135"/>
      <c r="MGA293" s="135"/>
      <c r="MGB293" s="135"/>
      <c r="MGC293" s="135"/>
      <c r="MGD293" s="135"/>
      <c r="MGE293" s="135"/>
      <c r="MGF293" s="135"/>
      <c r="MGG293" s="135"/>
      <c r="MGH293" s="135"/>
      <c r="MGI293" s="135"/>
      <c r="MGJ293" s="135"/>
      <c r="MGK293" s="135"/>
      <c r="MGL293" s="135"/>
      <c r="MGM293" s="135"/>
      <c r="MGN293" s="135"/>
      <c r="MGO293" s="135"/>
      <c r="MGP293" s="135"/>
      <c r="MGQ293" s="135"/>
      <c r="MGR293" s="135"/>
      <c r="MGS293" s="135"/>
      <c r="MGT293" s="135"/>
      <c r="MGU293" s="135"/>
      <c r="MGV293" s="135"/>
      <c r="MGW293" s="135"/>
      <c r="MGX293" s="135"/>
      <c r="MGY293" s="135"/>
      <c r="MGZ293" s="135"/>
      <c r="MHA293" s="135"/>
      <c r="MHB293" s="135"/>
      <c r="MHC293" s="135"/>
      <c r="MHD293" s="135"/>
      <c r="MHE293" s="135"/>
      <c r="MHF293" s="135"/>
      <c r="MHG293" s="135"/>
      <c r="MHH293" s="135"/>
      <c r="MHI293" s="135"/>
      <c r="MHJ293" s="135"/>
      <c r="MHK293" s="135"/>
      <c r="MHL293" s="135"/>
      <c r="MHM293" s="135"/>
      <c r="MHN293" s="135"/>
      <c r="MHO293" s="135"/>
      <c r="MHP293" s="135"/>
      <c r="MHQ293" s="135"/>
      <c r="MHR293" s="135"/>
      <c r="MHS293" s="135"/>
      <c r="MHT293" s="135"/>
      <c r="MHU293" s="135"/>
      <c r="MHV293" s="135"/>
      <c r="MHW293" s="135"/>
      <c r="MHX293" s="135"/>
      <c r="MHY293" s="135"/>
      <c r="MHZ293" s="135"/>
      <c r="MIA293" s="135"/>
      <c r="MIB293" s="135"/>
      <c r="MIC293" s="135"/>
      <c r="MID293" s="135"/>
      <c r="MIE293" s="135"/>
      <c r="MIF293" s="135"/>
      <c r="MIG293" s="135"/>
      <c r="MIH293" s="135"/>
      <c r="MII293" s="135"/>
      <c r="MIJ293" s="135"/>
      <c r="MIK293" s="135"/>
      <c r="MIL293" s="135"/>
      <c r="MIM293" s="135"/>
      <c r="MIN293" s="135"/>
      <c r="MIO293" s="135"/>
      <c r="MIP293" s="135"/>
      <c r="MIQ293" s="135"/>
      <c r="MIR293" s="135"/>
      <c r="MIS293" s="135"/>
      <c r="MIT293" s="135"/>
      <c r="MIU293" s="135"/>
      <c r="MIV293" s="135"/>
      <c r="MIW293" s="135"/>
      <c r="MIX293" s="135"/>
      <c r="MIY293" s="135"/>
      <c r="MIZ293" s="135"/>
      <c r="MJA293" s="135"/>
      <c r="MJB293" s="135"/>
      <c r="MJC293" s="135"/>
      <c r="MJD293" s="135"/>
      <c r="MJE293" s="135"/>
      <c r="MJF293" s="135"/>
      <c r="MJG293" s="135"/>
      <c r="MJH293" s="135"/>
      <c r="MJI293" s="135"/>
      <c r="MJJ293" s="135"/>
      <c r="MJK293" s="135"/>
      <c r="MJL293" s="135"/>
      <c r="MJM293" s="135"/>
      <c r="MJN293" s="135"/>
      <c r="MJO293" s="135"/>
      <c r="MJP293" s="135"/>
      <c r="MJQ293" s="135"/>
      <c r="MJR293" s="135"/>
      <c r="MJS293" s="135"/>
      <c r="MJT293" s="135"/>
      <c r="MJU293" s="135"/>
      <c r="MJV293" s="135"/>
      <c r="MJW293" s="135"/>
      <c r="MJX293" s="135"/>
      <c r="MJY293" s="135"/>
      <c r="MJZ293" s="135"/>
      <c r="MKA293" s="135"/>
      <c r="MKB293" s="135"/>
      <c r="MKC293" s="135"/>
      <c r="MKD293" s="135"/>
      <c r="MKE293" s="135"/>
      <c r="MKF293" s="135"/>
      <c r="MKG293" s="135"/>
      <c r="MKH293" s="135"/>
      <c r="MKI293" s="135"/>
      <c r="MKJ293" s="135"/>
      <c r="MKK293" s="135"/>
      <c r="MKL293" s="135"/>
      <c r="MKM293" s="135"/>
      <c r="MKN293" s="135"/>
      <c r="MKO293" s="135"/>
      <c r="MKP293" s="135"/>
      <c r="MKQ293" s="135"/>
      <c r="MKR293" s="135"/>
      <c r="MKS293" s="135"/>
      <c r="MKT293" s="135"/>
      <c r="MKU293" s="135"/>
      <c r="MKV293" s="135"/>
      <c r="MKW293" s="135"/>
      <c r="MKX293" s="135"/>
      <c r="MKY293" s="135"/>
      <c r="MKZ293" s="135"/>
      <c r="MLA293" s="135"/>
      <c r="MLB293" s="135"/>
      <c r="MLC293" s="135"/>
      <c r="MLD293" s="135"/>
      <c r="MLE293" s="135"/>
      <c r="MLF293" s="135"/>
      <c r="MLG293" s="135"/>
      <c r="MLH293" s="135"/>
      <c r="MLI293" s="135"/>
      <c r="MLJ293" s="135"/>
      <c r="MLK293" s="135"/>
      <c r="MLL293" s="135"/>
      <c r="MLM293" s="135"/>
      <c r="MLN293" s="135"/>
      <c r="MLO293" s="135"/>
      <c r="MLP293" s="135"/>
      <c r="MLQ293" s="135"/>
      <c r="MLR293" s="135"/>
      <c r="MLS293" s="135"/>
      <c r="MLT293" s="135"/>
      <c r="MLU293" s="135"/>
      <c r="MLV293" s="135"/>
      <c r="MLW293" s="135"/>
      <c r="MLX293" s="135"/>
      <c r="MLY293" s="135"/>
      <c r="MLZ293" s="135"/>
      <c r="MMA293" s="135"/>
      <c r="MMB293" s="135"/>
      <c r="MMC293" s="135"/>
      <c r="MMD293" s="135"/>
      <c r="MME293" s="135"/>
      <c r="MMF293" s="135"/>
      <c r="MMG293" s="135"/>
      <c r="MMH293" s="135"/>
      <c r="MMI293" s="135"/>
      <c r="MMJ293" s="135"/>
      <c r="MMK293" s="135"/>
      <c r="MML293" s="135"/>
      <c r="MMM293" s="135"/>
      <c r="MMN293" s="135"/>
      <c r="MMO293" s="135"/>
      <c r="MMP293" s="135"/>
      <c r="MMQ293" s="135"/>
      <c r="MMR293" s="135"/>
      <c r="MMS293" s="135"/>
      <c r="MMT293" s="135"/>
      <c r="MMU293" s="135"/>
      <c r="MMV293" s="135"/>
      <c r="MMW293" s="135"/>
      <c r="MMX293" s="135"/>
      <c r="MMY293" s="135"/>
      <c r="MMZ293" s="135"/>
      <c r="MNA293" s="135"/>
      <c r="MNB293" s="135"/>
      <c r="MNC293" s="135"/>
      <c r="MND293" s="135"/>
      <c r="MNE293" s="135"/>
      <c r="MNF293" s="135"/>
      <c r="MNG293" s="135"/>
      <c r="MNH293" s="135"/>
      <c r="MNI293" s="135"/>
      <c r="MNJ293" s="135"/>
      <c r="MNK293" s="135"/>
      <c r="MNL293" s="135"/>
      <c r="MNM293" s="135"/>
      <c r="MNN293" s="135"/>
      <c r="MNO293" s="135"/>
      <c r="MNP293" s="135"/>
      <c r="MNQ293" s="135"/>
      <c r="MNR293" s="135"/>
      <c r="MNS293" s="135"/>
      <c r="MNT293" s="135"/>
      <c r="MNU293" s="135"/>
      <c r="MNV293" s="135"/>
      <c r="MNW293" s="135"/>
      <c r="MNX293" s="135"/>
      <c r="MNY293" s="135"/>
      <c r="MNZ293" s="135"/>
      <c r="MOA293" s="135"/>
      <c r="MOB293" s="135"/>
      <c r="MOC293" s="135"/>
      <c r="MOD293" s="135"/>
      <c r="MOE293" s="135"/>
      <c r="MOF293" s="135"/>
      <c r="MOG293" s="135"/>
      <c r="MOH293" s="135"/>
      <c r="MOI293" s="135"/>
      <c r="MOJ293" s="135"/>
      <c r="MOK293" s="135"/>
      <c r="MOL293" s="135"/>
      <c r="MOM293" s="135"/>
      <c r="MON293" s="135"/>
      <c r="MOO293" s="135"/>
      <c r="MOP293" s="135"/>
      <c r="MOQ293" s="135"/>
      <c r="MOR293" s="135"/>
      <c r="MOS293" s="135"/>
      <c r="MOT293" s="135"/>
      <c r="MOU293" s="135"/>
      <c r="MOV293" s="135"/>
      <c r="MOW293" s="135"/>
      <c r="MOX293" s="135"/>
      <c r="MOY293" s="135"/>
      <c r="MOZ293" s="135"/>
      <c r="MPA293" s="135"/>
      <c r="MPB293" s="135"/>
      <c r="MPC293" s="135"/>
      <c r="MPD293" s="135"/>
      <c r="MPE293" s="135"/>
      <c r="MPF293" s="135"/>
      <c r="MPG293" s="135"/>
      <c r="MPH293" s="135"/>
      <c r="MPI293" s="135"/>
      <c r="MPJ293" s="135"/>
      <c r="MPK293" s="135"/>
      <c r="MPL293" s="135"/>
      <c r="MPM293" s="135"/>
      <c r="MPN293" s="135"/>
      <c r="MPO293" s="135"/>
      <c r="MPP293" s="135"/>
      <c r="MPQ293" s="135"/>
      <c r="MPR293" s="135"/>
      <c r="MPS293" s="135"/>
      <c r="MPT293" s="135"/>
      <c r="MPU293" s="135"/>
      <c r="MPV293" s="135"/>
      <c r="MPW293" s="135"/>
      <c r="MPX293" s="135"/>
      <c r="MPY293" s="135"/>
      <c r="MPZ293" s="135"/>
      <c r="MQA293" s="135"/>
      <c r="MQB293" s="135"/>
      <c r="MQC293" s="135"/>
      <c r="MQD293" s="135"/>
      <c r="MQE293" s="135"/>
      <c r="MQF293" s="135"/>
      <c r="MQG293" s="135"/>
      <c r="MQH293" s="135"/>
      <c r="MQI293" s="135"/>
      <c r="MQJ293" s="135"/>
      <c r="MQK293" s="135"/>
      <c r="MQL293" s="135"/>
      <c r="MQM293" s="135"/>
      <c r="MQN293" s="135"/>
      <c r="MQO293" s="135"/>
      <c r="MQP293" s="135"/>
      <c r="MQQ293" s="135"/>
      <c r="MQR293" s="135"/>
      <c r="MQS293" s="135"/>
      <c r="MQT293" s="135"/>
      <c r="MQU293" s="135"/>
      <c r="MQV293" s="135"/>
      <c r="MQW293" s="135"/>
      <c r="MQX293" s="135"/>
      <c r="MQY293" s="135"/>
      <c r="MQZ293" s="135"/>
      <c r="MRA293" s="135"/>
      <c r="MRB293" s="135"/>
      <c r="MRC293" s="135"/>
      <c r="MRD293" s="135"/>
      <c r="MRE293" s="135"/>
      <c r="MRF293" s="135"/>
      <c r="MRG293" s="135"/>
      <c r="MRH293" s="135"/>
      <c r="MRI293" s="135"/>
      <c r="MRJ293" s="135"/>
      <c r="MRK293" s="135"/>
      <c r="MRL293" s="135"/>
      <c r="MRM293" s="135"/>
      <c r="MRN293" s="135"/>
      <c r="MRO293" s="135"/>
      <c r="MRP293" s="135"/>
      <c r="MRQ293" s="135"/>
      <c r="MRR293" s="135"/>
      <c r="MRS293" s="135"/>
      <c r="MRT293" s="135"/>
      <c r="MRU293" s="135"/>
      <c r="MRV293" s="135"/>
      <c r="MRW293" s="135"/>
      <c r="MRX293" s="135"/>
      <c r="MRY293" s="135"/>
      <c r="MRZ293" s="135"/>
      <c r="MSA293" s="135"/>
      <c r="MSB293" s="135"/>
      <c r="MSC293" s="135"/>
      <c r="MSD293" s="135"/>
      <c r="MSE293" s="135"/>
      <c r="MSF293" s="135"/>
      <c r="MSG293" s="135"/>
      <c r="MSH293" s="135"/>
      <c r="MSI293" s="135"/>
      <c r="MSJ293" s="135"/>
      <c r="MSK293" s="135"/>
      <c r="MSL293" s="135"/>
      <c r="MSM293" s="135"/>
      <c r="MSN293" s="135"/>
      <c r="MSO293" s="135"/>
      <c r="MSP293" s="135"/>
      <c r="MSQ293" s="135"/>
      <c r="MSR293" s="135"/>
      <c r="MSS293" s="135"/>
      <c r="MST293" s="135"/>
      <c r="MSU293" s="135"/>
      <c r="MSV293" s="135"/>
      <c r="MSW293" s="135"/>
      <c r="MSX293" s="135"/>
      <c r="MSY293" s="135"/>
      <c r="MSZ293" s="135"/>
      <c r="MTA293" s="135"/>
      <c r="MTB293" s="135"/>
      <c r="MTC293" s="135"/>
      <c r="MTD293" s="135"/>
      <c r="MTE293" s="135"/>
      <c r="MTF293" s="135"/>
      <c r="MTG293" s="135"/>
      <c r="MTH293" s="135"/>
      <c r="MTI293" s="135"/>
      <c r="MTJ293" s="135"/>
      <c r="MTK293" s="135"/>
      <c r="MTL293" s="135"/>
      <c r="MTM293" s="135"/>
      <c r="MTN293" s="135"/>
      <c r="MTO293" s="135"/>
      <c r="MTP293" s="135"/>
      <c r="MTQ293" s="135"/>
      <c r="MTR293" s="135"/>
      <c r="MTS293" s="135"/>
      <c r="MTT293" s="135"/>
      <c r="MTU293" s="135"/>
      <c r="MTV293" s="135"/>
      <c r="MTW293" s="135"/>
      <c r="MTX293" s="135"/>
      <c r="MTY293" s="135"/>
      <c r="MTZ293" s="135"/>
      <c r="MUA293" s="135"/>
      <c r="MUB293" s="135"/>
      <c r="MUC293" s="135"/>
      <c r="MUD293" s="135"/>
      <c r="MUE293" s="135"/>
      <c r="MUF293" s="135"/>
      <c r="MUG293" s="135"/>
      <c r="MUH293" s="135"/>
      <c r="MUI293" s="135"/>
      <c r="MUJ293" s="135"/>
      <c r="MUK293" s="135"/>
      <c r="MUL293" s="135"/>
      <c r="MUM293" s="135"/>
      <c r="MUN293" s="135"/>
      <c r="MUO293" s="135"/>
      <c r="MUP293" s="135"/>
      <c r="MUQ293" s="135"/>
      <c r="MUR293" s="135"/>
      <c r="MUS293" s="135"/>
      <c r="MUT293" s="135"/>
      <c r="MUU293" s="135"/>
      <c r="MUV293" s="135"/>
      <c r="MUW293" s="135"/>
      <c r="MUX293" s="135"/>
      <c r="MUY293" s="135"/>
      <c r="MUZ293" s="135"/>
      <c r="MVA293" s="135"/>
      <c r="MVB293" s="135"/>
      <c r="MVC293" s="135"/>
      <c r="MVD293" s="135"/>
      <c r="MVE293" s="135"/>
      <c r="MVF293" s="135"/>
      <c r="MVG293" s="135"/>
      <c r="MVH293" s="135"/>
      <c r="MVI293" s="135"/>
      <c r="MVJ293" s="135"/>
      <c r="MVK293" s="135"/>
      <c r="MVL293" s="135"/>
      <c r="MVM293" s="135"/>
      <c r="MVN293" s="135"/>
      <c r="MVO293" s="135"/>
      <c r="MVP293" s="135"/>
      <c r="MVQ293" s="135"/>
      <c r="MVR293" s="135"/>
      <c r="MVS293" s="135"/>
      <c r="MVT293" s="135"/>
      <c r="MVU293" s="135"/>
      <c r="MVV293" s="135"/>
      <c r="MVW293" s="135"/>
      <c r="MVX293" s="135"/>
      <c r="MVY293" s="135"/>
      <c r="MVZ293" s="135"/>
      <c r="MWA293" s="135"/>
      <c r="MWB293" s="135"/>
      <c r="MWC293" s="135"/>
      <c r="MWD293" s="135"/>
      <c r="MWE293" s="135"/>
      <c r="MWF293" s="135"/>
      <c r="MWG293" s="135"/>
      <c r="MWH293" s="135"/>
      <c r="MWI293" s="135"/>
      <c r="MWJ293" s="135"/>
      <c r="MWK293" s="135"/>
      <c r="MWL293" s="135"/>
      <c r="MWM293" s="135"/>
      <c r="MWN293" s="135"/>
      <c r="MWO293" s="135"/>
      <c r="MWP293" s="135"/>
      <c r="MWQ293" s="135"/>
      <c r="MWR293" s="135"/>
      <c r="MWS293" s="135"/>
      <c r="MWT293" s="135"/>
      <c r="MWU293" s="135"/>
      <c r="MWV293" s="135"/>
      <c r="MWW293" s="135"/>
      <c r="MWX293" s="135"/>
      <c r="MWY293" s="135"/>
      <c r="MWZ293" s="135"/>
      <c r="MXA293" s="135"/>
      <c r="MXB293" s="135"/>
      <c r="MXC293" s="135"/>
      <c r="MXD293" s="135"/>
      <c r="MXE293" s="135"/>
      <c r="MXF293" s="135"/>
      <c r="MXG293" s="135"/>
      <c r="MXH293" s="135"/>
      <c r="MXI293" s="135"/>
      <c r="MXJ293" s="135"/>
      <c r="MXK293" s="135"/>
      <c r="MXL293" s="135"/>
      <c r="MXM293" s="135"/>
      <c r="MXN293" s="135"/>
      <c r="MXO293" s="135"/>
      <c r="MXP293" s="135"/>
      <c r="MXQ293" s="135"/>
      <c r="MXR293" s="135"/>
      <c r="MXS293" s="135"/>
      <c r="MXT293" s="135"/>
      <c r="MXU293" s="135"/>
      <c r="MXV293" s="135"/>
      <c r="MXW293" s="135"/>
      <c r="MXX293" s="135"/>
      <c r="MXY293" s="135"/>
      <c r="MXZ293" s="135"/>
      <c r="MYA293" s="135"/>
      <c r="MYB293" s="135"/>
      <c r="MYC293" s="135"/>
      <c r="MYD293" s="135"/>
      <c r="MYE293" s="135"/>
      <c r="MYF293" s="135"/>
      <c r="MYG293" s="135"/>
      <c r="MYH293" s="135"/>
      <c r="MYI293" s="135"/>
      <c r="MYJ293" s="135"/>
      <c r="MYK293" s="135"/>
      <c r="MYL293" s="135"/>
      <c r="MYM293" s="135"/>
      <c r="MYN293" s="135"/>
      <c r="MYO293" s="135"/>
      <c r="MYP293" s="135"/>
      <c r="MYQ293" s="135"/>
      <c r="MYR293" s="135"/>
      <c r="MYS293" s="135"/>
      <c r="MYT293" s="135"/>
      <c r="MYU293" s="135"/>
      <c r="MYV293" s="135"/>
      <c r="MYW293" s="135"/>
      <c r="MYX293" s="135"/>
      <c r="MYY293" s="135"/>
      <c r="MYZ293" s="135"/>
      <c r="MZA293" s="135"/>
      <c r="MZB293" s="135"/>
      <c r="MZC293" s="135"/>
      <c r="MZD293" s="135"/>
      <c r="MZE293" s="135"/>
      <c r="MZF293" s="135"/>
      <c r="MZG293" s="135"/>
      <c r="MZH293" s="135"/>
      <c r="MZI293" s="135"/>
      <c r="MZJ293" s="135"/>
      <c r="MZK293" s="135"/>
      <c r="MZL293" s="135"/>
      <c r="MZM293" s="135"/>
      <c r="MZN293" s="135"/>
      <c r="MZO293" s="135"/>
      <c r="MZP293" s="135"/>
      <c r="MZQ293" s="135"/>
      <c r="MZR293" s="135"/>
      <c r="MZS293" s="135"/>
      <c r="MZT293" s="135"/>
      <c r="MZU293" s="135"/>
      <c r="MZV293" s="135"/>
      <c r="MZW293" s="135"/>
      <c r="MZX293" s="135"/>
      <c r="MZY293" s="135"/>
      <c r="MZZ293" s="135"/>
      <c r="NAA293" s="135"/>
      <c r="NAB293" s="135"/>
      <c r="NAC293" s="135"/>
      <c r="NAD293" s="135"/>
      <c r="NAE293" s="135"/>
      <c r="NAF293" s="135"/>
      <c r="NAG293" s="135"/>
      <c r="NAH293" s="135"/>
      <c r="NAI293" s="135"/>
      <c r="NAJ293" s="135"/>
      <c r="NAK293" s="135"/>
      <c r="NAL293" s="135"/>
      <c r="NAM293" s="135"/>
      <c r="NAN293" s="135"/>
      <c r="NAO293" s="135"/>
      <c r="NAP293" s="135"/>
      <c r="NAQ293" s="135"/>
      <c r="NAR293" s="135"/>
      <c r="NAS293" s="135"/>
      <c r="NAT293" s="135"/>
      <c r="NAU293" s="135"/>
      <c r="NAV293" s="135"/>
      <c r="NAW293" s="135"/>
      <c r="NAX293" s="135"/>
      <c r="NAY293" s="135"/>
      <c r="NAZ293" s="135"/>
      <c r="NBA293" s="135"/>
      <c r="NBB293" s="135"/>
      <c r="NBC293" s="135"/>
      <c r="NBD293" s="135"/>
      <c r="NBE293" s="135"/>
      <c r="NBF293" s="135"/>
      <c r="NBG293" s="135"/>
      <c r="NBH293" s="135"/>
      <c r="NBI293" s="135"/>
      <c r="NBJ293" s="135"/>
      <c r="NBK293" s="135"/>
      <c r="NBL293" s="135"/>
      <c r="NBM293" s="135"/>
      <c r="NBN293" s="135"/>
      <c r="NBO293" s="135"/>
      <c r="NBP293" s="135"/>
      <c r="NBQ293" s="135"/>
      <c r="NBR293" s="135"/>
      <c r="NBS293" s="135"/>
      <c r="NBT293" s="135"/>
      <c r="NBU293" s="135"/>
      <c r="NBV293" s="135"/>
      <c r="NBW293" s="135"/>
      <c r="NBX293" s="135"/>
      <c r="NBY293" s="135"/>
      <c r="NBZ293" s="135"/>
      <c r="NCA293" s="135"/>
      <c r="NCB293" s="135"/>
      <c r="NCC293" s="135"/>
      <c r="NCD293" s="135"/>
      <c r="NCE293" s="135"/>
      <c r="NCF293" s="135"/>
      <c r="NCG293" s="135"/>
      <c r="NCH293" s="135"/>
      <c r="NCI293" s="135"/>
      <c r="NCJ293" s="135"/>
      <c r="NCK293" s="135"/>
      <c r="NCL293" s="135"/>
      <c r="NCM293" s="135"/>
      <c r="NCN293" s="135"/>
      <c r="NCO293" s="135"/>
      <c r="NCP293" s="135"/>
      <c r="NCQ293" s="135"/>
      <c r="NCR293" s="135"/>
      <c r="NCS293" s="135"/>
      <c r="NCT293" s="135"/>
      <c r="NCU293" s="135"/>
      <c r="NCV293" s="135"/>
      <c r="NCW293" s="135"/>
      <c r="NCX293" s="135"/>
      <c r="NCY293" s="135"/>
      <c r="NCZ293" s="135"/>
      <c r="NDA293" s="135"/>
      <c r="NDB293" s="135"/>
      <c r="NDC293" s="135"/>
      <c r="NDD293" s="135"/>
      <c r="NDE293" s="135"/>
      <c r="NDF293" s="135"/>
      <c r="NDG293" s="135"/>
      <c r="NDH293" s="135"/>
      <c r="NDI293" s="135"/>
      <c r="NDJ293" s="135"/>
      <c r="NDK293" s="135"/>
      <c r="NDL293" s="135"/>
      <c r="NDM293" s="135"/>
      <c r="NDN293" s="135"/>
      <c r="NDO293" s="135"/>
      <c r="NDP293" s="135"/>
      <c r="NDQ293" s="135"/>
      <c r="NDR293" s="135"/>
      <c r="NDS293" s="135"/>
      <c r="NDT293" s="135"/>
      <c r="NDU293" s="135"/>
      <c r="NDV293" s="135"/>
      <c r="NDW293" s="135"/>
      <c r="NDX293" s="135"/>
      <c r="NDY293" s="135"/>
      <c r="NDZ293" s="135"/>
      <c r="NEA293" s="135"/>
      <c r="NEB293" s="135"/>
      <c r="NEC293" s="135"/>
      <c r="NED293" s="135"/>
      <c r="NEE293" s="135"/>
      <c r="NEF293" s="135"/>
      <c r="NEG293" s="135"/>
      <c r="NEH293" s="135"/>
      <c r="NEI293" s="135"/>
      <c r="NEJ293" s="135"/>
      <c r="NEK293" s="135"/>
      <c r="NEL293" s="135"/>
      <c r="NEM293" s="135"/>
      <c r="NEN293" s="135"/>
      <c r="NEO293" s="135"/>
      <c r="NEP293" s="135"/>
      <c r="NEQ293" s="135"/>
      <c r="NER293" s="135"/>
      <c r="NES293" s="135"/>
      <c r="NET293" s="135"/>
      <c r="NEU293" s="135"/>
      <c r="NEV293" s="135"/>
      <c r="NEW293" s="135"/>
      <c r="NEX293" s="135"/>
      <c r="NEY293" s="135"/>
      <c r="NEZ293" s="135"/>
      <c r="NFA293" s="135"/>
      <c r="NFB293" s="135"/>
      <c r="NFC293" s="135"/>
      <c r="NFD293" s="135"/>
      <c r="NFE293" s="135"/>
      <c r="NFF293" s="135"/>
      <c r="NFG293" s="135"/>
      <c r="NFH293" s="135"/>
      <c r="NFI293" s="135"/>
      <c r="NFJ293" s="135"/>
      <c r="NFK293" s="135"/>
      <c r="NFL293" s="135"/>
      <c r="NFM293" s="135"/>
      <c r="NFN293" s="135"/>
      <c r="NFO293" s="135"/>
      <c r="NFP293" s="135"/>
      <c r="NFQ293" s="135"/>
      <c r="NFR293" s="135"/>
      <c r="NFS293" s="135"/>
      <c r="NFT293" s="135"/>
      <c r="NFU293" s="135"/>
      <c r="NFV293" s="135"/>
      <c r="NFW293" s="135"/>
      <c r="NFX293" s="135"/>
      <c r="NFY293" s="135"/>
      <c r="NFZ293" s="135"/>
      <c r="NGA293" s="135"/>
      <c r="NGB293" s="135"/>
      <c r="NGC293" s="135"/>
      <c r="NGD293" s="135"/>
      <c r="NGE293" s="135"/>
      <c r="NGF293" s="135"/>
      <c r="NGG293" s="135"/>
      <c r="NGH293" s="135"/>
      <c r="NGI293" s="135"/>
      <c r="NGJ293" s="135"/>
      <c r="NGK293" s="135"/>
      <c r="NGL293" s="135"/>
      <c r="NGM293" s="135"/>
      <c r="NGN293" s="135"/>
      <c r="NGO293" s="135"/>
      <c r="NGP293" s="135"/>
      <c r="NGQ293" s="135"/>
      <c r="NGR293" s="135"/>
      <c r="NGS293" s="135"/>
      <c r="NGT293" s="135"/>
      <c r="NGU293" s="135"/>
      <c r="NGV293" s="135"/>
      <c r="NGW293" s="135"/>
      <c r="NGX293" s="135"/>
      <c r="NGY293" s="135"/>
      <c r="NGZ293" s="135"/>
      <c r="NHA293" s="135"/>
      <c r="NHB293" s="135"/>
      <c r="NHC293" s="135"/>
      <c r="NHD293" s="135"/>
      <c r="NHE293" s="135"/>
      <c r="NHF293" s="135"/>
      <c r="NHG293" s="135"/>
      <c r="NHH293" s="135"/>
      <c r="NHI293" s="135"/>
      <c r="NHJ293" s="135"/>
      <c r="NHK293" s="135"/>
      <c r="NHL293" s="135"/>
      <c r="NHM293" s="135"/>
      <c r="NHN293" s="135"/>
      <c r="NHO293" s="135"/>
      <c r="NHP293" s="135"/>
      <c r="NHQ293" s="135"/>
      <c r="NHR293" s="135"/>
      <c r="NHS293" s="135"/>
      <c r="NHT293" s="135"/>
      <c r="NHU293" s="135"/>
      <c r="NHV293" s="135"/>
      <c r="NHW293" s="135"/>
      <c r="NHX293" s="135"/>
      <c r="NHY293" s="135"/>
      <c r="NHZ293" s="135"/>
      <c r="NIA293" s="135"/>
      <c r="NIB293" s="135"/>
      <c r="NIC293" s="135"/>
      <c r="NID293" s="135"/>
      <c r="NIE293" s="135"/>
      <c r="NIF293" s="135"/>
      <c r="NIG293" s="135"/>
      <c r="NIH293" s="135"/>
      <c r="NII293" s="135"/>
      <c r="NIJ293" s="135"/>
      <c r="NIK293" s="135"/>
      <c r="NIL293" s="135"/>
      <c r="NIM293" s="135"/>
      <c r="NIN293" s="135"/>
      <c r="NIO293" s="135"/>
      <c r="NIP293" s="135"/>
      <c r="NIQ293" s="135"/>
      <c r="NIR293" s="135"/>
      <c r="NIS293" s="135"/>
      <c r="NIT293" s="135"/>
      <c r="NIU293" s="135"/>
      <c r="NIV293" s="135"/>
      <c r="NIW293" s="135"/>
      <c r="NIX293" s="135"/>
      <c r="NIY293" s="135"/>
      <c r="NIZ293" s="135"/>
      <c r="NJA293" s="135"/>
      <c r="NJB293" s="135"/>
      <c r="NJC293" s="135"/>
      <c r="NJD293" s="135"/>
      <c r="NJE293" s="135"/>
      <c r="NJF293" s="135"/>
      <c r="NJG293" s="135"/>
      <c r="NJH293" s="135"/>
      <c r="NJI293" s="135"/>
      <c r="NJJ293" s="135"/>
      <c r="NJK293" s="135"/>
      <c r="NJL293" s="135"/>
      <c r="NJM293" s="135"/>
      <c r="NJN293" s="135"/>
      <c r="NJO293" s="135"/>
      <c r="NJP293" s="135"/>
      <c r="NJQ293" s="135"/>
      <c r="NJR293" s="135"/>
      <c r="NJS293" s="135"/>
      <c r="NJT293" s="135"/>
      <c r="NJU293" s="135"/>
      <c r="NJV293" s="135"/>
      <c r="NJW293" s="135"/>
      <c r="NJX293" s="135"/>
      <c r="NJY293" s="135"/>
      <c r="NJZ293" s="135"/>
      <c r="NKA293" s="135"/>
      <c r="NKB293" s="135"/>
      <c r="NKC293" s="135"/>
      <c r="NKD293" s="135"/>
      <c r="NKE293" s="135"/>
      <c r="NKF293" s="135"/>
      <c r="NKG293" s="135"/>
      <c r="NKH293" s="135"/>
      <c r="NKI293" s="135"/>
      <c r="NKJ293" s="135"/>
      <c r="NKK293" s="135"/>
      <c r="NKL293" s="135"/>
      <c r="NKM293" s="135"/>
      <c r="NKN293" s="135"/>
      <c r="NKO293" s="135"/>
      <c r="NKP293" s="135"/>
      <c r="NKQ293" s="135"/>
      <c r="NKR293" s="135"/>
      <c r="NKS293" s="135"/>
      <c r="NKT293" s="135"/>
      <c r="NKU293" s="135"/>
      <c r="NKV293" s="135"/>
      <c r="NKW293" s="135"/>
      <c r="NKX293" s="135"/>
      <c r="NKY293" s="135"/>
      <c r="NKZ293" s="135"/>
      <c r="NLA293" s="135"/>
      <c r="NLB293" s="135"/>
      <c r="NLC293" s="135"/>
      <c r="NLD293" s="135"/>
      <c r="NLE293" s="135"/>
      <c r="NLF293" s="135"/>
      <c r="NLG293" s="135"/>
      <c r="NLH293" s="135"/>
      <c r="NLI293" s="135"/>
      <c r="NLJ293" s="135"/>
      <c r="NLK293" s="135"/>
      <c r="NLL293" s="135"/>
      <c r="NLM293" s="135"/>
      <c r="NLN293" s="135"/>
      <c r="NLO293" s="135"/>
      <c r="NLP293" s="135"/>
      <c r="NLQ293" s="135"/>
      <c r="NLR293" s="135"/>
      <c r="NLS293" s="135"/>
      <c r="NLT293" s="135"/>
      <c r="NLU293" s="135"/>
      <c r="NLV293" s="135"/>
      <c r="NLW293" s="135"/>
      <c r="NLX293" s="135"/>
      <c r="NLY293" s="135"/>
      <c r="NLZ293" s="135"/>
      <c r="NMA293" s="135"/>
      <c r="NMB293" s="135"/>
      <c r="NMC293" s="135"/>
      <c r="NMD293" s="135"/>
      <c r="NME293" s="135"/>
      <c r="NMF293" s="135"/>
      <c r="NMG293" s="135"/>
      <c r="NMH293" s="135"/>
      <c r="NMI293" s="135"/>
      <c r="NMJ293" s="135"/>
      <c r="NMK293" s="135"/>
      <c r="NML293" s="135"/>
      <c r="NMM293" s="135"/>
      <c r="NMN293" s="135"/>
      <c r="NMO293" s="135"/>
      <c r="NMP293" s="135"/>
      <c r="NMQ293" s="135"/>
      <c r="NMR293" s="135"/>
      <c r="NMS293" s="135"/>
      <c r="NMT293" s="135"/>
      <c r="NMU293" s="135"/>
      <c r="NMV293" s="135"/>
      <c r="NMW293" s="135"/>
      <c r="NMX293" s="135"/>
      <c r="NMY293" s="135"/>
      <c r="NMZ293" s="135"/>
      <c r="NNA293" s="135"/>
      <c r="NNB293" s="135"/>
      <c r="NNC293" s="135"/>
      <c r="NND293" s="135"/>
      <c r="NNE293" s="135"/>
      <c r="NNF293" s="135"/>
      <c r="NNG293" s="135"/>
      <c r="NNH293" s="135"/>
      <c r="NNI293" s="135"/>
      <c r="NNJ293" s="135"/>
      <c r="NNK293" s="135"/>
      <c r="NNL293" s="135"/>
      <c r="NNM293" s="135"/>
      <c r="NNN293" s="135"/>
      <c r="NNO293" s="135"/>
      <c r="NNP293" s="135"/>
      <c r="NNQ293" s="135"/>
      <c r="NNR293" s="135"/>
      <c r="NNS293" s="135"/>
      <c r="NNT293" s="135"/>
      <c r="NNU293" s="135"/>
      <c r="NNV293" s="135"/>
      <c r="NNW293" s="135"/>
      <c r="NNX293" s="135"/>
      <c r="NNY293" s="135"/>
      <c r="NNZ293" s="135"/>
      <c r="NOA293" s="135"/>
      <c r="NOB293" s="135"/>
      <c r="NOC293" s="135"/>
      <c r="NOD293" s="135"/>
      <c r="NOE293" s="135"/>
      <c r="NOF293" s="135"/>
      <c r="NOG293" s="135"/>
      <c r="NOH293" s="135"/>
      <c r="NOI293" s="135"/>
      <c r="NOJ293" s="135"/>
      <c r="NOK293" s="135"/>
      <c r="NOL293" s="135"/>
      <c r="NOM293" s="135"/>
      <c r="NON293" s="135"/>
      <c r="NOO293" s="135"/>
      <c r="NOP293" s="135"/>
      <c r="NOQ293" s="135"/>
      <c r="NOR293" s="135"/>
      <c r="NOS293" s="135"/>
      <c r="NOT293" s="135"/>
      <c r="NOU293" s="135"/>
      <c r="NOV293" s="135"/>
      <c r="NOW293" s="135"/>
      <c r="NOX293" s="135"/>
      <c r="NOY293" s="135"/>
      <c r="NOZ293" s="135"/>
      <c r="NPA293" s="135"/>
      <c r="NPB293" s="135"/>
      <c r="NPC293" s="135"/>
      <c r="NPD293" s="135"/>
      <c r="NPE293" s="135"/>
      <c r="NPF293" s="135"/>
      <c r="NPG293" s="135"/>
      <c r="NPH293" s="135"/>
      <c r="NPI293" s="135"/>
      <c r="NPJ293" s="135"/>
      <c r="NPK293" s="135"/>
      <c r="NPL293" s="135"/>
      <c r="NPM293" s="135"/>
      <c r="NPN293" s="135"/>
      <c r="NPO293" s="135"/>
      <c r="NPP293" s="135"/>
      <c r="NPQ293" s="135"/>
      <c r="NPR293" s="135"/>
      <c r="NPS293" s="135"/>
      <c r="NPT293" s="135"/>
      <c r="NPU293" s="135"/>
      <c r="NPV293" s="135"/>
      <c r="NPW293" s="135"/>
      <c r="NPX293" s="135"/>
      <c r="NPY293" s="135"/>
      <c r="NPZ293" s="135"/>
      <c r="NQA293" s="135"/>
      <c r="NQB293" s="135"/>
      <c r="NQC293" s="135"/>
      <c r="NQD293" s="135"/>
      <c r="NQE293" s="135"/>
      <c r="NQF293" s="135"/>
      <c r="NQG293" s="135"/>
      <c r="NQH293" s="135"/>
      <c r="NQI293" s="135"/>
      <c r="NQJ293" s="135"/>
      <c r="NQK293" s="135"/>
      <c r="NQL293" s="135"/>
      <c r="NQM293" s="135"/>
      <c r="NQN293" s="135"/>
      <c r="NQO293" s="135"/>
      <c r="NQP293" s="135"/>
      <c r="NQQ293" s="135"/>
      <c r="NQR293" s="135"/>
      <c r="NQS293" s="135"/>
      <c r="NQT293" s="135"/>
      <c r="NQU293" s="135"/>
      <c r="NQV293" s="135"/>
      <c r="NQW293" s="135"/>
      <c r="NQX293" s="135"/>
      <c r="NQY293" s="135"/>
      <c r="NQZ293" s="135"/>
      <c r="NRA293" s="135"/>
      <c r="NRB293" s="135"/>
      <c r="NRC293" s="135"/>
      <c r="NRD293" s="135"/>
      <c r="NRE293" s="135"/>
      <c r="NRF293" s="135"/>
      <c r="NRG293" s="135"/>
      <c r="NRH293" s="135"/>
      <c r="NRI293" s="135"/>
      <c r="NRJ293" s="135"/>
      <c r="NRK293" s="135"/>
      <c r="NRL293" s="135"/>
      <c r="NRM293" s="135"/>
      <c r="NRN293" s="135"/>
      <c r="NRO293" s="135"/>
      <c r="NRP293" s="135"/>
      <c r="NRQ293" s="135"/>
      <c r="NRR293" s="135"/>
      <c r="NRS293" s="135"/>
      <c r="NRT293" s="135"/>
      <c r="NRU293" s="135"/>
      <c r="NRV293" s="135"/>
      <c r="NRW293" s="135"/>
      <c r="NRX293" s="135"/>
      <c r="NRY293" s="135"/>
      <c r="NRZ293" s="135"/>
      <c r="NSA293" s="135"/>
      <c r="NSB293" s="135"/>
      <c r="NSC293" s="135"/>
      <c r="NSD293" s="135"/>
      <c r="NSE293" s="135"/>
      <c r="NSF293" s="135"/>
      <c r="NSG293" s="135"/>
      <c r="NSH293" s="135"/>
      <c r="NSI293" s="135"/>
      <c r="NSJ293" s="135"/>
      <c r="NSK293" s="135"/>
      <c r="NSL293" s="135"/>
      <c r="NSM293" s="135"/>
      <c r="NSN293" s="135"/>
      <c r="NSO293" s="135"/>
      <c r="NSP293" s="135"/>
      <c r="NSQ293" s="135"/>
      <c r="NSR293" s="135"/>
      <c r="NSS293" s="135"/>
      <c r="NST293" s="135"/>
      <c r="NSU293" s="135"/>
      <c r="NSV293" s="135"/>
      <c r="NSW293" s="135"/>
      <c r="NSX293" s="135"/>
      <c r="NSY293" s="135"/>
      <c r="NSZ293" s="135"/>
      <c r="NTA293" s="135"/>
      <c r="NTB293" s="135"/>
      <c r="NTC293" s="135"/>
      <c r="NTD293" s="135"/>
      <c r="NTE293" s="135"/>
      <c r="NTF293" s="135"/>
      <c r="NTG293" s="135"/>
      <c r="NTH293" s="135"/>
      <c r="NTI293" s="135"/>
      <c r="NTJ293" s="135"/>
      <c r="NTK293" s="135"/>
      <c r="NTL293" s="135"/>
      <c r="NTM293" s="135"/>
      <c r="NTN293" s="135"/>
      <c r="NTO293" s="135"/>
      <c r="NTP293" s="135"/>
      <c r="NTQ293" s="135"/>
      <c r="NTR293" s="135"/>
      <c r="NTS293" s="135"/>
      <c r="NTT293" s="135"/>
      <c r="NTU293" s="135"/>
      <c r="NTV293" s="135"/>
      <c r="NTW293" s="135"/>
      <c r="NTX293" s="135"/>
      <c r="NTY293" s="135"/>
      <c r="NTZ293" s="135"/>
      <c r="NUA293" s="135"/>
      <c r="NUB293" s="135"/>
      <c r="NUC293" s="135"/>
      <c r="NUD293" s="135"/>
      <c r="NUE293" s="135"/>
      <c r="NUF293" s="135"/>
      <c r="NUG293" s="135"/>
      <c r="NUH293" s="135"/>
      <c r="NUI293" s="135"/>
      <c r="NUJ293" s="135"/>
      <c r="NUK293" s="135"/>
      <c r="NUL293" s="135"/>
      <c r="NUM293" s="135"/>
      <c r="NUN293" s="135"/>
      <c r="NUO293" s="135"/>
      <c r="NUP293" s="135"/>
      <c r="NUQ293" s="135"/>
      <c r="NUR293" s="135"/>
      <c r="NUS293" s="135"/>
      <c r="NUT293" s="135"/>
      <c r="NUU293" s="135"/>
      <c r="NUV293" s="135"/>
      <c r="NUW293" s="135"/>
      <c r="NUX293" s="135"/>
      <c r="NUY293" s="135"/>
      <c r="NUZ293" s="135"/>
      <c r="NVA293" s="135"/>
      <c r="NVB293" s="135"/>
      <c r="NVC293" s="135"/>
      <c r="NVD293" s="135"/>
      <c r="NVE293" s="135"/>
      <c r="NVF293" s="135"/>
      <c r="NVG293" s="135"/>
      <c r="NVH293" s="135"/>
      <c r="NVI293" s="135"/>
      <c r="NVJ293" s="135"/>
      <c r="NVK293" s="135"/>
      <c r="NVL293" s="135"/>
      <c r="NVM293" s="135"/>
      <c r="NVN293" s="135"/>
      <c r="NVO293" s="135"/>
      <c r="NVP293" s="135"/>
      <c r="NVQ293" s="135"/>
      <c r="NVR293" s="135"/>
      <c r="NVS293" s="135"/>
      <c r="NVT293" s="135"/>
      <c r="NVU293" s="135"/>
      <c r="NVV293" s="135"/>
      <c r="NVW293" s="135"/>
      <c r="NVX293" s="135"/>
      <c r="NVY293" s="135"/>
      <c r="NVZ293" s="135"/>
      <c r="NWA293" s="135"/>
      <c r="NWB293" s="135"/>
      <c r="NWC293" s="135"/>
      <c r="NWD293" s="135"/>
      <c r="NWE293" s="135"/>
      <c r="NWF293" s="135"/>
      <c r="NWG293" s="135"/>
      <c r="NWH293" s="135"/>
      <c r="NWI293" s="135"/>
      <c r="NWJ293" s="135"/>
      <c r="NWK293" s="135"/>
      <c r="NWL293" s="135"/>
      <c r="NWM293" s="135"/>
      <c r="NWN293" s="135"/>
      <c r="NWO293" s="135"/>
      <c r="NWP293" s="135"/>
      <c r="NWQ293" s="135"/>
      <c r="NWR293" s="135"/>
      <c r="NWS293" s="135"/>
      <c r="NWT293" s="135"/>
      <c r="NWU293" s="135"/>
      <c r="NWV293" s="135"/>
      <c r="NWW293" s="135"/>
      <c r="NWX293" s="135"/>
      <c r="NWY293" s="135"/>
      <c r="NWZ293" s="135"/>
      <c r="NXA293" s="135"/>
      <c r="NXB293" s="135"/>
      <c r="NXC293" s="135"/>
      <c r="NXD293" s="135"/>
      <c r="NXE293" s="135"/>
      <c r="NXF293" s="135"/>
      <c r="NXG293" s="135"/>
      <c r="NXH293" s="135"/>
      <c r="NXI293" s="135"/>
      <c r="NXJ293" s="135"/>
      <c r="NXK293" s="135"/>
      <c r="NXL293" s="135"/>
      <c r="NXM293" s="135"/>
      <c r="NXN293" s="135"/>
      <c r="NXO293" s="135"/>
      <c r="NXP293" s="135"/>
      <c r="NXQ293" s="135"/>
      <c r="NXR293" s="135"/>
      <c r="NXS293" s="135"/>
      <c r="NXT293" s="135"/>
      <c r="NXU293" s="135"/>
      <c r="NXV293" s="135"/>
      <c r="NXW293" s="135"/>
      <c r="NXX293" s="135"/>
      <c r="NXY293" s="135"/>
      <c r="NXZ293" s="135"/>
      <c r="NYA293" s="135"/>
      <c r="NYB293" s="135"/>
      <c r="NYC293" s="135"/>
      <c r="NYD293" s="135"/>
      <c r="NYE293" s="135"/>
      <c r="NYF293" s="135"/>
      <c r="NYG293" s="135"/>
      <c r="NYH293" s="135"/>
      <c r="NYI293" s="135"/>
      <c r="NYJ293" s="135"/>
      <c r="NYK293" s="135"/>
      <c r="NYL293" s="135"/>
      <c r="NYM293" s="135"/>
      <c r="NYN293" s="135"/>
      <c r="NYO293" s="135"/>
      <c r="NYP293" s="135"/>
      <c r="NYQ293" s="135"/>
      <c r="NYR293" s="135"/>
      <c r="NYS293" s="135"/>
      <c r="NYT293" s="135"/>
      <c r="NYU293" s="135"/>
      <c r="NYV293" s="135"/>
      <c r="NYW293" s="135"/>
      <c r="NYX293" s="135"/>
      <c r="NYY293" s="135"/>
      <c r="NYZ293" s="135"/>
      <c r="NZA293" s="135"/>
      <c r="NZB293" s="135"/>
      <c r="NZC293" s="135"/>
      <c r="NZD293" s="135"/>
      <c r="NZE293" s="135"/>
      <c r="NZF293" s="135"/>
      <c r="NZG293" s="135"/>
      <c r="NZH293" s="135"/>
      <c r="NZI293" s="135"/>
      <c r="NZJ293" s="135"/>
      <c r="NZK293" s="135"/>
      <c r="NZL293" s="135"/>
      <c r="NZM293" s="135"/>
      <c r="NZN293" s="135"/>
      <c r="NZO293" s="135"/>
      <c r="NZP293" s="135"/>
      <c r="NZQ293" s="135"/>
      <c r="NZR293" s="135"/>
      <c r="NZS293" s="135"/>
      <c r="NZT293" s="135"/>
      <c r="NZU293" s="135"/>
      <c r="NZV293" s="135"/>
      <c r="NZW293" s="135"/>
      <c r="NZX293" s="135"/>
      <c r="NZY293" s="135"/>
      <c r="NZZ293" s="135"/>
      <c r="OAA293" s="135"/>
      <c r="OAB293" s="135"/>
      <c r="OAC293" s="135"/>
      <c r="OAD293" s="135"/>
      <c r="OAE293" s="135"/>
      <c r="OAF293" s="135"/>
      <c r="OAG293" s="135"/>
      <c r="OAH293" s="135"/>
      <c r="OAI293" s="135"/>
      <c r="OAJ293" s="135"/>
      <c r="OAK293" s="135"/>
      <c r="OAL293" s="135"/>
      <c r="OAM293" s="135"/>
      <c r="OAN293" s="135"/>
      <c r="OAO293" s="135"/>
      <c r="OAP293" s="135"/>
      <c r="OAQ293" s="135"/>
      <c r="OAR293" s="135"/>
      <c r="OAS293" s="135"/>
      <c r="OAT293" s="135"/>
      <c r="OAU293" s="135"/>
      <c r="OAV293" s="135"/>
      <c r="OAW293" s="135"/>
      <c r="OAX293" s="135"/>
      <c r="OAY293" s="135"/>
      <c r="OAZ293" s="135"/>
      <c r="OBA293" s="135"/>
      <c r="OBB293" s="135"/>
      <c r="OBC293" s="135"/>
      <c r="OBD293" s="135"/>
      <c r="OBE293" s="135"/>
      <c r="OBF293" s="135"/>
      <c r="OBG293" s="135"/>
      <c r="OBH293" s="135"/>
      <c r="OBI293" s="135"/>
      <c r="OBJ293" s="135"/>
      <c r="OBK293" s="135"/>
      <c r="OBL293" s="135"/>
      <c r="OBM293" s="135"/>
      <c r="OBN293" s="135"/>
      <c r="OBO293" s="135"/>
      <c r="OBP293" s="135"/>
      <c r="OBQ293" s="135"/>
      <c r="OBR293" s="135"/>
      <c r="OBS293" s="135"/>
      <c r="OBT293" s="135"/>
      <c r="OBU293" s="135"/>
      <c r="OBV293" s="135"/>
      <c r="OBW293" s="135"/>
      <c r="OBX293" s="135"/>
      <c r="OBY293" s="135"/>
      <c r="OBZ293" s="135"/>
      <c r="OCA293" s="135"/>
      <c r="OCB293" s="135"/>
      <c r="OCC293" s="135"/>
      <c r="OCD293" s="135"/>
      <c r="OCE293" s="135"/>
      <c r="OCF293" s="135"/>
      <c r="OCG293" s="135"/>
      <c r="OCH293" s="135"/>
      <c r="OCI293" s="135"/>
      <c r="OCJ293" s="135"/>
      <c r="OCK293" s="135"/>
      <c r="OCL293" s="135"/>
      <c r="OCM293" s="135"/>
      <c r="OCN293" s="135"/>
      <c r="OCO293" s="135"/>
      <c r="OCP293" s="135"/>
      <c r="OCQ293" s="135"/>
      <c r="OCR293" s="135"/>
      <c r="OCS293" s="135"/>
      <c r="OCT293" s="135"/>
      <c r="OCU293" s="135"/>
      <c r="OCV293" s="135"/>
      <c r="OCW293" s="135"/>
      <c r="OCX293" s="135"/>
      <c r="OCY293" s="135"/>
      <c r="OCZ293" s="135"/>
      <c r="ODA293" s="135"/>
      <c r="ODB293" s="135"/>
      <c r="ODC293" s="135"/>
      <c r="ODD293" s="135"/>
      <c r="ODE293" s="135"/>
      <c r="ODF293" s="135"/>
      <c r="ODG293" s="135"/>
      <c r="ODH293" s="135"/>
      <c r="ODI293" s="135"/>
      <c r="ODJ293" s="135"/>
      <c r="ODK293" s="135"/>
      <c r="ODL293" s="135"/>
      <c r="ODM293" s="135"/>
      <c r="ODN293" s="135"/>
      <c r="ODO293" s="135"/>
      <c r="ODP293" s="135"/>
      <c r="ODQ293" s="135"/>
      <c r="ODR293" s="135"/>
      <c r="ODS293" s="135"/>
      <c r="ODT293" s="135"/>
      <c r="ODU293" s="135"/>
      <c r="ODV293" s="135"/>
      <c r="ODW293" s="135"/>
      <c r="ODX293" s="135"/>
      <c r="ODY293" s="135"/>
      <c r="ODZ293" s="135"/>
      <c r="OEA293" s="135"/>
      <c r="OEB293" s="135"/>
      <c r="OEC293" s="135"/>
      <c r="OED293" s="135"/>
      <c r="OEE293" s="135"/>
      <c r="OEF293" s="135"/>
      <c r="OEG293" s="135"/>
      <c r="OEH293" s="135"/>
      <c r="OEI293" s="135"/>
      <c r="OEJ293" s="135"/>
      <c r="OEK293" s="135"/>
      <c r="OEL293" s="135"/>
      <c r="OEM293" s="135"/>
      <c r="OEN293" s="135"/>
      <c r="OEO293" s="135"/>
      <c r="OEP293" s="135"/>
      <c r="OEQ293" s="135"/>
      <c r="OER293" s="135"/>
      <c r="OES293" s="135"/>
      <c r="OET293" s="135"/>
      <c r="OEU293" s="135"/>
      <c r="OEV293" s="135"/>
      <c r="OEW293" s="135"/>
      <c r="OEX293" s="135"/>
      <c r="OEY293" s="135"/>
      <c r="OEZ293" s="135"/>
      <c r="OFA293" s="135"/>
      <c r="OFB293" s="135"/>
      <c r="OFC293" s="135"/>
      <c r="OFD293" s="135"/>
      <c r="OFE293" s="135"/>
      <c r="OFF293" s="135"/>
      <c r="OFG293" s="135"/>
      <c r="OFH293" s="135"/>
      <c r="OFI293" s="135"/>
      <c r="OFJ293" s="135"/>
      <c r="OFK293" s="135"/>
      <c r="OFL293" s="135"/>
      <c r="OFM293" s="135"/>
      <c r="OFN293" s="135"/>
      <c r="OFO293" s="135"/>
      <c r="OFP293" s="135"/>
      <c r="OFQ293" s="135"/>
      <c r="OFR293" s="135"/>
      <c r="OFS293" s="135"/>
      <c r="OFT293" s="135"/>
      <c r="OFU293" s="135"/>
      <c r="OFV293" s="135"/>
      <c r="OFW293" s="135"/>
      <c r="OFX293" s="135"/>
      <c r="OFY293" s="135"/>
      <c r="OFZ293" s="135"/>
      <c r="OGA293" s="135"/>
      <c r="OGB293" s="135"/>
      <c r="OGC293" s="135"/>
      <c r="OGD293" s="135"/>
      <c r="OGE293" s="135"/>
      <c r="OGF293" s="135"/>
      <c r="OGG293" s="135"/>
      <c r="OGH293" s="135"/>
      <c r="OGI293" s="135"/>
      <c r="OGJ293" s="135"/>
      <c r="OGK293" s="135"/>
      <c r="OGL293" s="135"/>
      <c r="OGM293" s="135"/>
      <c r="OGN293" s="135"/>
      <c r="OGO293" s="135"/>
      <c r="OGP293" s="135"/>
      <c r="OGQ293" s="135"/>
      <c r="OGR293" s="135"/>
      <c r="OGS293" s="135"/>
      <c r="OGT293" s="135"/>
      <c r="OGU293" s="135"/>
      <c r="OGV293" s="135"/>
      <c r="OGW293" s="135"/>
      <c r="OGX293" s="135"/>
      <c r="OGY293" s="135"/>
      <c r="OGZ293" s="135"/>
      <c r="OHA293" s="135"/>
      <c r="OHB293" s="135"/>
      <c r="OHC293" s="135"/>
      <c r="OHD293" s="135"/>
      <c r="OHE293" s="135"/>
      <c r="OHF293" s="135"/>
      <c r="OHG293" s="135"/>
      <c r="OHH293" s="135"/>
      <c r="OHI293" s="135"/>
      <c r="OHJ293" s="135"/>
      <c r="OHK293" s="135"/>
      <c r="OHL293" s="135"/>
      <c r="OHM293" s="135"/>
      <c r="OHN293" s="135"/>
      <c r="OHO293" s="135"/>
      <c r="OHP293" s="135"/>
      <c r="OHQ293" s="135"/>
      <c r="OHR293" s="135"/>
      <c r="OHS293" s="135"/>
      <c r="OHT293" s="135"/>
      <c r="OHU293" s="135"/>
      <c r="OHV293" s="135"/>
      <c r="OHW293" s="135"/>
      <c r="OHX293" s="135"/>
      <c r="OHY293" s="135"/>
      <c r="OHZ293" s="135"/>
      <c r="OIA293" s="135"/>
      <c r="OIB293" s="135"/>
      <c r="OIC293" s="135"/>
      <c r="OID293" s="135"/>
      <c r="OIE293" s="135"/>
      <c r="OIF293" s="135"/>
      <c r="OIG293" s="135"/>
      <c r="OIH293" s="135"/>
      <c r="OII293" s="135"/>
      <c r="OIJ293" s="135"/>
      <c r="OIK293" s="135"/>
      <c r="OIL293" s="135"/>
      <c r="OIM293" s="135"/>
      <c r="OIN293" s="135"/>
      <c r="OIO293" s="135"/>
      <c r="OIP293" s="135"/>
      <c r="OIQ293" s="135"/>
      <c r="OIR293" s="135"/>
      <c r="OIS293" s="135"/>
      <c r="OIT293" s="135"/>
      <c r="OIU293" s="135"/>
      <c r="OIV293" s="135"/>
      <c r="OIW293" s="135"/>
      <c r="OIX293" s="135"/>
      <c r="OIY293" s="135"/>
      <c r="OIZ293" s="135"/>
      <c r="OJA293" s="135"/>
      <c r="OJB293" s="135"/>
      <c r="OJC293" s="135"/>
      <c r="OJD293" s="135"/>
      <c r="OJE293" s="135"/>
      <c r="OJF293" s="135"/>
      <c r="OJG293" s="135"/>
      <c r="OJH293" s="135"/>
      <c r="OJI293" s="135"/>
      <c r="OJJ293" s="135"/>
      <c r="OJK293" s="135"/>
      <c r="OJL293" s="135"/>
      <c r="OJM293" s="135"/>
      <c r="OJN293" s="135"/>
      <c r="OJO293" s="135"/>
      <c r="OJP293" s="135"/>
      <c r="OJQ293" s="135"/>
      <c r="OJR293" s="135"/>
      <c r="OJS293" s="135"/>
      <c r="OJT293" s="135"/>
      <c r="OJU293" s="135"/>
      <c r="OJV293" s="135"/>
      <c r="OJW293" s="135"/>
      <c r="OJX293" s="135"/>
      <c r="OJY293" s="135"/>
      <c r="OJZ293" s="135"/>
      <c r="OKA293" s="135"/>
      <c r="OKB293" s="135"/>
      <c r="OKC293" s="135"/>
      <c r="OKD293" s="135"/>
      <c r="OKE293" s="135"/>
      <c r="OKF293" s="135"/>
      <c r="OKG293" s="135"/>
      <c r="OKH293" s="135"/>
      <c r="OKI293" s="135"/>
      <c r="OKJ293" s="135"/>
      <c r="OKK293" s="135"/>
      <c r="OKL293" s="135"/>
      <c r="OKM293" s="135"/>
      <c r="OKN293" s="135"/>
      <c r="OKO293" s="135"/>
      <c r="OKP293" s="135"/>
      <c r="OKQ293" s="135"/>
      <c r="OKR293" s="135"/>
      <c r="OKS293" s="135"/>
      <c r="OKT293" s="135"/>
      <c r="OKU293" s="135"/>
      <c r="OKV293" s="135"/>
      <c r="OKW293" s="135"/>
      <c r="OKX293" s="135"/>
      <c r="OKY293" s="135"/>
      <c r="OKZ293" s="135"/>
      <c r="OLA293" s="135"/>
      <c r="OLB293" s="135"/>
      <c r="OLC293" s="135"/>
      <c r="OLD293" s="135"/>
      <c r="OLE293" s="135"/>
      <c r="OLF293" s="135"/>
      <c r="OLG293" s="135"/>
      <c r="OLH293" s="135"/>
      <c r="OLI293" s="135"/>
      <c r="OLJ293" s="135"/>
      <c r="OLK293" s="135"/>
      <c r="OLL293" s="135"/>
      <c r="OLM293" s="135"/>
      <c r="OLN293" s="135"/>
      <c r="OLO293" s="135"/>
      <c r="OLP293" s="135"/>
      <c r="OLQ293" s="135"/>
      <c r="OLR293" s="135"/>
      <c r="OLS293" s="135"/>
      <c r="OLT293" s="135"/>
      <c r="OLU293" s="135"/>
      <c r="OLV293" s="135"/>
      <c r="OLW293" s="135"/>
      <c r="OLX293" s="135"/>
      <c r="OLY293" s="135"/>
      <c r="OLZ293" s="135"/>
      <c r="OMA293" s="135"/>
      <c r="OMB293" s="135"/>
      <c r="OMC293" s="135"/>
      <c r="OMD293" s="135"/>
      <c r="OME293" s="135"/>
      <c r="OMF293" s="135"/>
      <c r="OMG293" s="135"/>
      <c r="OMH293" s="135"/>
      <c r="OMI293" s="135"/>
      <c r="OMJ293" s="135"/>
      <c r="OMK293" s="135"/>
      <c r="OML293" s="135"/>
      <c r="OMM293" s="135"/>
      <c r="OMN293" s="135"/>
      <c r="OMO293" s="135"/>
      <c r="OMP293" s="135"/>
      <c r="OMQ293" s="135"/>
      <c r="OMR293" s="135"/>
      <c r="OMS293" s="135"/>
      <c r="OMT293" s="135"/>
      <c r="OMU293" s="135"/>
      <c r="OMV293" s="135"/>
      <c r="OMW293" s="135"/>
      <c r="OMX293" s="135"/>
      <c r="OMY293" s="135"/>
      <c r="OMZ293" s="135"/>
      <c r="ONA293" s="135"/>
      <c r="ONB293" s="135"/>
      <c r="ONC293" s="135"/>
      <c r="OND293" s="135"/>
      <c r="ONE293" s="135"/>
      <c r="ONF293" s="135"/>
      <c r="ONG293" s="135"/>
      <c r="ONH293" s="135"/>
      <c r="ONI293" s="135"/>
      <c r="ONJ293" s="135"/>
      <c r="ONK293" s="135"/>
      <c r="ONL293" s="135"/>
      <c r="ONM293" s="135"/>
      <c r="ONN293" s="135"/>
      <c r="ONO293" s="135"/>
      <c r="ONP293" s="135"/>
      <c r="ONQ293" s="135"/>
      <c r="ONR293" s="135"/>
      <c r="ONS293" s="135"/>
      <c r="ONT293" s="135"/>
      <c r="ONU293" s="135"/>
      <c r="ONV293" s="135"/>
      <c r="ONW293" s="135"/>
      <c r="ONX293" s="135"/>
      <c r="ONY293" s="135"/>
      <c r="ONZ293" s="135"/>
      <c r="OOA293" s="135"/>
      <c r="OOB293" s="135"/>
      <c r="OOC293" s="135"/>
      <c r="OOD293" s="135"/>
      <c r="OOE293" s="135"/>
      <c r="OOF293" s="135"/>
      <c r="OOG293" s="135"/>
      <c r="OOH293" s="135"/>
      <c r="OOI293" s="135"/>
      <c r="OOJ293" s="135"/>
      <c r="OOK293" s="135"/>
      <c r="OOL293" s="135"/>
      <c r="OOM293" s="135"/>
      <c r="OON293" s="135"/>
      <c r="OOO293" s="135"/>
      <c r="OOP293" s="135"/>
      <c r="OOQ293" s="135"/>
      <c r="OOR293" s="135"/>
      <c r="OOS293" s="135"/>
      <c r="OOT293" s="135"/>
      <c r="OOU293" s="135"/>
      <c r="OOV293" s="135"/>
      <c r="OOW293" s="135"/>
      <c r="OOX293" s="135"/>
      <c r="OOY293" s="135"/>
      <c r="OOZ293" s="135"/>
      <c r="OPA293" s="135"/>
      <c r="OPB293" s="135"/>
      <c r="OPC293" s="135"/>
      <c r="OPD293" s="135"/>
      <c r="OPE293" s="135"/>
      <c r="OPF293" s="135"/>
      <c r="OPG293" s="135"/>
      <c r="OPH293" s="135"/>
      <c r="OPI293" s="135"/>
      <c r="OPJ293" s="135"/>
      <c r="OPK293" s="135"/>
      <c r="OPL293" s="135"/>
      <c r="OPM293" s="135"/>
      <c r="OPN293" s="135"/>
      <c r="OPO293" s="135"/>
      <c r="OPP293" s="135"/>
      <c r="OPQ293" s="135"/>
      <c r="OPR293" s="135"/>
      <c r="OPS293" s="135"/>
      <c r="OPT293" s="135"/>
      <c r="OPU293" s="135"/>
      <c r="OPV293" s="135"/>
      <c r="OPW293" s="135"/>
      <c r="OPX293" s="135"/>
      <c r="OPY293" s="135"/>
      <c r="OPZ293" s="135"/>
      <c r="OQA293" s="135"/>
      <c r="OQB293" s="135"/>
      <c r="OQC293" s="135"/>
      <c r="OQD293" s="135"/>
      <c r="OQE293" s="135"/>
      <c r="OQF293" s="135"/>
      <c r="OQG293" s="135"/>
      <c r="OQH293" s="135"/>
      <c r="OQI293" s="135"/>
      <c r="OQJ293" s="135"/>
      <c r="OQK293" s="135"/>
      <c r="OQL293" s="135"/>
      <c r="OQM293" s="135"/>
      <c r="OQN293" s="135"/>
      <c r="OQO293" s="135"/>
      <c r="OQP293" s="135"/>
      <c r="OQQ293" s="135"/>
      <c r="OQR293" s="135"/>
      <c r="OQS293" s="135"/>
      <c r="OQT293" s="135"/>
      <c r="OQU293" s="135"/>
      <c r="OQV293" s="135"/>
      <c r="OQW293" s="135"/>
      <c r="OQX293" s="135"/>
      <c r="OQY293" s="135"/>
      <c r="OQZ293" s="135"/>
      <c r="ORA293" s="135"/>
      <c r="ORB293" s="135"/>
      <c r="ORC293" s="135"/>
      <c r="ORD293" s="135"/>
      <c r="ORE293" s="135"/>
      <c r="ORF293" s="135"/>
      <c r="ORG293" s="135"/>
      <c r="ORH293" s="135"/>
      <c r="ORI293" s="135"/>
      <c r="ORJ293" s="135"/>
      <c r="ORK293" s="135"/>
      <c r="ORL293" s="135"/>
      <c r="ORM293" s="135"/>
      <c r="ORN293" s="135"/>
      <c r="ORO293" s="135"/>
      <c r="ORP293" s="135"/>
      <c r="ORQ293" s="135"/>
      <c r="ORR293" s="135"/>
      <c r="ORS293" s="135"/>
      <c r="ORT293" s="135"/>
      <c r="ORU293" s="135"/>
      <c r="ORV293" s="135"/>
      <c r="ORW293" s="135"/>
      <c r="ORX293" s="135"/>
      <c r="ORY293" s="135"/>
      <c r="ORZ293" s="135"/>
      <c r="OSA293" s="135"/>
      <c r="OSB293" s="135"/>
      <c r="OSC293" s="135"/>
      <c r="OSD293" s="135"/>
      <c r="OSE293" s="135"/>
      <c r="OSF293" s="135"/>
      <c r="OSG293" s="135"/>
      <c r="OSH293" s="135"/>
      <c r="OSI293" s="135"/>
      <c r="OSJ293" s="135"/>
      <c r="OSK293" s="135"/>
      <c r="OSL293" s="135"/>
      <c r="OSM293" s="135"/>
      <c r="OSN293" s="135"/>
      <c r="OSO293" s="135"/>
      <c r="OSP293" s="135"/>
      <c r="OSQ293" s="135"/>
      <c r="OSR293" s="135"/>
      <c r="OSS293" s="135"/>
      <c r="OST293" s="135"/>
      <c r="OSU293" s="135"/>
      <c r="OSV293" s="135"/>
      <c r="OSW293" s="135"/>
      <c r="OSX293" s="135"/>
      <c r="OSY293" s="135"/>
      <c r="OSZ293" s="135"/>
      <c r="OTA293" s="135"/>
      <c r="OTB293" s="135"/>
      <c r="OTC293" s="135"/>
      <c r="OTD293" s="135"/>
      <c r="OTE293" s="135"/>
      <c r="OTF293" s="135"/>
      <c r="OTG293" s="135"/>
      <c r="OTH293" s="135"/>
      <c r="OTI293" s="135"/>
      <c r="OTJ293" s="135"/>
      <c r="OTK293" s="135"/>
      <c r="OTL293" s="135"/>
      <c r="OTM293" s="135"/>
      <c r="OTN293" s="135"/>
      <c r="OTO293" s="135"/>
      <c r="OTP293" s="135"/>
      <c r="OTQ293" s="135"/>
      <c r="OTR293" s="135"/>
      <c r="OTS293" s="135"/>
      <c r="OTT293" s="135"/>
      <c r="OTU293" s="135"/>
      <c r="OTV293" s="135"/>
      <c r="OTW293" s="135"/>
      <c r="OTX293" s="135"/>
      <c r="OTY293" s="135"/>
      <c r="OTZ293" s="135"/>
      <c r="OUA293" s="135"/>
      <c r="OUB293" s="135"/>
      <c r="OUC293" s="135"/>
      <c r="OUD293" s="135"/>
      <c r="OUE293" s="135"/>
      <c r="OUF293" s="135"/>
      <c r="OUG293" s="135"/>
      <c r="OUH293" s="135"/>
      <c r="OUI293" s="135"/>
      <c r="OUJ293" s="135"/>
      <c r="OUK293" s="135"/>
      <c r="OUL293" s="135"/>
      <c r="OUM293" s="135"/>
      <c r="OUN293" s="135"/>
      <c r="OUO293" s="135"/>
      <c r="OUP293" s="135"/>
      <c r="OUQ293" s="135"/>
      <c r="OUR293" s="135"/>
      <c r="OUS293" s="135"/>
      <c r="OUT293" s="135"/>
      <c r="OUU293" s="135"/>
      <c r="OUV293" s="135"/>
      <c r="OUW293" s="135"/>
      <c r="OUX293" s="135"/>
      <c r="OUY293" s="135"/>
      <c r="OUZ293" s="135"/>
      <c r="OVA293" s="135"/>
      <c r="OVB293" s="135"/>
      <c r="OVC293" s="135"/>
      <c r="OVD293" s="135"/>
      <c r="OVE293" s="135"/>
      <c r="OVF293" s="135"/>
      <c r="OVG293" s="135"/>
      <c r="OVH293" s="135"/>
      <c r="OVI293" s="135"/>
      <c r="OVJ293" s="135"/>
      <c r="OVK293" s="135"/>
      <c r="OVL293" s="135"/>
      <c r="OVM293" s="135"/>
      <c r="OVN293" s="135"/>
      <c r="OVO293" s="135"/>
      <c r="OVP293" s="135"/>
      <c r="OVQ293" s="135"/>
      <c r="OVR293" s="135"/>
      <c r="OVS293" s="135"/>
      <c r="OVT293" s="135"/>
      <c r="OVU293" s="135"/>
      <c r="OVV293" s="135"/>
      <c r="OVW293" s="135"/>
      <c r="OVX293" s="135"/>
      <c r="OVY293" s="135"/>
      <c r="OVZ293" s="135"/>
      <c r="OWA293" s="135"/>
      <c r="OWB293" s="135"/>
      <c r="OWC293" s="135"/>
      <c r="OWD293" s="135"/>
      <c r="OWE293" s="135"/>
      <c r="OWF293" s="135"/>
      <c r="OWG293" s="135"/>
      <c r="OWH293" s="135"/>
      <c r="OWI293" s="135"/>
      <c r="OWJ293" s="135"/>
      <c r="OWK293" s="135"/>
      <c r="OWL293" s="135"/>
      <c r="OWM293" s="135"/>
      <c r="OWN293" s="135"/>
      <c r="OWO293" s="135"/>
      <c r="OWP293" s="135"/>
      <c r="OWQ293" s="135"/>
      <c r="OWR293" s="135"/>
      <c r="OWS293" s="135"/>
      <c r="OWT293" s="135"/>
      <c r="OWU293" s="135"/>
      <c r="OWV293" s="135"/>
      <c r="OWW293" s="135"/>
      <c r="OWX293" s="135"/>
      <c r="OWY293" s="135"/>
      <c r="OWZ293" s="135"/>
      <c r="OXA293" s="135"/>
      <c r="OXB293" s="135"/>
      <c r="OXC293" s="135"/>
      <c r="OXD293" s="135"/>
      <c r="OXE293" s="135"/>
      <c r="OXF293" s="135"/>
      <c r="OXG293" s="135"/>
      <c r="OXH293" s="135"/>
      <c r="OXI293" s="135"/>
      <c r="OXJ293" s="135"/>
      <c r="OXK293" s="135"/>
      <c r="OXL293" s="135"/>
      <c r="OXM293" s="135"/>
      <c r="OXN293" s="135"/>
      <c r="OXO293" s="135"/>
      <c r="OXP293" s="135"/>
      <c r="OXQ293" s="135"/>
      <c r="OXR293" s="135"/>
      <c r="OXS293" s="135"/>
      <c r="OXT293" s="135"/>
      <c r="OXU293" s="135"/>
      <c r="OXV293" s="135"/>
      <c r="OXW293" s="135"/>
      <c r="OXX293" s="135"/>
      <c r="OXY293" s="135"/>
      <c r="OXZ293" s="135"/>
      <c r="OYA293" s="135"/>
      <c r="OYB293" s="135"/>
      <c r="OYC293" s="135"/>
      <c r="OYD293" s="135"/>
      <c r="OYE293" s="135"/>
      <c r="OYF293" s="135"/>
      <c r="OYG293" s="135"/>
      <c r="OYH293" s="135"/>
      <c r="OYI293" s="135"/>
      <c r="OYJ293" s="135"/>
      <c r="OYK293" s="135"/>
      <c r="OYL293" s="135"/>
      <c r="OYM293" s="135"/>
      <c r="OYN293" s="135"/>
      <c r="OYO293" s="135"/>
      <c r="OYP293" s="135"/>
      <c r="OYQ293" s="135"/>
      <c r="OYR293" s="135"/>
      <c r="OYS293" s="135"/>
      <c r="OYT293" s="135"/>
      <c r="OYU293" s="135"/>
      <c r="OYV293" s="135"/>
      <c r="OYW293" s="135"/>
      <c r="OYX293" s="135"/>
      <c r="OYY293" s="135"/>
      <c r="OYZ293" s="135"/>
      <c r="OZA293" s="135"/>
      <c r="OZB293" s="135"/>
      <c r="OZC293" s="135"/>
      <c r="OZD293" s="135"/>
      <c r="OZE293" s="135"/>
      <c r="OZF293" s="135"/>
      <c r="OZG293" s="135"/>
      <c r="OZH293" s="135"/>
      <c r="OZI293" s="135"/>
      <c r="OZJ293" s="135"/>
      <c r="OZK293" s="135"/>
      <c r="OZL293" s="135"/>
      <c r="OZM293" s="135"/>
      <c r="OZN293" s="135"/>
      <c r="OZO293" s="135"/>
      <c r="OZP293" s="135"/>
      <c r="OZQ293" s="135"/>
      <c r="OZR293" s="135"/>
      <c r="OZS293" s="135"/>
      <c r="OZT293" s="135"/>
      <c r="OZU293" s="135"/>
      <c r="OZV293" s="135"/>
      <c r="OZW293" s="135"/>
      <c r="OZX293" s="135"/>
      <c r="OZY293" s="135"/>
      <c r="OZZ293" s="135"/>
      <c r="PAA293" s="135"/>
      <c r="PAB293" s="135"/>
      <c r="PAC293" s="135"/>
      <c r="PAD293" s="135"/>
      <c r="PAE293" s="135"/>
      <c r="PAF293" s="135"/>
      <c r="PAG293" s="135"/>
      <c r="PAH293" s="135"/>
      <c r="PAI293" s="135"/>
      <c r="PAJ293" s="135"/>
      <c r="PAK293" s="135"/>
      <c r="PAL293" s="135"/>
      <c r="PAM293" s="135"/>
      <c r="PAN293" s="135"/>
      <c r="PAO293" s="135"/>
      <c r="PAP293" s="135"/>
      <c r="PAQ293" s="135"/>
      <c r="PAR293" s="135"/>
      <c r="PAS293" s="135"/>
      <c r="PAT293" s="135"/>
      <c r="PAU293" s="135"/>
      <c r="PAV293" s="135"/>
      <c r="PAW293" s="135"/>
      <c r="PAX293" s="135"/>
      <c r="PAY293" s="135"/>
      <c r="PAZ293" s="135"/>
      <c r="PBA293" s="135"/>
      <c r="PBB293" s="135"/>
      <c r="PBC293" s="135"/>
      <c r="PBD293" s="135"/>
      <c r="PBE293" s="135"/>
      <c r="PBF293" s="135"/>
      <c r="PBG293" s="135"/>
      <c r="PBH293" s="135"/>
      <c r="PBI293" s="135"/>
      <c r="PBJ293" s="135"/>
      <c r="PBK293" s="135"/>
      <c r="PBL293" s="135"/>
      <c r="PBM293" s="135"/>
      <c r="PBN293" s="135"/>
      <c r="PBO293" s="135"/>
      <c r="PBP293" s="135"/>
      <c r="PBQ293" s="135"/>
      <c r="PBR293" s="135"/>
      <c r="PBS293" s="135"/>
      <c r="PBT293" s="135"/>
      <c r="PBU293" s="135"/>
      <c r="PBV293" s="135"/>
      <c r="PBW293" s="135"/>
      <c r="PBX293" s="135"/>
      <c r="PBY293" s="135"/>
      <c r="PBZ293" s="135"/>
      <c r="PCA293" s="135"/>
      <c r="PCB293" s="135"/>
      <c r="PCC293" s="135"/>
      <c r="PCD293" s="135"/>
      <c r="PCE293" s="135"/>
      <c r="PCF293" s="135"/>
      <c r="PCG293" s="135"/>
      <c r="PCH293" s="135"/>
      <c r="PCI293" s="135"/>
      <c r="PCJ293" s="135"/>
      <c r="PCK293" s="135"/>
      <c r="PCL293" s="135"/>
      <c r="PCM293" s="135"/>
      <c r="PCN293" s="135"/>
      <c r="PCO293" s="135"/>
      <c r="PCP293" s="135"/>
      <c r="PCQ293" s="135"/>
      <c r="PCR293" s="135"/>
      <c r="PCS293" s="135"/>
      <c r="PCT293" s="135"/>
      <c r="PCU293" s="135"/>
      <c r="PCV293" s="135"/>
      <c r="PCW293" s="135"/>
      <c r="PCX293" s="135"/>
      <c r="PCY293" s="135"/>
      <c r="PCZ293" s="135"/>
      <c r="PDA293" s="135"/>
      <c r="PDB293" s="135"/>
      <c r="PDC293" s="135"/>
      <c r="PDD293" s="135"/>
      <c r="PDE293" s="135"/>
      <c r="PDF293" s="135"/>
      <c r="PDG293" s="135"/>
      <c r="PDH293" s="135"/>
      <c r="PDI293" s="135"/>
      <c r="PDJ293" s="135"/>
      <c r="PDK293" s="135"/>
      <c r="PDL293" s="135"/>
      <c r="PDM293" s="135"/>
      <c r="PDN293" s="135"/>
      <c r="PDO293" s="135"/>
      <c r="PDP293" s="135"/>
      <c r="PDQ293" s="135"/>
      <c r="PDR293" s="135"/>
      <c r="PDS293" s="135"/>
      <c r="PDT293" s="135"/>
      <c r="PDU293" s="135"/>
      <c r="PDV293" s="135"/>
      <c r="PDW293" s="135"/>
      <c r="PDX293" s="135"/>
      <c r="PDY293" s="135"/>
      <c r="PDZ293" s="135"/>
      <c r="PEA293" s="135"/>
      <c r="PEB293" s="135"/>
      <c r="PEC293" s="135"/>
      <c r="PED293" s="135"/>
      <c r="PEE293" s="135"/>
      <c r="PEF293" s="135"/>
      <c r="PEG293" s="135"/>
      <c r="PEH293" s="135"/>
      <c r="PEI293" s="135"/>
      <c r="PEJ293" s="135"/>
      <c r="PEK293" s="135"/>
      <c r="PEL293" s="135"/>
      <c r="PEM293" s="135"/>
      <c r="PEN293" s="135"/>
      <c r="PEO293" s="135"/>
      <c r="PEP293" s="135"/>
      <c r="PEQ293" s="135"/>
      <c r="PER293" s="135"/>
      <c r="PES293" s="135"/>
      <c r="PET293" s="135"/>
      <c r="PEU293" s="135"/>
      <c r="PEV293" s="135"/>
      <c r="PEW293" s="135"/>
      <c r="PEX293" s="135"/>
      <c r="PEY293" s="135"/>
      <c r="PEZ293" s="135"/>
      <c r="PFA293" s="135"/>
      <c r="PFB293" s="135"/>
      <c r="PFC293" s="135"/>
      <c r="PFD293" s="135"/>
      <c r="PFE293" s="135"/>
      <c r="PFF293" s="135"/>
      <c r="PFG293" s="135"/>
      <c r="PFH293" s="135"/>
      <c r="PFI293" s="135"/>
      <c r="PFJ293" s="135"/>
      <c r="PFK293" s="135"/>
      <c r="PFL293" s="135"/>
      <c r="PFM293" s="135"/>
      <c r="PFN293" s="135"/>
      <c r="PFO293" s="135"/>
      <c r="PFP293" s="135"/>
      <c r="PFQ293" s="135"/>
      <c r="PFR293" s="135"/>
      <c r="PFS293" s="135"/>
      <c r="PFT293" s="135"/>
      <c r="PFU293" s="135"/>
      <c r="PFV293" s="135"/>
      <c r="PFW293" s="135"/>
      <c r="PFX293" s="135"/>
      <c r="PFY293" s="135"/>
      <c r="PFZ293" s="135"/>
      <c r="PGA293" s="135"/>
      <c r="PGB293" s="135"/>
      <c r="PGC293" s="135"/>
      <c r="PGD293" s="135"/>
      <c r="PGE293" s="135"/>
      <c r="PGF293" s="135"/>
      <c r="PGG293" s="135"/>
      <c r="PGH293" s="135"/>
      <c r="PGI293" s="135"/>
      <c r="PGJ293" s="135"/>
      <c r="PGK293" s="135"/>
      <c r="PGL293" s="135"/>
      <c r="PGM293" s="135"/>
      <c r="PGN293" s="135"/>
      <c r="PGO293" s="135"/>
      <c r="PGP293" s="135"/>
      <c r="PGQ293" s="135"/>
      <c r="PGR293" s="135"/>
      <c r="PGS293" s="135"/>
      <c r="PGT293" s="135"/>
      <c r="PGU293" s="135"/>
      <c r="PGV293" s="135"/>
      <c r="PGW293" s="135"/>
      <c r="PGX293" s="135"/>
      <c r="PGY293" s="135"/>
      <c r="PGZ293" s="135"/>
      <c r="PHA293" s="135"/>
      <c r="PHB293" s="135"/>
      <c r="PHC293" s="135"/>
      <c r="PHD293" s="135"/>
      <c r="PHE293" s="135"/>
      <c r="PHF293" s="135"/>
      <c r="PHG293" s="135"/>
      <c r="PHH293" s="135"/>
      <c r="PHI293" s="135"/>
      <c r="PHJ293" s="135"/>
      <c r="PHK293" s="135"/>
      <c r="PHL293" s="135"/>
      <c r="PHM293" s="135"/>
      <c r="PHN293" s="135"/>
      <c r="PHO293" s="135"/>
      <c r="PHP293" s="135"/>
      <c r="PHQ293" s="135"/>
      <c r="PHR293" s="135"/>
      <c r="PHS293" s="135"/>
      <c r="PHT293" s="135"/>
      <c r="PHU293" s="135"/>
      <c r="PHV293" s="135"/>
      <c r="PHW293" s="135"/>
      <c r="PHX293" s="135"/>
      <c r="PHY293" s="135"/>
      <c r="PHZ293" s="135"/>
      <c r="PIA293" s="135"/>
      <c r="PIB293" s="135"/>
      <c r="PIC293" s="135"/>
      <c r="PID293" s="135"/>
      <c r="PIE293" s="135"/>
      <c r="PIF293" s="135"/>
      <c r="PIG293" s="135"/>
      <c r="PIH293" s="135"/>
      <c r="PII293" s="135"/>
      <c r="PIJ293" s="135"/>
      <c r="PIK293" s="135"/>
      <c r="PIL293" s="135"/>
      <c r="PIM293" s="135"/>
      <c r="PIN293" s="135"/>
      <c r="PIO293" s="135"/>
      <c r="PIP293" s="135"/>
      <c r="PIQ293" s="135"/>
      <c r="PIR293" s="135"/>
      <c r="PIS293" s="135"/>
      <c r="PIT293" s="135"/>
      <c r="PIU293" s="135"/>
      <c r="PIV293" s="135"/>
      <c r="PIW293" s="135"/>
      <c r="PIX293" s="135"/>
      <c r="PIY293" s="135"/>
      <c r="PIZ293" s="135"/>
      <c r="PJA293" s="135"/>
      <c r="PJB293" s="135"/>
      <c r="PJC293" s="135"/>
      <c r="PJD293" s="135"/>
      <c r="PJE293" s="135"/>
      <c r="PJF293" s="135"/>
      <c r="PJG293" s="135"/>
      <c r="PJH293" s="135"/>
      <c r="PJI293" s="135"/>
      <c r="PJJ293" s="135"/>
      <c r="PJK293" s="135"/>
      <c r="PJL293" s="135"/>
      <c r="PJM293" s="135"/>
      <c r="PJN293" s="135"/>
      <c r="PJO293" s="135"/>
      <c r="PJP293" s="135"/>
      <c r="PJQ293" s="135"/>
      <c r="PJR293" s="135"/>
      <c r="PJS293" s="135"/>
      <c r="PJT293" s="135"/>
      <c r="PJU293" s="135"/>
      <c r="PJV293" s="135"/>
      <c r="PJW293" s="135"/>
      <c r="PJX293" s="135"/>
      <c r="PJY293" s="135"/>
      <c r="PJZ293" s="135"/>
      <c r="PKA293" s="135"/>
      <c r="PKB293" s="135"/>
      <c r="PKC293" s="135"/>
      <c r="PKD293" s="135"/>
      <c r="PKE293" s="135"/>
      <c r="PKF293" s="135"/>
      <c r="PKG293" s="135"/>
      <c r="PKH293" s="135"/>
      <c r="PKI293" s="135"/>
      <c r="PKJ293" s="135"/>
      <c r="PKK293" s="135"/>
      <c r="PKL293" s="135"/>
      <c r="PKM293" s="135"/>
      <c r="PKN293" s="135"/>
      <c r="PKO293" s="135"/>
      <c r="PKP293" s="135"/>
      <c r="PKQ293" s="135"/>
      <c r="PKR293" s="135"/>
      <c r="PKS293" s="135"/>
      <c r="PKT293" s="135"/>
      <c r="PKU293" s="135"/>
      <c r="PKV293" s="135"/>
      <c r="PKW293" s="135"/>
      <c r="PKX293" s="135"/>
      <c r="PKY293" s="135"/>
      <c r="PKZ293" s="135"/>
      <c r="PLA293" s="135"/>
      <c r="PLB293" s="135"/>
      <c r="PLC293" s="135"/>
      <c r="PLD293" s="135"/>
      <c r="PLE293" s="135"/>
      <c r="PLF293" s="135"/>
      <c r="PLG293" s="135"/>
      <c r="PLH293" s="135"/>
      <c r="PLI293" s="135"/>
      <c r="PLJ293" s="135"/>
      <c r="PLK293" s="135"/>
      <c r="PLL293" s="135"/>
      <c r="PLM293" s="135"/>
      <c r="PLN293" s="135"/>
      <c r="PLO293" s="135"/>
      <c r="PLP293" s="135"/>
      <c r="PLQ293" s="135"/>
      <c r="PLR293" s="135"/>
      <c r="PLS293" s="135"/>
      <c r="PLT293" s="135"/>
      <c r="PLU293" s="135"/>
      <c r="PLV293" s="135"/>
      <c r="PLW293" s="135"/>
      <c r="PLX293" s="135"/>
      <c r="PLY293" s="135"/>
      <c r="PLZ293" s="135"/>
      <c r="PMA293" s="135"/>
      <c r="PMB293" s="135"/>
      <c r="PMC293" s="135"/>
      <c r="PMD293" s="135"/>
      <c r="PME293" s="135"/>
      <c r="PMF293" s="135"/>
      <c r="PMG293" s="135"/>
      <c r="PMH293" s="135"/>
      <c r="PMI293" s="135"/>
      <c r="PMJ293" s="135"/>
      <c r="PMK293" s="135"/>
      <c r="PML293" s="135"/>
      <c r="PMM293" s="135"/>
      <c r="PMN293" s="135"/>
      <c r="PMO293" s="135"/>
      <c r="PMP293" s="135"/>
      <c r="PMQ293" s="135"/>
      <c r="PMR293" s="135"/>
      <c r="PMS293" s="135"/>
      <c r="PMT293" s="135"/>
      <c r="PMU293" s="135"/>
      <c r="PMV293" s="135"/>
      <c r="PMW293" s="135"/>
      <c r="PMX293" s="135"/>
      <c r="PMY293" s="135"/>
      <c r="PMZ293" s="135"/>
      <c r="PNA293" s="135"/>
      <c r="PNB293" s="135"/>
      <c r="PNC293" s="135"/>
      <c r="PND293" s="135"/>
      <c r="PNE293" s="135"/>
      <c r="PNF293" s="135"/>
      <c r="PNG293" s="135"/>
      <c r="PNH293" s="135"/>
      <c r="PNI293" s="135"/>
      <c r="PNJ293" s="135"/>
      <c r="PNK293" s="135"/>
      <c r="PNL293" s="135"/>
      <c r="PNM293" s="135"/>
      <c r="PNN293" s="135"/>
      <c r="PNO293" s="135"/>
      <c r="PNP293" s="135"/>
      <c r="PNQ293" s="135"/>
      <c r="PNR293" s="135"/>
      <c r="PNS293" s="135"/>
      <c r="PNT293" s="135"/>
      <c r="PNU293" s="135"/>
      <c r="PNV293" s="135"/>
      <c r="PNW293" s="135"/>
      <c r="PNX293" s="135"/>
      <c r="PNY293" s="135"/>
      <c r="PNZ293" s="135"/>
      <c r="POA293" s="135"/>
      <c r="POB293" s="135"/>
      <c r="POC293" s="135"/>
      <c r="POD293" s="135"/>
      <c r="POE293" s="135"/>
      <c r="POF293" s="135"/>
      <c r="POG293" s="135"/>
      <c r="POH293" s="135"/>
      <c r="POI293" s="135"/>
      <c r="POJ293" s="135"/>
      <c r="POK293" s="135"/>
      <c r="POL293" s="135"/>
      <c r="POM293" s="135"/>
      <c r="PON293" s="135"/>
      <c r="POO293" s="135"/>
      <c r="POP293" s="135"/>
      <c r="POQ293" s="135"/>
      <c r="POR293" s="135"/>
      <c r="POS293" s="135"/>
      <c r="POT293" s="135"/>
      <c r="POU293" s="135"/>
      <c r="POV293" s="135"/>
      <c r="POW293" s="135"/>
      <c r="POX293" s="135"/>
      <c r="POY293" s="135"/>
      <c r="POZ293" s="135"/>
      <c r="PPA293" s="135"/>
      <c r="PPB293" s="135"/>
      <c r="PPC293" s="135"/>
      <c r="PPD293" s="135"/>
      <c r="PPE293" s="135"/>
      <c r="PPF293" s="135"/>
      <c r="PPG293" s="135"/>
      <c r="PPH293" s="135"/>
      <c r="PPI293" s="135"/>
      <c r="PPJ293" s="135"/>
      <c r="PPK293" s="135"/>
      <c r="PPL293" s="135"/>
      <c r="PPM293" s="135"/>
      <c r="PPN293" s="135"/>
      <c r="PPO293" s="135"/>
      <c r="PPP293" s="135"/>
      <c r="PPQ293" s="135"/>
      <c r="PPR293" s="135"/>
      <c r="PPS293" s="135"/>
      <c r="PPT293" s="135"/>
      <c r="PPU293" s="135"/>
      <c r="PPV293" s="135"/>
      <c r="PPW293" s="135"/>
      <c r="PPX293" s="135"/>
      <c r="PPY293" s="135"/>
      <c r="PPZ293" s="135"/>
      <c r="PQA293" s="135"/>
      <c r="PQB293" s="135"/>
      <c r="PQC293" s="135"/>
      <c r="PQD293" s="135"/>
      <c r="PQE293" s="135"/>
      <c r="PQF293" s="135"/>
      <c r="PQG293" s="135"/>
      <c r="PQH293" s="135"/>
      <c r="PQI293" s="135"/>
      <c r="PQJ293" s="135"/>
      <c r="PQK293" s="135"/>
      <c r="PQL293" s="135"/>
      <c r="PQM293" s="135"/>
      <c r="PQN293" s="135"/>
      <c r="PQO293" s="135"/>
      <c r="PQP293" s="135"/>
      <c r="PQQ293" s="135"/>
      <c r="PQR293" s="135"/>
      <c r="PQS293" s="135"/>
      <c r="PQT293" s="135"/>
      <c r="PQU293" s="135"/>
      <c r="PQV293" s="135"/>
      <c r="PQW293" s="135"/>
      <c r="PQX293" s="135"/>
      <c r="PQY293" s="135"/>
      <c r="PQZ293" s="135"/>
      <c r="PRA293" s="135"/>
      <c r="PRB293" s="135"/>
      <c r="PRC293" s="135"/>
      <c r="PRD293" s="135"/>
      <c r="PRE293" s="135"/>
      <c r="PRF293" s="135"/>
      <c r="PRG293" s="135"/>
      <c r="PRH293" s="135"/>
      <c r="PRI293" s="135"/>
      <c r="PRJ293" s="135"/>
      <c r="PRK293" s="135"/>
      <c r="PRL293" s="135"/>
      <c r="PRM293" s="135"/>
      <c r="PRN293" s="135"/>
      <c r="PRO293" s="135"/>
      <c r="PRP293" s="135"/>
      <c r="PRQ293" s="135"/>
      <c r="PRR293" s="135"/>
      <c r="PRS293" s="135"/>
      <c r="PRT293" s="135"/>
      <c r="PRU293" s="135"/>
      <c r="PRV293" s="135"/>
      <c r="PRW293" s="135"/>
      <c r="PRX293" s="135"/>
      <c r="PRY293" s="135"/>
      <c r="PRZ293" s="135"/>
      <c r="PSA293" s="135"/>
      <c r="PSB293" s="135"/>
      <c r="PSC293" s="135"/>
      <c r="PSD293" s="135"/>
      <c r="PSE293" s="135"/>
      <c r="PSF293" s="135"/>
      <c r="PSG293" s="135"/>
      <c r="PSH293" s="135"/>
      <c r="PSI293" s="135"/>
      <c r="PSJ293" s="135"/>
      <c r="PSK293" s="135"/>
      <c r="PSL293" s="135"/>
      <c r="PSM293" s="135"/>
      <c r="PSN293" s="135"/>
      <c r="PSO293" s="135"/>
      <c r="PSP293" s="135"/>
      <c r="PSQ293" s="135"/>
      <c r="PSR293" s="135"/>
      <c r="PSS293" s="135"/>
      <c r="PST293" s="135"/>
      <c r="PSU293" s="135"/>
      <c r="PSV293" s="135"/>
      <c r="PSW293" s="135"/>
      <c r="PSX293" s="135"/>
      <c r="PSY293" s="135"/>
      <c r="PSZ293" s="135"/>
      <c r="PTA293" s="135"/>
      <c r="PTB293" s="135"/>
      <c r="PTC293" s="135"/>
      <c r="PTD293" s="135"/>
      <c r="PTE293" s="135"/>
      <c r="PTF293" s="135"/>
      <c r="PTG293" s="135"/>
      <c r="PTH293" s="135"/>
      <c r="PTI293" s="135"/>
      <c r="PTJ293" s="135"/>
      <c r="PTK293" s="135"/>
      <c r="PTL293" s="135"/>
      <c r="PTM293" s="135"/>
      <c r="PTN293" s="135"/>
      <c r="PTO293" s="135"/>
      <c r="PTP293" s="135"/>
      <c r="PTQ293" s="135"/>
      <c r="PTR293" s="135"/>
      <c r="PTS293" s="135"/>
      <c r="PTT293" s="135"/>
      <c r="PTU293" s="135"/>
      <c r="PTV293" s="135"/>
      <c r="PTW293" s="135"/>
      <c r="PTX293" s="135"/>
      <c r="PTY293" s="135"/>
      <c r="PTZ293" s="135"/>
      <c r="PUA293" s="135"/>
      <c r="PUB293" s="135"/>
      <c r="PUC293" s="135"/>
      <c r="PUD293" s="135"/>
      <c r="PUE293" s="135"/>
      <c r="PUF293" s="135"/>
      <c r="PUG293" s="135"/>
      <c r="PUH293" s="135"/>
      <c r="PUI293" s="135"/>
      <c r="PUJ293" s="135"/>
      <c r="PUK293" s="135"/>
      <c r="PUL293" s="135"/>
      <c r="PUM293" s="135"/>
      <c r="PUN293" s="135"/>
      <c r="PUO293" s="135"/>
      <c r="PUP293" s="135"/>
      <c r="PUQ293" s="135"/>
      <c r="PUR293" s="135"/>
      <c r="PUS293" s="135"/>
      <c r="PUT293" s="135"/>
      <c r="PUU293" s="135"/>
      <c r="PUV293" s="135"/>
      <c r="PUW293" s="135"/>
      <c r="PUX293" s="135"/>
      <c r="PUY293" s="135"/>
      <c r="PUZ293" s="135"/>
      <c r="PVA293" s="135"/>
      <c r="PVB293" s="135"/>
      <c r="PVC293" s="135"/>
      <c r="PVD293" s="135"/>
      <c r="PVE293" s="135"/>
      <c r="PVF293" s="135"/>
      <c r="PVG293" s="135"/>
      <c r="PVH293" s="135"/>
      <c r="PVI293" s="135"/>
      <c r="PVJ293" s="135"/>
      <c r="PVK293" s="135"/>
      <c r="PVL293" s="135"/>
      <c r="PVM293" s="135"/>
      <c r="PVN293" s="135"/>
      <c r="PVO293" s="135"/>
      <c r="PVP293" s="135"/>
      <c r="PVQ293" s="135"/>
      <c r="PVR293" s="135"/>
      <c r="PVS293" s="135"/>
      <c r="PVT293" s="135"/>
      <c r="PVU293" s="135"/>
      <c r="PVV293" s="135"/>
      <c r="PVW293" s="135"/>
      <c r="PVX293" s="135"/>
      <c r="PVY293" s="135"/>
      <c r="PVZ293" s="135"/>
      <c r="PWA293" s="135"/>
      <c r="PWB293" s="135"/>
      <c r="PWC293" s="135"/>
      <c r="PWD293" s="135"/>
      <c r="PWE293" s="135"/>
      <c r="PWF293" s="135"/>
      <c r="PWG293" s="135"/>
      <c r="PWH293" s="135"/>
      <c r="PWI293" s="135"/>
      <c r="PWJ293" s="135"/>
      <c r="PWK293" s="135"/>
      <c r="PWL293" s="135"/>
      <c r="PWM293" s="135"/>
      <c r="PWN293" s="135"/>
      <c r="PWO293" s="135"/>
      <c r="PWP293" s="135"/>
      <c r="PWQ293" s="135"/>
      <c r="PWR293" s="135"/>
      <c r="PWS293" s="135"/>
      <c r="PWT293" s="135"/>
      <c r="PWU293" s="135"/>
      <c r="PWV293" s="135"/>
      <c r="PWW293" s="135"/>
      <c r="PWX293" s="135"/>
      <c r="PWY293" s="135"/>
      <c r="PWZ293" s="135"/>
      <c r="PXA293" s="135"/>
      <c r="PXB293" s="135"/>
      <c r="PXC293" s="135"/>
      <c r="PXD293" s="135"/>
      <c r="PXE293" s="135"/>
      <c r="PXF293" s="135"/>
      <c r="PXG293" s="135"/>
      <c r="PXH293" s="135"/>
      <c r="PXI293" s="135"/>
      <c r="PXJ293" s="135"/>
      <c r="PXK293" s="135"/>
      <c r="PXL293" s="135"/>
      <c r="PXM293" s="135"/>
      <c r="PXN293" s="135"/>
      <c r="PXO293" s="135"/>
      <c r="PXP293" s="135"/>
      <c r="PXQ293" s="135"/>
      <c r="PXR293" s="135"/>
      <c r="PXS293" s="135"/>
      <c r="PXT293" s="135"/>
      <c r="PXU293" s="135"/>
      <c r="PXV293" s="135"/>
      <c r="PXW293" s="135"/>
      <c r="PXX293" s="135"/>
      <c r="PXY293" s="135"/>
      <c r="PXZ293" s="135"/>
      <c r="PYA293" s="135"/>
      <c r="PYB293" s="135"/>
      <c r="PYC293" s="135"/>
      <c r="PYD293" s="135"/>
      <c r="PYE293" s="135"/>
      <c r="PYF293" s="135"/>
      <c r="PYG293" s="135"/>
      <c r="PYH293" s="135"/>
      <c r="PYI293" s="135"/>
      <c r="PYJ293" s="135"/>
      <c r="PYK293" s="135"/>
      <c r="PYL293" s="135"/>
      <c r="PYM293" s="135"/>
      <c r="PYN293" s="135"/>
      <c r="PYO293" s="135"/>
      <c r="PYP293" s="135"/>
      <c r="PYQ293" s="135"/>
      <c r="PYR293" s="135"/>
      <c r="PYS293" s="135"/>
      <c r="PYT293" s="135"/>
      <c r="PYU293" s="135"/>
      <c r="PYV293" s="135"/>
      <c r="PYW293" s="135"/>
      <c r="PYX293" s="135"/>
      <c r="PYY293" s="135"/>
      <c r="PYZ293" s="135"/>
      <c r="PZA293" s="135"/>
      <c r="PZB293" s="135"/>
      <c r="PZC293" s="135"/>
      <c r="PZD293" s="135"/>
      <c r="PZE293" s="135"/>
      <c r="PZF293" s="135"/>
      <c r="PZG293" s="135"/>
      <c r="PZH293" s="135"/>
      <c r="PZI293" s="135"/>
      <c r="PZJ293" s="135"/>
      <c r="PZK293" s="135"/>
      <c r="PZL293" s="135"/>
      <c r="PZM293" s="135"/>
      <c r="PZN293" s="135"/>
      <c r="PZO293" s="135"/>
      <c r="PZP293" s="135"/>
      <c r="PZQ293" s="135"/>
      <c r="PZR293" s="135"/>
      <c r="PZS293" s="135"/>
      <c r="PZT293" s="135"/>
      <c r="PZU293" s="135"/>
      <c r="PZV293" s="135"/>
      <c r="PZW293" s="135"/>
      <c r="PZX293" s="135"/>
      <c r="PZY293" s="135"/>
      <c r="PZZ293" s="135"/>
      <c r="QAA293" s="135"/>
      <c r="QAB293" s="135"/>
      <c r="QAC293" s="135"/>
      <c r="QAD293" s="135"/>
      <c r="QAE293" s="135"/>
      <c r="QAF293" s="135"/>
      <c r="QAG293" s="135"/>
      <c r="QAH293" s="135"/>
      <c r="QAI293" s="135"/>
      <c r="QAJ293" s="135"/>
      <c r="QAK293" s="135"/>
      <c r="QAL293" s="135"/>
      <c r="QAM293" s="135"/>
      <c r="QAN293" s="135"/>
      <c r="QAO293" s="135"/>
      <c r="QAP293" s="135"/>
      <c r="QAQ293" s="135"/>
      <c r="QAR293" s="135"/>
      <c r="QAS293" s="135"/>
      <c r="QAT293" s="135"/>
      <c r="QAU293" s="135"/>
      <c r="QAV293" s="135"/>
      <c r="QAW293" s="135"/>
      <c r="QAX293" s="135"/>
      <c r="QAY293" s="135"/>
      <c r="QAZ293" s="135"/>
      <c r="QBA293" s="135"/>
      <c r="QBB293" s="135"/>
      <c r="QBC293" s="135"/>
      <c r="QBD293" s="135"/>
      <c r="QBE293" s="135"/>
      <c r="QBF293" s="135"/>
      <c r="QBG293" s="135"/>
      <c r="QBH293" s="135"/>
      <c r="QBI293" s="135"/>
      <c r="QBJ293" s="135"/>
      <c r="QBK293" s="135"/>
      <c r="QBL293" s="135"/>
      <c r="QBM293" s="135"/>
      <c r="QBN293" s="135"/>
      <c r="QBO293" s="135"/>
      <c r="QBP293" s="135"/>
      <c r="QBQ293" s="135"/>
      <c r="QBR293" s="135"/>
      <c r="QBS293" s="135"/>
      <c r="QBT293" s="135"/>
      <c r="QBU293" s="135"/>
      <c r="QBV293" s="135"/>
      <c r="QBW293" s="135"/>
      <c r="QBX293" s="135"/>
      <c r="QBY293" s="135"/>
      <c r="QBZ293" s="135"/>
      <c r="QCA293" s="135"/>
      <c r="QCB293" s="135"/>
      <c r="QCC293" s="135"/>
      <c r="QCD293" s="135"/>
      <c r="QCE293" s="135"/>
      <c r="QCF293" s="135"/>
      <c r="QCG293" s="135"/>
      <c r="QCH293" s="135"/>
      <c r="QCI293" s="135"/>
      <c r="QCJ293" s="135"/>
      <c r="QCK293" s="135"/>
      <c r="QCL293" s="135"/>
      <c r="QCM293" s="135"/>
      <c r="QCN293" s="135"/>
      <c r="QCO293" s="135"/>
      <c r="QCP293" s="135"/>
      <c r="QCQ293" s="135"/>
      <c r="QCR293" s="135"/>
      <c r="QCS293" s="135"/>
      <c r="QCT293" s="135"/>
      <c r="QCU293" s="135"/>
      <c r="QCV293" s="135"/>
      <c r="QCW293" s="135"/>
      <c r="QCX293" s="135"/>
      <c r="QCY293" s="135"/>
      <c r="QCZ293" s="135"/>
      <c r="QDA293" s="135"/>
      <c r="QDB293" s="135"/>
      <c r="QDC293" s="135"/>
      <c r="QDD293" s="135"/>
      <c r="QDE293" s="135"/>
      <c r="QDF293" s="135"/>
      <c r="QDG293" s="135"/>
      <c r="QDH293" s="135"/>
      <c r="QDI293" s="135"/>
      <c r="QDJ293" s="135"/>
      <c r="QDK293" s="135"/>
      <c r="QDL293" s="135"/>
      <c r="QDM293" s="135"/>
      <c r="QDN293" s="135"/>
      <c r="QDO293" s="135"/>
      <c r="QDP293" s="135"/>
      <c r="QDQ293" s="135"/>
      <c r="QDR293" s="135"/>
      <c r="QDS293" s="135"/>
      <c r="QDT293" s="135"/>
      <c r="QDU293" s="135"/>
      <c r="QDV293" s="135"/>
      <c r="QDW293" s="135"/>
      <c r="QDX293" s="135"/>
      <c r="QDY293" s="135"/>
      <c r="QDZ293" s="135"/>
      <c r="QEA293" s="135"/>
      <c r="QEB293" s="135"/>
      <c r="QEC293" s="135"/>
      <c r="QED293" s="135"/>
      <c r="QEE293" s="135"/>
      <c r="QEF293" s="135"/>
      <c r="QEG293" s="135"/>
      <c r="QEH293" s="135"/>
      <c r="QEI293" s="135"/>
      <c r="QEJ293" s="135"/>
      <c r="QEK293" s="135"/>
      <c r="QEL293" s="135"/>
      <c r="QEM293" s="135"/>
      <c r="QEN293" s="135"/>
      <c r="QEO293" s="135"/>
      <c r="QEP293" s="135"/>
      <c r="QEQ293" s="135"/>
      <c r="QER293" s="135"/>
      <c r="QES293" s="135"/>
      <c r="QET293" s="135"/>
      <c r="QEU293" s="135"/>
      <c r="QEV293" s="135"/>
      <c r="QEW293" s="135"/>
      <c r="QEX293" s="135"/>
      <c r="QEY293" s="135"/>
      <c r="QEZ293" s="135"/>
      <c r="QFA293" s="135"/>
      <c r="QFB293" s="135"/>
      <c r="QFC293" s="135"/>
      <c r="QFD293" s="135"/>
      <c r="QFE293" s="135"/>
      <c r="QFF293" s="135"/>
      <c r="QFG293" s="135"/>
      <c r="QFH293" s="135"/>
      <c r="QFI293" s="135"/>
      <c r="QFJ293" s="135"/>
      <c r="QFK293" s="135"/>
      <c r="QFL293" s="135"/>
      <c r="QFM293" s="135"/>
      <c r="QFN293" s="135"/>
      <c r="QFO293" s="135"/>
      <c r="QFP293" s="135"/>
      <c r="QFQ293" s="135"/>
      <c r="QFR293" s="135"/>
      <c r="QFS293" s="135"/>
      <c r="QFT293" s="135"/>
      <c r="QFU293" s="135"/>
      <c r="QFV293" s="135"/>
      <c r="QFW293" s="135"/>
      <c r="QFX293" s="135"/>
      <c r="QFY293" s="135"/>
      <c r="QFZ293" s="135"/>
      <c r="QGA293" s="135"/>
      <c r="QGB293" s="135"/>
      <c r="QGC293" s="135"/>
      <c r="QGD293" s="135"/>
      <c r="QGE293" s="135"/>
      <c r="QGF293" s="135"/>
      <c r="QGG293" s="135"/>
      <c r="QGH293" s="135"/>
      <c r="QGI293" s="135"/>
      <c r="QGJ293" s="135"/>
      <c r="QGK293" s="135"/>
      <c r="QGL293" s="135"/>
      <c r="QGM293" s="135"/>
      <c r="QGN293" s="135"/>
      <c r="QGO293" s="135"/>
      <c r="QGP293" s="135"/>
      <c r="QGQ293" s="135"/>
      <c r="QGR293" s="135"/>
      <c r="QGS293" s="135"/>
      <c r="QGT293" s="135"/>
      <c r="QGU293" s="135"/>
      <c r="QGV293" s="135"/>
      <c r="QGW293" s="135"/>
      <c r="QGX293" s="135"/>
      <c r="QGY293" s="135"/>
      <c r="QGZ293" s="135"/>
      <c r="QHA293" s="135"/>
      <c r="QHB293" s="135"/>
      <c r="QHC293" s="135"/>
      <c r="QHD293" s="135"/>
      <c r="QHE293" s="135"/>
      <c r="QHF293" s="135"/>
      <c r="QHG293" s="135"/>
      <c r="QHH293" s="135"/>
      <c r="QHI293" s="135"/>
      <c r="QHJ293" s="135"/>
      <c r="QHK293" s="135"/>
      <c r="QHL293" s="135"/>
      <c r="QHM293" s="135"/>
      <c r="QHN293" s="135"/>
      <c r="QHO293" s="135"/>
      <c r="QHP293" s="135"/>
      <c r="QHQ293" s="135"/>
      <c r="QHR293" s="135"/>
      <c r="QHS293" s="135"/>
      <c r="QHT293" s="135"/>
      <c r="QHU293" s="135"/>
      <c r="QHV293" s="135"/>
      <c r="QHW293" s="135"/>
      <c r="QHX293" s="135"/>
      <c r="QHY293" s="135"/>
      <c r="QHZ293" s="135"/>
      <c r="QIA293" s="135"/>
      <c r="QIB293" s="135"/>
      <c r="QIC293" s="135"/>
      <c r="QID293" s="135"/>
      <c r="QIE293" s="135"/>
      <c r="QIF293" s="135"/>
      <c r="QIG293" s="135"/>
      <c r="QIH293" s="135"/>
      <c r="QII293" s="135"/>
      <c r="QIJ293" s="135"/>
      <c r="QIK293" s="135"/>
      <c r="QIL293" s="135"/>
      <c r="QIM293" s="135"/>
      <c r="QIN293" s="135"/>
      <c r="QIO293" s="135"/>
      <c r="QIP293" s="135"/>
      <c r="QIQ293" s="135"/>
      <c r="QIR293" s="135"/>
      <c r="QIS293" s="135"/>
      <c r="QIT293" s="135"/>
      <c r="QIU293" s="135"/>
      <c r="QIV293" s="135"/>
      <c r="QIW293" s="135"/>
      <c r="QIX293" s="135"/>
      <c r="QIY293" s="135"/>
      <c r="QIZ293" s="135"/>
      <c r="QJA293" s="135"/>
      <c r="QJB293" s="135"/>
      <c r="QJC293" s="135"/>
      <c r="QJD293" s="135"/>
      <c r="QJE293" s="135"/>
      <c r="QJF293" s="135"/>
      <c r="QJG293" s="135"/>
      <c r="QJH293" s="135"/>
      <c r="QJI293" s="135"/>
      <c r="QJJ293" s="135"/>
      <c r="QJK293" s="135"/>
      <c r="QJL293" s="135"/>
      <c r="QJM293" s="135"/>
      <c r="QJN293" s="135"/>
      <c r="QJO293" s="135"/>
      <c r="QJP293" s="135"/>
      <c r="QJQ293" s="135"/>
      <c r="QJR293" s="135"/>
      <c r="QJS293" s="135"/>
      <c r="QJT293" s="135"/>
      <c r="QJU293" s="135"/>
      <c r="QJV293" s="135"/>
      <c r="QJW293" s="135"/>
      <c r="QJX293" s="135"/>
      <c r="QJY293" s="135"/>
      <c r="QJZ293" s="135"/>
      <c r="QKA293" s="135"/>
      <c r="QKB293" s="135"/>
      <c r="QKC293" s="135"/>
      <c r="QKD293" s="135"/>
      <c r="QKE293" s="135"/>
      <c r="QKF293" s="135"/>
      <c r="QKG293" s="135"/>
      <c r="QKH293" s="135"/>
      <c r="QKI293" s="135"/>
      <c r="QKJ293" s="135"/>
      <c r="QKK293" s="135"/>
      <c r="QKL293" s="135"/>
      <c r="QKM293" s="135"/>
      <c r="QKN293" s="135"/>
      <c r="QKO293" s="135"/>
      <c r="QKP293" s="135"/>
      <c r="QKQ293" s="135"/>
      <c r="QKR293" s="135"/>
      <c r="QKS293" s="135"/>
      <c r="QKT293" s="135"/>
      <c r="QKU293" s="135"/>
      <c r="QKV293" s="135"/>
      <c r="QKW293" s="135"/>
      <c r="QKX293" s="135"/>
      <c r="QKY293" s="135"/>
      <c r="QKZ293" s="135"/>
      <c r="QLA293" s="135"/>
      <c r="QLB293" s="135"/>
      <c r="QLC293" s="135"/>
      <c r="QLD293" s="135"/>
      <c r="QLE293" s="135"/>
      <c r="QLF293" s="135"/>
      <c r="QLG293" s="135"/>
      <c r="QLH293" s="135"/>
      <c r="QLI293" s="135"/>
      <c r="QLJ293" s="135"/>
      <c r="QLK293" s="135"/>
      <c r="QLL293" s="135"/>
      <c r="QLM293" s="135"/>
      <c r="QLN293" s="135"/>
      <c r="QLO293" s="135"/>
      <c r="QLP293" s="135"/>
      <c r="QLQ293" s="135"/>
      <c r="QLR293" s="135"/>
      <c r="QLS293" s="135"/>
      <c r="QLT293" s="135"/>
      <c r="QLU293" s="135"/>
      <c r="QLV293" s="135"/>
      <c r="QLW293" s="135"/>
      <c r="QLX293" s="135"/>
      <c r="QLY293" s="135"/>
      <c r="QLZ293" s="135"/>
      <c r="QMA293" s="135"/>
      <c r="QMB293" s="135"/>
      <c r="QMC293" s="135"/>
      <c r="QMD293" s="135"/>
      <c r="QME293" s="135"/>
      <c r="QMF293" s="135"/>
      <c r="QMG293" s="135"/>
      <c r="QMH293" s="135"/>
      <c r="QMI293" s="135"/>
      <c r="QMJ293" s="135"/>
      <c r="QMK293" s="135"/>
      <c r="QML293" s="135"/>
      <c r="QMM293" s="135"/>
      <c r="QMN293" s="135"/>
      <c r="QMO293" s="135"/>
      <c r="QMP293" s="135"/>
      <c r="QMQ293" s="135"/>
      <c r="QMR293" s="135"/>
      <c r="QMS293" s="135"/>
      <c r="QMT293" s="135"/>
      <c r="QMU293" s="135"/>
      <c r="QMV293" s="135"/>
      <c r="QMW293" s="135"/>
      <c r="QMX293" s="135"/>
      <c r="QMY293" s="135"/>
      <c r="QMZ293" s="135"/>
      <c r="QNA293" s="135"/>
      <c r="QNB293" s="135"/>
      <c r="QNC293" s="135"/>
      <c r="QND293" s="135"/>
      <c r="QNE293" s="135"/>
      <c r="QNF293" s="135"/>
      <c r="QNG293" s="135"/>
      <c r="QNH293" s="135"/>
      <c r="QNI293" s="135"/>
      <c r="QNJ293" s="135"/>
      <c r="QNK293" s="135"/>
      <c r="QNL293" s="135"/>
      <c r="QNM293" s="135"/>
      <c r="QNN293" s="135"/>
      <c r="QNO293" s="135"/>
      <c r="QNP293" s="135"/>
      <c r="QNQ293" s="135"/>
      <c r="QNR293" s="135"/>
      <c r="QNS293" s="135"/>
      <c r="QNT293" s="135"/>
      <c r="QNU293" s="135"/>
      <c r="QNV293" s="135"/>
      <c r="QNW293" s="135"/>
      <c r="QNX293" s="135"/>
      <c r="QNY293" s="135"/>
      <c r="QNZ293" s="135"/>
      <c r="QOA293" s="135"/>
      <c r="QOB293" s="135"/>
      <c r="QOC293" s="135"/>
      <c r="QOD293" s="135"/>
      <c r="QOE293" s="135"/>
      <c r="QOF293" s="135"/>
      <c r="QOG293" s="135"/>
      <c r="QOH293" s="135"/>
      <c r="QOI293" s="135"/>
      <c r="QOJ293" s="135"/>
      <c r="QOK293" s="135"/>
      <c r="QOL293" s="135"/>
      <c r="QOM293" s="135"/>
      <c r="QON293" s="135"/>
      <c r="QOO293" s="135"/>
      <c r="QOP293" s="135"/>
      <c r="QOQ293" s="135"/>
      <c r="QOR293" s="135"/>
      <c r="QOS293" s="135"/>
      <c r="QOT293" s="135"/>
      <c r="QOU293" s="135"/>
      <c r="QOV293" s="135"/>
      <c r="QOW293" s="135"/>
      <c r="QOX293" s="135"/>
      <c r="QOY293" s="135"/>
      <c r="QOZ293" s="135"/>
      <c r="QPA293" s="135"/>
      <c r="QPB293" s="135"/>
      <c r="QPC293" s="135"/>
      <c r="QPD293" s="135"/>
      <c r="QPE293" s="135"/>
      <c r="QPF293" s="135"/>
      <c r="QPG293" s="135"/>
      <c r="QPH293" s="135"/>
      <c r="QPI293" s="135"/>
      <c r="QPJ293" s="135"/>
      <c r="QPK293" s="135"/>
      <c r="QPL293" s="135"/>
      <c r="QPM293" s="135"/>
      <c r="QPN293" s="135"/>
      <c r="QPO293" s="135"/>
      <c r="QPP293" s="135"/>
      <c r="QPQ293" s="135"/>
      <c r="QPR293" s="135"/>
      <c r="QPS293" s="135"/>
      <c r="QPT293" s="135"/>
      <c r="QPU293" s="135"/>
      <c r="QPV293" s="135"/>
      <c r="QPW293" s="135"/>
      <c r="QPX293" s="135"/>
      <c r="QPY293" s="135"/>
      <c r="QPZ293" s="135"/>
      <c r="QQA293" s="135"/>
      <c r="QQB293" s="135"/>
      <c r="QQC293" s="135"/>
      <c r="QQD293" s="135"/>
      <c r="QQE293" s="135"/>
      <c r="QQF293" s="135"/>
      <c r="QQG293" s="135"/>
      <c r="QQH293" s="135"/>
      <c r="QQI293" s="135"/>
      <c r="QQJ293" s="135"/>
      <c r="QQK293" s="135"/>
      <c r="QQL293" s="135"/>
      <c r="QQM293" s="135"/>
      <c r="QQN293" s="135"/>
      <c r="QQO293" s="135"/>
      <c r="QQP293" s="135"/>
      <c r="QQQ293" s="135"/>
      <c r="QQR293" s="135"/>
      <c r="QQS293" s="135"/>
      <c r="QQT293" s="135"/>
      <c r="QQU293" s="135"/>
      <c r="QQV293" s="135"/>
      <c r="QQW293" s="135"/>
      <c r="QQX293" s="135"/>
      <c r="QQY293" s="135"/>
      <c r="QQZ293" s="135"/>
      <c r="QRA293" s="135"/>
      <c r="QRB293" s="135"/>
      <c r="QRC293" s="135"/>
      <c r="QRD293" s="135"/>
      <c r="QRE293" s="135"/>
      <c r="QRF293" s="135"/>
      <c r="QRG293" s="135"/>
      <c r="QRH293" s="135"/>
      <c r="QRI293" s="135"/>
      <c r="QRJ293" s="135"/>
      <c r="QRK293" s="135"/>
      <c r="QRL293" s="135"/>
      <c r="QRM293" s="135"/>
      <c r="QRN293" s="135"/>
      <c r="QRO293" s="135"/>
      <c r="QRP293" s="135"/>
      <c r="QRQ293" s="135"/>
      <c r="QRR293" s="135"/>
      <c r="QRS293" s="135"/>
      <c r="QRT293" s="135"/>
      <c r="QRU293" s="135"/>
      <c r="QRV293" s="135"/>
      <c r="QRW293" s="135"/>
      <c r="QRX293" s="135"/>
      <c r="QRY293" s="135"/>
      <c r="QRZ293" s="135"/>
      <c r="QSA293" s="135"/>
      <c r="QSB293" s="135"/>
      <c r="QSC293" s="135"/>
      <c r="QSD293" s="135"/>
      <c r="QSE293" s="135"/>
      <c r="QSF293" s="135"/>
      <c r="QSG293" s="135"/>
      <c r="QSH293" s="135"/>
      <c r="QSI293" s="135"/>
      <c r="QSJ293" s="135"/>
      <c r="QSK293" s="135"/>
      <c r="QSL293" s="135"/>
      <c r="QSM293" s="135"/>
      <c r="QSN293" s="135"/>
      <c r="QSO293" s="135"/>
      <c r="QSP293" s="135"/>
      <c r="QSQ293" s="135"/>
      <c r="QSR293" s="135"/>
      <c r="QSS293" s="135"/>
      <c r="QST293" s="135"/>
      <c r="QSU293" s="135"/>
      <c r="QSV293" s="135"/>
      <c r="QSW293" s="135"/>
      <c r="QSX293" s="135"/>
      <c r="QSY293" s="135"/>
      <c r="QSZ293" s="135"/>
      <c r="QTA293" s="135"/>
      <c r="QTB293" s="135"/>
      <c r="QTC293" s="135"/>
      <c r="QTD293" s="135"/>
      <c r="QTE293" s="135"/>
      <c r="QTF293" s="135"/>
      <c r="QTG293" s="135"/>
      <c r="QTH293" s="135"/>
      <c r="QTI293" s="135"/>
      <c r="QTJ293" s="135"/>
      <c r="QTK293" s="135"/>
      <c r="QTL293" s="135"/>
      <c r="QTM293" s="135"/>
      <c r="QTN293" s="135"/>
      <c r="QTO293" s="135"/>
      <c r="QTP293" s="135"/>
      <c r="QTQ293" s="135"/>
      <c r="QTR293" s="135"/>
      <c r="QTS293" s="135"/>
      <c r="QTT293" s="135"/>
      <c r="QTU293" s="135"/>
      <c r="QTV293" s="135"/>
      <c r="QTW293" s="135"/>
      <c r="QTX293" s="135"/>
      <c r="QTY293" s="135"/>
      <c r="QTZ293" s="135"/>
      <c r="QUA293" s="135"/>
      <c r="QUB293" s="135"/>
      <c r="QUC293" s="135"/>
      <c r="QUD293" s="135"/>
      <c r="QUE293" s="135"/>
      <c r="QUF293" s="135"/>
      <c r="QUG293" s="135"/>
      <c r="QUH293" s="135"/>
      <c r="QUI293" s="135"/>
      <c r="QUJ293" s="135"/>
      <c r="QUK293" s="135"/>
      <c r="QUL293" s="135"/>
      <c r="QUM293" s="135"/>
      <c r="QUN293" s="135"/>
      <c r="QUO293" s="135"/>
      <c r="QUP293" s="135"/>
      <c r="QUQ293" s="135"/>
      <c r="QUR293" s="135"/>
      <c r="QUS293" s="135"/>
      <c r="QUT293" s="135"/>
      <c r="QUU293" s="135"/>
      <c r="QUV293" s="135"/>
      <c r="QUW293" s="135"/>
      <c r="QUX293" s="135"/>
      <c r="QUY293" s="135"/>
      <c r="QUZ293" s="135"/>
      <c r="QVA293" s="135"/>
      <c r="QVB293" s="135"/>
      <c r="QVC293" s="135"/>
      <c r="QVD293" s="135"/>
      <c r="QVE293" s="135"/>
      <c r="QVF293" s="135"/>
      <c r="QVG293" s="135"/>
      <c r="QVH293" s="135"/>
      <c r="QVI293" s="135"/>
      <c r="QVJ293" s="135"/>
      <c r="QVK293" s="135"/>
      <c r="QVL293" s="135"/>
      <c r="QVM293" s="135"/>
      <c r="QVN293" s="135"/>
      <c r="QVO293" s="135"/>
      <c r="QVP293" s="135"/>
      <c r="QVQ293" s="135"/>
      <c r="QVR293" s="135"/>
      <c r="QVS293" s="135"/>
      <c r="QVT293" s="135"/>
      <c r="QVU293" s="135"/>
      <c r="QVV293" s="135"/>
      <c r="QVW293" s="135"/>
      <c r="QVX293" s="135"/>
      <c r="QVY293" s="135"/>
      <c r="QVZ293" s="135"/>
      <c r="QWA293" s="135"/>
      <c r="QWB293" s="135"/>
      <c r="QWC293" s="135"/>
      <c r="QWD293" s="135"/>
      <c r="QWE293" s="135"/>
      <c r="QWF293" s="135"/>
      <c r="QWG293" s="135"/>
      <c r="QWH293" s="135"/>
      <c r="QWI293" s="135"/>
      <c r="QWJ293" s="135"/>
      <c r="QWK293" s="135"/>
      <c r="QWL293" s="135"/>
      <c r="QWM293" s="135"/>
      <c r="QWN293" s="135"/>
      <c r="QWO293" s="135"/>
      <c r="QWP293" s="135"/>
      <c r="QWQ293" s="135"/>
      <c r="QWR293" s="135"/>
      <c r="QWS293" s="135"/>
      <c r="QWT293" s="135"/>
      <c r="QWU293" s="135"/>
      <c r="QWV293" s="135"/>
      <c r="QWW293" s="135"/>
      <c r="QWX293" s="135"/>
      <c r="QWY293" s="135"/>
      <c r="QWZ293" s="135"/>
      <c r="QXA293" s="135"/>
      <c r="QXB293" s="135"/>
      <c r="QXC293" s="135"/>
      <c r="QXD293" s="135"/>
      <c r="QXE293" s="135"/>
      <c r="QXF293" s="135"/>
      <c r="QXG293" s="135"/>
      <c r="QXH293" s="135"/>
      <c r="QXI293" s="135"/>
      <c r="QXJ293" s="135"/>
      <c r="QXK293" s="135"/>
      <c r="QXL293" s="135"/>
      <c r="QXM293" s="135"/>
      <c r="QXN293" s="135"/>
      <c r="QXO293" s="135"/>
      <c r="QXP293" s="135"/>
      <c r="QXQ293" s="135"/>
      <c r="QXR293" s="135"/>
      <c r="QXS293" s="135"/>
      <c r="QXT293" s="135"/>
      <c r="QXU293" s="135"/>
      <c r="QXV293" s="135"/>
      <c r="QXW293" s="135"/>
      <c r="QXX293" s="135"/>
      <c r="QXY293" s="135"/>
      <c r="QXZ293" s="135"/>
      <c r="QYA293" s="135"/>
      <c r="QYB293" s="135"/>
      <c r="QYC293" s="135"/>
      <c r="QYD293" s="135"/>
      <c r="QYE293" s="135"/>
      <c r="QYF293" s="135"/>
      <c r="QYG293" s="135"/>
      <c r="QYH293" s="135"/>
      <c r="QYI293" s="135"/>
      <c r="QYJ293" s="135"/>
      <c r="QYK293" s="135"/>
      <c r="QYL293" s="135"/>
      <c r="QYM293" s="135"/>
      <c r="QYN293" s="135"/>
      <c r="QYO293" s="135"/>
      <c r="QYP293" s="135"/>
      <c r="QYQ293" s="135"/>
      <c r="QYR293" s="135"/>
      <c r="QYS293" s="135"/>
      <c r="QYT293" s="135"/>
      <c r="QYU293" s="135"/>
      <c r="QYV293" s="135"/>
      <c r="QYW293" s="135"/>
      <c r="QYX293" s="135"/>
      <c r="QYY293" s="135"/>
      <c r="QYZ293" s="135"/>
      <c r="QZA293" s="135"/>
      <c r="QZB293" s="135"/>
      <c r="QZC293" s="135"/>
      <c r="QZD293" s="135"/>
      <c r="QZE293" s="135"/>
      <c r="QZF293" s="135"/>
      <c r="QZG293" s="135"/>
      <c r="QZH293" s="135"/>
      <c r="QZI293" s="135"/>
      <c r="QZJ293" s="135"/>
      <c r="QZK293" s="135"/>
      <c r="QZL293" s="135"/>
      <c r="QZM293" s="135"/>
      <c r="QZN293" s="135"/>
      <c r="QZO293" s="135"/>
      <c r="QZP293" s="135"/>
      <c r="QZQ293" s="135"/>
      <c r="QZR293" s="135"/>
      <c r="QZS293" s="135"/>
      <c r="QZT293" s="135"/>
      <c r="QZU293" s="135"/>
      <c r="QZV293" s="135"/>
      <c r="QZW293" s="135"/>
      <c r="QZX293" s="135"/>
      <c r="QZY293" s="135"/>
      <c r="QZZ293" s="135"/>
      <c r="RAA293" s="135"/>
      <c r="RAB293" s="135"/>
      <c r="RAC293" s="135"/>
      <c r="RAD293" s="135"/>
      <c r="RAE293" s="135"/>
      <c r="RAF293" s="135"/>
      <c r="RAG293" s="135"/>
      <c r="RAH293" s="135"/>
      <c r="RAI293" s="135"/>
      <c r="RAJ293" s="135"/>
      <c r="RAK293" s="135"/>
      <c r="RAL293" s="135"/>
      <c r="RAM293" s="135"/>
      <c r="RAN293" s="135"/>
      <c r="RAO293" s="135"/>
      <c r="RAP293" s="135"/>
      <c r="RAQ293" s="135"/>
      <c r="RAR293" s="135"/>
      <c r="RAS293" s="135"/>
      <c r="RAT293" s="135"/>
      <c r="RAU293" s="135"/>
      <c r="RAV293" s="135"/>
      <c r="RAW293" s="135"/>
      <c r="RAX293" s="135"/>
      <c r="RAY293" s="135"/>
      <c r="RAZ293" s="135"/>
      <c r="RBA293" s="135"/>
      <c r="RBB293" s="135"/>
      <c r="RBC293" s="135"/>
      <c r="RBD293" s="135"/>
      <c r="RBE293" s="135"/>
      <c r="RBF293" s="135"/>
      <c r="RBG293" s="135"/>
      <c r="RBH293" s="135"/>
      <c r="RBI293" s="135"/>
      <c r="RBJ293" s="135"/>
      <c r="RBK293" s="135"/>
      <c r="RBL293" s="135"/>
      <c r="RBM293" s="135"/>
      <c r="RBN293" s="135"/>
      <c r="RBO293" s="135"/>
      <c r="RBP293" s="135"/>
      <c r="RBQ293" s="135"/>
      <c r="RBR293" s="135"/>
      <c r="RBS293" s="135"/>
      <c r="RBT293" s="135"/>
      <c r="RBU293" s="135"/>
      <c r="RBV293" s="135"/>
      <c r="RBW293" s="135"/>
      <c r="RBX293" s="135"/>
      <c r="RBY293" s="135"/>
      <c r="RBZ293" s="135"/>
      <c r="RCA293" s="135"/>
      <c r="RCB293" s="135"/>
      <c r="RCC293" s="135"/>
      <c r="RCD293" s="135"/>
      <c r="RCE293" s="135"/>
      <c r="RCF293" s="135"/>
      <c r="RCG293" s="135"/>
      <c r="RCH293" s="135"/>
      <c r="RCI293" s="135"/>
      <c r="RCJ293" s="135"/>
      <c r="RCK293" s="135"/>
      <c r="RCL293" s="135"/>
      <c r="RCM293" s="135"/>
      <c r="RCN293" s="135"/>
      <c r="RCO293" s="135"/>
      <c r="RCP293" s="135"/>
      <c r="RCQ293" s="135"/>
      <c r="RCR293" s="135"/>
      <c r="RCS293" s="135"/>
      <c r="RCT293" s="135"/>
      <c r="RCU293" s="135"/>
      <c r="RCV293" s="135"/>
      <c r="RCW293" s="135"/>
      <c r="RCX293" s="135"/>
      <c r="RCY293" s="135"/>
      <c r="RCZ293" s="135"/>
      <c r="RDA293" s="135"/>
      <c r="RDB293" s="135"/>
      <c r="RDC293" s="135"/>
      <c r="RDD293" s="135"/>
      <c r="RDE293" s="135"/>
      <c r="RDF293" s="135"/>
      <c r="RDG293" s="135"/>
      <c r="RDH293" s="135"/>
      <c r="RDI293" s="135"/>
      <c r="RDJ293" s="135"/>
      <c r="RDK293" s="135"/>
      <c r="RDL293" s="135"/>
      <c r="RDM293" s="135"/>
      <c r="RDN293" s="135"/>
      <c r="RDO293" s="135"/>
      <c r="RDP293" s="135"/>
      <c r="RDQ293" s="135"/>
      <c r="RDR293" s="135"/>
      <c r="RDS293" s="135"/>
      <c r="RDT293" s="135"/>
      <c r="RDU293" s="135"/>
      <c r="RDV293" s="135"/>
      <c r="RDW293" s="135"/>
      <c r="RDX293" s="135"/>
      <c r="RDY293" s="135"/>
      <c r="RDZ293" s="135"/>
      <c r="REA293" s="135"/>
      <c r="REB293" s="135"/>
      <c r="REC293" s="135"/>
      <c r="RED293" s="135"/>
      <c r="REE293" s="135"/>
      <c r="REF293" s="135"/>
      <c r="REG293" s="135"/>
      <c r="REH293" s="135"/>
      <c r="REI293" s="135"/>
      <c r="REJ293" s="135"/>
      <c r="REK293" s="135"/>
      <c r="REL293" s="135"/>
      <c r="REM293" s="135"/>
      <c r="REN293" s="135"/>
      <c r="REO293" s="135"/>
      <c r="REP293" s="135"/>
      <c r="REQ293" s="135"/>
      <c r="RER293" s="135"/>
      <c r="RES293" s="135"/>
      <c r="RET293" s="135"/>
      <c r="REU293" s="135"/>
      <c r="REV293" s="135"/>
      <c r="REW293" s="135"/>
      <c r="REX293" s="135"/>
      <c r="REY293" s="135"/>
      <c r="REZ293" s="135"/>
      <c r="RFA293" s="135"/>
      <c r="RFB293" s="135"/>
      <c r="RFC293" s="135"/>
      <c r="RFD293" s="135"/>
      <c r="RFE293" s="135"/>
      <c r="RFF293" s="135"/>
      <c r="RFG293" s="135"/>
      <c r="RFH293" s="135"/>
      <c r="RFI293" s="135"/>
      <c r="RFJ293" s="135"/>
      <c r="RFK293" s="135"/>
      <c r="RFL293" s="135"/>
      <c r="RFM293" s="135"/>
      <c r="RFN293" s="135"/>
      <c r="RFO293" s="135"/>
      <c r="RFP293" s="135"/>
      <c r="RFQ293" s="135"/>
      <c r="RFR293" s="135"/>
      <c r="RFS293" s="135"/>
      <c r="RFT293" s="135"/>
      <c r="RFU293" s="135"/>
      <c r="RFV293" s="135"/>
      <c r="RFW293" s="135"/>
      <c r="RFX293" s="135"/>
      <c r="RFY293" s="135"/>
      <c r="RFZ293" s="135"/>
      <c r="RGA293" s="135"/>
      <c r="RGB293" s="135"/>
      <c r="RGC293" s="135"/>
      <c r="RGD293" s="135"/>
      <c r="RGE293" s="135"/>
      <c r="RGF293" s="135"/>
      <c r="RGG293" s="135"/>
      <c r="RGH293" s="135"/>
      <c r="RGI293" s="135"/>
      <c r="RGJ293" s="135"/>
      <c r="RGK293" s="135"/>
      <c r="RGL293" s="135"/>
      <c r="RGM293" s="135"/>
      <c r="RGN293" s="135"/>
      <c r="RGO293" s="135"/>
      <c r="RGP293" s="135"/>
      <c r="RGQ293" s="135"/>
      <c r="RGR293" s="135"/>
      <c r="RGS293" s="135"/>
      <c r="RGT293" s="135"/>
      <c r="RGU293" s="135"/>
      <c r="RGV293" s="135"/>
      <c r="RGW293" s="135"/>
      <c r="RGX293" s="135"/>
      <c r="RGY293" s="135"/>
      <c r="RGZ293" s="135"/>
      <c r="RHA293" s="135"/>
      <c r="RHB293" s="135"/>
      <c r="RHC293" s="135"/>
      <c r="RHD293" s="135"/>
      <c r="RHE293" s="135"/>
      <c r="RHF293" s="135"/>
      <c r="RHG293" s="135"/>
      <c r="RHH293" s="135"/>
      <c r="RHI293" s="135"/>
      <c r="RHJ293" s="135"/>
      <c r="RHK293" s="135"/>
      <c r="RHL293" s="135"/>
      <c r="RHM293" s="135"/>
      <c r="RHN293" s="135"/>
      <c r="RHO293" s="135"/>
      <c r="RHP293" s="135"/>
      <c r="RHQ293" s="135"/>
      <c r="RHR293" s="135"/>
      <c r="RHS293" s="135"/>
      <c r="RHT293" s="135"/>
      <c r="RHU293" s="135"/>
      <c r="RHV293" s="135"/>
      <c r="RHW293" s="135"/>
      <c r="RHX293" s="135"/>
      <c r="RHY293" s="135"/>
      <c r="RHZ293" s="135"/>
      <c r="RIA293" s="135"/>
      <c r="RIB293" s="135"/>
      <c r="RIC293" s="135"/>
      <c r="RID293" s="135"/>
      <c r="RIE293" s="135"/>
      <c r="RIF293" s="135"/>
      <c r="RIG293" s="135"/>
      <c r="RIH293" s="135"/>
      <c r="RII293" s="135"/>
      <c r="RIJ293" s="135"/>
      <c r="RIK293" s="135"/>
      <c r="RIL293" s="135"/>
      <c r="RIM293" s="135"/>
      <c r="RIN293" s="135"/>
      <c r="RIO293" s="135"/>
      <c r="RIP293" s="135"/>
      <c r="RIQ293" s="135"/>
      <c r="RIR293" s="135"/>
      <c r="RIS293" s="135"/>
      <c r="RIT293" s="135"/>
      <c r="RIU293" s="135"/>
      <c r="RIV293" s="135"/>
      <c r="RIW293" s="135"/>
      <c r="RIX293" s="135"/>
      <c r="RIY293" s="135"/>
      <c r="RIZ293" s="135"/>
      <c r="RJA293" s="135"/>
      <c r="RJB293" s="135"/>
      <c r="RJC293" s="135"/>
      <c r="RJD293" s="135"/>
      <c r="RJE293" s="135"/>
      <c r="RJF293" s="135"/>
      <c r="RJG293" s="135"/>
      <c r="RJH293" s="135"/>
      <c r="RJI293" s="135"/>
      <c r="RJJ293" s="135"/>
      <c r="RJK293" s="135"/>
      <c r="RJL293" s="135"/>
      <c r="RJM293" s="135"/>
      <c r="RJN293" s="135"/>
      <c r="RJO293" s="135"/>
      <c r="RJP293" s="135"/>
      <c r="RJQ293" s="135"/>
      <c r="RJR293" s="135"/>
      <c r="RJS293" s="135"/>
      <c r="RJT293" s="135"/>
      <c r="RJU293" s="135"/>
      <c r="RJV293" s="135"/>
      <c r="RJW293" s="135"/>
      <c r="RJX293" s="135"/>
      <c r="RJY293" s="135"/>
      <c r="RJZ293" s="135"/>
      <c r="RKA293" s="135"/>
      <c r="RKB293" s="135"/>
      <c r="RKC293" s="135"/>
      <c r="RKD293" s="135"/>
      <c r="RKE293" s="135"/>
      <c r="RKF293" s="135"/>
      <c r="RKG293" s="135"/>
      <c r="RKH293" s="135"/>
      <c r="RKI293" s="135"/>
      <c r="RKJ293" s="135"/>
      <c r="RKK293" s="135"/>
      <c r="RKL293" s="135"/>
      <c r="RKM293" s="135"/>
      <c r="RKN293" s="135"/>
      <c r="RKO293" s="135"/>
      <c r="RKP293" s="135"/>
      <c r="RKQ293" s="135"/>
      <c r="RKR293" s="135"/>
      <c r="RKS293" s="135"/>
      <c r="RKT293" s="135"/>
      <c r="RKU293" s="135"/>
      <c r="RKV293" s="135"/>
      <c r="RKW293" s="135"/>
      <c r="RKX293" s="135"/>
      <c r="RKY293" s="135"/>
      <c r="RKZ293" s="135"/>
      <c r="RLA293" s="135"/>
      <c r="RLB293" s="135"/>
      <c r="RLC293" s="135"/>
      <c r="RLD293" s="135"/>
      <c r="RLE293" s="135"/>
      <c r="RLF293" s="135"/>
      <c r="RLG293" s="135"/>
      <c r="RLH293" s="135"/>
      <c r="RLI293" s="135"/>
      <c r="RLJ293" s="135"/>
      <c r="RLK293" s="135"/>
      <c r="RLL293" s="135"/>
      <c r="RLM293" s="135"/>
      <c r="RLN293" s="135"/>
      <c r="RLO293" s="135"/>
      <c r="RLP293" s="135"/>
      <c r="RLQ293" s="135"/>
      <c r="RLR293" s="135"/>
      <c r="RLS293" s="135"/>
      <c r="RLT293" s="135"/>
      <c r="RLU293" s="135"/>
      <c r="RLV293" s="135"/>
      <c r="RLW293" s="135"/>
      <c r="RLX293" s="135"/>
      <c r="RLY293" s="135"/>
      <c r="RLZ293" s="135"/>
      <c r="RMA293" s="135"/>
      <c r="RMB293" s="135"/>
      <c r="RMC293" s="135"/>
      <c r="RMD293" s="135"/>
      <c r="RME293" s="135"/>
      <c r="RMF293" s="135"/>
      <c r="RMG293" s="135"/>
      <c r="RMH293" s="135"/>
      <c r="RMI293" s="135"/>
      <c r="RMJ293" s="135"/>
      <c r="RMK293" s="135"/>
      <c r="RML293" s="135"/>
      <c r="RMM293" s="135"/>
      <c r="RMN293" s="135"/>
      <c r="RMO293" s="135"/>
      <c r="RMP293" s="135"/>
      <c r="RMQ293" s="135"/>
      <c r="RMR293" s="135"/>
      <c r="RMS293" s="135"/>
      <c r="RMT293" s="135"/>
      <c r="RMU293" s="135"/>
      <c r="RMV293" s="135"/>
      <c r="RMW293" s="135"/>
      <c r="RMX293" s="135"/>
      <c r="RMY293" s="135"/>
      <c r="RMZ293" s="135"/>
      <c r="RNA293" s="135"/>
      <c r="RNB293" s="135"/>
      <c r="RNC293" s="135"/>
      <c r="RND293" s="135"/>
      <c r="RNE293" s="135"/>
      <c r="RNF293" s="135"/>
      <c r="RNG293" s="135"/>
      <c r="RNH293" s="135"/>
      <c r="RNI293" s="135"/>
      <c r="RNJ293" s="135"/>
      <c r="RNK293" s="135"/>
      <c r="RNL293" s="135"/>
      <c r="RNM293" s="135"/>
      <c r="RNN293" s="135"/>
      <c r="RNO293" s="135"/>
      <c r="RNP293" s="135"/>
      <c r="RNQ293" s="135"/>
      <c r="RNR293" s="135"/>
      <c r="RNS293" s="135"/>
      <c r="RNT293" s="135"/>
      <c r="RNU293" s="135"/>
      <c r="RNV293" s="135"/>
      <c r="RNW293" s="135"/>
      <c r="RNX293" s="135"/>
      <c r="RNY293" s="135"/>
      <c r="RNZ293" s="135"/>
      <c r="ROA293" s="135"/>
      <c r="ROB293" s="135"/>
      <c r="ROC293" s="135"/>
      <c r="ROD293" s="135"/>
      <c r="ROE293" s="135"/>
      <c r="ROF293" s="135"/>
      <c r="ROG293" s="135"/>
      <c r="ROH293" s="135"/>
      <c r="ROI293" s="135"/>
      <c r="ROJ293" s="135"/>
      <c r="ROK293" s="135"/>
      <c r="ROL293" s="135"/>
      <c r="ROM293" s="135"/>
      <c r="RON293" s="135"/>
      <c r="ROO293" s="135"/>
      <c r="ROP293" s="135"/>
      <c r="ROQ293" s="135"/>
      <c r="ROR293" s="135"/>
      <c r="ROS293" s="135"/>
      <c r="ROT293" s="135"/>
      <c r="ROU293" s="135"/>
      <c r="ROV293" s="135"/>
      <c r="ROW293" s="135"/>
      <c r="ROX293" s="135"/>
      <c r="ROY293" s="135"/>
      <c r="ROZ293" s="135"/>
      <c r="RPA293" s="135"/>
      <c r="RPB293" s="135"/>
      <c r="RPC293" s="135"/>
      <c r="RPD293" s="135"/>
      <c r="RPE293" s="135"/>
      <c r="RPF293" s="135"/>
      <c r="RPG293" s="135"/>
      <c r="RPH293" s="135"/>
      <c r="RPI293" s="135"/>
      <c r="RPJ293" s="135"/>
      <c r="RPK293" s="135"/>
      <c r="RPL293" s="135"/>
      <c r="RPM293" s="135"/>
      <c r="RPN293" s="135"/>
      <c r="RPO293" s="135"/>
      <c r="RPP293" s="135"/>
      <c r="RPQ293" s="135"/>
      <c r="RPR293" s="135"/>
      <c r="RPS293" s="135"/>
      <c r="RPT293" s="135"/>
      <c r="RPU293" s="135"/>
      <c r="RPV293" s="135"/>
      <c r="RPW293" s="135"/>
      <c r="RPX293" s="135"/>
      <c r="RPY293" s="135"/>
      <c r="RPZ293" s="135"/>
      <c r="RQA293" s="135"/>
      <c r="RQB293" s="135"/>
      <c r="RQC293" s="135"/>
      <c r="RQD293" s="135"/>
      <c r="RQE293" s="135"/>
      <c r="RQF293" s="135"/>
      <c r="RQG293" s="135"/>
      <c r="RQH293" s="135"/>
      <c r="RQI293" s="135"/>
      <c r="RQJ293" s="135"/>
      <c r="RQK293" s="135"/>
      <c r="RQL293" s="135"/>
      <c r="RQM293" s="135"/>
      <c r="RQN293" s="135"/>
      <c r="RQO293" s="135"/>
      <c r="RQP293" s="135"/>
      <c r="RQQ293" s="135"/>
      <c r="RQR293" s="135"/>
      <c r="RQS293" s="135"/>
      <c r="RQT293" s="135"/>
      <c r="RQU293" s="135"/>
      <c r="RQV293" s="135"/>
      <c r="RQW293" s="135"/>
      <c r="RQX293" s="135"/>
      <c r="RQY293" s="135"/>
      <c r="RQZ293" s="135"/>
      <c r="RRA293" s="135"/>
      <c r="RRB293" s="135"/>
      <c r="RRC293" s="135"/>
      <c r="RRD293" s="135"/>
      <c r="RRE293" s="135"/>
      <c r="RRF293" s="135"/>
      <c r="RRG293" s="135"/>
      <c r="RRH293" s="135"/>
      <c r="RRI293" s="135"/>
      <c r="RRJ293" s="135"/>
      <c r="RRK293" s="135"/>
      <c r="RRL293" s="135"/>
      <c r="RRM293" s="135"/>
      <c r="RRN293" s="135"/>
      <c r="RRO293" s="135"/>
      <c r="RRP293" s="135"/>
      <c r="RRQ293" s="135"/>
      <c r="RRR293" s="135"/>
      <c r="RRS293" s="135"/>
      <c r="RRT293" s="135"/>
      <c r="RRU293" s="135"/>
      <c r="RRV293" s="135"/>
      <c r="RRW293" s="135"/>
      <c r="RRX293" s="135"/>
      <c r="RRY293" s="135"/>
      <c r="RRZ293" s="135"/>
      <c r="RSA293" s="135"/>
      <c r="RSB293" s="135"/>
      <c r="RSC293" s="135"/>
      <c r="RSD293" s="135"/>
      <c r="RSE293" s="135"/>
      <c r="RSF293" s="135"/>
      <c r="RSG293" s="135"/>
      <c r="RSH293" s="135"/>
      <c r="RSI293" s="135"/>
      <c r="RSJ293" s="135"/>
      <c r="RSK293" s="135"/>
      <c r="RSL293" s="135"/>
      <c r="RSM293" s="135"/>
      <c r="RSN293" s="135"/>
      <c r="RSO293" s="135"/>
      <c r="RSP293" s="135"/>
      <c r="RSQ293" s="135"/>
      <c r="RSR293" s="135"/>
      <c r="RSS293" s="135"/>
      <c r="RST293" s="135"/>
      <c r="RSU293" s="135"/>
      <c r="RSV293" s="135"/>
      <c r="RSW293" s="135"/>
      <c r="RSX293" s="135"/>
      <c r="RSY293" s="135"/>
      <c r="RSZ293" s="135"/>
      <c r="RTA293" s="135"/>
      <c r="RTB293" s="135"/>
      <c r="RTC293" s="135"/>
      <c r="RTD293" s="135"/>
      <c r="RTE293" s="135"/>
      <c r="RTF293" s="135"/>
      <c r="RTG293" s="135"/>
      <c r="RTH293" s="135"/>
      <c r="RTI293" s="135"/>
      <c r="RTJ293" s="135"/>
      <c r="RTK293" s="135"/>
      <c r="RTL293" s="135"/>
      <c r="RTM293" s="135"/>
      <c r="RTN293" s="135"/>
      <c r="RTO293" s="135"/>
      <c r="RTP293" s="135"/>
      <c r="RTQ293" s="135"/>
      <c r="RTR293" s="135"/>
      <c r="RTS293" s="135"/>
      <c r="RTT293" s="135"/>
      <c r="RTU293" s="135"/>
      <c r="RTV293" s="135"/>
      <c r="RTW293" s="135"/>
      <c r="RTX293" s="135"/>
      <c r="RTY293" s="135"/>
      <c r="RTZ293" s="135"/>
      <c r="RUA293" s="135"/>
      <c r="RUB293" s="135"/>
      <c r="RUC293" s="135"/>
      <c r="RUD293" s="135"/>
      <c r="RUE293" s="135"/>
      <c r="RUF293" s="135"/>
      <c r="RUG293" s="135"/>
      <c r="RUH293" s="135"/>
      <c r="RUI293" s="135"/>
      <c r="RUJ293" s="135"/>
      <c r="RUK293" s="135"/>
      <c r="RUL293" s="135"/>
      <c r="RUM293" s="135"/>
      <c r="RUN293" s="135"/>
      <c r="RUO293" s="135"/>
      <c r="RUP293" s="135"/>
      <c r="RUQ293" s="135"/>
      <c r="RUR293" s="135"/>
      <c r="RUS293" s="135"/>
      <c r="RUT293" s="135"/>
      <c r="RUU293" s="135"/>
      <c r="RUV293" s="135"/>
      <c r="RUW293" s="135"/>
      <c r="RUX293" s="135"/>
      <c r="RUY293" s="135"/>
      <c r="RUZ293" s="135"/>
      <c r="RVA293" s="135"/>
      <c r="RVB293" s="135"/>
      <c r="RVC293" s="135"/>
      <c r="RVD293" s="135"/>
      <c r="RVE293" s="135"/>
      <c r="RVF293" s="135"/>
      <c r="RVG293" s="135"/>
      <c r="RVH293" s="135"/>
      <c r="RVI293" s="135"/>
      <c r="RVJ293" s="135"/>
      <c r="RVK293" s="135"/>
      <c r="RVL293" s="135"/>
      <c r="RVM293" s="135"/>
      <c r="RVN293" s="135"/>
      <c r="RVO293" s="135"/>
      <c r="RVP293" s="135"/>
      <c r="RVQ293" s="135"/>
      <c r="RVR293" s="135"/>
      <c r="RVS293" s="135"/>
      <c r="RVT293" s="135"/>
      <c r="RVU293" s="135"/>
      <c r="RVV293" s="135"/>
      <c r="RVW293" s="135"/>
      <c r="RVX293" s="135"/>
      <c r="RVY293" s="135"/>
      <c r="RVZ293" s="135"/>
      <c r="RWA293" s="135"/>
      <c r="RWB293" s="135"/>
      <c r="RWC293" s="135"/>
      <c r="RWD293" s="135"/>
      <c r="RWE293" s="135"/>
      <c r="RWF293" s="135"/>
      <c r="RWG293" s="135"/>
      <c r="RWH293" s="135"/>
      <c r="RWI293" s="135"/>
      <c r="RWJ293" s="135"/>
      <c r="RWK293" s="135"/>
      <c r="RWL293" s="135"/>
      <c r="RWM293" s="135"/>
      <c r="RWN293" s="135"/>
      <c r="RWO293" s="135"/>
      <c r="RWP293" s="135"/>
      <c r="RWQ293" s="135"/>
      <c r="RWR293" s="135"/>
      <c r="RWS293" s="135"/>
      <c r="RWT293" s="135"/>
      <c r="RWU293" s="135"/>
      <c r="RWV293" s="135"/>
      <c r="RWW293" s="135"/>
      <c r="RWX293" s="135"/>
      <c r="RWY293" s="135"/>
      <c r="RWZ293" s="135"/>
      <c r="RXA293" s="135"/>
      <c r="RXB293" s="135"/>
      <c r="RXC293" s="135"/>
      <c r="RXD293" s="135"/>
      <c r="RXE293" s="135"/>
      <c r="RXF293" s="135"/>
      <c r="RXG293" s="135"/>
      <c r="RXH293" s="135"/>
      <c r="RXI293" s="135"/>
      <c r="RXJ293" s="135"/>
      <c r="RXK293" s="135"/>
      <c r="RXL293" s="135"/>
      <c r="RXM293" s="135"/>
      <c r="RXN293" s="135"/>
      <c r="RXO293" s="135"/>
      <c r="RXP293" s="135"/>
      <c r="RXQ293" s="135"/>
      <c r="RXR293" s="135"/>
      <c r="RXS293" s="135"/>
      <c r="RXT293" s="135"/>
      <c r="RXU293" s="135"/>
      <c r="RXV293" s="135"/>
      <c r="RXW293" s="135"/>
      <c r="RXX293" s="135"/>
      <c r="RXY293" s="135"/>
      <c r="RXZ293" s="135"/>
      <c r="RYA293" s="135"/>
      <c r="RYB293" s="135"/>
      <c r="RYC293" s="135"/>
      <c r="RYD293" s="135"/>
      <c r="RYE293" s="135"/>
      <c r="RYF293" s="135"/>
      <c r="RYG293" s="135"/>
      <c r="RYH293" s="135"/>
      <c r="RYI293" s="135"/>
      <c r="RYJ293" s="135"/>
      <c r="RYK293" s="135"/>
      <c r="RYL293" s="135"/>
      <c r="RYM293" s="135"/>
      <c r="RYN293" s="135"/>
      <c r="RYO293" s="135"/>
      <c r="RYP293" s="135"/>
      <c r="RYQ293" s="135"/>
      <c r="RYR293" s="135"/>
      <c r="RYS293" s="135"/>
      <c r="RYT293" s="135"/>
      <c r="RYU293" s="135"/>
      <c r="RYV293" s="135"/>
      <c r="RYW293" s="135"/>
      <c r="RYX293" s="135"/>
      <c r="RYY293" s="135"/>
      <c r="RYZ293" s="135"/>
      <c r="RZA293" s="135"/>
      <c r="RZB293" s="135"/>
      <c r="RZC293" s="135"/>
      <c r="RZD293" s="135"/>
      <c r="RZE293" s="135"/>
      <c r="RZF293" s="135"/>
      <c r="RZG293" s="135"/>
      <c r="RZH293" s="135"/>
      <c r="RZI293" s="135"/>
      <c r="RZJ293" s="135"/>
      <c r="RZK293" s="135"/>
      <c r="RZL293" s="135"/>
      <c r="RZM293" s="135"/>
      <c r="RZN293" s="135"/>
      <c r="RZO293" s="135"/>
      <c r="RZP293" s="135"/>
      <c r="RZQ293" s="135"/>
      <c r="RZR293" s="135"/>
      <c r="RZS293" s="135"/>
      <c r="RZT293" s="135"/>
      <c r="RZU293" s="135"/>
      <c r="RZV293" s="135"/>
      <c r="RZW293" s="135"/>
      <c r="RZX293" s="135"/>
      <c r="RZY293" s="135"/>
      <c r="RZZ293" s="135"/>
      <c r="SAA293" s="135"/>
      <c r="SAB293" s="135"/>
      <c r="SAC293" s="135"/>
      <c r="SAD293" s="135"/>
      <c r="SAE293" s="135"/>
      <c r="SAF293" s="135"/>
      <c r="SAG293" s="135"/>
      <c r="SAH293" s="135"/>
      <c r="SAI293" s="135"/>
      <c r="SAJ293" s="135"/>
      <c r="SAK293" s="135"/>
      <c r="SAL293" s="135"/>
      <c r="SAM293" s="135"/>
      <c r="SAN293" s="135"/>
      <c r="SAO293" s="135"/>
      <c r="SAP293" s="135"/>
      <c r="SAQ293" s="135"/>
      <c r="SAR293" s="135"/>
      <c r="SAS293" s="135"/>
      <c r="SAT293" s="135"/>
      <c r="SAU293" s="135"/>
      <c r="SAV293" s="135"/>
      <c r="SAW293" s="135"/>
      <c r="SAX293" s="135"/>
      <c r="SAY293" s="135"/>
      <c r="SAZ293" s="135"/>
      <c r="SBA293" s="135"/>
      <c r="SBB293" s="135"/>
      <c r="SBC293" s="135"/>
      <c r="SBD293" s="135"/>
      <c r="SBE293" s="135"/>
      <c r="SBF293" s="135"/>
      <c r="SBG293" s="135"/>
      <c r="SBH293" s="135"/>
      <c r="SBI293" s="135"/>
      <c r="SBJ293" s="135"/>
      <c r="SBK293" s="135"/>
      <c r="SBL293" s="135"/>
      <c r="SBM293" s="135"/>
      <c r="SBN293" s="135"/>
      <c r="SBO293" s="135"/>
      <c r="SBP293" s="135"/>
      <c r="SBQ293" s="135"/>
      <c r="SBR293" s="135"/>
      <c r="SBS293" s="135"/>
      <c r="SBT293" s="135"/>
      <c r="SBU293" s="135"/>
      <c r="SBV293" s="135"/>
      <c r="SBW293" s="135"/>
      <c r="SBX293" s="135"/>
      <c r="SBY293" s="135"/>
      <c r="SBZ293" s="135"/>
      <c r="SCA293" s="135"/>
      <c r="SCB293" s="135"/>
      <c r="SCC293" s="135"/>
      <c r="SCD293" s="135"/>
      <c r="SCE293" s="135"/>
      <c r="SCF293" s="135"/>
      <c r="SCG293" s="135"/>
      <c r="SCH293" s="135"/>
      <c r="SCI293" s="135"/>
      <c r="SCJ293" s="135"/>
      <c r="SCK293" s="135"/>
      <c r="SCL293" s="135"/>
      <c r="SCM293" s="135"/>
      <c r="SCN293" s="135"/>
      <c r="SCO293" s="135"/>
      <c r="SCP293" s="135"/>
      <c r="SCQ293" s="135"/>
      <c r="SCR293" s="135"/>
      <c r="SCS293" s="135"/>
      <c r="SCT293" s="135"/>
      <c r="SCU293" s="135"/>
      <c r="SCV293" s="135"/>
      <c r="SCW293" s="135"/>
      <c r="SCX293" s="135"/>
      <c r="SCY293" s="135"/>
      <c r="SCZ293" s="135"/>
      <c r="SDA293" s="135"/>
      <c r="SDB293" s="135"/>
      <c r="SDC293" s="135"/>
      <c r="SDD293" s="135"/>
      <c r="SDE293" s="135"/>
      <c r="SDF293" s="135"/>
      <c r="SDG293" s="135"/>
      <c r="SDH293" s="135"/>
      <c r="SDI293" s="135"/>
      <c r="SDJ293" s="135"/>
      <c r="SDK293" s="135"/>
      <c r="SDL293" s="135"/>
      <c r="SDM293" s="135"/>
      <c r="SDN293" s="135"/>
      <c r="SDO293" s="135"/>
      <c r="SDP293" s="135"/>
      <c r="SDQ293" s="135"/>
      <c r="SDR293" s="135"/>
      <c r="SDS293" s="135"/>
      <c r="SDT293" s="135"/>
      <c r="SDU293" s="135"/>
      <c r="SDV293" s="135"/>
      <c r="SDW293" s="135"/>
      <c r="SDX293" s="135"/>
      <c r="SDY293" s="135"/>
      <c r="SDZ293" s="135"/>
      <c r="SEA293" s="135"/>
      <c r="SEB293" s="135"/>
      <c r="SEC293" s="135"/>
      <c r="SED293" s="135"/>
      <c r="SEE293" s="135"/>
      <c r="SEF293" s="135"/>
      <c r="SEG293" s="135"/>
      <c r="SEH293" s="135"/>
      <c r="SEI293" s="135"/>
      <c r="SEJ293" s="135"/>
      <c r="SEK293" s="135"/>
      <c r="SEL293" s="135"/>
      <c r="SEM293" s="135"/>
      <c r="SEN293" s="135"/>
      <c r="SEO293" s="135"/>
      <c r="SEP293" s="135"/>
      <c r="SEQ293" s="135"/>
      <c r="SER293" s="135"/>
      <c r="SES293" s="135"/>
      <c r="SET293" s="135"/>
      <c r="SEU293" s="135"/>
      <c r="SEV293" s="135"/>
      <c r="SEW293" s="135"/>
      <c r="SEX293" s="135"/>
      <c r="SEY293" s="135"/>
      <c r="SEZ293" s="135"/>
      <c r="SFA293" s="135"/>
      <c r="SFB293" s="135"/>
      <c r="SFC293" s="135"/>
      <c r="SFD293" s="135"/>
      <c r="SFE293" s="135"/>
      <c r="SFF293" s="135"/>
      <c r="SFG293" s="135"/>
      <c r="SFH293" s="135"/>
      <c r="SFI293" s="135"/>
      <c r="SFJ293" s="135"/>
      <c r="SFK293" s="135"/>
      <c r="SFL293" s="135"/>
      <c r="SFM293" s="135"/>
      <c r="SFN293" s="135"/>
      <c r="SFO293" s="135"/>
      <c r="SFP293" s="135"/>
      <c r="SFQ293" s="135"/>
      <c r="SFR293" s="135"/>
      <c r="SFS293" s="135"/>
      <c r="SFT293" s="135"/>
      <c r="SFU293" s="135"/>
      <c r="SFV293" s="135"/>
      <c r="SFW293" s="135"/>
      <c r="SFX293" s="135"/>
      <c r="SFY293" s="135"/>
      <c r="SFZ293" s="135"/>
      <c r="SGA293" s="135"/>
      <c r="SGB293" s="135"/>
      <c r="SGC293" s="135"/>
      <c r="SGD293" s="135"/>
      <c r="SGE293" s="135"/>
      <c r="SGF293" s="135"/>
      <c r="SGG293" s="135"/>
      <c r="SGH293" s="135"/>
      <c r="SGI293" s="135"/>
      <c r="SGJ293" s="135"/>
      <c r="SGK293" s="135"/>
      <c r="SGL293" s="135"/>
      <c r="SGM293" s="135"/>
      <c r="SGN293" s="135"/>
      <c r="SGO293" s="135"/>
      <c r="SGP293" s="135"/>
      <c r="SGQ293" s="135"/>
      <c r="SGR293" s="135"/>
      <c r="SGS293" s="135"/>
      <c r="SGT293" s="135"/>
      <c r="SGU293" s="135"/>
      <c r="SGV293" s="135"/>
      <c r="SGW293" s="135"/>
      <c r="SGX293" s="135"/>
      <c r="SGY293" s="135"/>
      <c r="SGZ293" s="135"/>
      <c r="SHA293" s="135"/>
      <c r="SHB293" s="135"/>
      <c r="SHC293" s="135"/>
      <c r="SHD293" s="135"/>
      <c r="SHE293" s="135"/>
      <c r="SHF293" s="135"/>
      <c r="SHG293" s="135"/>
      <c r="SHH293" s="135"/>
      <c r="SHI293" s="135"/>
      <c r="SHJ293" s="135"/>
      <c r="SHK293" s="135"/>
      <c r="SHL293" s="135"/>
      <c r="SHM293" s="135"/>
      <c r="SHN293" s="135"/>
      <c r="SHO293" s="135"/>
      <c r="SHP293" s="135"/>
      <c r="SHQ293" s="135"/>
      <c r="SHR293" s="135"/>
      <c r="SHS293" s="135"/>
      <c r="SHT293" s="135"/>
      <c r="SHU293" s="135"/>
      <c r="SHV293" s="135"/>
      <c r="SHW293" s="135"/>
      <c r="SHX293" s="135"/>
      <c r="SHY293" s="135"/>
      <c r="SHZ293" s="135"/>
      <c r="SIA293" s="135"/>
      <c r="SIB293" s="135"/>
      <c r="SIC293" s="135"/>
      <c r="SID293" s="135"/>
      <c r="SIE293" s="135"/>
      <c r="SIF293" s="135"/>
      <c r="SIG293" s="135"/>
      <c r="SIH293" s="135"/>
      <c r="SII293" s="135"/>
      <c r="SIJ293" s="135"/>
      <c r="SIK293" s="135"/>
      <c r="SIL293" s="135"/>
      <c r="SIM293" s="135"/>
      <c r="SIN293" s="135"/>
      <c r="SIO293" s="135"/>
      <c r="SIP293" s="135"/>
      <c r="SIQ293" s="135"/>
      <c r="SIR293" s="135"/>
      <c r="SIS293" s="135"/>
      <c r="SIT293" s="135"/>
      <c r="SIU293" s="135"/>
      <c r="SIV293" s="135"/>
      <c r="SIW293" s="135"/>
      <c r="SIX293" s="135"/>
      <c r="SIY293" s="135"/>
      <c r="SIZ293" s="135"/>
      <c r="SJA293" s="135"/>
      <c r="SJB293" s="135"/>
      <c r="SJC293" s="135"/>
      <c r="SJD293" s="135"/>
      <c r="SJE293" s="135"/>
      <c r="SJF293" s="135"/>
      <c r="SJG293" s="135"/>
      <c r="SJH293" s="135"/>
      <c r="SJI293" s="135"/>
      <c r="SJJ293" s="135"/>
      <c r="SJK293" s="135"/>
      <c r="SJL293" s="135"/>
      <c r="SJM293" s="135"/>
      <c r="SJN293" s="135"/>
      <c r="SJO293" s="135"/>
      <c r="SJP293" s="135"/>
      <c r="SJQ293" s="135"/>
      <c r="SJR293" s="135"/>
      <c r="SJS293" s="135"/>
      <c r="SJT293" s="135"/>
      <c r="SJU293" s="135"/>
      <c r="SJV293" s="135"/>
      <c r="SJW293" s="135"/>
      <c r="SJX293" s="135"/>
      <c r="SJY293" s="135"/>
      <c r="SJZ293" s="135"/>
      <c r="SKA293" s="135"/>
      <c r="SKB293" s="135"/>
      <c r="SKC293" s="135"/>
      <c r="SKD293" s="135"/>
      <c r="SKE293" s="135"/>
      <c r="SKF293" s="135"/>
      <c r="SKG293" s="135"/>
      <c r="SKH293" s="135"/>
      <c r="SKI293" s="135"/>
      <c r="SKJ293" s="135"/>
      <c r="SKK293" s="135"/>
      <c r="SKL293" s="135"/>
      <c r="SKM293" s="135"/>
      <c r="SKN293" s="135"/>
      <c r="SKO293" s="135"/>
      <c r="SKP293" s="135"/>
      <c r="SKQ293" s="135"/>
      <c r="SKR293" s="135"/>
      <c r="SKS293" s="135"/>
      <c r="SKT293" s="135"/>
      <c r="SKU293" s="135"/>
      <c r="SKV293" s="135"/>
      <c r="SKW293" s="135"/>
      <c r="SKX293" s="135"/>
      <c r="SKY293" s="135"/>
      <c r="SKZ293" s="135"/>
      <c r="SLA293" s="135"/>
      <c r="SLB293" s="135"/>
      <c r="SLC293" s="135"/>
      <c r="SLD293" s="135"/>
      <c r="SLE293" s="135"/>
      <c r="SLF293" s="135"/>
      <c r="SLG293" s="135"/>
      <c r="SLH293" s="135"/>
      <c r="SLI293" s="135"/>
      <c r="SLJ293" s="135"/>
      <c r="SLK293" s="135"/>
      <c r="SLL293" s="135"/>
      <c r="SLM293" s="135"/>
      <c r="SLN293" s="135"/>
      <c r="SLO293" s="135"/>
      <c r="SLP293" s="135"/>
      <c r="SLQ293" s="135"/>
      <c r="SLR293" s="135"/>
      <c r="SLS293" s="135"/>
      <c r="SLT293" s="135"/>
      <c r="SLU293" s="135"/>
      <c r="SLV293" s="135"/>
      <c r="SLW293" s="135"/>
      <c r="SLX293" s="135"/>
      <c r="SLY293" s="135"/>
      <c r="SLZ293" s="135"/>
      <c r="SMA293" s="135"/>
      <c r="SMB293" s="135"/>
      <c r="SMC293" s="135"/>
      <c r="SMD293" s="135"/>
      <c r="SME293" s="135"/>
      <c r="SMF293" s="135"/>
      <c r="SMG293" s="135"/>
      <c r="SMH293" s="135"/>
      <c r="SMI293" s="135"/>
      <c r="SMJ293" s="135"/>
      <c r="SMK293" s="135"/>
      <c r="SML293" s="135"/>
      <c r="SMM293" s="135"/>
      <c r="SMN293" s="135"/>
      <c r="SMO293" s="135"/>
      <c r="SMP293" s="135"/>
      <c r="SMQ293" s="135"/>
      <c r="SMR293" s="135"/>
      <c r="SMS293" s="135"/>
      <c r="SMT293" s="135"/>
      <c r="SMU293" s="135"/>
      <c r="SMV293" s="135"/>
      <c r="SMW293" s="135"/>
      <c r="SMX293" s="135"/>
      <c r="SMY293" s="135"/>
      <c r="SMZ293" s="135"/>
      <c r="SNA293" s="135"/>
      <c r="SNB293" s="135"/>
      <c r="SNC293" s="135"/>
      <c r="SND293" s="135"/>
      <c r="SNE293" s="135"/>
      <c r="SNF293" s="135"/>
      <c r="SNG293" s="135"/>
      <c r="SNH293" s="135"/>
      <c r="SNI293" s="135"/>
      <c r="SNJ293" s="135"/>
      <c r="SNK293" s="135"/>
      <c r="SNL293" s="135"/>
      <c r="SNM293" s="135"/>
      <c r="SNN293" s="135"/>
      <c r="SNO293" s="135"/>
      <c r="SNP293" s="135"/>
      <c r="SNQ293" s="135"/>
      <c r="SNR293" s="135"/>
      <c r="SNS293" s="135"/>
      <c r="SNT293" s="135"/>
      <c r="SNU293" s="135"/>
      <c r="SNV293" s="135"/>
      <c r="SNW293" s="135"/>
      <c r="SNX293" s="135"/>
      <c r="SNY293" s="135"/>
      <c r="SNZ293" s="135"/>
      <c r="SOA293" s="135"/>
      <c r="SOB293" s="135"/>
      <c r="SOC293" s="135"/>
      <c r="SOD293" s="135"/>
      <c r="SOE293" s="135"/>
      <c r="SOF293" s="135"/>
      <c r="SOG293" s="135"/>
      <c r="SOH293" s="135"/>
      <c r="SOI293" s="135"/>
      <c r="SOJ293" s="135"/>
      <c r="SOK293" s="135"/>
      <c r="SOL293" s="135"/>
      <c r="SOM293" s="135"/>
      <c r="SON293" s="135"/>
      <c r="SOO293" s="135"/>
      <c r="SOP293" s="135"/>
      <c r="SOQ293" s="135"/>
      <c r="SOR293" s="135"/>
      <c r="SOS293" s="135"/>
      <c r="SOT293" s="135"/>
      <c r="SOU293" s="135"/>
      <c r="SOV293" s="135"/>
      <c r="SOW293" s="135"/>
      <c r="SOX293" s="135"/>
      <c r="SOY293" s="135"/>
      <c r="SOZ293" s="135"/>
      <c r="SPA293" s="135"/>
      <c r="SPB293" s="135"/>
      <c r="SPC293" s="135"/>
      <c r="SPD293" s="135"/>
      <c r="SPE293" s="135"/>
      <c r="SPF293" s="135"/>
      <c r="SPG293" s="135"/>
      <c r="SPH293" s="135"/>
      <c r="SPI293" s="135"/>
      <c r="SPJ293" s="135"/>
      <c r="SPK293" s="135"/>
      <c r="SPL293" s="135"/>
      <c r="SPM293" s="135"/>
      <c r="SPN293" s="135"/>
      <c r="SPO293" s="135"/>
      <c r="SPP293" s="135"/>
      <c r="SPQ293" s="135"/>
      <c r="SPR293" s="135"/>
      <c r="SPS293" s="135"/>
      <c r="SPT293" s="135"/>
      <c r="SPU293" s="135"/>
      <c r="SPV293" s="135"/>
      <c r="SPW293" s="135"/>
      <c r="SPX293" s="135"/>
      <c r="SPY293" s="135"/>
      <c r="SPZ293" s="135"/>
      <c r="SQA293" s="135"/>
      <c r="SQB293" s="135"/>
      <c r="SQC293" s="135"/>
      <c r="SQD293" s="135"/>
      <c r="SQE293" s="135"/>
      <c r="SQF293" s="135"/>
      <c r="SQG293" s="135"/>
      <c r="SQH293" s="135"/>
      <c r="SQI293" s="135"/>
      <c r="SQJ293" s="135"/>
      <c r="SQK293" s="135"/>
      <c r="SQL293" s="135"/>
      <c r="SQM293" s="135"/>
      <c r="SQN293" s="135"/>
      <c r="SQO293" s="135"/>
      <c r="SQP293" s="135"/>
      <c r="SQQ293" s="135"/>
      <c r="SQR293" s="135"/>
      <c r="SQS293" s="135"/>
      <c r="SQT293" s="135"/>
      <c r="SQU293" s="135"/>
      <c r="SQV293" s="135"/>
      <c r="SQW293" s="135"/>
      <c r="SQX293" s="135"/>
      <c r="SQY293" s="135"/>
      <c r="SQZ293" s="135"/>
      <c r="SRA293" s="135"/>
      <c r="SRB293" s="135"/>
      <c r="SRC293" s="135"/>
      <c r="SRD293" s="135"/>
      <c r="SRE293" s="135"/>
      <c r="SRF293" s="135"/>
      <c r="SRG293" s="135"/>
      <c r="SRH293" s="135"/>
      <c r="SRI293" s="135"/>
      <c r="SRJ293" s="135"/>
      <c r="SRK293" s="135"/>
      <c r="SRL293" s="135"/>
      <c r="SRM293" s="135"/>
      <c r="SRN293" s="135"/>
      <c r="SRO293" s="135"/>
      <c r="SRP293" s="135"/>
      <c r="SRQ293" s="135"/>
      <c r="SRR293" s="135"/>
      <c r="SRS293" s="135"/>
      <c r="SRT293" s="135"/>
      <c r="SRU293" s="135"/>
      <c r="SRV293" s="135"/>
      <c r="SRW293" s="135"/>
      <c r="SRX293" s="135"/>
      <c r="SRY293" s="135"/>
      <c r="SRZ293" s="135"/>
      <c r="SSA293" s="135"/>
      <c r="SSB293" s="135"/>
      <c r="SSC293" s="135"/>
      <c r="SSD293" s="135"/>
      <c r="SSE293" s="135"/>
      <c r="SSF293" s="135"/>
      <c r="SSG293" s="135"/>
      <c r="SSH293" s="135"/>
      <c r="SSI293" s="135"/>
      <c r="SSJ293" s="135"/>
      <c r="SSK293" s="135"/>
      <c r="SSL293" s="135"/>
      <c r="SSM293" s="135"/>
      <c r="SSN293" s="135"/>
      <c r="SSO293" s="135"/>
      <c r="SSP293" s="135"/>
      <c r="SSQ293" s="135"/>
      <c r="SSR293" s="135"/>
      <c r="SSS293" s="135"/>
      <c r="SST293" s="135"/>
      <c r="SSU293" s="135"/>
      <c r="SSV293" s="135"/>
      <c r="SSW293" s="135"/>
      <c r="SSX293" s="135"/>
      <c r="SSY293" s="135"/>
      <c r="SSZ293" s="135"/>
      <c r="STA293" s="135"/>
      <c r="STB293" s="135"/>
      <c r="STC293" s="135"/>
      <c r="STD293" s="135"/>
      <c r="STE293" s="135"/>
      <c r="STF293" s="135"/>
      <c r="STG293" s="135"/>
      <c r="STH293" s="135"/>
      <c r="STI293" s="135"/>
      <c r="STJ293" s="135"/>
      <c r="STK293" s="135"/>
      <c r="STL293" s="135"/>
      <c r="STM293" s="135"/>
      <c r="STN293" s="135"/>
      <c r="STO293" s="135"/>
      <c r="STP293" s="135"/>
      <c r="STQ293" s="135"/>
      <c r="STR293" s="135"/>
      <c r="STS293" s="135"/>
      <c r="STT293" s="135"/>
      <c r="STU293" s="135"/>
      <c r="STV293" s="135"/>
      <c r="STW293" s="135"/>
      <c r="STX293" s="135"/>
      <c r="STY293" s="135"/>
      <c r="STZ293" s="135"/>
      <c r="SUA293" s="135"/>
      <c r="SUB293" s="135"/>
      <c r="SUC293" s="135"/>
      <c r="SUD293" s="135"/>
      <c r="SUE293" s="135"/>
      <c r="SUF293" s="135"/>
      <c r="SUG293" s="135"/>
      <c r="SUH293" s="135"/>
      <c r="SUI293" s="135"/>
      <c r="SUJ293" s="135"/>
      <c r="SUK293" s="135"/>
      <c r="SUL293" s="135"/>
      <c r="SUM293" s="135"/>
      <c r="SUN293" s="135"/>
      <c r="SUO293" s="135"/>
      <c r="SUP293" s="135"/>
      <c r="SUQ293" s="135"/>
      <c r="SUR293" s="135"/>
      <c r="SUS293" s="135"/>
      <c r="SUT293" s="135"/>
      <c r="SUU293" s="135"/>
      <c r="SUV293" s="135"/>
      <c r="SUW293" s="135"/>
      <c r="SUX293" s="135"/>
      <c r="SUY293" s="135"/>
      <c r="SUZ293" s="135"/>
      <c r="SVA293" s="135"/>
      <c r="SVB293" s="135"/>
      <c r="SVC293" s="135"/>
      <c r="SVD293" s="135"/>
      <c r="SVE293" s="135"/>
      <c r="SVF293" s="135"/>
      <c r="SVG293" s="135"/>
      <c r="SVH293" s="135"/>
      <c r="SVI293" s="135"/>
      <c r="SVJ293" s="135"/>
      <c r="SVK293" s="135"/>
      <c r="SVL293" s="135"/>
      <c r="SVM293" s="135"/>
      <c r="SVN293" s="135"/>
      <c r="SVO293" s="135"/>
      <c r="SVP293" s="135"/>
      <c r="SVQ293" s="135"/>
      <c r="SVR293" s="135"/>
      <c r="SVS293" s="135"/>
      <c r="SVT293" s="135"/>
      <c r="SVU293" s="135"/>
      <c r="SVV293" s="135"/>
      <c r="SVW293" s="135"/>
      <c r="SVX293" s="135"/>
      <c r="SVY293" s="135"/>
      <c r="SVZ293" s="135"/>
      <c r="SWA293" s="135"/>
      <c r="SWB293" s="135"/>
      <c r="SWC293" s="135"/>
      <c r="SWD293" s="135"/>
      <c r="SWE293" s="135"/>
      <c r="SWF293" s="135"/>
      <c r="SWG293" s="135"/>
      <c r="SWH293" s="135"/>
      <c r="SWI293" s="135"/>
      <c r="SWJ293" s="135"/>
      <c r="SWK293" s="135"/>
      <c r="SWL293" s="135"/>
      <c r="SWM293" s="135"/>
      <c r="SWN293" s="135"/>
      <c r="SWO293" s="135"/>
      <c r="SWP293" s="135"/>
      <c r="SWQ293" s="135"/>
      <c r="SWR293" s="135"/>
      <c r="SWS293" s="135"/>
      <c r="SWT293" s="135"/>
      <c r="SWU293" s="135"/>
      <c r="SWV293" s="135"/>
      <c r="SWW293" s="135"/>
      <c r="SWX293" s="135"/>
      <c r="SWY293" s="135"/>
      <c r="SWZ293" s="135"/>
      <c r="SXA293" s="135"/>
      <c r="SXB293" s="135"/>
      <c r="SXC293" s="135"/>
      <c r="SXD293" s="135"/>
      <c r="SXE293" s="135"/>
      <c r="SXF293" s="135"/>
      <c r="SXG293" s="135"/>
      <c r="SXH293" s="135"/>
      <c r="SXI293" s="135"/>
      <c r="SXJ293" s="135"/>
      <c r="SXK293" s="135"/>
      <c r="SXL293" s="135"/>
      <c r="SXM293" s="135"/>
      <c r="SXN293" s="135"/>
      <c r="SXO293" s="135"/>
      <c r="SXP293" s="135"/>
      <c r="SXQ293" s="135"/>
      <c r="SXR293" s="135"/>
      <c r="SXS293" s="135"/>
      <c r="SXT293" s="135"/>
      <c r="SXU293" s="135"/>
      <c r="SXV293" s="135"/>
      <c r="SXW293" s="135"/>
      <c r="SXX293" s="135"/>
      <c r="SXY293" s="135"/>
      <c r="SXZ293" s="135"/>
      <c r="SYA293" s="135"/>
      <c r="SYB293" s="135"/>
      <c r="SYC293" s="135"/>
      <c r="SYD293" s="135"/>
      <c r="SYE293" s="135"/>
      <c r="SYF293" s="135"/>
      <c r="SYG293" s="135"/>
      <c r="SYH293" s="135"/>
      <c r="SYI293" s="135"/>
      <c r="SYJ293" s="135"/>
      <c r="SYK293" s="135"/>
      <c r="SYL293" s="135"/>
      <c r="SYM293" s="135"/>
      <c r="SYN293" s="135"/>
      <c r="SYO293" s="135"/>
      <c r="SYP293" s="135"/>
      <c r="SYQ293" s="135"/>
      <c r="SYR293" s="135"/>
      <c r="SYS293" s="135"/>
      <c r="SYT293" s="135"/>
      <c r="SYU293" s="135"/>
      <c r="SYV293" s="135"/>
      <c r="SYW293" s="135"/>
      <c r="SYX293" s="135"/>
      <c r="SYY293" s="135"/>
      <c r="SYZ293" s="135"/>
      <c r="SZA293" s="135"/>
      <c r="SZB293" s="135"/>
      <c r="SZC293" s="135"/>
      <c r="SZD293" s="135"/>
      <c r="SZE293" s="135"/>
      <c r="SZF293" s="135"/>
      <c r="SZG293" s="135"/>
      <c r="SZH293" s="135"/>
      <c r="SZI293" s="135"/>
      <c r="SZJ293" s="135"/>
      <c r="SZK293" s="135"/>
      <c r="SZL293" s="135"/>
      <c r="SZM293" s="135"/>
      <c r="SZN293" s="135"/>
      <c r="SZO293" s="135"/>
      <c r="SZP293" s="135"/>
      <c r="SZQ293" s="135"/>
      <c r="SZR293" s="135"/>
      <c r="SZS293" s="135"/>
      <c r="SZT293" s="135"/>
      <c r="SZU293" s="135"/>
      <c r="SZV293" s="135"/>
      <c r="SZW293" s="135"/>
      <c r="SZX293" s="135"/>
      <c r="SZY293" s="135"/>
      <c r="SZZ293" s="135"/>
      <c r="TAA293" s="135"/>
      <c r="TAB293" s="135"/>
      <c r="TAC293" s="135"/>
      <c r="TAD293" s="135"/>
      <c r="TAE293" s="135"/>
      <c r="TAF293" s="135"/>
      <c r="TAG293" s="135"/>
      <c r="TAH293" s="135"/>
      <c r="TAI293" s="135"/>
      <c r="TAJ293" s="135"/>
      <c r="TAK293" s="135"/>
      <c r="TAL293" s="135"/>
      <c r="TAM293" s="135"/>
      <c r="TAN293" s="135"/>
      <c r="TAO293" s="135"/>
      <c r="TAP293" s="135"/>
      <c r="TAQ293" s="135"/>
      <c r="TAR293" s="135"/>
      <c r="TAS293" s="135"/>
      <c r="TAT293" s="135"/>
      <c r="TAU293" s="135"/>
      <c r="TAV293" s="135"/>
      <c r="TAW293" s="135"/>
      <c r="TAX293" s="135"/>
      <c r="TAY293" s="135"/>
      <c r="TAZ293" s="135"/>
      <c r="TBA293" s="135"/>
      <c r="TBB293" s="135"/>
      <c r="TBC293" s="135"/>
      <c r="TBD293" s="135"/>
      <c r="TBE293" s="135"/>
      <c r="TBF293" s="135"/>
      <c r="TBG293" s="135"/>
      <c r="TBH293" s="135"/>
      <c r="TBI293" s="135"/>
      <c r="TBJ293" s="135"/>
      <c r="TBK293" s="135"/>
      <c r="TBL293" s="135"/>
      <c r="TBM293" s="135"/>
      <c r="TBN293" s="135"/>
      <c r="TBO293" s="135"/>
      <c r="TBP293" s="135"/>
      <c r="TBQ293" s="135"/>
      <c r="TBR293" s="135"/>
      <c r="TBS293" s="135"/>
      <c r="TBT293" s="135"/>
      <c r="TBU293" s="135"/>
      <c r="TBV293" s="135"/>
      <c r="TBW293" s="135"/>
      <c r="TBX293" s="135"/>
      <c r="TBY293" s="135"/>
      <c r="TBZ293" s="135"/>
      <c r="TCA293" s="135"/>
      <c r="TCB293" s="135"/>
      <c r="TCC293" s="135"/>
      <c r="TCD293" s="135"/>
      <c r="TCE293" s="135"/>
      <c r="TCF293" s="135"/>
      <c r="TCG293" s="135"/>
      <c r="TCH293" s="135"/>
      <c r="TCI293" s="135"/>
      <c r="TCJ293" s="135"/>
      <c r="TCK293" s="135"/>
      <c r="TCL293" s="135"/>
      <c r="TCM293" s="135"/>
      <c r="TCN293" s="135"/>
      <c r="TCO293" s="135"/>
      <c r="TCP293" s="135"/>
      <c r="TCQ293" s="135"/>
      <c r="TCR293" s="135"/>
      <c r="TCS293" s="135"/>
      <c r="TCT293" s="135"/>
      <c r="TCU293" s="135"/>
      <c r="TCV293" s="135"/>
      <c r="TCW293" s="135"/>
      <c r="TCX293" s="135"/>
      <c r="TCY293" s="135"/>
      <c r="TCZ293" s="135"/>
      <c r="TDA293" s="135"/>
      <c r="TDB293" s="135"/>
      <c r="TDC293" s="135"/>
      <c r="TDD293" s="135"/>
      <c r="TDE293" s="135"/>
      <c r="TDF293" s="135"/>
      <c r="TDG293" s="135"/>
      <c r="TDH293" s="135"/>
      <c r="TDI293" s="135"/>
      <c r="TDJ293" s="135"/>
      <c r="TDK293" s="135"/>
      <c r="TDL293" s="135"/>
      <c r="TDM293" s="135"/>
      <c r="TDN293" s="135"/>
      <c r="TDO293" s="135"/>
      <c r="TDP293" s="135"/>
      <c r="TDQ293" s="135"/>
      <c r="TDR293" s="135"/>
      <c r="TDS293" s="135"/>
      <c r="TDT293" s="135"/>
      <c r="TDU293" s="135"/>
      <c r="TDV293" s="135"/>
      <c r="TDW293" s="135"/>
      <c r="TDX293" s="135"/>
      <c r="TDY293" s="135"/>
      <c r="TDZ293" s="135"/>
      <c r="TEA293" s="135"/>
      <c r="TEB293" s="135"/>
      <c r="TEC293" s="135"/>
      <c r="TED293" s="135"/>
      <c r="TEE293" s="135"/>
      <c r="TEF293" s="135"/>
      <c r="TEG293" s="135"/>
      <c r="TEH293" s="135"/>
      <c r="TEI293" s="135"/>
      <c r="TEJ293" s="135"/>
      <c r="TEK293" s="135"/>
      <c r="TEL293" s="135"/>
      <c r="TEM293" s="135"/>
      <c r="TEN293" s="135"/>
      <c r="TEO293" s="135"/>
      <c r="TEP293" s="135"/>
      <c r="TEQ293" s="135"/>
      <c r="TER293" s="135"/>
      <c r="TES293" s="135"/>
      <c r="TET293" s="135"/>
      <c r="TEU293" s="135"/>
      <c r="TEV293" s="135"/>
      <c r="TEW293" s="135"/>
      <c r="TEX293" s="135"/>
      <c r="TEY293" s="135"/>
      <c r="TEZ293" s="135"/>
      <c r="TFA293" s="135"/>
      <c r="TFB293" s="135"/>
      <c r="TFC293" s="135"/>
      <c r="TFD293" s="135"/>
      <c r="TFE293" s="135"/>
      <c r="TFF293" s="135"/>
      <c r="TFG293" s="135"/>
      <c r="TFH293" s="135"/>
      <c r="TFI293" s="135"/>
      <c r="TFJ293" s="135"/>
      <c r="TFK293" s="135"/>
      <c r="TFL293" s="135"/>
      <c r="TFM293" s="135"/>
      <c r="TFN293" s="135"/>
      <c r="TFO293" s="135"/>
      <c r="TFP293" s="135"/>
      <c r="TFQ293" s="135"/>
      <c r="TFR293" s="135"/>
      <c r="TFS293" s="135"/>
      <c r="TFT293" s="135"/>
      <c r="TFU293" s="135"/>
      <c r="TFV293" s="135"/>
      <c r="TFW293" s="135"/>
      <c r="TFX293" s="135"/>
      <c r="TFY293" s="135"/>
      <c r="TFZ293" s="135"/>
      <c r="TGA293" s="135"/>
      <c r="TGB293" s="135"/>
      <c r="TGC293" s="135"/>
      <c r="TGD293" s="135"/>
      <c r="TGE293" s="135"/>
      <c r="TGF293" s="135"/>
      <c r="TGG293" s="135"/>
      <c r="TGH293" s="135"/>
      <c r="TGI293" s="135"/>
      <c r="TGJ293" s="135"/>
      <c r="TGK293" s="135"/>
      <c r="TGL293" s="135"/>
      <c r="TGM293" s="135"/>
      <c r="TGN293" s="135"/>
      <c r="TGO293" s="135"/>
      <c r="TGP293" s="135"/>
      <c r="TGQ293" s="135"/>
      <c r="TGR293" s="135"/>
      <c r="TGS293" s="135"/>
      <c r="TGT293" s="135"/>
      <c r="TGU293" s="135"/>
      <c r="TGV293" s="135"/>
      <c r="TGW293" s="135"/>
      <c r="TGX293" s="135"/>
      <c r="TGY293" s="135"/>
      <c r="TGZ293" s="135"/>
      <c r="THA293" s="135"/>
      <c r="THB293" s="135"/>
      <c r="THC293" s="135"/>
      <c r="THD293" s="135"/>
      <c r="THE293" s="135"/>
      <c r="THF293" s="135"/>
      <c r="THG293" s="135"/>
      <c r="THH293" s="135"/>
      <c r="THI293" s="135"/>
      <c r="THJ293" s="135"/>
      <c r="THK293" s="135"/>
      <c r="THL293" s="135"/>
      <c r="THM293" s="135"/>
      <c r="THN293" s="135"/>
      <c r="THO293" s="135"/>
      <c r="THP293" s="135"/>
      <c r="THQ293" s="135"/>
      <c r="THR293" s="135"/>
      <c r="THS293" s="135"/>
      <c r="THT293" s="135"/>
      <c r="THU293" s="135"/>
      <c r="THV293" s="135"/>
      <c r="THW293" s="135"/>
      <c r="THX293" s="135"/>
      <c r="THY293" s="135"/>
      <c r="THZ293" s="135"/>
      <c r="TIA293" s="135"/>
      <c r="TIB293" s="135"/>
      <c r="TIC293" s="135"/>
      <c r="TID293" s="135"/>
      <c r="TIE293" s="135"/>
      <c r="TIF293" s="135"/>
      <c r="TIG293" s="135"/>
      <c r="TIH293" s="135"/>
      <c r="TII293" s="135"/>
      <c r="TIJ293" s="135"/>
      <c r="TIK293" s="135"/>
      <c r="TIL293" s="135"/>
      <c r="TIM293" s="135"/>
      <c r="TIN293" s="135"/>
      <c r="TIO293" s="135"/>
      <c r="TIP293" s="135"/>
      <c r="TIQ293" s="135"/>
      <c r="TIR293" s="135"/>
      <c r="TIS293" s="135"/>
      <c r="TIT293" s="135"/>
      <c r="TIU293" s="135"/>
      <c r="TIV293" s="135"/>
      <c r="TIW293" s="135"/>
      <c r="TIX293" s="135"/>
      <c r="TIY293" s="135"/>
      <c r="TIZ293" s="135"/>
      <c r="TJA293" s="135"/>
      <c r="TJB293" s="135"/>
      <c r="TJC293" s="135"/>
      <c r="TJD293" s="135"/>
      <c r="TJE293" s="135"/>
      <c r="TJF293" s="135"/>
      <c r="TJG293" s="135"/>
      <c r="TJH293" s="135"/>
      <c r="TJI293" s="135"/>
      <c r="TJJ293" s="135"/>
      <c r="TJK293" s="135"/>
      <c r="TJL293" s="135"/>
      <c r="TJM293" s="135"/>
      <c r="TJN293" s="135"/>
      <c r="TJO293" s="135"/>
      <c r="TJP293" s="135"/>
      <c r="TJQ293" s="135"/>
      <c r="TJR293" s="135"/>
      <c r="TJS293" s="135"/>
      <c r="TJT293" s="135"/>
      <c r="TJU293" s="135"/>
      <c r="TJV293" s="135"/>
      <c r="TJW293" s="135"/>
      <c r="TJX293" s="135"/>
      <c r="TJY293" s="135"/>
      <c r="TJZ293" s="135"/>
      <c r="TKA293" s="135"/>
      <c r="TKB293" s="135"/>
      <c r="TKC293" s="135"/>
      <c r="TKD293" s="135"/>
      <c r="TKE293" s="135"/>
      <c r="TKF293" s="135"/>
      <c r="TKG293" s="135"/>
      <c r="TKH293" s="135"/>
      <c r="TKI293" s="135"/>
      <c r="TKJ293" s="135"/>
      <c r="TKK293" s="135"/>
      <c r="TKL293" s="135"/>
      <c r="TKM293" s="135"/>
      <c r="TKN293" s="135"/>
      <c r="TKO293" s="135"/>
      <c r="TKP293" s="135"/>
      <c r="TKQ293" s="135"/>
      <c r="TKR293" s="135"/>
      <c r="TKS293" s="135"/>
      <c r="TKT293" s="135"/>
      <c r="TKU293" s="135"/>
      <c r="TKV293" s="135"/>
      <c r="TKW293" s="135"/>
      <c r="TKX293" s="135"/>
      <c r="TKY293" s="135"/>
      <c r="TKZ293" s="135"/>
      <c r="TLA293" s="135"/>
      <c r="TLB293" s="135"/>
      <c r="TLC293" s="135"/>
      <c r="TLD293" s="135"/>
      <c r="TLE293" s="135"/>
      <c r="TLF293" s="135"/>
      <c r="TLG293" s="135"/>
      <c r="TLH293" s="135"/>
      <c r="TLI293" s="135"/>
      <c r="TLJ293" s="135"/>
      <c r="TLK293" s="135"/>
      <c r="TLL293" s="135"/>
      <c r="TLM293" s="135"/>
      <c r="TLN293" s="135"/>
      <c r="TLO293" s="135"/>
      <c r="TLP293" s="135"/>
      <c r="TLQ293" s="135"/>
      <c r="TLR293" s="135"/>
      <c r="TLS293" s="135"/>
      <c r="TLT293" s="135"/>
      <c r="TLU293" s="135"/>
      <c r="TLV293" s="135"/>
      <c r="TLW293" s="135"/>
      <c r="TLX293" s="135"/>
      <c r="TLY293" s="135"/>
      <c r="TLZ293" s="135"/>
      <c r="TMA293" s="135"/>
      <c r="TMB293" s="135"/>
      <c r="TMC293" s="135"/>
      <c r="TMD293" s="135"/>
      <c r="TME293" s="135"/>
      <c r="TMF293" s="135"/>
      <c r="TMG293" s="135"/>
      <c r="TMH293" s="135"/>
      <c r="TMI293" s="135"/>
      <c r="TMJ293" s="135"/>
      <c r="TMK293" s="135"/>
      <c r="TML293" s="135"/>
      <c r="TMM293" s="135"/>
      <c r="TMN293" s="135"/>
      <c r="TMO293" s="135"/>
      <c r="TMP293" s="135"/>
      <c r="TMQ293" s="135"/>
      <c r="TMR293" s="135"/>
      <c r="TMS293" s="135"/>
      <c r="TMT293" s="135"/>
      <c r="TMU293" s="135"/>
      <c r="TMV293" s="135"/>
      <c r="TMW293" s="135"/>
      <c r="TMX293" s="135"/>
      <c r="TMY293" s="135"/>
      <c r="TMZ293" s="135"/>
      <c r="TNA293" s="135"/>
      <c r="TNB293" s="135"/>
      <c r="TNC293" s="135"/>
      <c r="TND293" s="135"/>
      <c r="TNE293" s="135"/>
      <c r="TNF293" s="135"/>
      <c r="TNG293" s="135"/>
      <c r="TNH293" s="135"/>
      <c r="TNI293" s="135"/>
      <c r="TNJ293" s="135"/>
      <c r="TNK293" s="135"/>
      <c r="TNL293" s="135"/>
      <c r="TNM293" s="135"/>
      <c r="TNN293" s="135"/>
      <c r="TNO293" s="135"/>
      <c r="TNP293" s="135"/>
      <c r="TNQ293" s="135"/>
      <c r="TNR293" s="135"/>
      <c r="TNS293" s="135"/>
      <c r="TNT293" s="135"/>
      <c r="TNU293" s="135"/>
      <c r="TNV293" s="135"/>
      <c r="TNW293" s="135"/>
      <c r="TNX293" s="135"/>
      <c r="TNY293" s="135"/>
      <c r="TNZ293" s="135"/>
      <c r="TOA293" s="135"/>
      <c r="TOB293" s="135"/>
      <c r="TOC293" s="135"/>
      <c r="TOD293" s="135"/>
      <c r="TOE293" s="135"/>
      <c r="TOF293" s="135"/>
      <c r="TOG293" s="135"/>
      <c r="TOH293" s="135"/>
      <c r="TOI293" s="135"/>
      <c r="TOJ293" s="135"/>
      <c r="TOK293" s="135"/>
      <c r="TOL293" s="135"/>
      <c r="TOM293" s="135"/>
      <c r="TON293" s="135"/>
      <c r="TOO293" s="135"/>
      <c r="TOP293" s="135"/>
      <c r="TOQ293" s="135"/>
      <c r="TOR293" s="135"/>
      <c r="TOS293" s="135"/>
      <c r="TOT293" s="135"/>
      <c r="TOU293" s="135"/>
      <c r="TOV293" s="135"/>
      <c r="TOW293" s="135"/>
      <c r="TOX293" s="135"/>
      <c r="TOY293" s="135"/>
      <c r="TOZ293" s="135"/>
      <c r="TPA293" s="135"/>
      <c r="TPB293" s="135"/>
      <c r="TPC293" s="135"/>
      <c r="TPD293" s="135"/>
      <c r="TPE293" s="135"/>
      <c r="TPF293" s="135"/>
      <c r="TPG293" s="135"/>
      <c r="TPH293" s="135"/>
      <c r="TPI293" s="135"/>
      <c r="TPJ293" s="135"/>
      <c r="TPK293" s="135"/>
      <c r="TPL293" s="135"/>
      <c r="TPM293" s="135"/>
      <c r="TPN293" s="135"/>
      <c r="TPO293" s="135"/>
      <c r="TPP293" s="135"/>
      <c r="TPQ293" s="135"/>
      <c r="TPR293" s="135"/>
      <c r="TPS293" s="135"/>
      <c r="TPT293" s="135"/>
      <c r="TPU293" s="135"/>
      <c r="TPV293" s="135"/>
      <c r="TPW293" s="135"/>
      <c r="TPX293" s="135"/>
      <c r="TPY293" s="135"/>
      <c r="TPZ293" s="135"/>
      <c r="TQA293" s="135"/>
      <c r="TQB293" s="135"/>
      <c r="TQC293" s="135"/>
      <c r="TQD293" s="135"/>
      <c r="TQE293" s="135"/>
      <c r="TQF293" s="135"/>
      <c r="TQG293" s="135"/>
      <c r="TQH293" s="135"/>
      <c r="TQI293" s="135"/>
      <c r="TQJ293" s="135"/>
      <c r="TQK293" s="135"/>
      <c r="TQL293" s="135"/>
      <c r="TQM293" s="135"/>
      <c r="TQN293" s="135"/>
      <c r="TQO293" s="135"/>
      <c r="TQP293" s="135"/>
      <c r="TQQ293" s="135"/>
      <c r="TQR293" s="135"/>
      <c r="TQS293" s="135"/>
      <c r="TQT293" s="135"/>
      <c r="TQU293" s="135"/>
      <c r="TQV293" s="135"/>
      <c r="TQW293" s="135"/>
      <c r="TQX293" s="135"/>
      <c r="TQY293" s="135"/>
      <c r="TQZ293" s="135"/>
      <c r="TRA293" s="135"/>
      <c r="TRB293" s="135"/>
      <c r="TRC293" s="135"/>
      <c r="TRD293" s="135"/>
      <c r="TRE293" s="135"/>
      <c r="TRF293" s="135"/>
      <c r="TRG293" s="135"/>
      <c r="TRH293" s="135"/>
      <c r="TRI293" s="135"/>
      <c r="TRJ293" s="135"/>
      <c r="TRK293" s="135"/>
      <c r="TRL293" s="135"/>
      <c r="TRM293" s="135"/>
      <c r="TRN293" s="135"/>
      <c r="TRO293" s="135"/>
      <c r="TRP293" s="135"/>
      <c r="TRQ293" s="135"/>
      <c r="TRR293" s="135"/>
      <c r="TRS293" s="135"/>
      <c r="TRT293" s="135"/>
      <c r="TRU293" s="135"/>
      <c r="TRV293" s="135"/>
      <c r="TRW293" s="135"/>
      <c r="TRX293" s="135"/>
      <c r="TRY293" s="135"/>
      <c r="TRZ293" s="135"/>
      <c r="TSA293" s="135"/>
      <c r="TSB293" s="135"/>
      <c r="TSC293" s="135"/>
      <c r="TSD293" s="135"/>
      <c r="TSE293" s="135"/>
      <c r="TSF293" s="135"/>
      <c r="TSG293" s="135"/>
      <c r="TSH293" s="135"/>
      <c r="TSI293" s="135"/>
      <c r="TSJ293" s="135"/>
      <c r="TSK293" s="135"/>
      <c r="TSL293" s="135"/>
      <c r="TSM293" s="135"/>
      <c r="TSN293" s="135"/>
      <c r="TSO293" s="135"/>
      <c r="TSP293" s="135"/>
      <c r="TSQ293" s="135"/>
      <c r="TSR293" s="135"/>
      <c r="TSS293" s="135"/>
      <c r="TST293" s="135"/>
      <c r="TSU293" s="135"/>
      <c r="TSV293" s="135"/>
      <c r="TSW293" s="135"/>
      <c r="TSX293" s="135"/>
      <c r="TSY293" s="135"/>
      <c r="TSZ293" s="135"/>
      <c r="TTA293" s="135"/>
      <c r="TTB293" s="135"/>
      <c r="TTC293" s="135"/>
      <c r="TTD293" s="135"/>
      <c r="TTE293" s="135"/>
      <c r="TTF293" s="135"/>
      <c r="TTG293" s="135"/>
      <c r="TTH293" s="135"/>
      <c r="TTI293" s="135"/>
      <c r="TTJ293" s="135"/>
      <c r="TTK293" s="135"/>
      <c r="TTL293" s="135"/>
      <c r="TTM293" s="135"/>
      <c r="TTN293" s="135"/>
      <c r="TTO293" s="135"/>
      <c r="TTP293" s="135"/>
      <c r="TTQ293" s="135"/>
      <c r="TTR293" s="135"/>
      <c r="TTS293" s="135"/>
      <c r="TTT293" s="135"/>
      <c r="TTU293" s="135"/>
      <c r="TTV293" s="135"/>
      <c r="TTW293" s="135"/>
      <c r="TTX293" s="135"/>
      <c r="TTY293" s="135"/>
      <c r="TTZ293" s="135"/>
      <c r="TUA293" s="135"/>
      <c r="TUB293" s="135"/>
      <c r="TUC293" s="135"/>
      <c r="TUD293" s="135"/>
      <c r="TUE293" s="135"/>
      <c r="TUF293" s="135"/>
      <c r="TUG293" s="135"/>
      <c r="TUH293" s="135"/>
      <c r="TUI293" s="135"/>
      <c r="TUJ293" s="135"/>
      <c r="TUK293" s="135"/>
      <c r="TUL293" s="135"/>
      <c r="TUM293" s="135"/>
      <c r="TUN293" s="135"/>
      <c r="TUO293" s="135"/>
      <c r="TUP293" s="135"/>
      <c r="TUQ293" s="135"/>
      <c r="TUR293" s="135"/>
      <c r="TUS293" s="135"/>
      <c r="TUT293" s="135"/>
      <c r="TUU293" s="135"/>
      <c r="TUV293" s="135"/>
      <c r="TUW293" s="135"/>
      <c r="TUX293" s="135"/>
      <c r="TUY293" s="135"/>
      <c r="TUZ293" s="135"/>
      <c r="TVA293" s="135"/>
      <c r="TVB293" s="135"/>
      <c r="TVC293" s="135"/>
      <c r="TVD293" s="135"/>
      <c r="TVE293" s="135"/>
      <c r="TVF293" s="135"/>
      <c r="TVG293" s="135"/>
      <c r="TVH293" s="135"/>
      <c r="TVI293" s="135"/>
      <c r="TVJ293" s="135"/>
      <c r="TVK293" s="135"/>
      <c r="TVL293" s="135"/>
      <c r="TVM293" s="135"/>
      <c r="TVN293" s="135"/>
      <c r="TVO293" s="135"/>
      <c r="TVP293" s="135"/>
      <c r="TVQ293" s="135"/>
      <c r="TVR293" s="135"/>
      <c r="TVS293" s="135"/>
      <c r="TVT293" s="135"/>
      <c r="TVU293" s="135"/>
      <c r="TVV293" s="135"/>
      <c r="TVW293" s="135"/>
      <c r="TVX293" s="135"/>
      <c r="TVY293" s="135"/>
      <c r="TVZ293" s="135"/>
      <c r="TWA293" s="135"/>
      <c r="TWB293" s="135"/>
      <c r="TWC293" s="135"/>
      <c r="TWD293" s="135"/>
      <c r="TWE293" s="135"/>
      <c r="TWF293" s="135"/>
      <c r="TWG293" s="135"/>
      <c r="TWH293" s="135"/>
      <c r="TWI293" s="135"/>
      <c r="TWJ293" s="135"/>
      <c r="TWK293" s="135"/>
      <c r="TWL293" s="135"/>
      <c r="TWM293" s="135"/>
      <c r="TWN293" s="135"/>
      <c r="TWO293" s="135"/>
      <c r="TWP293" s="135"/>
      <c r="TWQ293" s="135"/>
      <c r="TWR293" s="135"/>
      <c r="TWS293" s="135"/>
      <c r="TWT293" s="135"/>
      <c r="TWU293" s="135"/>
      <c r="TWV293" s="135"/>
      <c r="TWW293" s="135"/>
      <c r="TWX293" s="135"/>
      <c r="TWY293" s="135"/>
      <c r="TWZ293" s="135"/>
      <c r="TXA293" s="135"/>
      <c r="TXB293" s="135"/>
      <c r="TXC293" s="135"/>
      <c r="TXD293" s="135"/>
      <c r="TXE293" s="135"/>
      <c r="TXF293" s="135"/>
      <c r="TXG293" s="135"/>
      <c r="TXH293" s="135"/>
      <c r="TXI293" s="135"/>
      <c r="TXJ293" s="135"/>
      <c r="TXK293" s="135"/>
      <c r="TXL293" s="135"/>
      <c r="TXM293" s="135"/>
      <c r="TXN293" s="135"/>
      <c r="TXO293" s="135"/>
      <c r="TXP293" s="135"/>
      <c r="TXQ293" s="135"/>
      <c r="TXR293" s="135"/>
      <c r="TXS293" s="135"/>
      <c r="TXT293" s="135"/>
      <c r="TXU293" s="135"/>
      <c r="TXV293" s="135"/>
      <c r="TXW293" s="135"/>
      <c r="TXX293" s="135"/>
      <c r="TXY293" s="135"/>
      <c r="TXZ293" s="135"/>
      <c r="TYA293" s="135"/>
      <c r="TYB293" s="135"/>
      <c r="TYC293" s="135"/>
      <c r="TYD293" s="135"/>
      <c r="TYE293" s="135"/>
      <c r="TYF293" s="135"/>
      <c r="TYG293" s="135"/>
      <c r="TYH293" s="135"/>
      <c r="TYI293" s="135"/>
      <c r="TYJ293" s="135"/>
      <c r="TYK293" s="135"/>
      <c r="TYL293" s="135"/>
      <c r="TYM293" s="135"/>
      <c r="TYN293" s="135"/>
      <c r="TYO293" s="135"/>
      <c r="TYP293" s="135"/>
      <c r="TYQ293" s="135"/>
      <c r="TYR293" s="135"/>
      <c r="TYS293" s="135"/>
      <c r="TYT293" s="135"/>
      <c r="TYU293" s="135"/>
      <c r="TYV293" s="135"/>
      <c r="TYW293" s="135"/>
      <c r="TYX293" s="135"/>
      <c r="TYY293" s="135"/>
      <c r="TYZ293" s="135"/>
      <c r="TZA293" s="135"/>
      <c r="TZB293" s="135"/>
      <c r="TZC293" s="135"/>
      <c r="TZD293" s="135"/>
      <c r="TZE293" s="135"/>
      <c r="TZF293" s="135"/>
      <c r="TZG293" s="135"/>
      <c r="TZH293" s="135"/>
      <c r="TZI293" s="135"/>
      <c r="TZJ293" s="135"/>
      <c r="TZK293" s="135"/>
      <c r="TZL293" s="135"/>
      <c r="TZM293" s="135"/>
      <c r="TZN293" s="135"/>
      <c r="TZO293" s="135"/>
      <c r="TZP293" s="135"/>
      <c r="TZQ293" s="135"/>
      <c r="TZR293" s="135"/>
      <c r="TZS293" s="135"/>
      <c r="TZT293" s="135"/>
      <c r="TZU293" s="135"/>
      <c r="TZV293" s="135"/>
      <c r="TZW293" s="135"/>
      <c r="TZX293" s="135"/>
      <c r="TZY293" s="135"/>
      <c r="TZZ293" s="135"/>
      <c r="UAA293" s="135"/>
      <c r="UAB293" s="135"/>
      <c r="UAC293" s="135"/>
      <c r="UAD293" s="135"/>
      <c r="UAE293" s="135"/>
      <c r="UAF293" s="135"/>
      <c r="UAG293" s="135"/>
      <c r="UAH293" s="135"/>
      <c r="UAI293" s="135"/>
      <c r="UAJ293" s="135"/>
      <c r="UAK293" s="135"/>
      <c r="UAL293" s="135"/>
      <c r="UAM293" s="135"/>
      <c r="UAN293" s="135"/>
      <c r="UAO293" s="135"/>
      <c r="UAP293" s="135"/>
      <c r="UAQ293" s="135"/>
      <c r="UAR293" s="135"/>
      <c r="UAS293" s="135"/>
      <c r="UAT293" s="135"/>
      <c r="UAU293" s="135"/>
      <c r="UAV293" s="135"/>
      <c r="UAW293" s="135"/>
      <c r="UAX293" s="135"/>
      <c r="UAY293" s="135"/>
      <c r="UAZ293" s="135"/>
      <c r="UBA293" s="135"/>
      <c r="UBB293" s="135"/>
      <c r="UBC293" s="135"/>
      <c r="UBD293" s="135"/>
      <c r="UBE293" s="135"/>
      <c r="UBF293" s="135"/>
      <c r="UBG293" s="135"/>
      <c r="UBH293" s="135"/>
      <c r="UBI293" s="135"/>
      <c r="UBJ293" s="135"/>
      <c r="UBK293" s="135"/>
      <c r="UBL293" s="135"/>
      <c r="UBM293" s="135"/>
      <c r="UBN293" s="135"/>
      <c r="UBO293" s="135"/>
      <c r="UBP293" s="135"/>
      <c r="UBQ293" s="135"/>
      <c r="UBR293" s="135"/>
      <c r="UBS293" s="135"/>
      <c r="UBT293" s="135"/>
      <c r="UBU293" s="135"/>
      <c r="UBV293" s="135"/>
      <c r="UBW293" s="135"/>
      <c r="UBX293" s="135"/>
      <c r="UBY293" s="135"/>
      <c r="UBZ293" s="135"/>
      <c r="UCA293" s="135"/>
      <c r="UCB293" s="135"/>
      <c r="UCC293" s="135"/>
      <c r="UCD293" s="135"/>
      <c r="UCE293" s="135"/>
      <c r="UCF293" s="135"/>
      <c r="UCG293" s="135"/>
      <c r="UCH293" s="135"/>
      <c r="UCI293" s="135"/>
      <c r="UCJ293" s="135"/>
      <c r="UCK293" s="135"/>
      <c r="UCL293" s="135"/>
      <c r="UCM293" s="135"/>
      <c r="UCN293" s="135"/>
      <c r="UCO293" s="135"/>
      <c r="UCP293" s="135"/>
      <c r="UCQ293" s="135"/>
      <c r="UCR293" s="135"/>
      <c r="UCS293" s="135"/>
      <c r="UCT293" s="135"/>
      <c r="UCU293" s="135"/>
      <c r="UCV293" s="135"/>
      <c r="UCW293" s="135"/>
      <c r="UCX293" s="135"/>
      <c r="UCY293" s="135"/>
      <c r="UCZ293" s="135"/>
      <c r="UDA293" s="135"/>
      <c r="UDB293" s="135"/>
      <c r="UDC293" s="135"/>
      <c r="UDD293" s="135"/>
      <c r="UDE293" s="135"/>
      <c r="UDF293" s="135"/>
      <c r="UDG293" s="135"/>
      <c r="UDH293" s="135"/>
      <c r="UDI293" s="135"/>
      <c r="UDJ293" s="135"/>
      <c r="UDK293" s="135"/>
      <c r="UDL293" s="135"/>
      <c r="UDM293" s="135"/>
      <c r="UDN293" s="135"/>
      <c r="UDO293" s="135"/>
      <c r="UDP293" s="135"/>
      <c r="UDQ293" s="135"/>
      <c r="UDR293" s="135"/>
      <c r="UDS293" s="135"/>
      <c r="UDT293" s="135"/>
      <c r="UDU293" s="135"/>
      <c r="UDV293" s="135"/>
      <c r="UDW293" s="135"/>
      <c r="UDX293" s="135"/>
      <c r="UDY293" s="135"/>
      <c r="UDZ293" s="135"/>
      <c r="UEA293" s="135"/>
      <c r="UEB293" s="135"/>
      <c r="UEC293" s="135"/>
      <c r="UED293" s="135"/>
      <c r="UEE293" s="135"/>
      <c r="UEF293" s="135"/>
      <c r="UEG293" s="135"/>
      <c r="UEH293" s="135"/>
      <c r="UEI293" s="135"/>
      <c r="UEJ293" s="135"/>
      <c r="UEK293" s="135"/>
      <c r="UEL293" s="135"/>
      <c r="UEM293" s="135"/>
      <c r="UEN293" s="135"/>
      <c r="UEO293" s="135"/>
      <c r="UEP293" s="135"/>
      <c r="UEQ293" s="135"/>
      <c r="UER293" s="135"/>
      <c r="UES293" s="135"/>
      <c r="UET293" s="135"/>
      <c r="UEU293" s="135"/>
      <c r="UEV293" s="135"/>
      <c r="UEW293" s="135"/>
      <c r="UEX293" s="135"/>
      <c r="UEY293" s="135"/>
      <c r="UEZ293" s="135"/>
      <c r="UFA293" s="135"/>
      <c r="UFB293" s="135"/>
      <c r="UFC293" s="135"/>
      <c r="UFD293" s="135"/>
      <c r="UFE293" s="135"/>
      <c r="UFF293" s="135"/>
      <c r="UFG293" s="135"/>
      <c r="UFH293" s="135"/>
      <c r="UFI293" s="135"/>
      <c r="UFJ293" s="135"/>
      <c r="UFK293" s="135"/>
      <c r="UFL293" s="135"/>
      <c r="UFM293" s="135"/>
      <c r="UFN293" s="135"/>
      <c r="UFO293" s="135"/>
      <c r="UFP293" s="135"/>
      <c r="UFQ293" s="135"/>
      <c r="UFR293" s="135"/>
      <c r="UFS293" s="135"/>
      <c r="UFT293" s="135"/>
      <c r="UFU293" s="135"/>
      <c r="UFV293" s="135"/>
      <c r="UFW293" s="135"/>
      <c r="UFX293" s="135"/>
      <c r="UFY293" s="135"/>
      <c r="UFZ293" s="135"/>
      <c r="UGA293" s="135"/>
      <c r="UGB293" s="135"/>
      <c r="UGC293" s="135"/>
      <c r="UGD293" s="135"/>
      <c r="UGE293" s="135"/>
      <c r="UGF293" s="135"/>
      <c r="UGG293" s="135"/>
      <c r="UGH293" s="135"/>
      <c r="UGI293" s="135"/>
      <c r="UGJ293" s="135"/>
      <c r="UGK293" s="135"/>
      <c r="UGL293" s="135"/>
      <c r="UGM293" s="135"/>
      <c r="UGN293" s="135"/>
      <c r="UGO293" s="135"/>
      <c r="UGP293" s="135"/>
      <c r="UGQ293" s="135"/>
      <c r="UGR293" s="135"/>
      <c r="UGS293" s="135"/>
      <c r="UGT293" s="135"/>
      <c r="UGU293" s="135"/>
      <c r="UGV293" s="135"/>
      <c r="UGW293" s="135"/>
      <c r="UGX293" s="135"/>
      <c r="UGY293" s="135"/>
      <c r="UGZ293" s="135"/>
      <c r="UHA293" s="135"/>
      <c r="UHB293" s="135"/>
      <c r="UHC293" s="135"/>
      <c r="UHD293" s="135"/>
      <c r="UHE293" s="135"/>
      <c r="UHF293" s="135"/>
      <c r="UHG293" s="135"/>
      <c r="UHH293" s="135"/>
      <c r="UHI293" s="135"/>
      <c r="UHJ293" s="135"/>
      <c r="UHK293" s="135"/>
      <c r="UHL293" s="135"/>
      <c r="UHM293" s="135"/>
      <c r="UHN293" s="135"/>
      <c r="UHO293" s="135"/>
      <c r="UHP293" s="135"/>
      <c r="UHQ293" s="135"/>
      <c r="UHR293" s="135"/>
      <c r="UHS293" s="135"/>
      <c r="UHT293" s="135"/>
      <c r="UHU293" s="135"/>
      <c r="UHV293" s="135"/>
      <c r="UHW293" s="135"/>
      <c r="UHX293" s="135"/>
      <c r="UHY293" s="135"/>
      <c r="UHZ293" s="135"/>
      <c r="UIA293" s="135"/>
      <c r="UIB293" s="135"/>
      <c r="UIC293" s="135"/>
      <c r="UID293" s="135"/>
      <c r="UIE293" s="135"/>
      <c r="UIF293" s="135"/>
      <c r="UIG293" s="135"/>
      <c r="UIH293" s="135"/>
      <c r="UII293" s="135"/>
      <c r="UIJ293" s="135"/>
      <c r="UIK293" s="135"/>
      <c r="UIL293" s="135"/>
      <c r="UIM293" s="135"/>
      <c r="UIN293" s="135"/>
      <c r="UIO293" s="135"/>
      <c r="UIP293" s="135"/>
      <c r="UIQ293" s="135"/>
      <c r="UIR293" s="135"/>
      <c r="UIS293" s="135"/>
      <c r="UIT293" s="135"/>
      <c r="UIU293" s="135"/>
      <c r="UIV293" s="135"/>
      <c r="UIW293" s="135"/>
      <c r="UIX293" s="135"/>
      <c r="UIY293" s="135"/>
      <c r="UIZ293" s="135"/>
      <c r="UJA293" s="135"/>
      <c r="UJB293" s="135"/>
      <c r="UJC293" s="135"/>
      <c r="UJD293" s="135"/>
      <c r="UJE293" s="135"/>
      <c r="UJF293" s="135"/>
      <c r="UJG293" s="135"/>
      <c r="UJH293" s="135"/>
      <c r="UJI293" s="135"/>
      <c r="UJJ293" s="135"/>
      <c r="UJK293" s="135"/>
      <c r="UJL293" s="135"/>
      <c r="UJM293" s="135"/>
      <c r="UJN293" s="135"/>
      <c r="UJO293" s="135"/>
      <c r="UJP293" s="135"/>
      <c r="UJQ293" s="135"/>
      <c r="UJR293" s="135"/>
      <c r="UJS293" s="135"/>
      <c r="UJT293" s="135"/>
      <c r="UJU293" s="135"/>
      <c r="UJV293" s="135"/>
      <c r="UJW293" s="135"/>
      <c r="UJX293" s="135"/>
      <c r="UJY293" s="135"/>
      <c r="UJZ293" s="135"/>
      <c r="UKA293" s="135"/>
      <c r="UKB293" s="135"/>
      <c r="UKC293" s="135"/>
      <c r="UKD293" s="135"/>
      <c r="UKE293" s="135"/>
      <c r="UKF293" s="135"/>
      <c r="UKG293" s="135"/>
      <c r="UKH293" s="135"/>
      <c r="UKI293" s="135"/>
      <c r="UKJ293" s="135"/>
      <c r="UKK293" s="135"/>
      <c r="UKL293" s="135"/>
      <c r="UKM293" s="135"/>
      <c r="UKN293" s="135"/>
      <c r="UKO293" s="135"/>
      <c r="UKP293" s="135"/>
      <c r="UKQ293" s="135"/>
      <c r="UKR293" s="135"/>
      <c r="UKS293" s="135"/>
      <c r="UKT293" s="135"/>
      <c r="UKU293" s="135"/>
      <c r="UKV293" s="135"/>
      <c r="UKW293" s="135"/>
      <c r="UKX293" s="135"/>
      <c r="UKY293" s="135"/>
      <c r="UKZ293" s="135"/>
      <c r="ULA293" s="135"/>
      <c r="ULB293" s="135"/>
      <c r="ULC293" s="135"/>
      <c r="ULD293" s="135"/>
      <c r="ULE293" s="135"/>
      <c r="ULF293" s="135"/>
      <c r="ULG293" s="135"/>
      <c r="ULH293" s="135"/>
      <c r="ULI293" s="135"/>
      <c r="ULJ293" s="135"/>
      <c r="ULK293" s="135"/>
      <c r="ULL293" s="135"/>
      <c r="ULM293" s="135"/>
      <c r="ULN293" s="135"/>
      <c r="ULO293" s="135"/>
      <c r="ULP293" s="135"/>
      <c r="ULQ293" s="135"/>
      <c r="ULR293" s="135"/>
      <c r="ULS293" s="135"/>
      <c r="ULT293" s="135"/>
      <c r="ULU293" s="135"/>
      <c r="ULV293" s="135"/>
      <c r="ULW293" s="135"/>
      <c r="ULX293" s="135"/>
      <c r="ULY293" s="135"/>
      <c r="ULZ293" s="135"/>
      <c r="UMA293" s="135"/>
      <c r="UMB293" s="135"/>
      <c r="UMC293" s="135"/>
      <c r="UMD293" s="135"/>
      <c r="UME293" s="135"/>
      <c r="UMF293" s="135"/>
      <c r="UMG293" s="135"/>
      <c r="UMH293" s="135"/>
      <c r="UMI293" s="135"/>
      <c r="UMJ293" s="135"/>
      <c r="UMK293" s="135"/>
      <c r="UML293" s="135"/>
      <c r="UMM293" s="135"/>
      <c r="UMN293" s="135"/>
      <c r="UMO293" s="135"/>
      <c r="UMP293" s="135"/>
      <c r="UMQ293" s="135"/>
      <c r="UMR293" s="135"/>
      <c r="UMS293" s="135"/>
      <c r="UMT293" s="135"/>
      <c r="UMU293" s="135"/>
      <c r="UMV293" s="135"/>
      <c r="UMW293" s="135"/>
      <c r="UMX293" s="135"/>
      <c r="UMY293" s="135"/>
      <c r="UMZ293" s="135"/>
      <c r="UNA293" s="135"/>
      <c r="UNB293" s="135"/>
      <c r="UNC293" s="135"/>
      <c r="UND293" s="135"/>
      <c r="UNE293" s="135"/>
      <c r="UNF293" s="135"/>
      <c r="UNG293" s="135"/>
      <c r="UNH293" s="135"/>
      <c r="UNI293" s="135"/>
      <c r="UNJ293" s="135"/>
      <c r="UNK293" s="135"/>
      <c r="UNL293" s="135"/>
      <c r="UNM293" s="135"/>
      <c r="UNN293" s="135"/>
      <c r="UNO293" s="135"/>
      <c r="UNP293" s="135"/>
      <c r="UNQ293" s="135"/>
      <c r="UNR293" s="135"/>
      <c r="UNS293" s="135"/>
      <c r="UNT293" s="135"/>
      <c r="UNU293" s="135"/>
      <c r="UNV293" s="135"/>
      <c r="UNW293" s="135"/>
      <c r="UNX293" s="135"/>
      <c r="UNY293" s="135"/>
      <c r="UNZ293" s="135"/>
      <c r="UOA293" s="135"/>
      <c r="UOB293" s="135"/>
      <c r="UOC293" s="135"/>
      <c r="UOD293" s="135"/>
      <c r="UOE293" s="135"/>
      <c r="UOF293" s="135"/>
      <c r="UOG293" s="135"/>
      <c r="UOH293" s="135"/>
      <c r="UOI293" s="135"/>
      <c r="UOJ293" s="135"/>
      <c r="UOK293" s="135"/>
      <c r="UOL293" s="135"/>
      <c r="UOM293" s="135"/>
      <c r="UON293" s="135"/>
      <c r="UOO293" s="135"/>
      <c r="UOP293" s="135"/>
      <c r="UOQ293" s="135"/>
      <c r="UOR293" s="135"/>
      <c r="UOS293" s="135"/>
      <c r="UOT293" s="135"/>
      <c r="UOU293" s="135"/>
      <c r="UOV293" s="135"/>
      <c r="UOW293" s="135"/>
      <c r="UOX293" s="135"/>
      <c r="UOY293" s="135"/>
      <c r="UOZ293" s="135"/>
      <c r="UPA293" s="135"/>
      <c r="UPB293" s="135"/>
      <c r="UPC293" s="135"/>
      <c r="UPD293" s="135"/>
      <c r="UPE293" s="135"/>
      <c r="UPF293" s="135"/>
      <c r="UPG293" s="135"/>
      <c r="UPH293" s="135"/>
      <c r="UPI293" s="135"/>
      <c r="UPJ293" s="135"/>
      <c r="UPK293" s="135"/>
      <c r="UPL293" s="135"/>
      <c r="UPM293" s="135"/>
      <c r="UPN293" s="135"/>
      <c r="UPO293" s="135"/>
      <c r="UPP293" s="135"/>
      <c r="UPQ293" s="135"/>
      <c r="UPR293" s="135"/>
      <c r="UPS293" s="135"/>
      <c r="UPT293" s="135"/>
      <c r="UPU293" s="135"/>
      <c r="UPV293" s="135"/>
      <c r="UPW293" s="135"/>
      <c r="UPX293" s="135"/>
      <c r="UPY293" s="135"/>
      <c r="UPZ293" s="135"/>
      <c r="UQA293" s="135"/>
      <c r="UQB293" s="135"/>
      <c r="UQC293" s="135"/>
      <c r="UQD293" s="135"/>
      <c r="UQE293" s="135"/>
      <c r="UQF293" s="135"/>
      <c r="UQG293" s="135"/>
      <c r="UQH293" s="135"/>
      <c r="UQI293" s="135"/>
      <c r="UQJ293" s="135"/>
      <c r="UQK293" s="135"/>
      <c r="UQL293" s="135"/>
      <c r="UQM293" s="135"/>
      <c r="UQN293" s="135"/>
      <c r="UQO293" s="135"/>
      <c r="UQP293" s="135"/>
      <c r="UQQ293" s="135"/>
      <c r="UQR293" s="135"/>
      <c r="UQS293" s="135"/>
      <c r="UQT293" s="135"/>
      <c r="UQU293" s="135"/>
      <c r="UQV293" s="135"/>
      <c r="UQW293" s="135"/>
      <c r="UQX293" s="135"/>
      <c r="UQY293" s="135"/>
      <c r="UQZ293" s="135"/>
      <c r="URA293" s="135"/>
      <c r="URB293" s="135"/>
      <c r="URC293" s="135"/>
      <c r="URD293" s="135"/>
      <c r="URE293" s="135"/>
      <c r="URF293" s="135"/>
      <c r="URG293" s="135"/>
      <c r="URH293" s="135"/>
      <c r="URI293" s="135"/>
      <c r="URJ293" s="135"/>
      <c r="URK293" s="135"/>
      <c r="URL293" s="135"/>
      <c r="URM293" s="135"/>
      <c r="URN293" s="135"/>
      <c r="URO293" s="135"/>
      <c r="URP293" s="135"/>
      <c r="URQ293" s="135"/>
      <c r="URR293" s="135"/>
      <c r="URS293" s="135"/>
      <c r="URT293" s="135"/>
      <c r="URU293" s="135"/>
      <c r="URV293" s="135"/>
      <c r="URW293" s="135"/>
      <c r="URX293" s="135"/>
      <c r="URY293" s="135"/>
      <c r="URZ293" s="135"/>
      <c r="USA293" s="135"/>
      <c r="USB293" s="135"/>
      <c r="USC293" s="135"/>
      <c r="USD293" s="135"/>
      <c r="USE293" s="135"/>
      <c r="USF293" s="135"/>
      <c r="USG293" s="135"/>
      <c r="USH293" s="135"/>
      <c r="USI293" s="135"/>
      <c r="USJ293" s="135"/>
      <c r="USK293" s="135"/>
      <c r="USL293" s="135"/>
      <c r="USM293" s="135"/>
      <c r="USN293" s="135"/>
      <c r="USO293" s="135"/>
      <c r="USP293" s="135"/>
      <c r="USQ293" s="135"/>
      <c r="USR293" s="135"/>
      <c r="USS293" s="135"/>
      <c r="UST293" s="135"/>
      <c r="USU293" s="135"/>
      <c r="USV293" s="135"/>
      <c r="USW293" s="135"/>
      <c r="USX293" s="135"/>
      <c r="USY293" s="135"/>
      <c r="USZ293" s="135"/>
      <c r="UTA293" s="135"/>
      <c r="UTB293" s="135"/>
      <c r="UTC293" s="135"/>
      <c r="UTD293" s="135"/>
      <c r="UTE293" s="135"/>
      <c r="UTF293" s="135"/>
      <c r="UTG293" s="135"/>
      <c r="UTH293" s="135"/>
      <c r="UTI293" s="135"/>
      <c r="UTJ293" s="135"/>
      <c r="UTK293" s="135"/>
      <c r="UTL293" s="135"/>
      <c r="UTM293" s="135"/>
      <c r="UTN293" s="135"/>
      <c r="UTO293" s="135"/>
      <c r="UTP293" s="135"/>
      <c r="UTQ293" s="135"/>
      <c r="UTR293" s="135"/>
      <c r="UTS293" s="135"/>
      <c r="UTT293" s="135"/>
      <c r="UTU293" s="135"/>
      <c r="UTV293" s="135"/>
      <c r="UTW293" s="135"/>
      <c r="UTX293" s="135"/>
      <c r="UTY293" s="135"/>
      <c r="UTZ293" s="135"/>
      <c r="UUA293" s="135"/>
      <c r="UUB293" s="135"/>
      <c r="UUC293" s="135"/>
      <c r="UUD293" s="135"/>
      <c r="UUE293" s="135"/>
      <c r="UUF293" s="135"/>
      <c r="UUG293" s="135"/>
      <c r="UUH293" s="135"/>
      <c r="UUI293" s="135"/>
      <c r="UUJ293" s="135"/>
      <c r="UUK293" s="135"/>
      <c r="UUL293" s="135"/>
      <c r="UUM293" s="135"/>
      <c r="UUN293" s="135"/>
      <c r="UUO293" s="135"/>
      <c r="UUP293" s="135"/>
      <c r="UUQ293" s="135"/>
      <c r="UUR293" s="135"/>
      <c r="UUS293" s="135"/>
      <c r="UUT293" s="135"/>
      <c r="UUU293" s="135"/>
      <c r="UUV293" s="135"/>
      <c r="UUW293" s="135"/>
      <c r="UUX293" s="135"/>
      <c r="UUY293" s="135"/>
      <c r="UUZ293" s="135"/>
      <c r="UVA293" s="135"/>
      <c r="UVB293" s="135"/>
      <c r="UVC293" s="135"/>
      <c r="UVD293" s="135"/>
      <c r="UVE293" s="135"/>
      <c r="UVF293" s="135"/>
      <c r="UVG293" s="135"/>
      <c r="UVH293" s="135"/>
      <c r="UVI293" s="135"/>
      <c r="UVJ293" s="135"/>
      <c r="UVK293" s="135"/>
      <c r="UVL293" s="135"/>
      <c r="UVM293" s="135"/>
      <c r="UVN293" s="135"/>
      <c r="UVO293" s="135"/>
      <c r="UVP293" s="135"/>
      <c r="UVQ293" s="135"/>
      <c r="UVR293" s="135"/>
      <c r="UVS293" s="135"/>
      <c r="UVT293" s="135"/>
      <c r="UVU293" s="135"/>
      <c r="UVV293" s="135"/>
      <c r="UVW293" s="135"/>
      <c r="UVX293" s="135"/>
      <c r="UVY293" s="135"/>
      <c r="UVZ293" s="135"/>
      <c r="UWA293" s="135"/>
      <c r="UWB293" s="135"/>
      <c r="UWC293" s="135"/>
      <c r="UWD293" s="135"/>
      <c r="UWE293" s="135"/>
      <c r="UWF293" s="135"/>
      <c r="UWG293" s="135"/>
      <c r="UWH293" s="135"/>
      <c r="UWI293" s="135"/>
      <c r="UWJ293" s="135"/>
      <c r="UWK293" s="135"/>
      <c r="UWL293" s="135"/>
      <c r="UWM293" s="135"/>
      <c r="UWN293" s="135"/>
      <c r="UWO293" s="135"/>
      <c r="UWP293" s="135"/>
      <c r="UWQ293" s="135"/>
      <c r="UWR293" s="135"/>
      <c r="UWS293" s="135"/>
      <c r="UWT293" s="135"/>
      <c r="UWU293" s="135"/>
      <c r="UWV293" s="135"/>
      <c r="UWW293" s="135"/>
      <c r="UWX293" s="135"/>
      <c r="UWY293" s="135"/>
      <c r="UWZ293" s="135"/>
      <c r="UXA293" s="135"/>
      <c r="UXB293" s="135"/>
      <c r="UXC293" s="135"/>
      <c r="UXD293" s="135"/>
      <c r="UXE293" s="135"/>
      <c r="UXF293" s="135"/>
      <c r="UXG293" s="135"/>
      <c r="UXH293" s="135"/>
      <c r="UXI293" s="135"/>
      <c r="UXJ293" s="135"/>
      <c r="UXK293" s="135"/>
      <c r="UXL293" s="135"/>
      <c r="UXM293" s="135"/>
      <c r="UXN293" s="135"/>
      <c r="UXO293" s="135"/>
      <c r="UXP293" s="135"/>
      <c r="UXQ293" s="135"/>
      <c r="UXR293" s="135"/>
      <c r="UXS293" s="135"/>
      <c r="UXT293" s="135"/>
      <c r="UXU293" s="135"/>
      <c r="UXV293" s="135"/>
      <c r="UXW293" s="135"/>
      <c r="UXX293" s="135"/>
      <c r="UXY293" s="135"/>
      <c r="UXZ293" s="135"/>
      <c r="UYA293" s="135"/>
      <c r="UYB293" s="135"/>
      <c r="UYC293" s="135"/>
      <c r="UYD293" s="135"/>
      <c r="UYE293" s="135"/>
      <c r="UYF293" s="135"/>
      <c r="UYG293" s="135"/>
      <c r="UYH293" s="135"/>
      <c r="UYI293" s="135"/>
      <c r="UYJ293" s="135"/>
      <c r="UYK293" s="135"/>
      <c r="UYL293" s="135"/>
      <c r="UYM293" s="135"/>
      <c r="UYN293" s="135"/>
      <c r="UYO293" s="135"/>
      <c r="UYP293" s="135"/>
      <c r="UYQ293" s="135"/>
      <c r="UYR293" s="135"/>
      <c r="UYS293" s="135"/>
      <c r="UYT293" s="135"/>
      <c r="UYU293" s="135"/>
      <c r="UYV293" s="135"/>
      <c r="UYW293" s="135"/>
      <c r="UYX293" s="135"/>
      <c r="UYY293" s="135"/>
      <c r="UYZ293" s="135"/>
      <c r="UZA293" s="135"/>
      <c r="UZB293" s="135"/>
      <c r="UZC293" s="135"/>
      <c r="UZD293" s="135"/>
      <c r="UZE293" s="135"/>
      <c r="UZF293" s="135"/>
      <c r="UZG293" s="135"/>
      <c r="UZH293" s="135"/>
      <c r="UZI293" s="135"/>
      <c r="UZJ293" s="135"/>
      <c r="UZK293" s="135"/>
      <c r="UZL293" s="135"/>
      <c r="UZM293" s="135"/>
      <c r="UZN293" s="135"/>
      <c r="UZO293" s="135"/>
      <c r="UZP293" s="135"/>
      <c r="UZQ293" s="135"/>
      <c r="UZR293" s="135"/>
      <c r="UZS293" s="135"/>
      <c r="UZT293" s="135"/>
      <c r="UZU293" s="135"/>
      <c r="UZV293" s="135"/>
      <c r="UZW293" s="135"/>
      <c r="UZX293" s="135"/>
      <c r="UZY293" s="135"/>
      <c r="UZZ293" s="135"/>
      <c r="VAA293" s="135"/>
      <c r="VAB293" s="135"/>
      <c r="VAC293" s="135"/>
      <c r="VAD293" s="135"/>
      <c r="VAE293" s="135"/>
      <c r="VAF293" s="135"/>
      <c r="VAG293" s="135"/>
      <c r="VAH293" s="135"/>
      <c r="VAI293" s="135"/>
      <c r="VAJ293" s="135"/>
      <c r="VAK293" s="135"/>
      <c r="VAL293" s="135"/>
      <c r="VAM293" s="135"/>
      <c r="VAN293" s="135"/>
      <c r="VAO293" s="135"/>
      <c r="VAP293" s="135"/>
      <c r="VAQ293" s="135"/>
      <c r="VAR293" s="135"/>
      <c r="VAS293" s="135"/>
      <c r="VAT293" s="135"/>
      <c r="VAU293" s="135"/>
      <c r="VAV293" s="135"/>
      <c r="VAW293" s="135"/>
      <c r="VAX293" s="135"/>
      <c r="VAY293" s="135"/>
      <c r="VAZ293" s="135"/>
      <c r="VBA293" s="135"/>
      <c r="VBB293" s="135"/>
      <c r="VBC293" s="135"/>
      <c r="VBD293" s="135"/>
      <c r="VBE293" s="135"/>
      <c r="VBF293" s="135"/>
      <c r="VBG293" s="135"/>
      <c r="VBH293" s="135"/>
      <c r="VBI293" s="135"/>
      <c r="VBJ293" s="135"/>
      <c r="VBK293" s="135"/>
      <c r="VBL293" s="135"/>
      <c r="VBM293" s="135"/>
      <c r="VBN293" s="135"/>
      <c r="VBO293" s="135"/>
      <c r="VBP293" s="135"/>
      <c r="VBQ293" s="135"/>
      <c r="VBR293" s="135"/>
      <c r="VBS293" s="135"/>
      <c r="VBT293" s="135"/>
      <c r="VBU293" s="135"/>
      <c r="VBV293" s="135"/>
      <c r="VBW293" s="135"/>
      <c r="VBX293" s="135"/>
      <c r="VBY293" s="135"/>
      <c r="VBZ293" s="135"/>
      <c r="VCA293" s="135"/>
      <c r="VCB293" s="135"/>
      <c r="VCC293" s="135"/>
      <c r="VCD293" s="135"/>
      <c r="VCE293" s="135"/>
      <c r="VCF293" s="135"/>
      <c r="VCG293" s="135"/>
      <c r="VCH293" s="135"/>
      <c r="VCI293" s="135"/>
      <c r="VCJ293" s="135"/>
      <c r="VCK293" s="135"/>
      <c r="VCL293" s="135"/>
      <c r="VCM293" s="135"/>
      <c r="VCN293" s="135"/>
      <c r="VCO293" s="135"/>
      <c r="VCP293" s="135"/>
      <c r="VCQ293" s="135"/>
      <c r="VCR293" s="135"/>
      <c r="VCS293" s="135"/>
      <c r="VCT293" s="135"/>
      <c r="VCU293" s="135"/>
      <c r="VCV293" s="135"/>
      <c r="VCW293" s="135"/>
      <c r="VCX293" s="135"/>
      <c r="VCY293" s="135"/>
      <c r="VCZ293" s="135"/>
      <c r="VDA293" s="135"/>
      <c r="VDB293" s="135"/>
      <c r="VDC293" s="135"/>
      <c r="VDD293" s="135"/>
      <c r="VDE293" s="135"/>
      <c r="VDF293" s="135"/>
      <c r="VDG293" s="135"/>
      <c r="VDH293" s="135"/>
      <c r="VDI293" s="135"/>
      <c r="VDJ293" s="135"/>
      <c r="VDK293" s="135"/>
      <c r="VDL293" s="135"/>
      <c r="VDM293" s="135"/>
      <c r="VDN293" s="135"/>
      <c r="VDO293" s="135"/>
      <c r="VDP293" s="135"/>
      <c r="VDQ293" s="135"/>
      <c r="VDR293" s="135"/>
      <c r="VDS293" s="135"/>
      <c r="VDT293" s="135"/>
      <c r="VDU293" s="135"/>
      <c r="VDV293" s="135"/>
      <c r="VDW293" s="135"/>
      <c r="VDX293" s="135"/>
      <c r="VDY293" s="135"/>
      <c r="VDZ293" s="135"/>
      <c r="VEA293" s="135"/>
      <c r="VEB293" s="135"/>
      <c r="VEC293" s="135"/>
      <c r="VED293" s="135"/>
      <c r="VEE293" s="135"/>
      <c r="VEF293" s="135"/>
      <c r="VEG293" s="135"/>
      <c r="VEH293" s="135"/>
      <c r="VEI293" s="135"/>
      <c r="VEJ293" s="135"/>
      <c r="VEK293" s="135"/>
      <c r="VEL293" s="135"/>
      <c r="VEM293" s="135"/>
      <c r="VEN293" s="135"/>
      <c r="VEO293" s="135"/>
      <c r="VEP293" s="135"/>
      <c r="VEQ293" s="135"/>
      <c r="VER293" s="135"/>
      <c r="VES293" s="135"/>
      <c r="VET293" s="135"/>
      <c r="VEU293" s="135"/>
      <c r="VEV293" s="135"/>
      <c r="VEW293" s="135"/>
      <c r="VEX293" s="135"/>
      <c r="VEY293" s="135"/>
      <c r="VEZ293" s="135"/>
      <c r="VFA293" s="135"/>
      <c r="VFB293" s="135"/>
      <c r="VFC293" s="135"/>
      <c r="VFD293" s="135"/>
      <c r="VFE293" s="135"/>
      <c r="VFF293" s="135"/>
      <c r="VFG293" s="135"/>
      <c r="VFH293" s="135"/>
      <c r="VFI293" s="135"/>
      <c r="VFJ293" s="135"/>
      <c r="VFK293" s="135"/>
      <c r="VFL293" s="135"/>
      <c r="VFM293" s="135"/>
      <c r="VFN293" s="135"/>
      <c r="VFO293" s="135"/>
      <c r="VFP293" s="135"/>
      <c r="VFQ293" s="135"/>
      <c r="VFR293" s="135"/>
      <c r="VFS293" s="135"/>
      <c r="VFT293" s="135"/>
      <c r="VFU293" s="135"/>
      <c r="VFV293" s="135"/>
      <c r="VFW293" s="135"/>
      <c r="VFX293" s="135"/>
      <c r="VFY293" s="135"/>
      <c r="VFZ293" s="135"/>
      <c r="VGA293" s="135"/>
      <c r="VGB293" s="135"/>
      <c r="VGC293" s="135"/>
      <c r="VGD293" s="135"/>
      <c r="VGE293" s="135"/>
      <c r="VGF293" s="135"/>
      <c r="VGG293" s="135"/>
      <c r="VGH293" s="135"/>
      <c r="VGI293" s="135"/>
      <c r="VGJ293" s="135"/>
      <c r="VGK293" s="135"/>
      <c r="VGL293" s="135"/>
      <c r="VGM293" s="135"/>
      <c r="VGN293" s="135"/>
      <c r="VGO293" s="135"/>
      <c r="VGP293" s="135"/>
      <c r="VGQ293" s="135"/>
      <c r="VGR293" s="135"/>
      <c r="VGS293" s="135"/>
      <c r="VGT293" s="135"/>
      <c r="VGU293" s="135"/>
      <c r="VGV293" s="135"/>
      <c r="VGW293" s="135"/>
      <c r="VGX293" s="135"/>
      <c r="VGY293" s="135"/>
      <c r="VGZ293" s="135"/>
      <c r="VHA293" s="135"/>
      <c r="VHB293" s="135"/>
      <c r="VHC293" s="135"/>
      <c r="VHD293" s="135"/>
      <c r="VHE293" s="135"/>
      <c r="VHF293" s="135"/>
      <c r="VHG293" s="135"/>
      <c r="VHH293" s="135"/>
      <c r="VHI293" s="135"/>
      <c r="VHJ293" s="135"/>
      <c r="VHK293" s="135"/>
      <c r="VHL293" s="135"/>
      <c r="VHM293" s="135"/>
      <c r="VHN293" s="135"/>
      <c r="VHO293" s="135"/>
      <c r="VHP293" s="135"/>
      <c r="VHQ293" s="135"/>
      <c r="VHR293" s="135"/>
      <c r="VHS293" s="135"/>
      <c r="VHT293" s="135"/>
      <c r="VHU293" s="135"/>
      <c r="VHV293" s="135"/>
      <c r="VHW293" s="135"/>
      <c r="VHX293" s="135"/>
      <c r="VHY293" s="135"/>
      <c r="VHZ293" s="135"/>
      <c r="VIA293" s="135"/>
      <c r="VIB293" s="135"/>
      <c r="VIC293" s="135"/>
      <c r="VID293" s="135"/>
      <c r="VIE293" s="135"/>
      <c r="VIF293" s="135"/>
      <c r="VIG293" s="135"/>
      <c r="VIH293" s="135"/>
      <c r="VII293" s="135"/>
      <c r="VIJ293" s="135"/>
      <c r="VIK293" s="135"/>
      <c r="VIL293" s="135"/>
      <c r="VIM293" s="135"/>
      <c r="VIN293" s="135"/>
      <c r="VIO293" s="135"/>
      <c r="VIP293" s="135"/>
      <c r="VIQ293" s="135"/>
      <c r="VIR293" s="135"/>
      <c r="VIS293" s="135"/>
      <c r="VIT293" s="135"/>
      <c r="VIU293" s="135"/>
      <c r="VIV293" s="135"/>
      <c r="VIW293" s="135"/>
      <c r="VIX293" s="135"/>
      <c r="VIY293" s="135"/>
      <c r="VIZ293" s="135"/>
      <c r="VJA293" s="135"/>
      <c r="VJB293" s="135"/>
      <c r="VJC293" s="135"/>
      <c r="VJD293" s="135"/>
      <c r="VJE293" s="135"/>
      <c r="VJF293" s="135"/>
      <c r="VJG293" s="135"/>
      <c r="VJH293" s="135"/>
      <c r="VJI293" s="135"/>
      <c r="VJJ293" s="135"/>
      <c r="VJK293" s="135"/>
      <c r="VJL293" s="135"/>
      <c r="VJM293" s="135"/>
      <c r="VJN293" s="135"/>
      <c r="VJO293" s="135"/>
      <c r="VJP293" s="135"/>
      <c r="VJQ293" s="135"/>
      <c r="VJR293" s="135"/>
      <c r="VJS293" s="135"/>
      <c r="VJT293" s="135"/>
      <c r="VJU293" s="135"/>
      <c r="VJV293" s="135"/>
      <c r="VJW293" s="135"/>
      <c r="VJX293" s="135"/>
      <c r="VJY293" s="135"/>
      <c r="VJZ293" s="135"/>
      <c r="VKA293" s="135"/>
      <c r="VKB293" s="135"/>
      <c r="VKC293" s="135"/>
      <c r="VKD293" s="135"/>
      <c r="VKE293" s="135"/>
      <c r="VKF293" s="135"/>
      <c r="VKG293" s="135"/>
      <c r="VKH293" s="135"/>
      <c r="VKI293" s="135"/>
      <c r="VKJ293" s="135"/>
      <c r="VKK293" s="135"/>
      <c r="VKL293" s="135"/>
      <c r="VKM293" s="135"/>
      <c r="VKN293" s="135"/>
      <c r="VKO293" s="135"/>
      <c r="VKP293" s="135"/>
      <c r="VKQ293" s="135"/>
      <c r="VKR293" s="135"/>
      <c r="VKS293" s="135"/>
      <c r="VKT293" s="135"/>
      <c r="VKU293" s="135"/>
      <c r="VKV293" s="135"/>
      <c r="VKW293" s="135"/>
      <c r="VKX293" s="135"/>
      <c r="VKY293" s="135"/>
      <c r="VKZ293" s="135"/>
      <c r="VLA293" s="135"/>
      <c r="VLB293" s="135"/>
      <c r="VLC293" s="135"/>
      <c r="VLD293" s="135"/>
      <c r="VLE293" s="135"/>
      <c r="VLF293" s="135"/>
      <c r="VLG293" s="135"/>
      <c r="VLH293" s="135"/>
      <c r="VLI293" s="135"/>
      <c r="VLJ293" s="135"/>
      <c r="VLK293" s="135"/>
      <c r="VLL293" s="135"/>
      <c r="VLM293" s="135"/>
      <c r="VLN293" s="135"/>
      <c r="VLO293" s="135"/>
      <c r="VLP293" s="135"/>
      <c r="VLQ293" s="135"/>
      <c r="VLR293" s="135"/>
      <c r="VLS293" s="135"/>
      <c r="VLT293" s="135"/>
      <c r="VLU293" s="135"/>
      <c r="VLV293" s="135"/>
      <c r="VLW293" s="135"/>
      <c r="VLX293" s="135"/>
      <c r="VLY293" s="135"/>
      <c r="VLZ293" s="135"/>
      <c r="VMA293" s="135"/>
      <c r="VMB293" s="135"/>
      <c r="VMC293" s="135"/>
      <c r="VMD293" s="135"/>
      <c r="VME293" s="135"/>
      <c r="VMF293" s="135"/>
      <c r="VMG293" s="135"/>
      <c r="VMH293" s="135"/>
      <c r="VMI293" s="135"/>
      <c r="VMJ293" s="135"/>
      <c r="VMK293" s="135"/>
      <c r="VML293" s="135"/>
      <c r="VMM293" s="135"/>
      <c r="VMN293" s="135"/>
      <c r="VMO293" s="135"/>
      <c r="VMP293" s="135"/>
      <c r="VMQ293" s="135"/>
      <c r="VMR293" s="135"/>
      <c r="VMS293" s="135"/>
      <c r="VMT293" s="135"/>
      <c r="VMU293" s="135"/>
      <c r="VMV293" s="135"/>
      <c r="VMW293" s="135"/>
      <c r="VMX293" s="135"/>
      <c r="VMY293" s="135"/>
      <c r="VMZ293" s="135"/>
      <c r="VNA293" s="135"/>
      <c r="VNB293" s="135"/>
      <c r="VNC293" s="135"/>
      <c r="VND293" s="135"/>
      <c r="VNE293" s="135"/>
      <c r="VNF293" s="135"/>
      <c r="VNG293" s="135"/>
      <c r="VNH293" s="135"/>
      <c r="VNI293" s="135"/>
      <c r="VNJ293" s="135"/>
      <c r="VNK293" s="135"/>
      <c r="VNL293" s="135"/>
      <c r="VNM293" s="135"/>
      <c r="VNN293" s="135"/>
      <c r="VNO293" s="135"/>
      <c r="VNP293" s="135"/>
      <c r="VNQ293" s="135"/>
      <c r="VNR293" s="135"/>
      <c r="VNS293" s="135"/>
      <c r="VNT293" s="135"/>
      <c r="VNU293" s="135"/>
      <c r="VNV293" s="135"/>
      <c r="VNW293" s="135"/>
      <c r="VNX293" s="135"/>
      <c r="VNY293" s="135"/>
      <c r="VNZ293" s="135"/>
      <c r="VOA293" s="135"/>
      <c r="VOB293" s="135"/>
      <c r="VOC293" s="135"/>
      <c r="VOD293" s="135"/>
      <c r="VOE293" s="135"/>
      <c r="VOF293" s="135"/>
      <c r="VOG293" s="135"/>
      <c r="VOH293" s="135"/>
      <c r="VOI293" s="135"/>
      <c r="VOJ293" s="135"/>
      <c r="VOK293" s="135"/>
      <c r="VOL293" s="135"/>
      <c r="VOM293" s="135"/>
      <c r="VON293" s="135"/>
      <c r="VOO293" s="135"/>
      <c r="VOP293" s="135"/>
      <c r="VOQ293" s="135"/>
      <c r="VOR293" s="135"/>
      <c r="VOS293" s="135"/>
      <c r="VOT293" s="135"/>
      <c r="VOU293" s="135"/>
      <c r="VOV293" s="135"/>
      <c r="VOW293" s="135"/>
      <c r="VOX293" s="135"/>
      <c r="VOY293" s="135"/>
      <c r="VOZ293" s="135"/>
      <c r="VPA293" s="135"/>
      <c r="VPB293" s="135"/>
      <c r="VPC293" s="135"/>
      <c r="VPD293" s="135"/>
      <c r="VPE293" s="135"/>
      <c r="VPF293" s="135"/>
      <c r="VPG293" s="135"/>
      <c r="VPH293" s="135"/>
      <c r="VPI293" s="135"/>
      <c r="VPJ293" s="135"/>
      <c r="VPK293" s="135"/>
      <c r="VPL293" s="135"/>
      <c r="VPM293" s="135"/>
      <c r="VPN293" s="135"/>
      <c r="VPO293" s="135"/>
      <c r="VPP293" s="135"/>
      <c r="VPQ293" s="135"/>
      <c r="VPR293" s="135"/>
      <c r="VPS293" s="135"/>
      <c r="VPT293" s="135"/>
      <c r="VPU293" s="135"/>
      <c r="VPV293" s="135"/>
      <c r="VPW293" s="135"/>
      <c r="VPX293" s="135"/>
      <c r="VPY293" s="135"/>
      <c r="VPZ293" s="135"/>
      <c r="VQA293" s="135"/>
      <c r="VQB293" s="135"/>
      <c r="VQC293" s="135"/>
      <c r="VQD293" s="135"/>
      <c r="VQE293" s="135"/>
      <c r="VQF293" s="135"/>
      <c r="VQG293" s="135"/>
      <c r="VQH293" s="135"/>
      <c r="VQI293" s="135"/>
      <c r="VQJ293" s="135"/>
      <c r="VQK293" s="135"/>
      <c r="VQL293" s="135"/>
      <c r="VQM293" s="135"/>
      <c r="VQN293" s="135"/>
      <c r="VQO293" s="135"/>
      <c r="VQP293" s="135"/>
      <c r="VQQ293" s="135"/>
      <c r="VQR293" s="135"/>
      <c r="VQS293" s="135"/>
      <c r="VQT293" s="135"/>
      <c r="VQU293" s="135"/>
      <c r="VQV293" s="135"/>
      <c r="VQW293" s="135"/>
      <c r="VQX293" s="135"/>
      <c r="VQY293" s="135"/>
      <c r="VQZ293" s="135"/>
      <c r="VRA293" s="135"/>
      <c r="VRB293" s="135"/>
      <c r="VRC293" s="135"/>
      <c r="VRD293" s="135"/>
      <c r="VRE293" s="135"/>
      <c r="VRF293" s="135"/>
      <c r="VRG293" s="135"/>
      <c r="VRH293" s="135"/>
      <c r="VRI293" s="135"/>
      <c r="VRJ293" s="135"/>
      <c r="VRK293" s="135"/>
      <c r="VRL293" s="135"/>
      <c r="VRM293" s="135"/>
      <c r="VRN293" s="135"/>
      <c r="VRO293" s="135"/>
      <c r="VRP293" s="135"/>
      <c r="VRQ293" s="135"/>
      <c r="VRR293" s="135"/>
      <c r="VRS293" s="135"/>
      <c r="VRT293" s="135"/>
      <c r="VRU293" s="135"/>
      <c r="VRV293" s="135"/>
      <c r="VRW293" s="135"/>
      <c r="VRX293" s="135"/>
      <c r="VRY293" s="135"/>
      <c r="VRZ293" s="135"/>
      <c r="VSA293" s="135"/>
      <c r="VSB293" s="135"/>
      <c r="VSC293" s="135"/>
      <c r="VSD293" s="135"/>
      <c r="VSE293" s="135"/>
      <c r="VSF293" s="135"/>
      <c r="VSG293" s="135"/>
      <c r="VSH293" s="135"/>
      <c r="VSI293" s="135"/>
      <c r="VSJ293" s="135"/>
      <c r="VSK293" s="135"/>
      <c r="VSL293" s="135"/>
      <c r="VSM293" s="135"/>
      <c r="VSN293" s="135"/>
      <c r="VSO293" s="135"/>
      <c r="VSP293" s="135"/>
      <c r="VSQ293" s="135"/>
      <c r="VSR293" s="135"/>
      <c r="VSS293" s="135"/>
      <c r="VST293" s="135"/>
      <c r="VSU293" s="135"/>
      <c r="VSV293" s="135"/>
      <c r="VSW293" s="135"/>
      <c r="VSX293" s="135"/>
      <c r="VSY293" s="135"/>
      <c r="VSZ293" s="135"/>
      <c r="VTA293" s="135"/>
      <c r="VTB293" s="135"/>
      <c r="VTC293" s="135"/>
      <c r="VTD293" s="135"/>
      <c r="VTE293" s="135"/>
      <c r="VTF293" s="135"/>
      <c r="VTG293" s="135"/>
      <c r="VTH293" s="135"/>
      <c r="VTI293" s="135"/>
      <c r="VTJ293" s="135"/>
      <c r="VTK293" s="135"/>
      <c r="VTL293" s="135"/>
      <c r="VTM293" s="135"/>
      <c r="VTN293" s="135"/>
      <c r="VTO293" s="135"/>
      <c r="VTP293" s="135"/>
      <c r="VTQ293" s="135"/>
      <c r="VTR293" s="135"/>
      <c r="VTS293" s="135"/>
      <c r="VTT293" s="135"/>
      <c r="VTU293" s="135"/>
      <c r="VTV293" s="135"/>
      <c r="VTW293" s="135"/>
      <c r="VTX293" s="135"/>
      <c r="VTY293" s="135"/>
      <c r="VTZ293" s="135"/>
      <c r="VUA293" s="135"/>
      <c r="VUB293" s="135"/>
      <c r="VUC293" s="135"/>
      <c r="VUD293" s="135"/>
      <c r="VUE293" s="135"/>
      <c r="VUF293" s="135"/>
      <c r="VUG293" s="135"/>
      <c r="VUH293" s="135"/>
      <c r="VUI293" s="135"/>
      <c r="VUJ293" s="135"/>
      <c r="VUK293" s="135"/>
      <c r="VUL293" s="135"/>
      <c r="VUM293" s="135"/>
      <c r="VUN293" s="135"/>
      <c r="VUO293" s="135"/>
      <c r="VUP293" s="135"/>
      <c r="VUQ293" s="135"/>
      <c r="VUR293" s="135"/>
      <c r="VUS293" s="135"/>
      <c r="VUT293" s="135"/>
      <c r="VUU293" s="135"/>
      <c r="VUV293" s="135"/>
      <c r="VUW293" s="135"/>
      <c r="VUX293" s="135"/>
      <c r="VUY293" s="135"/>
      <c r="VUZ293" s="135"/>
      <c r="VVA293" s="135"/>
      <c r="VVB293" s="135"/>
      <c r="VVC293" s="135"/>
      <c r="VVD293" s="135"/>
      <c r="VVE293" s="135"/>
      <c r="VVF293" s="135"/>
      <c r="VVG293" s="135"/>
      <c r="VVH293" s="135"/>
      <c r="VVI293" s="135"/>
      <c r="VVJ293" s="135"/>
      <c r="VVK293" s="135"/>
      <c r="VVL293" s="135"/>
      <c r="VVM293" s="135"/>
      <c r="VVN293" s="135"/>
      <c r="VVO293" s="135"/>
      <c r="VVP293" s="135"/>
      <c r="VVQ293" s="135"/>
      <c r="VVR293" s="135"/>
      <c r="VVS293" s="135"/>
      <c r="VVT293" s="135"/>
      <c r="VVU293" s="135"/>
      <c r="VVV293" s="135"/>
      <c r="VVW293" s="135"/>
      <c r="VVX293" s="135"/>
      <c r="VVY293" s="135"/>
      <c r="VVZ293" s="135"/>
      <c r="VWA293" s="135"/>
      <c r="VWB293" s="135"/>
      <c r="VWC293" s="135"/>
      <c r="VWD293" s="135"/>
      <c r="VWE293" s="135"/>
      <c r="VWF293" s="135"/>
      <c r="VWG293" s="135"/>
      <c r="VWH293" s="135"/>
      <c r="VWI293" s="135"/>
      <c r="VWJ293" s="135"/>
      <c r="VWK293" s="135"/>
      <c r="VWL293" s="135"/>
      <c r="VWM293" s="135"/>
      <c r="VWN293" s="135"/>
      <c r="VWO293" s="135"/>
      <c r="VWP293" s="135"/>
      <c r="VWQ293" s="135"/>
      <c r="VWR293" s="135"/>
      <c r="VWS293" s="135"/>
      <c r="VWT293" s="135"/>
      <c r="VWU293" s="135"/>
      <c r="VWV293" s="135"/>
      <c r="VWW293" s="135"/>
      <c r="VWX293" s="135"/>
      <c r="VWY293" s="135"/>
      <c r="VWZ293" s="135"/>
      <c r="VXA293" s="135"/>
      <c r="VXB293" s="135"/>
      <c r="VXC293" s="135"/>
      <c r="VXD293" s="135"/>
      <c r="VXE293" s="135"/>
      <c r="VXF293" s="135"/>
      <c r="VXG293" s="135"/>
      <c r="VXH293" s="135"/>
      <c r="VXI293" s="135"/>
      <c r="VXJ293" s="135"/>
      <c r="VXK293" s="135"/>
      <c r="VXL293" s="135"/>
      <c r="VXM293" s="135"/>
      <c r="VXN293" s="135"/>
      <c r="VXO293" s="135"/>
      <c r="VXP293" s="135"/>
      <c r="VXQ293" s="135"/>
      <c r="VXR293" s="135"/>
      <c r="VXS293" s="135"/>
      <c r="VXT293" s="135"/>
      <c r="VXU293" s="135"/>
      <c r="VXV293" s="135"/>
      <c r="VXW293" s="135"/>
      <c r="VXX293" s="135"/>
      <c r="VXY293" s="135"/>
      <c r="VXZ293" s="135"/>
      <c r="VYA293" s="135"/>
      <c r="VYB293" s="135"/>
      <c r="VYC293" s="135"/>
      <c r="VYD293" s="135"/>
      <c r="VYE293" s="135"/>
      <c r="VYF293" s="135"/>
      <c r="VYG293" s="135"/>
      <c r="VYH293" s="135"/>
      <c r="VYI293" s="135"/>
      <c r="VYJ293" s="135"/>
      <c r="VYK293" s="135"/>
      <c r="VYL293" s="135"/>
      <c r="VYM293" s="135"/>
      <c r="VYN293" s="135"/>
      <c r="VYO293" s="135"/>
      <c r="VYP293" s="135"/>
      <c r="VYQ293" s="135"/>
      <c r="VYR293" s="135"/>
      <c r="VYS293" s="135"/>
      <c r="VYT293" s="135"/>
      <c r="VYU293" s="135"/>
      <c r="VYV293" s="135"/>
      <c r="VYW293" s="135"/>
      <c r="VYX293" s="135"/>
      <c r="VYY293" s="135"/>
      <c r="VYZ293" s="135"/>
      <c r="VZA293" s="135"/>
      <c r="VZB293" s="135"/>
      <c r="VZC293" s="135"/>
      <c r="VZD293" s="135"/>
      <c r="VZE293" s="135"/>
      <c r="VZF293" s="135"/>
      <c r="VZG293" s="135"/>
      <c r="VZH293" s="135"/>
      <c r="VZI293" s="135"/>
      <c r="VZJ293" s="135"/>
      <c r="VZK293" s="135"/>
      <c r="VZL293" s="135"/>
      <c r="VZM293" s="135"/>
      <c r="VZN293" s="135"/>
      <c r="VZO293" s="135"/>
      <c r="VZP293" s="135"/>
      <c r="VZQ293" s="135"/>
      <c r="VZR293" s="135"/>
      <c r="VZS293" s="135"/>
      <c r="VZT293" s="135"/>
      <c r="VZU293" s="135"/>
      <c r="VZV293" s="135"/>
      <c r="VZW293" s="135"/>
      <c r="VZX293" s="135"/>
      <c r="VZY293" s="135"/>
      <c r="VZZ293" s="135"/>
      <c r="WAA293" s="135"/>
      <c r="WAB293" s="135"/>
      <c r="WAC293" s="135"/>
      <c r="WAD293" s="135"/>
      <c r="WAE293" s="135"/>
      <c r="WAF293" s="135"/>
      <c r="WAG293" s="135"/>
      <c r="WAH293" s="135"/>
      <c r="WAI293" s="135"/>
      <c r="WAJ293" s="135"/>
      <c r="WAK293" s="135"/>
      <c r="WAL293" s="135"/>
      <c r="WAM293" s="135"/>
      <c r="WAN293" s="135"/>
      <c r="WAO293" s="135"/>
      <c r="WAP293" s="135"/>
      <c r="WAQ293" s="135"/>
      <c r="WAR293" s="135"/>
      <c r="WAS293" s="135"/>
      <c r="WAT293" s="135"/>
      <c r="WAU293" s="135"/>
      <c r="WAV293" s="135"/>
      <c r="WAW293" s="135"/>
      <c r="WAX293" s="135"/>
      <c r="WAY293" s="135"/>
      <c r="WAZ293" s="135"/>
      <c r="WBA293" s="135"/>
      <c r="WBB293" s="135"/>
      <c r="WBC293" s="135"/>
      <c r="WBD293" s="135"/>
      <c r="WBE293" s="135"/>
      <c r="WBF293" s="135"/>
      <c r="WBG293" s="135"/>
      <c r="WBH293" s="135"/>
      <c r="WBI293" s="135"/>
      <c r="WBJ293" s="135"/>
      <c r="WBK293" s="135"/>
      <c r="WBL293" s="135"/>
      <c r="WBM293" s="135"/>
      <c r="WBN293" s="135"/>
      <c r="WBO293" s="135"/>
      <c r="WBP293" s="135"/>
      <c r="WBQ293" s="135"/>
      <c r="WBR293" s="135"/>
      <c r="WBS293" s="135"/>
      <c r="WBT293" s="135"/>
      <c r="WBU293" s="135"/>
      <c r="WBV293" s="135"/>
      <c r="WBW293" s="135"/>
      <c r="WBX293" s="135"/>
      <c r="WBY293" s="135"/>
      <c r="WBZ293" s="135"/>
      <c r="WCA293" s="135"/>
      <c r="WCB293" s="135"/>
      <c r="WCC293" s="135"/>
      <c r="WCD293" s="135"/>
      <c r="WCE293" s="135"/>
      <c r="WCF293" s="135"/>
      <c r="WCG293" s="135"/>
      <c r="WCH293" s="135"/>
      <c r="WCI293" s="135"/>
      <c r="WCJ293" s="135"/>
      <c r="WCK293" s="135"/>
      <c r="WCL293" s="135"/>
      <c r="WCM293" s="135"/>
      <c r="WCN293" s="135"/>
      <c r="WCO293" s="135"/>
      <c r="WCP293" s="135"/>
      <c r="WCQ293" s="135"/>
      <c r="WCR293" s="135"/>
      <c r="WCS293" s="135"/>
      <c r="WCT293" s="135"/>
      <c r="WCU293" s="135"/>
      <c r="WCV293" s="135"/>
      <c r="WCW293" s="135"/>
      <c r="WCX293" s="135"/>
      <c r="WCY293" s="135"/>
      <c r="WCZ293" s="135"/>
      <c r="WDA293" s="135"/>
      <c r="WDB293" s="135"/>
      <c r="WDC293" s="135"/>
      <c r="WDD293" s="135"/>
      <c r="WDE293" s="135"/>
      <c r="WDF293" s="135"/>
      <c r="WDG293" s="135"/>
      <c r="WDH293" s="135"/>
      <c r="WDI293" s="135"/>
      <c r="WDJ293" s="135"/>
      <c r="WDK293" s="135"/>
      <c r="WDL293" s="135"/>
      <c r="WDM293" s="135"/>
      <c r="WDN293" s="135"/>
      <c r="WDO293" s="135"/>
      <c r="WDP293" s="135"/>
      <c r="WDQ293" s="135"/>
      <c r="WDR293" s="135"/>
      <c r="WDS293" s="135"/>
      <c r="WDT293" s="135"/>
      <c r="WDU293" s="135"/>
      <c r="WDV293" s="135"/>
      <c r="WDW293" s="135"/>
      <c r="WDX293" s="135"/>
      <c r="WDY293" s="135"/>
      <c r="WDZ293" s="135"/>
      <c r="WEA293" s="135"/>
      <c r="WEB293" s="135"/>
      <c r="WEC293" s="135"/>
      <c r="WED293" s="135"/>
      <c r="WEE293" s="135"/>
      <c r="WEF293" s="135"/>
      <c r="WEG293" s="135"/>
      <c r="WEH293" s="135"/>
      <c r="WEI293" s="135"/>
      <c r="WEJ293" s="135"/>
      <c r="WEK293" s="135"/>
      <c r="WEL293" s="135"/>
      <c r="WEM293" s="135"/>
      <c r="WEN293" s="135"/>
      <c r="WEO293" s="135"/>
      <c r="WEP293" s="135"/>
      <c r="WEQ293" s="135"/>
      <c r="WER293" s="135"/>
      <c r="WES293" s="135"/>
      <c r="WET293" s="135"/>
      <c r="WEU293" s="135"/>
      <c r="WEV293" s="135"/>
      <c r="WEW293" s="135"/>
      <c r="WEX293" s="135"/>
      <c r="WEY293" s="135"/>
      <c r="WEZ293" s="135"/>
      <c r="WFA293" s="135"/>
      <c r="WFB293" s="135"/>
      <c r="WFC293" s="135"/>
      <c r="WFD293" s="135"/>
      <c r="WFE293" s="135"/>
      <c r="WFF293" s="135"/>
      <c r="WFG293" s="135"/>
      <c r="WFH293" s="135"/>
      <c r="WFI293" s="135"/>
      <c r="WFJ293" s="135"/>
      <c r="WFK293" s="135"/>
      <c r="WFL293" s="135"/>
      <c r="WFM293" s="135"/>
      <c r="WFN293" s="135"/>
      <c r="WFO293" s="135"/>
      <c r="WFP293" s="135"/>
      <c r="WFQ293" s="135"/>
      <c r="WFR293" s="135"/>
      <c r="WFS293" s="135"/>
      <c r="WFT293" s="135"/>
      <c r="WFU293" s="135"/>
      <c r="WFV293" s="135"/>
      <c r="WFW293" s="135"/>
      <c r="WFX293" s="135"/>
      <c r="WFY293" s="135"/>
      <c r="WFZ293" s="135"/>
      <c r="WGA293" s="135"/>
      <c r="WGB293" s="135"/>
      <c r="WGC293" s="135"/>
      <c r="WGD293" s="135"/>
      <c r="WGE293" s="135"/>
      <c r="WGF293" s="135"/>
      <c r="WGG293" s="135"/>
      <c r="WGH293" s="135"/>
      <c r="WGI293" s="135"/>
      <c r="WGJ293" s="135"/>
      <c r="WGK293" s="135"/>
      <c r="WGL293" s="135"/>
      <c r="WGM293" s="135"/>
      <c r="WGN293" s="135"/>
      <c r="WGO293" s="135"/>
      <c r="WGP293" s="135"/>
      <c r="WGQ293" s="135"/>
      <c r="WGR293" s="135"/>
      <c r="WGS293" s="135"/>
      <c r="WGT293" s="135"/>
      <c r="WGU293" s="135"/>
      <c r="WGV293" s="135"/>
      <c r="WGW293" s="135"/>
      <c r="WGX293" s="135"/>
      <c r="WGY293" s="135"/>
      <c r="WGZ293" s="135"/>
      <c r="WHA293" s="135"/>
      <c r="WHB293" s="135"/>
      <c r="WHC293" s="135"/>
      <c r="WHD293" s="135"/>
      <c r="WHE293" s="135"/>
      <c r="WHF293" s="135"/>
      <c r="WHG293" s="135"/>
      <c r="WHH293" s="135"/>
      <c r="WHI293" s="135"/>
      <c r="WHJ293" s="135"/>
      <c r="WHK293" s="135"/>
      <c r="WHL293" s="135"/>
      <c r="WHM293" s="135"/>
      <c r="WHN293" s="135"/>
      <c r="WHO293" s="135"/>
      <c r="WHP293" s="135"/>
      <c r="WHQ293" s="135"/>
      <c r="WHR293" s="135"/>
      <c r="WHS293" s="135"/>
      <c r="WHT293" s="135"/>
      <c r="WHU293" s="135"/>
      <c r="WHV293" s="135"/>
      <c r="WHW293" s="135"/>
      <c r="WHX293" s="135"/>
      <c r="WHY293" s="135"/>
      <c r="WHZ293" s="135"/>
      <c r="WIA293" s="135"/>
      <c r="WIB293" s="135"/>
      <c r="WIC293" s="135"/>
      <c r="WID293" s="135"/>
      <c r="WIE293" s="135"/>
      <c r="WIF293" s="135"/>
      <c r="WIG293" s="135"/>
      <c r="WIH293" s="135"/>
      <c r="WII293" s="135"/>
      <c r="WIJ293" s="135"/>
      <c r="WIK293" s="135"/>
      <c r="WIL293" s="135"/>
      <c r="WIM293" s="135"/>
      <c r="WIN293" s="135"/>
      <c r="WIO293" s="135"/>
      <c r="WIP293" s="135"/>
      <c r="WIQ293" s="135"/>
      <c r="WIR293" s="135"/>
      <c r="WIS293" s="135"/>
      <c r="WIT293" s="135"/>
      <c r="WIU293" s="135"/>
      <c r="WIV293" s="135"/>
      <c r="WIW293" s="135"/>
      <c r="WIX293" s="135"/>
      <c r="WIY293" s="135"/>
      <c r="WIZ293" s="135"/>
      <c r="WJA293" s="135"/>
      <c r="WJB293" s="135"/>
      <c r="WJC293" s="135"/>
      <c r="WJD293" s="135"/>
      <c r="WJE293" s="135"/>
      <c r="WJF293" s="135"/>
      <c r="WJG293" s="135"/>
      <c r="WJH293" s="135"/>
      <c r="WJI293" s="135"/>
      <c r="WJJ293" s="135"/>
      <c r="WJK293" s="135"/>
      <c r="WJL293" s="135"/>
      <c r="WJM293" s="135"/>
      <c r="WJN293" s="135"/>
      <c r="WJO293" s="135"/>
      <c r="WJP293" s="135"/>
      <c r="WJQ293" s="135"/>
      <c r="WJR293" s="135"/>
      <c r="WJS293" s="135"/>
      <c r="WJT293" s="135"/>
      <c r="WJU293" s="135"/>
      <c r="WJV293" s="135"/>
      <c r="WJW293" s="135"/>
      <c r="WJX293" s="135"/>
      <c r="WJY293" s="135"/>
      <c r="WJZ293" s="135"/>
      <c r="WKA293" s="135"/>
      <c r="WKB293" s="135"/>
      <c r="WKC293" s="135"/>
      <c r="WKD293" s="135"/>
      <c r="WKE293" s="135"/>
      <c r="WKF293" s="135"/>
      <c r="WKG293" s="135"/>
      <c r="WKH293" s="135"/>
      <c r="WKI293" s="135"/>
      <c r="WKJ293" s="135"/>
      <c r="WKK293" s="135"/>
      <c r="WKL293" s="135"/>
      <c r="WKM293" s="135"/>
      <c r="WKN293" s="135"/>
      <c r="WKO293" s="135"/>
      <c r="WKP293" s="135"/>
      <c r="WKQ293" s="135"/>
      <c r="WKR293" s="135"/>
      <c r="WKS293" s="135"/>
      <c r="WKT293" s="135"/>
      <c r="WKU293" s="135"/>
      <c r="WKV293" s="135"/>
      <c r="WKW293" s="135"/>
      <c r="WKX293" s="135"/>
      <c r="WKY293" s="135"/>
      <c r="WKZ293" s="135"/>
      <c r="WLA293" s="135"/>
      <c r="WLB293" s="135"/>
      <c r="WLC293" s="135"/>
      <c r="WLD293" s="135"/>
      <c r="WLE293" s="135"/>
      <c r="WLF293" s="135"/>
      <c r="WLG293" s="135"/>
      <c r="WLH293" s="135"/>
      <c r="WLI293" s="135"/>
      <c r="WLJ293" s="135"/>
      <c r="WLK293" s="135"/>
      <c r="WLL293" s="135"/>
      <c r="WLM293" s="135"/>
      <c r="WLN293" s="135"/>
      <c r="WLO293" s="135"/>
      <c r="WLP293" s="135"/>
      <c r="WLQ293" s="135"/>
      <c r="WLR293" s="135"/>
      <c r="WLS293" s="135"/>
      <c r="WLT293" s="135"/>
      <c r="WLU293" s="135"/>
      <c r="WLV293" s="135"/>
      <c r="WLW293" s="135"/>
      <c r="WLX293" s="135"/>
      <c r="WLY293" s="135"/>
      <c r="WLZ293" s="135"/>
      <c r="WMA293" s="135"/>
      <c r="WMB293" s="135"/>
      <c r="WMC293" s="135"/>
      <c r="WMD293" s="135"/>
      <c r="WME293" s="135"/>
      <c r="WMF293" s="135"/>
      <c r="WMG293" s="135"/>
      <c r="WMH293" s="135"/>
      <c r="WMI293" s="135"/>
      <c r="WMJ293" s="135"/>
      <c r="WMK293" s="135"/>
      <c r="WML293" s="135"/>
      <c r="WMM293" s="135"/>
      <c r="WMN293" s="135"/>
      <c r="WMO293" s="135"/>
      <c r="WMP293" s="135"/>
      <c r="WMQ293" s="135"/>
      <c r="WMR293" s="135"/>
      <c r="WMS293" s="135"/>
      <c r="WMT293" s="135"/>
      <c r="WMU293" s="135"/>
      <c r="WMV293" s="135"/>
      <c r="WMW293" s="135"/>
      <c r="WMX293" s="135"/>
      <c r="WMY293" s="135"/>
      <c r="WMZ293" s="135"/>
      <c r="WNA293" s="135"/>
      <c r="WNB293" s="135"/>
      <c r="WNC293" s="135"/>
      <c r="WND293" s="135"/>
      <c r="WNE293" s="135"/>
      <c r="WNF293" s="135"/>
      <c r="WNG293" s="135"/>
      <c r="WNH293" s="135"/>
      <c r="WNI293" s="135"/>
      <c r="WNJ293" s="135"/>
      <c r="WNK293" s="135"/>
      <c r="WNL293" s="135"/>
      <c r="WNM293" s="135"/>
      <c r="WNN293" s="135"/>
      <c r="WNO293" s="135"/>
      <c r="WNP293" s="135"/>
      <c r="WNQ293" s="135"/>
      <c r="WNR293" s="135"/>
      <c r="WNS293" s="135"/>
      <c r="WNT293" s="135"/>
      <c r="WNU293" s="135"/>
      <c r="WNV293" s="135"/>
      <c r="WNW293" s="135"/>
      <c r="WNX293" s="135"/>
      <c r="WNY293" s="135"/>
      <c r="WNZ293" s="135"/>
      <c r="WOA293" s="135"/>
      <c r="WOB293" s="135"/>
      <c r="WOC293" s="135"/>
      <c r="WOD293" s="135"/>
      <c r="WOE293" s="135"/>
      <c r="WOF293" s="135"/>
      <c r="WOG293" s="135"/>
      <c r="WOH293" s="135"/>
      <c r="WOI293" s="135"/>
      <c r="WOJ293" s="135"/>
      <c r="WOK293" s="135"/>
      <c r="WOL293" s="135"/>
      <c r="WOM293" s="135"/>
      <c r="WON293" s="135"/>
      <c r="WOO293" s="135"/>
      <c r="WOP293" s="135"/>
      <c r="WOQ293" s="135"/>
      <c r="WOR293" s="135"/>
      <c r="WOS293" s="135"/>
      <c r="WOT293" s="135"/>
      <c r="WOU293" s="135"/>
      <c r="WOV293" s="135"/>
      <c r="WOW293" s="135"/>
      <c r="WOX293" s="135"/>
      <c r="WOY293" s="135"/>
      <c r="WOZ293" s="135"/>
      <c r="WPA293" s="135"/>
      <c r="WPB293" s="135"/>
      <c r="WPC293" s="135"/>
      <c r="WPD293" s="135"/>
      <c r="WPE293" s="135"/>
      <c r="WPF293" s="135"/>
      <c r="WPG293" s="135"/>
      <c r="WPH293" s="135"/>
      <c r="WPI293" s="135"/>
      <c r="WPJ293" s="135"/>
      <c r="WPK293" s="135"/>
      <c r="WPL293" s="135"/>
      <c r="WPM293" s="135"/>
      <c r="WPN293" s="135"/>
      <c r="WPO293" s="135"/>
      <c r="WPP293" s="135"/>
      <c r="WPQ293" s="135"/>
      <c r="WPR293" s="135"/>
      <c r="WPS293" s="135"/>
      <c r="WPT293" s="135"/>
      <c r="WPU293" s="135"/>
      <c r="WPV293" s="135"/>
      <c r="WPW293" s="135"/>
      <c r="WPX293" s="135"/>
      <c r="WPY293" s="135"/>
      <c r="WPZ293" s="135"/>
      <c r="WQA293" s="135"/>
      <c r="WQB293" s="135"/>
      <c r="WQC293" s="135"/>
      <c r="WQD293" s="135"/>
      <c r="WQE293" s="135"/>
      <c r="WQF293" s="135"/>
      <c r="WQG293" s="135"/>
      <c r="WQH293" s="135"/>
      <c r="WQI293" s="135"/>
      <c r="WQJ293" s="135"/>
      <c r="WQK293" s="135"/>
      <c r="WQL293" s="135"/>
      <c r="WQM293" s="135"/>
      <c r="WQN293" s="135"/>
      <c r="WQO293" s="135"/>
      <c r="WQP293" s="135"/>
      <c r="WQQ293" s="135"/>
      <c r="WQR293" s="135"/>
      <c r="WQS293" s="135"/>
      <c r="WQT293" s="135"/>
      <c r="WQU293" s="135"/>
      <c r="WQV293" s="135"/>
      <c r="WQW293" s="135"/>
      <c r="WQX293" s="135"/>
      <c r="WQY293" s="135"/>
      <c r="WQZ293" s="135"/>
      <c r="WRA293" s="135"/>
      <c r="WRB293" s="135"/>
      <c r="WRC293" s="135"/>
      <c r="WRD293" s="135"/>
      <c r="WRE293" s="135"/>
      <c r="WRF293" s="135"/>
      <c r="WRG293" s="135"/>
      <c r="WRH293" s="135"/>
      <c r="WRI293" s="135"/>
      <c r="WRJ293" s="135"/>
      <c r="WRK293" s="135"/>
      <c r="WRL293" s="135"/>
      <c r="WRM293" s="135"/>
      <c r="WRN293" s="135"/>
      <c r="WRO293" s="135"/>
      <c r="WRP293" s="135"/>
      <c r="WRQ293" s="135"/>
      <c r="WRR293" s="135"/>
      <c r="WRS293" s="135"/>
      <c r="WRT293" s="135"/>
      <c r="WRU293" s="135"/>
      <c r="WRV293" s="135"/>
      <c r="WRW293" s="135"/>
      <c r="WRX293" s="135"/>
      <c r="WRY293" s="135"/>
      <c r="WRZ293" s="135"/>
      <c r="WSA293" s="135"/>
      <c r="WSB293" s="135"/>
      <c r="WSC293" s="135"/>
      <c r="WSD293" s="135"/>
      <c r="WSE293" s="135"/>
      <c r="WSF293" s="135"/>
      <c r="WSG293" s="135"/>
      <c r="WSH293" s="135"/>
      <c r="WSI293" s="135"/>
      <c r="WSJ293" s="135"/>
      <c r="WSK293" s="135"/>
      <c r="WSL293" s="135"/>
      <c r="WSM293" s="135"/>
      <c r="WSN293" s="135"/>
      <c r="WSO293" s="135"/>
      <c r="WSP293" s="135"/>
      <c r="WSQ293" s="135"/>
      <c r="WSR293" s="135"/>
      <c r="WSS293" s="135"/>
      <c r="WST293" s="135"/>
      <c r="WSU293" s="135"/>
      <c r="WSV293" s="135"/>
      <c r="WSW293" s="135"/>
      <c r="WSX293" s="135"/>
      <c r="WSY293" s="135"/>
      <c r="WSZ293" s="135"/>
      <c r="WTA293" s="135"/>
      <c r="WTB293" s="135"/>
      <c r="WTC293" s="135"/>
      <c r="WTD293" s="135"/>
      <c r="WTE293" s="135"/>
      <c r="WTF293" s="135"/>
      <c r="WTG293" s="135"/>
      <c r="WTH293" s="135"/>
      <c r="WTI293" s="135"/>
      <c r="WTJ293" s="135"/>
      <c r="WTK293" s="135"/>
      <c r="WTL293" s="135"/>
      <c r="WTM293" s="135"/>
      <c r="WTN293" s="135"/>
      <c r="WTO293" s="135"/>
      <c r="WTP293" s="135"/>
      <c r="WTQ293" s="135"/>
      <c r="WTR293" s="135"/>
      <c r="WTS293" s="135"/>
      <c r="WTT293" s="135"/>
      <c r="WTU293" s="135"/>
      <c r="WTV293" s="135"/>
      <c r="WTW293" s="135"/>
      <c r="WTX293" s="135"/>
      <c r="WTY293" s="135"/>
      <c r="WTZ293" s="135"/>
      <c r="WUA293" s="135"/>
      <c r="WUB293" s="135"/>
      <c r="WUC293" s="135"/>
      <c r="WUD293" s="135"/>
      <c r="WUE293" s="135"/>
      <c r="WUF293" s="135"/>
      <c r="WUG293" s="135"/>
      <c r="WUH293" s="135"/>
      <c r="WUI293" s="135"/>
      <c r="WUJ293" s="135"/>
      <c r="WUK293" s="135"/>
      <c r="WUL293" s="135"/>
      <c r="WUM293" s="135"/>
      <c r="WUN293" s="135"/>
      <c r="WUO293" s="135"/>
      <c r="WUP293" s="135"/>
      <c r="WUQ293" s="135"/>
      <c r="WUR293" s="135"/>
      <c r="WUS293" s="135"/>
      <c r="WUT293" s="135"/>
      <c r="WUU293" s="135"/>
      <c r="WUV293" s="135"/>
      <c r="WUW293" s="135"/>
      <c r="WUX293" s="135"/>
      <c r="WUY293" s="135"/>
      <c r="WUZ293" s="135"/>
      <c r="WVA293" s="135"/>
      <c r="WVB293" s="135"/>
      <c r="WVC293" s="135"/>
      <c r="WVD293" s="135"/>
      <c r="WVE293" s="135"/>
      <c r="WVF293" s="135"/>
      <c r="WVG293" s="135"/>
      <c r="WVH293" s="135"/>
      <c r="WVI293" s="135"/>
      <c r="WVJ293" s="135"/>
      <c r="WVK293" s="135"/>
      <c r="WVL293" s="135"/>
      <c r="WVM293" s="135"/>
      <c r="WVN293" s="135"/>
      <c r="WVO293" s="135"/>
      <c r="WVP293" s="135"/>
      <c r="WVQ293" s="135"/>
      <c r="WVR293" s="135"/>
      <c r="WVS293" s="135"/>
      <c r="WVT293" s="135"/>
      <c r="WVU293" s="135"/>
      <c r="WVV293" s="135"/>
    </row>
    <row r="294" spans="1:16142" s="138" customFormat="1" x14ac:dyDescent="0.3">
      <c r="A294" s="135"/>
      <c r="B294" s="135"/>
      <c r="C294" s="135"/>
      <c r="D294" s="137"/>
      <c r="F294" s="137" t="e">
        <f>+F292-F293</f>
        <v>#VALUE!</v>
      </c>
      <c r="H294" s="137"/>
      <c r="I294" s="137"/>
      <c r="J294" s="137"/>
      <c r="K294" s="137"/>
      <c r="L294" s="135"/>
      <c r="M294" s="135"/>
      <c r="N294" s="139"/>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5"/>
      <c r="AJ294" s="135"/>
      <c r="AK294" s="135"/>
      <c r="AL294" s="135"/>
      <c r="AM294" s="135"/>
      <c r="AN294" s="135"/>
      <c r="AO294" s="135"/>
      <c r="AP294" s="135"/>
      <c r="AQ294" s="135"/>
      <c r="AR294" s="135"/>
      <c r="AS294" s="135"/>
      <c r="AT294" s="135"/>
      <c r="AU294" s="135"/>
      <c r="AV294" s="135"/>
      <c r="AW294" s="135"/>
      <c r="AX294" s="135"/>
      <c r="AY294" s="135"/>
      <c r="AZ294" s="135"/>
      <c r="BA294" s="135"/>
      <c r="BB294" s="135"/>
      <c r="BC294" s="135"/>
      <c r="BD294" s="135"/>
      <c r="BE294" s="135"/>
      <c r="BF294" s="135"/>
      <c r="BG294" s="135"/>
      <c r="BH294" s="135"/>
      <c r="BI294" s="135"/>
      <c r="BJ294" s="135"/>
      <c r="BK294" s="135"/>
      <c r="BL294" s="135"/>
      <c r="BM294" s="135"/>
      <c r="BN294" s="135"/>
      <c r="BO294" s="135"/>
      <c r="BP294" s="135"/>
      <c r="BQ294" s="135"/>
      <c r="BR294" s="135"/>
      <c r="BS294" s="135"/>
      <c r="BT294" s="135"/>
      <c r="BU294" s="135"/>
      <c r="BV294" s="135"/>
      <c r="BW294" s="135"/>
      <c r="BX294" s="135"/>
      <c r="BY294" s="135"/>
      <c r="BZ294" s="135"/>
      <c r="CA294" s="135"/>
      <c r="CB294" s="135"/>
      <c r="CC294" s="135"/>
      <c r="CD294" s="135"/>
      <c r="CE294" s="135"/>
      <c r="CF294" s="135"/>
      <c r="CG294" s="135"/>
      <c r="CH294" s="135"/>
      <c r="CI294" s="135"/>
      <c r="CJ294" s="135"/>
      <c r="CK294" s="135"/>
      <c r="CL294" s="135"/>
      <c r="CM294" s="135"/>
      <c r="CN294" s="135"/>
      <c r="CO294" s="135"/>
      <c r="CP294" s="135"/>
      <c r="CQ294" s="135"/>
      <c r="CR294" s="135"/>
      <c r="CS294" s="135"/>
      <c r="CT294" s="135"/>
      <c r="CU294" s="135"/>
      <c r="CV294" s="135"/>
      <c r="CW294" s="135"/>
      <c r="CX294" s="135"/>
      <c r="CY294" s="135"/>
      <c r="CZ294" s="135"/>
      <c r="DA294" s="135"/>
      <c r="DB294" s="135"/>
      <c r="DC294" s="135"/>
      <c r="DD294" s="135"/>
      <c r="DE294" s="135"/>
      <c r="DF294" s="135"/>
      <c r="DG294" s="135"/>
      <c r="DH294" s="135"/>
      <c r="DI294" s="135"/>
      <c r="DJ294" s="135"/>
      <c r="DK294" s="135"/>
      <c r="DL294" s="135"/>
      <c r="DM294" s="135"/>
      <c r="DN294" s="135"/>
      <c r="DO294" s="135"/>
      <c r="DP294" s="135"/>
      <c r="DQ294" s="135"/>
      <c r="DR294" s="135"/>
      <c r="DS294" s="135"/>
      <c r="DT294" s="135"/>
      <c r="DU294" s="135"/>
      <c r="DV294" s="135"/>
      <c r="DW294" s="135"/>
      <c r="DX294" s="135"/>
      <c r="DY294" s="135"/>
      <c r="DZ294" s="135"/>
      <c r="EA294" s="135"/>
      <c r="EB294" s="135"/>
      <c r="EC294" s="135"/>
      <c r="ED294" s="135"/>
      <c r="EE294" s="135"/>
      <c r="EF294" s="135"/>
      <c r="EG294" s="135"/>
      <c r="EH294" s="135"/>
      <c r="EI294" s="135"/>
      <c r="EJ294" s="135"/>
      <c r="EK294" s="135"/>
      <c r="EL294" s="135"/>
      <c r="EM294" s="135"/>
      <c r="EN294" s="135"/>
      <c r="EO294" s="135"/>
      <c r="EP294" s="135"/>
      <c r="EQ294" s="135"/>
      <c r="ER294" s="135"/>
      <c r="ES294" s="135"/>
      <c r="ET294" s="135"/>
      <c r="EU294" s="135"/>
      <c r="EV294" s="135"/>
      <c r="EW294" s="135"/>
      <c r="EX294" s="135"/>
      <c r="EY294" s="135"/>
      <c r="EZ294" s="135"/>
      <c r="FA294" s="135"/>
      <c r="FB294" s="135"/>
      <c r="FC294" s="135"/>
      <c r="FD294" s="135"/>
      <c r="FE294" s="135"/>
      <c r="FF294" s="135"/>
      <c r="FG294" s="135"/>
      <c r="FH294" s="135"/>
      <c r="FI294" s="135"/>
      <c r="FJ294" s="135"/>
      <c r="FK294" s="135"/>
      <c r="FL294" s="135"/>
      <c r="FM294" s="135"/>
      <c r="FN294" s="135"/>
      <c r="FO294" s="135"/>
      <c r="FP294" s="135"/>
      <c r="FQ294" s="135"/>
      <c r="FR294" s="135"/>
      <c r="FS294" s="135"/>
      <c r="FT294" s="135"/>
      <c r="FU294" s="135"/>
      <c r="FV294" s="135"/>
      <c r="FW294" s="135"/>
      <c r="FX294" s="135"/>
      <c r="FY294" s="135"/>
      <c r="FZ294" s="135"/>
      <c r="GA294" s="135"/>
      <c r="GB294" s="135"/>
      <c r="GC294" s="135"/>
      <c r="GD294" s="135"/>
      <c r="GE294" s="135"/>
      <c r="GF294" s="135"/>
      <c r="GG294" s="135"/>
      <c r="GH294" s="135"/>
      <c r="GI294" s="135"/>
      <c r="GJ294" s="135"/>
      <c r="GK294" s="135"/>
      <c r="GL294" s="135"/>
      <c r="GM294" s="135"/>
      <c r="GN294" s="135"/>
      <c r="GO294" s="135"/>
      <c r="GP294" s="135"/>
      <c r="GQ294" s="135"/>
      <c r="GR294" s="135"/>
      <c r="GS294" s="135"/>
      <c r="GT294" s="135"/>
      <c r="GU294" s="135"/>
      <c r="GV294" s="135"/>
      <c r="GW294" s="135"/>
      <c r="GX294" s="135"/>
      <c r="GY294" s="135"/>
      <c r="GZ294" s="135"/>
      <c r="HA294" s="135"/>
      <c r="HB294" s="135"/>
      <c r="HC294" s="135"/>
      <c r="HD294" s="135"/>
      <c r="HE294" s="135"/>
      <c r="HF294" s="135"/>
      <c r="HG294" s="135"/>
      <c r="HH294" s="135"/>
      <c r="HI294" s="135"/>
      <c r="HJ294" s="135"/>
      <c r="HK294" s="135"/>
      <c r="HL294" s="135"/>
      <c r="HM294" s="135"/>
      <c r="HN294" s="135"/>
      <c r="HO294" s="135"/>
      <c r="HP294" s="135"/>
      <c r="HQ294" s="135"/>
      <c r="HR294" s="135"/>
      <c r="HS294" s="135"/>
      <c r="HT294" s="135"/>
      <c r="HU294" s="135"/>
      <c r="HV294" s="135"/>
      <c r="HW294" s="135"/>
      <c r="HX294" s="135"/>
      <c r="HY294" s="135"/>
      <c r="HZ294" s="135"/>
      <c r="IA294" s="135"/>
      <c r="IB294" s="135"/>
      <c r="IC294" s="135"/>
      <c r="ID294" s="135"/>
      <c r="IE294" s="135"/>
      <c r="IF294" s="135"/>
      <c r="IG294" s="135"/>
      <c r="IH294" s="135"/>
      <c r="II294" s="135"/>
      <c r="IJ294" s="135"/>
      <c r="IK294" s="135"/>
      <c r="IL294" s="135"/>
      <c r="IM294" s="135"/>
      <c r="IN294" s="135"/>
      <c r="IO294" s="135"/>
      <c r="IP294" s="135"/>
      <c r="IQ294" s="135"/>
      <c r="IR294" s="135"/>
      <c r="IS294" s="135"/>
      <c r="IT294" s="135"/>
      <c r="IU294" s="135"/>
      <c r="IV294" s="135"/>
      <c r="IW294" s="135"/>
      <c r="IX294" s="135"/>
      <c r="IY294" s="135"/>
      <c r="IZ294" s="135"/>
      <c r="JA294" s="135"/>
      <c r="JB294" s="135"/>
      <c r="JC294" s="135"/>
      <c r="JD294" s="135"/>
      <c r="JE294" s="135"/>
      <c r="JF294" s="135"/>
      <c r="JG294" s="135"/>
      <c r="JH294" s="135"/>
      <c r="JI294" s="135"/>
      <c r="JJ294" s="135"/>
      <c r="JK294" s="135"/>
      <c r="JL294" s="135"/>
      <c r="JM294" s="135"/>
      <c r="JN294" s="135"/>
      <c r="JO294" s="135"/>
      <c r="JP294" s="135"/>
      <c r="JQ294" s="135"/>
      <c r="JR294" s="135"/>
      <c r="JS294" s="135"/>
      <c r="JT294" s="135"/>
      <c r="JU294" s="135"/>
      <c r="JV294" s="135"/>
      <c r="JW294" s="135"/>
      <c r="JX294" s="135"/>
      <c r="JY294" s="135"/>
      <c r="JZ294" s="135"/>
      <c r="KA294" s="135"/>
      <c r="KB294" s="135"/>
      <c r="KC294" s="135"/>
      <c r="KD294" s="135"/>
      <c r="KE294" s="135"/>
      <c r="KF294" s="135"/>
      <c r="KG294" s="135"/>
      <c r="KH294" s="135"/>
      <c r="KI294" s="135"/>
      <c r="KJ294" s="135"/>
      <c r="KK294" s="135"/>
      <c r="KL294" s="135"/>
      <c r="KM294" s="135"/>
      <c r="KN294" s="135"/>
      <c r="KO294" s="135"/>
      <c r="KP294" s="135"/>
      <c r="KQ294" s="135"/>
      <c r="KR294" s="135"/>
      <c r="KS294" s="135"/>
      <c r="KT294" s="135"/>
      <c r="KU294" s="135"/>
      <c r="KV294" s="135"/>
      <c r="KW294" s="135"/>
      <c r="KX294" s="135"/>
      <c r="KY294" s="135"/>
      <c r="KZ294" s="135"/>
      <c r="LA294" s="135"/>
      <c r="LB294" s="135"/>
      <c r="LC294" s="135"/>
      <c r="LD294" s="135"/>
      <c r="LE294" s="135"/>
      <c r="LF294" s="135"/>
      <c r="LG294" s="135"/>
      <c r="LH294" s="135"/>
      <c r="LI294" s="135"/>
      <c r="LJ294" s="135"/>
      <c r="LK294" s="135"/>
      <c r="LL294" s="135"/>
      <c r="LM294" s="135"/>
      <c r="LN294" s="135"/>
      <c r="LO294" s="135"/>
      <c r="LP294" s="135"/>
      <c r="LQ294" s="135"/>
      <c r="LR294" s="135"/>
      <c r="LS294" s="135"/>
      <c r="LT294" s="135"/>
      <c r="LU294" s="135"/>
      <c r="LV294" s="135"/>
      <c r="LW294" s="135"/>
      <c r="LX294" s="135"/>
      <c r="LY294" s="135"/>
      <c r="LZ294" s="135"/>
      <c r="MA294" s="135"/>
      <c r="MB294" s="135"/>
      <c r="MC294" s="135"/>
      <c r="MD294" s="135"/>
      <c r="ME294" s="135"/>
      <c r="MF294" s="135"/>
      <c r="MG294" s="135"/>
      <c r="MH294" s="135"/>
      <c r="MI294" s="135"/>
      <c r="MJ294" s="135"/>
      <c r="MK294" s="135"/>
      <c r="ML294" s="135"/>
      <c r="MM294" s="135"/>
      <c r="MN294" s="135"/>
      <c r="MO294" s="135"/>
      <c r="MP294" s="135"/>
      <c r="MQ294" s="135"/>
      <c r="MR294" s="135"/>
      <c r="MS294" s="135"/>
      <c r="MT294" s="135"/>
      <c r="MU294" s="135"/>
      <c r="MV294" s="135"/>
      <c r="MW294" s="135"/>
      <c r="MX294" s="135"/>
      <c r="MY294" s="135"/>
      <c r="MZ294" s="135"/>
      <c r="NA294" s="135"/>
      <c r="NB294" s="135"/>
      <c r="NC294" s="135"/>
      <c r="ND294" s="135"/>
      <c r="NE294" s="135"/>
      <c r="NF294" s="135"/>
      <c r="NG294" s="135"/>
      <c r="NH294" s="135"/>
      <c r="NI294" s="135"/>
      <c r="NJ294" s="135"/>
      <c r="NK294" s="135"/>
      <c r="NL294" s="135"/>
      <c r="NM294" s="135"/>
      <c r="NN294" s="135"/>
      <c r="NO294" s="135"/>
      <c r="NP294" s="135"/>
      <c r="NQ294" s="135"/>
      <c r="NR294" s="135"/>
      <c r="NS294" s="135"/>
      <c r="NT294" s="135"/>
      <c r="NU294" s="135"/>
      <c r="NV294" s="135"/>
      <c r="NW294" s="135"/>
      <c r="NX294" s="135"/>
      <c r="NY294" s="135"/>
      <c r="NZ294" s="135"/>
      <c r="OA294" s="135"/>
      <c r="OB294" s="135"/>
      <c r="OC294" s="135"/>
      <c r="OD294" s="135"/>
      <c r="OE294" s="135"/>
      <c r="OF294" s="135"/>
      <c r="OG294" s="135"/>
      <c r="OH294" s="135"/>
      <c r="OI294" s="135"/>
      <c r="OJ294" s="135"/>
      <c r="OK294" s="135"/>
      <c r="OL294" s="135"/>
      <c r="OM294" s="135"/>
      <c r="ON294" s="135"/>
      <c r="OO294" s="135"/>
      <c r="OP294" s="135"/>
      <c r="OQ294" s="135"/>
      <c r="OR294" s="135"/>
      <c r="OS294" s="135"/>
      <c r="OT294" s="135"/>
      <c r="OU294" s="135"/>
      <c r="OV294" s="135"/>
      <c r="OW294" s="135"/>
      <c r="OX294" s="135"/>
      <c r="OY294" s="135"/>
      <c r="OZ294" s="135"/>
      <c r="PA294" s="135"/>
      <c r="PB294" s="135"/>
      <c r="PC294" s="135"/>
      <c r="PD294" s="135"/>
      <c r="PE294" s="135"/>
      <c r="PF294" s="135"/>
      <c r="PG294" s="135"/>
      <c r="PH294" s="135"/>
      <c r="PI294" s="135"/>
      <c r="PJ294" s="135"/>
      <c r="PK294" s="135"/>
      <c r="PL294" s="135"/>
      <c r="PM294" s="135"/>
      <c r="PN294" s="135"/>
      <c r="PO294" s="135"/>
      <c r="PP294" s="135"/>
      <c r="PQ294" s="135"/>
      <c r="PR294" s="135"/>
      <c r="PS294" s="135"/>
      <c r="PT294" s="135"/>
      <c r="PU294" s="135"/>
      <c r="PV294" s="135"/>
      <c r="PW294" s="135"/>
      <c r="PX294" s="135"/>
      <c r="PY294" s="135"/>
      <c r="PZ294" s="135"/>
      <c r="QA294" s="135"/>
      <c r="QB294" s="135"/>
      <c r="QC294" s="135"/>
      <c r="QD294" s="135"/>
      <c r="QE294" s="135"/>
      <c r="QF294" s="135"/>
      <c r="QG294" s="135"/>
      <c r="QH294" s="135"/>
      <c r="QI294" s="135"/>
      <c r="QJ294" s="135"/>
      <c r="QK294" s="135"/>
      <c r="QL294" s="135"/>
      <c r="QM294" s="135"/>
      <c r="QN294" s="135"/>
      <c r="QO294" s="135"/>
      <c r="QP294" s="135"/>
      <c r="QQ294" s="135"/>
      <c r="QR294" s="135"/>
      <c r="QS294" s="135"/>
      <c r="QT294" s="135"/>
      <c r="QU294" s="135"/>
      <c r="QV294" s="135"/>
      <c r="QW294" s="135"/>
      <c r="QX294" s="135"/>
      <c r="QY294" s="135"/>
      <c r="QZ294" s="135"/>
      <c r="RA294" s="135"/>
      <c r="RB294" s="135"/>
      <c r="RC294" s="135"/>
      <c r="RD294" s="135"/>
      <c r="RE294" s="135"/>
      <c r="RF294" s="135"/>
      <c r="RG294" s="135"/>
      <c r="RH294" s="135"/>
      <c r="RI294" s="135"/>
      <c r="RJ294" s="135"/>
      <c r="RK294" s="135"/>
      <c r="RL294" s="135"/>
      <c r="RM294" s="135"/>
      <c r="RN294" s="135"/>
      <c r="RO294" s="135"/>
      <c r="RP294" s="135"/>
      <c r="RQ294" s="135"/>
      <c r="RR294" s="135"/>
      <c r="RS294" s="135"/>
      <c r="RT294" s="135"/>
      <c r="RU294" s="135"/>
      <c r="RV294" s="135"/>
      <c r="RW294" s="135"/>
      <c r="RX294" s="135"/>
      <c r="RY294" s="135"/>
      <c r="RZ294" s="135"/>
      <c r="SA294" s="135"/>
      <c r="SB294" s="135"/>
      <c r="SC294" s="135"/>
      <c r="SD294" s="135"/>
      <c r="SE294" s="135"/>
      <c r="SF294" s="135"/>
      <c r="SG294" s="135"/>
      <c r="SH294" s="135"/>
      <c r="SI294" s="135"/>
      <c r="SJ294" s="135"/>
      <c r="SK294" s="135"/>
      <c r="SL294" s="135"/>
      <c r="SM294" s="135"/>
      <c r="SN294" s="135"/>
      <c r="SO294" s="135"/>
      <c r="SP294" s="135"/>
      <c r="SQ294" s="135"/>
      <c r="SR294" s="135"/>
      <c r="SS294" s="135"/>
      <c r="ST294" s="135"/>
      <c r="SU294" s="135"/>
      <c r="SV294" s="135"/>
      <c r="SW294" s="135"/>
      <c r="SX294" s="135"/>
      <c r="SY294" s="135"/>
      <c r="SZ294" s="135"/>
      <c r="TA294" s="135"/>
      <c r="TB294" s="135"/>
      <c r="TC294" s="135"/>
      <c r="TD294" s="135"/>
      <c r="TE294" s="135"/>
      <c r="TF294" s="135"/>
      <c r="TG294" s="135"/>
      <c r="TH294" s="135"/>
      <c r="TI294" s="135"/>
      <c r="TJ294" s="135"/>
      <c r="TK294" s="135"/>
      <c r="TL294" s="135"/>
      <c r="TM294" s="135"/>
      <c r="TN294" s="135"/>
      <c r="TO294" s="135"/>
      <c r="TP294" s="135"/>
      <c r="TQ294" s="135"/>
      <c r="TR294" s="135"/>
      <c r="TS294" s="135"/>
      <c r="TT294" s="135"/>
      <c r="TU294" s="135"/>
      <c r="TV294" s="135"/>
      <c r="TW294" s="135"/>
      <c r="TX294" s="135"/>
      <c r="TY294" s="135"/>
      <c r="TZ294" s="135"/>
      <c r="UA294" s="135"/>
      <c r="UB294" s="135"/>
      <c r="UC294" s="135"/>
      <c r="UD294" s="135"/>
      <c r="UE294" s="135"/>
      <c r="UF294" s="135"/>
      <c r="UG294" s="135"/>
      <c r="UH294" s="135"/>
      <c r="UI294" s="135"/>
      <c r="UJ294" s="135"/>
      <c r="UK294" s="135"/>
      <c r="UL294" s="135"/>
      <c r="UM294" s="135"/>
      <c r="UN294" s="135"/>
      <c r="UO294" s="135"/>
      <c r="UP294" s="135"/>
      <c r="UQ294" s="135"/>
      <c r="UR294" s="135"/>
      <c r="US294" s="135"/>
      <c r="UT294" s="135"/>
      <c r="UU294" s="135"/>
      <c r="UV294" s="135"/>
      <c r="UW294" s="135"/>
      <c r="UX294" s="135"/>
      <c r="UY294" s="135"/>
      <c r="UZ294" s="135"/>
      <c r="VA294" s="135"/>
      <c r="VB294" s="135"/>
      <c r="VC294" s="135"/>
      <c r="VD294" s="135"/>
      <c r="VE294" s="135"/>
      <c r="VF294" s="135"/>
      <c r="VG294" s="135"/>
      <c r="VH294" s="135"/>
      <c r="VI294" s="135"/>
      <c r="VJ294" s="135"/>
      <c r="VK294" s="135"/>
      <c r="VL294" s="135"/>
      <c r="VM294" s="135"/>
      <c r="VN294" s="135"/>
      <c r="VO294" s="135"/>
      <c r="VP294" s="135"/>
      <c r="VQ294" s="135"/>
      <c r="VR294" s="135"/>
      <c r="VS294" s="135"/>
      <c r="VT294" s="135"/>
      <c r="VU294" s="135"/>
      <c r="VV294" s="135"/>
      <c r="VW294" s="135"/>
      <c r="VX294" s="135"/>
      <c r="VY294" s="135"/>
      <c r="VZ294" s="135"/>
      <c r="WA294" s="135"/>
      <c r="WB294" s="135"/>
      <c r="WC294" s="135"/>
      <c r="WD294" s="135"/>
      <c r="WE294" s="135"/>
      <c r="WF294" s="135"/>
      <c r="WG294" s="135"/>
      <c r="WH294" s="135"/>
      <c r="WI294" s="135"/>
      <c r="WJ294" s="135"/>
      <c r="WK294" s="135"/>
      <c r="WL294" s="135"/>
      <c r="WM294" s="135"/>
      <c r="WN294" s="135"/>
      <c r="WO294" s="135"/>
      <c r="WP294" s="135"/>
      <c r="WQ294" s="135"/>
      <c r="WR294" s="135"/>
      <c r="WS294" s="135"/>
      <c r="WT294" s="135"/>
      <c r="WU294" s="135"/>
      <c r="WV294" s="135"/>
      <c r="WW294" s="135"/>
      <c r="WX294" s="135"/>
      <c r="WY294" s="135"/>
      <c r="WZ294" s="135"/>
      <c r="XA294" s="135"/>
      <c r="XB294" s="135"/>
      <c r="XC294" s="135"/>
      <c r="XD294" s="135"/>
      <c r="XE294" s="135"/>
      <c r="XF294" s="135"/>
      <c r="XG294" s="135"/>
      <c r="XH294" s="135"/>
      <c r="XI294" s="135"/>
      <c r="XJ294" s="135"/>
      <c r="XK294" s="135"/>
      <c r="XL294" s="135"/>
      <c r="XM294" s="135"/>
      <c r="XN294" s="135"/>
      <c r="XO294" s="135"/>
      <c r="XP294" s="135"/>
      <c r="XQ294" s="135"/>
      <c r="XR294" s="135"/>
      <c r="XS294" s="135"/>
      <c r="XT294" s="135"/>
      <c r="XU294" s="135"/>
      <c r="XV294" s="135"/>
      <c r="XW294" s="135"/>
      <c r="XX294" s="135"/>
      <c r="XY294" s="135"/>
      <c r="XZ294" s="135"/>
      <c r="YA294" s="135"/>
      <c r="YB294" s="135"/>
      <c r="YC294" s="135"/>
      <c r="YD294" s="135"/>
      <c r="YE294" s="135"/>
      <c r="YF294" s="135"/>
      <c r="YG294" s="135"/>
      <c r="YH294" s="135"/>
      <c r="YI294" s="135"/>
      <c r="YJ294" s="135"/>
      <c r="YK294" s="135"/>
      <c r="YL294" s="135"/>
      <c r="YM294" s="135"/>
      <c r="YN294" s="135"/>
      <c r="YO294" s="135"/>
      <c r="YP294" s="135"/>
      <c r="YQ294" s="135"/>
      <c r="YR294" s="135"/>
      <c r="YS294" s="135"/>
      <c r="YT294" s="135"/>
      <c r="YU294" s="135"/>
      <c r="YV294" s="135"/>
      <c r="YW294" s="135"/>
      <c r="YX294" s="135"/>
      <c r="YY294" s="135"/>
      <c r="YZ294" s="135"/>
      <c r="ZA294" s="135"/>
      <c r="ZB294" s="135"/>
      <c r="ZC294" s="135"/>
      <c r="ZD294" s="135"/>
      <c r="ZE294" s="135"/>
      <c r="ZF294" s="135"/>
      <c r="ZG294" s="135"/>
      <c r="ZH294" s="135"/>
      <c r="ZI294" s="135"/>
      <c r="ZJ294" s="135"/>
      <c r="ZK294" s="135"/>
      <c r="ZL294" s="135"/>
      <c r="ZM294" s="135"/>
      <c r="ZN294" s="135"/>
      <c r="ZO294" s="135"/>
      <c r="ZP294" s="135"/>
      <c r="ZQ294" s="135"/>
      <c r="ZR294" s="135"/>
      <c r="ZS294" s="135"/>
      <c r="ZT294" s="135"/>
      <c r="ZU294" s="135"/>
      <c r="ZV294" s="135"/>
      <c r="ZW294" s="135"/>
      <c r="ZX294" s="135"/>
      <c r="ZY294" s="135"/>
      <c r="ZZ294" s="135"/>
      <c r="AAA294" s="135"/>
      <c r="AAB294" s="135"/>
      <c r="AAC294" s="135"/>
      <c r="AAD294" s="135"/>
      <c r="AAE294" s="135"/>
      <c r="AAF294" s="135"/>
      <c r="AAG294" s="135"/>
      <c r="AAH294" s="135"/>
      <c r="AAI294" s="135"/>
      <c r="AAJ294" s="135"/>
      <c r="AAK294" s="135"/>
      <c r="AAL294" s="135"/>
      <c r="AAM294" s="135"/>
      <c r="AAN294" s="135"/>
      <c r="AAO294" s="135"/>
      <c r="AAP294" s="135"/>
      <c r="AAQ294" s="135"/>
      <c r="AAR294" s="135"/>
      <c r="AAS294" s="135"/>
      <c r="AAT294" s="135"/>
      <c r="AAU294" s="135"/>
      <c r="AAV294" s="135"/>
      <c r="AAW294" s="135"/>
      <c r="AAX294" s="135"/>
      <c r="AAY294" s="135"/>
      <c r="AAZ294" s="135"/>
      <c r="ABA294" s="135"/>
      <c r="ABB294" s="135"/>
      <c r="ABC294" s="135"/>
      <c r="ABD294" s="135"/>
      <c r="ABE294" s="135"/>
      <c r="ABF294" s="135"/>
      <c r="ABG294" s="135"/>
      <c r="ABH294" s="135"/>
      <c r="ABI294" s="135"/>
      <c r="ABJ294" s="135"/>
      <c r="ABK294" s="135"/>
      <c r="ABL294" s="135"/>
      <c r="ABM294" s="135"/>
      <c r="ABN294" s="135"/>
      <c r="ABO294" s="135"/>
      <c r="ABP294" s="135"/>
      <c r="ABQ294" s="135"/>
      <c r="ABR294" s="135"/>
      <c r="ABS294" s="135"/>
      <c r="ABT294" s="135"/>
      <c r="ABU294" s="135"/>
      <c r="ABV294" s="135"/>
      <c r="ABW294" s="135"/>
      <c r="ABX294" s="135"/>
      <c r="ABY294" s="135"/>
      <c r="ABZ294" s="135"/>
      <c r="ACA294" s="135"/>
      <c r="ACB294" s="135"/>
      <c r="ACC294" s="135"/>
      <c r="ACD294" s="135"/>
      <c r="ACE294" s="135"/>
      <c r="ACF294" s="135"/>
      <c r="ACG294" s="135"/>
      <c r="ACH294" s="135"/>
      <c r="ACI294" s="135"/>
      <c r="ACJ294" s="135"/>
      <c r="ACK294" s="135"/>
      <c r="ACL294" s="135"/>
      <c r="ACM294" s="135"/>
      <c r="ACN294" s="135"/>
      <c r="ACO294" s="135"/>
      <c r="ACP294" s="135"/>
      <c r="ACQ294" s="135"/>
      <c r="ACR294" s="135"/>
      <c r="ACS294" s="135"/>
      <c r="ACT294" s="135"/>
      <c r="ACU294" s="135"/>
      <c r="ACV294" s="135"/>
      <c r="ACW294" s="135"/>
      <c r="ACX294" s="135"/>
      <c r="ACY294" s="135"/>
      <c r="ACZ294" s="135"/>
      <c r="ADA294" s="135"/>
      <c r="ADB294" s="135"/>
      <c r="ADC294" s="135"/>
      <c r="ADD294" s="135"/>
      <c r="ADE294" s="135"/>
      <c r="ADF294" s="135"/>
      <c r="ADG294" s="135"/>
      <c r="ADH294" s="135"/>
      <c r="ADI294" s="135"/>
      <c r="ADJ294" s="135"/>
      <c r="ADK294" s="135"/>
      <c r="ADL294" s="135"/>
      <c r="ADM294" s="135"/>
      <c r="ADN294" s="135"/>
      <c r="ADO294" s="135"/>
      <c r="ADP294" s="135"/>
      <c r="ADQ294" s="135"/>
      <c r="ADR294" s="135"/>
      <c r="ADS294" s="135"/>
      <c r="ADT294" s="135"/>
      <c r="ADU294" s="135"/>
      <c r="ADV294" s="135"/>
      <c r="ADW294" s="135"/>
      <c r="ADX294" s="135"/>
      <c r="ADY294" s="135"/>
      <c r="ADZ294" s="135"/>
      <c r="AEA294" s="135"/>
      <c r="AEB294" s="135"/>
      <c r="AEC294" s="135"/>
      <c r="AED294" s="135"/>
      <c r="AEE294" s="135"/>
      <c r="AEF294" s="135"/>
      <c r="AEG294" s="135"/>
      <c r="AEH294" s="135"/>
      <c r="AEI294" s="135"/>
      <c r="AEJ294" s="135"/>
      <c r="AEK294" s="135"/>
      <c r="AEL294" s="135"/>
      <c r="AEM294" s="135"/>
      <c r="AEN294" s="135"/>
      <c r="AEO294" s="135"/>
      <c r="AEP294" s="135"/>
      <c r="AEQ294" s="135"/>
      <c r="AER294" s="135"/>
      <c r="AES294" s="135"/>
      <c r="AET294" s="135"/>
      <c r="AEU294" s="135"/>
      <c r="AEV294" s="135"/>
      <c r="AEW294" s="135"/>
      <c r="AEX294" s="135"/>
      <c r="AEY294" s="135"/>
      <c r="AEZ294" s="135"/>
      <c r="AFA294" s="135"/>
      <c r="AFB294" s="135"/>
      <c r="AFC294" s="135"/>
      <c r="AFD294" s="135"/>
      <c r="AFE294" s="135"/>
      <c r="AFF294" s="135"/>
      <c r="AFG294" s="135"/>
      <c r="AFH294" s="135"/>
      <c r="AFI294" s="135"/>
      <c r="AFJ294" s="135"/>
      <c r="AFK294" s="135"/>
      <c r="AFL294" s="135"/>
      <c r="AFM294" s="135"/>
      <c r="AFN294" s="135"/>
      <c r="AFO294" s="135"/>
      <c r="AFP294" s="135"/>
      <c r="AFQ294" s="135"/>
      <c r="AFR294" s="135"/>
      <c r="AFS294" s="135"/>
      <c r="AFT294" s="135"/>
      <c r="AFU294" s="135"/>
      <c r="AFV294" s="135"/>
      <c r="AFW294" s="135"/>
      <c r="AFX294" s="135"/>
      <c r="AFY294" s="135"/>
      <c r="AFZ294" s="135"/>
      <c r="AGA294" s="135"/>
      <c r="AGB294" s="135"/>
      <c r="AGC294" s="135"/>
      <c r="AGD294" s="135"/>
      <c r="AGE294" s="135"/>
      <c r="AGF294" s="135"/>
      <c r="AGG294" s="135"/>
      <c r="AGH294" s="135"/>
      <c r="AGI294" s="135"/>
      <c r="AGJ294" s="135"/>
      <c r="AGK294" s="135"/>
      <c r="AGL294" s="135"/>
      <c r="AGM294" s="135"/>
      <c r="AGN294" s="135"/>
      <c r="AGO294" s="135"/>
      <c r="AGP294" s="135"/>
      <c r="AGQ294" s="135"/>
      <c r="AGR294" s="135"/>
      <c r="AGS294" s="135"/>
      <c r="AGT294" s="135"/>
      <c r="AGU294" s="135"/>
      <c r="AGV294" s="135"/>
      <c r="AGW294" s="135"/>
      <c r="AGX294" s="135"/>
      <c r="AGY294" s="135"/>
      <c r="AGZ294" s="135"/>
      <c r="AHA294" s="135"/>
      <c r="AHB294" s="135"/>
      <c r="AHC294" s="135"/>
      <c r="AHD294" s="135"/>
      <c r="AHE294" s="135"/>
      <c r="AHF294" s="135"/>
      <c r="AHG294" s="135"/>
      <c r="AHH294" s="135"/>
      <c r="AHI294" s="135"/>
      <c r="AHJ294" s="135"/>
      <c r="AHK294" s="135"/>
      <c r="AHL294" s="135"/>
      <c r="AHM294" s="135"/>
      <c r="AHN294" s="135"/>
      <c r="AHO294" s="135"/>
      <c r="AHP294" s="135"/>
      <c r="AHQ294" s="135"/>
      <c r="AHR294" s="135"/>
      <c r="AHS294" s="135"/>
      <c r="AHT294" s="135"/>
      <c r="AHU294" s="135"/>
      <c r="AHV294" s="135"/>
      <c r="AHW294" s="135"/>
      <c r="AHX294" s="135"/>
      <c r="AHY294" s="135"/>
      <c r="AHZ294" s="135"/>
      <c r="AIA294" s="135"/>
      <c r="AIB294" s="135"/>
      <c r="AIC294" s="135"/>
      <c r="AID294" s="135"/>
      <c r="AIE294" s="135"/>
      <c r="AIF294" s="135"/>
      <c r="AIG294" s="135"/>
      <c r="AIH294" s="135"/>
      <c r="AII294" s="135"/>
      <c r="AIJ294" s="135"/>
      <c r="AIK294" s="135"/>
      <c r="AIL294" s="135"/>
      <c r="AIM294" s="135"/>
      <c r="AIN294" s="135"/>
      <c r="AIO294" s="135"/>
      <c r="AIP294" s="135"/>
      <c r="AIQ294" s="135"/>
      <c r="AIR294" s="135"/>
      <c r="AIS294" s="135"/>
      <c r="AIT294" s="135"/>
      <c r="AIU294" s="135"/>
      <c r="AIV294" s="135"/>
      <c r="AIW294" s="135"/>
      <c r="AIX294" s="135"/>
      <c r="AIY294" s="135"/>
      <c r="AIZ294" s="135"/>
      <c r="AJA294" s="135"/>
      <c r="AJB294" s="135"/>
      <c r="AJC294" s="135"/>
      <c r="AJD294" s="135"/>
      <c r="AJE294" s="135"/>
      <c r="AJF294" s="135"/>
      <c r="AJG294" s="135"/>
      <c r="AJH294" s="135"/>
      <c r="AJI294" s="135"/>
      <c r="AJJ294" s="135"/>
      <c r="AJK294" s="135"/>
      <c r="AJL294" s="135"/>
      <c r="AJM294" s="135"/>
      <c r="AJN294" s="135"/>
      <c r="AJO294" s="135"/>
      <c r="AJP294" s="135"/>
      <c r="AJQ294" s="135"/>
      <c r="AJR294" s="135"/>
      <c r="AJS294" s="135"/>
      <c r="AJT294" s="135"/>
      <c r="AJU294" s="135"/>
      <c r="AJV294" s="135"/>
      <c r="AJW294" s="135"/>
      <c r="AJX294" s="135"/>
      <c r="AJY294" s="135"/>
      <c r="AJZ294" s="135"/>
      <c r="AKA294" s="135"/>
      <c r="AKB294" s="135"/>
      <c r="AKC294" s="135"/>
      <c r="AKD294" s="135"/>
      <c r="AKE294" s="135"/>
      <c r="AKF294" s="135"/>
      <c r="AKG294" s="135"/>
      <c r="AKH294" s="135"/>
      <c r="AKI294" s="135"/>
      <c r="AKJ294" s="135"/>
      <c r="AKK294" s="135"/>
      <c r="AKL294" s="135"/>
      <c r="AKM294" s="135"/>
      <c r="AKN294" s="135"/>
      <c r="AKO294" s="135"/>
      <c r="AKP294" s="135"/>
      <c r="AKQ294" s="135"/>
      <c r="AKR294" s="135"/>
      <c r="AKS294" s="135"/>
      <c r="AKT294" s="135"/>
      <c r="AKU294" s="135"/>
      <c r="AKV294" s="135"/>
      <c r="AKW294" s="135"/>
      <c r="AKX294" s="135"/>
      <c r="AKY294" s="135"/>
      <c r="AKZ294" s="135"/>
      <c r="ALA294" s="135"/>
      <c r="ALB294" s="135"/>
      <c r="ALC294" s="135"/>
      <c r="ALD294" s="135"/>
      <c r="ALE294" s="135"/>
      <c r="ALF294" s="135"/>
      <c r="ALG294" s="135"/>
      <c r="ALH294" s="135"/>
      <c r="ALI294" s="135"/>
      <c r="ALJ294" s="135"/>
      <c r="ALK294" s="135"/>
      <c r="ALL294" s="135"/>
      <c r="ALM294" s="135"/>
      <c r="ALN294" s="135"/>
      <c r="ALO294" s="135"/>
      <c r="ALP294" s="135"/>
      <c r="ALQ294" s="135"/>
      <c r="ALR294" s="135"/>
      <c r="ALS294" s="135"/>
      <c r="ALT294" s="135"/>
      <c r="ALU294" s="135"/>
      <c r="ALV294" s="135"/>
      <c r="ALW294" s="135"/>
      <c r="ALX294" s="135"/>
      <c r="ALY294" s="135"/>
      <c r="ALZ294" s="135"/>
      <c r="AMA294" s="135"/>
      <c r="AMB294" s="135"/>
      <c r="AMC294" s="135"/>
      <c r="AMD294" s="135"/>
      <c r="AME294" s="135"/>
      <c r="AMF294" s="135"/>
      <c r="AMG294" s="135"/>
      <c r="AMH294" s="135"/>
      <c r="AMI294" s="135"/>
      <c r="AMJ294" s="135"/>
      <c r="AMK294" s="135"/>
      <c r="AML294" s="135"/>
      <c r="AMM294" s="135"/>
      <c r="AMN294" s="135"/>
      <c r="AMO294" s="135"/>
      <c r="AMP294" s="135"/>
      <c r="AMQ294" s="135"/>
      <c r="AMR294" s="135"/>
      <c r="AMS294" s="135"/>
      <c r="AMT294" s="135"/>
      <c r="AMU294" s="135"/>
      <c r="AMV294" s="135"/>
      <c r="AMW294" s="135"/>
      <c r="AMX294" s="135"/>
      <c r="AMY294" s="135"/>
      <c r="AMZ294" s="135"/>
      <c r="ANA294" s="135"/>
      <c r="ANB294" s="135"/>
      <c r="ANC294" s="135"/>
      <c r="AND294" s="135"/>
      <c r="ANE294" s="135"/>
      <c r="ANF294" s="135"/>
      <c r="ANG294" s="135"/>
      <c r="ANH294" s="135"/>
      <c r="ANI294" s="135"/>
      <c r="ANJ294" s="135"/>
      <c r="ANK294" s="135"/>
      <c r="ANL294" s="135"/>
      <c r="ANM294" s="135"/>
      <c r="ANN294" s="135"/>
      <c r="ANO294" s="135"/>
      <c r="ANP294" s="135"/>
      <c r="ANQ294" s="135"/>
      <c r="ANR294" s="135"/>
      <c r="ANS294" s="135"/>
      <c r="ANT294" s="135"/>
      <c r="ANU294" s="135"/>
      <c r="ANV294" s="135"/>
      <c r="ANW294" s="135"/>
      <c r="ANX294" s="135"/>
      <c r="ANY294" s="135"/>
      <c r="ANZ294" s="135"/>
      <c r="AOA294" s="135"/>
      <c r="AOB294" s="135"/>
      <c r="AOC294" s="135"/>
      <c r="AOD294" s="135"/>
      <c r="AOE294" s="135"/>
      <c r="AOF294" s="135"/>
      <c r="AOG294" s="135"/>
      <c r="AOH294" s="135"/>
      <c r="AOI294" s="135"/>
      <c r="AOJ294" s="135"/>
      <c r="AOK294" s="135"/>
      <c r="AOL294" s="135"/>
      <c r="AOM294" s="135"/>
      <c r="AON294" s="135"/>
      <c r="AOO294" s="135"/>
      <c r="AOP294" s="135"/>
      <c r="AOQ294" s="135"/>
      <c r="AOR294" s="135"/>
      <c r="AOS294" s="135"/>
      <c r="AOT294" s="135"/>
      <c r="AOU294" s="135"/>
      <c r="AOV294" s="135"/>
      <c r="AOW294" s="135"/>
      <c r="AOX294" s="135"/>
      <c r="AOY294" s="135"/>
      <c r="AOZ294" s="135"/>
      <c r="APA294" s="135"/>
      <c r="APB294" s="135"/>
      <c r="APC294" s="135"/>
      <c r="APD294" s="135"/>
      <c r="APE294" s="135"/>
      <c r="APF294" s="135"/>
      <c r="APG294" s="135"/>
      <c r="APH294" s="135"/>
      <c r="API294" s="135"/>
      <c r="APJ294" s="135"/>
      <c r="APK294" s="135"/>
      <c r="APL294" s="135"/>
      <c r="APM294" s="135"/>
      <c r="APN294" s="135"/>
      <c r="APO294" s="135"/>
      <c r="APP294" s="135"/>
      <c r="APQ294" s="135"/>
      <c r="APR294" s="135"/>
      <c r="APS294" s="135"/>
      <c r="APT294" s="135"/>
      <c r="APU294" s="135"/>
      <c r="APV294" s="135"/>
      <c r="APW294" s="135"/>
      <c r="APX294" s="135"/>
      <c r="APY294" s="135"/>
      <c r="APZ294" s="135"/>
      <c r="AQA294" s="135"/>
      <c r="AQB294" s="135"/>
      <c r="AQC294" s="135"/>
      <c r="AQD294" s="135"/>
      <c r="AQE294" s="135"/>
      <c r="AQF294" s="135"/>
      <c r="AQG294" s="135"/>
      <c r="AQH294" s="135"/>
      <c r="AQI294" s="135"/>
      <c r="AQJ294" s="135"/>
      <c r="AQK294" s="135"/>
      <c r="AQL294" s="135"/>
      <c r="AQM294" s="135"/>
      <c r="AQN294" s="135"/>
      <c r="AQO294" s="135"/>
      <c r="AQP294" s="135"/>
      <c r="AQQ294" s="135"/>
      <c r="AQR294" s="135"/>
      <c r="AQS294" s="135"/>
      <c r="AQT294" s="135"/>
      <c r="AQU294" s="135"/>
      <c r="AQV294" s="135"/>
      <c r="AQW294" s="135"/>
      <c r="AQX294" s="135"/>
      <c r="AQY294" s="135"/>
      <c r="AQZ294" s="135"/>
      <c r="ARA294" s="135"/>
      <c r="ARB294" s="135"/>
      <c r="ARC294" s="135"/>
      <c r="ARD294" s="135"/>
      <c r="ARE294" s="135"/>
      <c r="ARF294" s="135"/>
      <c r="ARG294" s="135"/>
      <c r="ARH294" s="135"/>
      <c r="ARI294" s="135"/>
      <c r="ARJ294" s="135"/>
      <c r="ARK294" s="135"/>
      <c r="ARL294" s="135"/>
      <c r="ARM294" s="135"/>
      <c r="ARN294" s="135"/>
      <c r="ARO294" s="135"/>
      <c r="ARP294" s="135"/>
      <c r="ARQ294" s="135"/>
      <c r="ARR294" s="135"/>
      <c r="ARS294" s="135"/>
      <c r="ART294" s="135"/>
      <c r="ARU294" s="135"/>
      <c r="ARV294" s="135"/>
      <c r="ARW294" s="135"/>
      <c r="ARX294" s="135"/>
      <c r="ARY294" s="135"/>
      <c r="ARZ294" s="135"/>
      <c r="ASA294" s="135"/>
      <c r="ASB294" s="135"/>
      <c r="ASC294" s="135"/>
      <c r="ASD294" s="135"/>
      <c r="ASE294" s="135"/>
      <c r="ASF294" s="135"/>
      <c r="ASG294" s="135"/>
      <c r="ASH294" s="135"/>
      <c r="ASI294" s="135"/>
      <c r="ASJ294" s="135"/>
      <c r="ASK294" s="135"/>
      <c r="ASL294" s="135"/>
      <c r="ASM294" s="135"/>
      <c r="ASN294" s="135"/>
      <c r="ASO294" s="135"/>
      <c r="ASP294" s="135"/>
      <c r="ASQ294" s="135"/>
      <c r="ASR294" s="135"/>
      <c r="ASS294" s="135"/>
      <c r="AST294" s="135"/>
      <c r="ASU294" s="135"/>
      <c r="ASV294" s="135"/>
      <c r="ASW294" s="135"/>
      <c r="ASX294" s="135"/>
      <c r="ASY294" s="135"/>
      <c r="ASZ294" s="135"/>
      <c r="ATA294" s="135"/>
      <c r="ATB294" s="135"/>
      <c r="ATC294" s="135"/>
      <c r="ATD294" s="135"/>
      <c r="ATE294" s="135"/>
      <c r="ATF294" s="135"/>
      <c r="ATG294" s="135"/>
      <c r="ATH294" s="135"/>
      <c r="ATI294" s="135"/>
      <c r="ATJ294" s="135"/>
      <c r="ATK294" s="135"/>
      <c r="ATL294" s="135"/>
      <c r="ATM294" s="135"/>
      <c r="ATN294" s="135"/>
      <c r="ATO294" s="135"/>
      <c r="ATP294" s="135"/>
      <c r="ATQ294" s="135"/>
      <c r="ATR294" s="135"/>
      <c r="ATS294" s="135"/>
      <c r="ATT294" s="135"/>
      <c r="ATU294" s="135"/>
      <c r="ATV294" s="135"/>
      <c r="ATW294" s="135"/>
      <c r="ATX294" s="135"/>
      <c r="ATY294" s="135"/>
      <c r="ATZ294" s="135"/>
      <c r="AUA294" s="135"/>
      <c r="AUB294" s="135"/>
      <c r="AUC294" s="135"/>
      <c r="AUD294" s="135"/>
      <c r="AUE294" s="135"/>
      <c r="AUF294" s="135"/>
      <c r="AUG294" s="135"/>
      <c r="AUH294" s="135"/>
      <c r="AUI294" s="135"/>
      <c r="AUJ294" s="135"/>
      <c r="AUK294" s="135"/>
      <c r="AUL294" s="135"/>
      <c r="AUM294" s="135"/>
      <c r="AUN294" s="135"/>
      <c r="AUO294" s="135"/>
      <c r="AUP294" s="135"/>
      <c r="AUQ294" s="135"/>
      <c r="AUR294" s="135"/>
      <c r="AUS294" s="135"/>
      <c r="AUT294" s="135"/>
      <c r="AUU294" s="135"/>
      <c r="AUV294" s="135"/>
      <c r="AUW294" s="135"/>
      <c r="AUX294" s="135"/>
      <c r="AUY294" s="135"/>
      <c r="AUZ294" s="135"/>
      <c r="AVA294" s="135"/>
      <c r="AVB294" s="135"/>
      <c r="AVC294" s="135"/>
      <c r="AVD294" s="135"/>
      <c r="AVE294" s="135"/>
      <c r="AVF294" s="135"/>
      <c r="AVG294" s="135"/>
      <c r="AVH294" s="135"/>
      <c r="AVI294" s="135"/>
      <c r="AVJ294" s="135"/>
      <c r="AVK294" s="135"/>
      <c r="AVL294" s="135"/>
      <c r="AVM294" s="135"/>
      <c r="AVN294" s="135"/>
      <c r="AVO294" s="135"/>
      <c r="AVP294" s="135"/>
      <c r="AVQ294" s="135"/>
      <c r="AVR294" s="135"/>
      <c r="AVS294" s="135"/>
      <c r="AVT294" s="135"/>
      <c r="AVU294" s="135"/>
      <c r="AVV294" s="135"/>
      <c r="AVW294" s="135"/>
      <c r="AVX294" s="135"/>
      <c r="AVY294" s="135"/>
      <c r="AVZ294" s="135"/>
      <c r="AWA294" s="135"/>
      <c r="AWB294" s="135"/>
      <c r="AWC294" s="135"/>
      <c r="AWD294" s="135"/>
      <c r="AWE294" s="135"/>
      <c r="AWF294" s="135"/>
      <c r="AWG294" s="135"/>
      <c r="AWH294" s="135"/>
      <c r="AWI294" s="135"/>
      <c r="AWJ294" s="135"/>
      <c r="AWK294" s="135"/>
      <c r="AWL294" s="135"/>
      <c r="AWM294" s="135"/>
      <c r="AWN294" s="135"/>
      <c r="AWO294" s="135"/>
      <c r="AWP294" s="135"/>
      <c r="AWQ294" s="135"/>
      <c r="AWR294" s="135"/>
      <c r="AWS294" s="135"/>
      <c r="AWT294" s="135"/>
      <c r="AWU294" s="135"/>
      <c r="AWV294" s="135"/>
      <c r="AWW294" s="135"/>
      <c r="AWX294" s="135"/>
      <c r="AWY294" s="135"/>
      <c r="AWZ294" s="135"/>
      <c r="AXA294" s="135"/>
      <c r="AXB294" s="135"/>
      <c r="AXC294" s="135"/>
      <c r="AXD294" s="135"/>
      <c r="AXE294" s="135"/>
      <c r="AXF294" s="135"/>
      <c r="AXG294" s="135"/>
      <c r="AXH294" s="135"/>
      <c r="AXI294" s="135"/>
      <c r="AXJ294" s="135"/>
      <c r="AXK294" s="135"/>
      <c r="AXL294" s="135"/>
      <c r="AXM294" s="135"/>
      <c r="AXN294" s="135"/>
      <c r="AXO294" s="135"/>
      <c r="AXP294" s="135"/>
      <c r="AXQ294" s="135"/>
      <c r="AXR294" s="135"/>
      <c r="AXS294" s="135"/>
      <c r="AXT294" s="135"/>
      <c r="AXU294" s="135"/>
      <c r="AXV294" s="135"/>
      <c r="AXW294" s="135"/>
      <c r="AXX294" s="135"/>
      <c r="AXY294" s="135"/>
      <c r="AXZ294" s="135"/>
      <c r="AYA294" s="135"/>
      <c r="AYB294" s="135"/>
      <c r="AYC294" s="135"/>
      <c r="AYD294" s="135"/>
      <c r="AYE294" s="135"/>
      <c r="AYF294" s="135"/>
      <c r="AYG294" s="135"/>
      <c r="AYH294" s="135"/>
      <c r="AYI294" s="135"/>
      <c r="AYJ294" s="135"/>
      <c r="AYK294" s="135"/>
      <c r="AYL294" s="135"/>
      <c r="AYM294" s="135"/>
      <c r="AYN294" s="135"/>
      <c r="AYO294" s="135"/>
      <c r="AYP294" s="135"/>
      <c r="AYQ294" s="135"/>
      <c r="AYR294" s="135"/>
      <c r="AYS294" s="135"/>
      <c r="AYT294" s="135"/>
      <c r="AYU294" s="135"/>
      <c r="AYV294" s="135"/>
      <c r="AYW294" s="135"/>
      <c r="AYX294" s="135"/>
      <c r="AYY294" s="135"/>
      <c r="AYZ294" s="135"/>
      <c r="AZA294" s="135"/>
      <c r="AZB294" s="135"/>
      <c r="AZC294" s="135"/>
      <c r="AZD294" s="135"/>
      <c r="AZE294" s="135"/>
      <c r="AZF294" s="135"/>
      <c r="AZG294" s="135"/>
      <c r="AZH294" s="135"/>
      <c r="AZI294" s="135"/>
      <c r="AZJ294" s="135"/>
      <c r="AZK294" s="135"/>
      <c r="AZL294" s="135"/>
      <c r="AZM294" s="135"/>
      <c r="AZN294" s="135"/>
      <c r="AZO294" s="135"/>
      <c r="AZP294" s="135"/>
      <c r="AZQ294" s="135"/>
      <c r="AZR294" s="135"/>
      <c r="AZS294" s="135"/>
      <c r="AZT294" s="135"/>
      <c r="AZU294" s="135"/>
      <c r="AZV294" s="135"/>
      <c r="AZW294" s="135"/>
      <c r="AZX294" s="135"/>
      <c r="AZY294" s="135"/>
      <c r="AZZ294" s="135"/>
      <c r="BAA294" s="135"/>
      <c r="BAB294" s="135"/>
      <c r="BAC294" s="135"/>
      <c r="BAD294" s="135"/>
      <c r="BAE294" s="135"/>
      <c r="BAF294" s="135"/>
      <c r="BAG294" s="135"/>
      <c r="BAH294" s="135"/>
      <c r="BAI294" s="135"/>
      <c r="BAJ294" s="135"/>
      <c r="BAK294" s="135"/>
      <c r="BAL294" s="135"/>
      <c r="BAM294" s="135"/>
      <c r="BAN294" s="135"/>
      <c r="BAO294" s="135"/>
      <c r="BAP294" s="135"/>
      <c r="BAQ294" s="135"/>
      <c r="BAR294" s="135"/>
      <c r="BAS294" s="135"/>
      <c r="BAT294" s="135"/>
      <c r="BAU294" s="135"/>
      <c r="BAV294" s="135"/>
      <c r="BAW294" s="135"/>
      <c r="BAX294" s="135"/>
      <c r="BAY294" s="135"/>
      <c r="BAZ294" s="135"/>
      <c r="BBA294" s="135"/>
      <c r="BBB294" s="135"/>
      <c r="BBC294" s="135"/>
      <c r="BBD294" s="135"/>
      <c r="BBE294" s="135"/>
      <c r="BBF294" s="135"/>
      <c r="BBG294" s="135"/>
      <c r="BBH294" s="135"/>
      <c r="BBI294" s="135"/>
      <c r="BBJ294" s="135"/>
      <c r="BBK294" s="135"/>
      <c r="BBL294" s="135"/>
      <c r="BBM294" s="135"/>
      <c r="BBN294" s="135"/>
      <c r="BBO294" s="135"/>
      <c r="BBP294" s="135"/>
      <c r="BBQ294" s="135"/>
      <c r="BBR294" s="135"/>
      <c r="BBS294" s="135"/>
      <c r="BBT294" s="135"/>
      <c r="BBU294" s="135"/>
      <c r="BBV294" s="135"/>
      <c r="BBW294" s="135"/>
      <c r="BBX294" s="135"/>
      <c r="BBY294" s="135"/>
      <c r="BBZ294" s="135"/>
      <c r="BCA294" s="135"/>
      <c r="BCB294" s="135"/>
      <c r="BCC294" s="135"/>
      <c r="BCD294" s="135"/>
      <c r="BCE294" s="135"/>
      <c r="BCF294" s="135"/>
      <c r="BCG294" s="135"/>
      <c r="BCH294" s="135"/>
      <c r="BCI294" s="135"/>
      <c r="BCJ294" s="135"/>
      <c r="BCK294" s="135"/>
      <c r="BCL294" s="135"/>
      <c r="BCM294" s="135"/>
      <c r="BCN294" s="135"/>
      <c r="BCO294" s="135"/>
      <c r="BCP294" s="135"/>
      <c r="BCQ294" s="135"/>
      <c r="BCR294" s="135"/>
      <c r="BCS294" s="135"/>
      <c r="BCT294" s="135"/>
      <c r="BCU294" s="135"/>
      <c r="BCV294" s="135"/>
      <c r="BCW294" s="135"/>
      <c r="BCX294" s="135"/>
      <c r="BCY294" s="135"/>
      <c r="BCZ294" s="135"/>
      <c r="BDA294" s="135"/>
      <c r="BDB294" s="135"/>
      <c r="BDC294" s="135"/>
      <c r="BDD294" s="135"/>
      <c r="BDE294" s="135"/>
      <c r="BDF294" s="135"/>
      <c r="BDG294" s="135"/>
      <c r="BDH294" s="135"/>
      <c r="BDI294" s="135"/>
      <c r="BDJ294" s="135"/>
      <c r="BDK294" s="135"/>
      <c r="BDL294" s="135"/>
      <c r="BDM294" s="135"/>
      <c r="BDN294" s="135"/>
      <c r="BDO294" s="135"/>
      <c r="BDP294" s="135"/>
      <c r="BDQ294" s="135"/>
      <c r="BDR294" s="135"/>
      <c r="BDS294" s="135"/>
      <c r="BDT294" s="135"/>
      <c r="BDU294" s="135"/>
      <c r="BDV294" s="135"/>
      <c r="BDW294" s="135"/>
      <c r="BDX294" s="135"/>
      <c r="BDY294" s="135"/>
      <c r="BDZ294" s="135"/>
      <c r="BEA294" s="135"/>
      <c r="BEB294" s="135"/>
      <c r="BEC294" s="135"/>
      <c r="BED294" s="135"/>
      <c r="BEE294" s="135"/>
      <c r="BEF294" s="135"/>
      <c r="BEG294" s="135"/>
      <c r="BEH294" s="135"/>
      <c r="BEI294" s="135"/>
      <c r="BEJ294" s="135"/>
      <c r="BEK294" s="135"/>
      <c r="BEL294" s="135"/>
      <c r="BEM294" s="135"/>
      <c r="BEN294" s="135"/>
      <c r="BEO294" s="135"/>
      <c r="BEP294" s="135"/>
      <c r="BEQ294" s="135"/>
      <c r="BER294" s="135"/>
      <c r="BES294" s="135"/>
      <c r="BET294" s="135"/>
      <c r="BEU294" s="135"/>
      <c r="BEV294" s="135"/>
      <c r="BEW294" s="135"/>
      <c r="BEX294" s="135"/>
      <c r="BEY294" s="135"/>
      <c r="BEZ294" s="135"/>
      <c r="BFA294" s="135"/>
      <c r="BFB294" s="135"/>
      <c r="BFC294" s="135"/>
      <c r="BFD294" s="135"/>
      <c r="BFE294" s="135"/>
      <c r="BFF294" s="135"/>
      <c r="BFG294" s="135"/>
      <c r="BFH294" s="135"/>
      <c r="BFI294" s="135"/>
      <c r="BFJ294" s="135"/>
      <c r="BFK294" s="135"/>
      <c r="BFL294" s="135"/>
      <c r="BFM294" s="135"/>
      <c r="BFN294" s="135"/>
      <c r="BFO294" s="135"/>
      <c r="BFP294" s="135"/>
      <c r="BFQ294" s="135"/>
      <c r="BFR294" s="135"/>
      <c r="BFS294" s="135"/>
      <c r="BFT294" s="135"/>
      <c r="BFU294" s="135"/>
      <c r="BFV294" s="135"/>
      <c r="BFW294" s="135"/>
      <c r="BFX294" s="135"/>
      <c r="BFY294" s="135"/>
      <c r="BFZ294" s="135"/>
      <c r="BGA294" s="135"/>
      <c r="BGB294" s="135"/>
      <c r="BGC294" s="135"/>
      <c r="BGD294" s="135"/>
      <c r="BGE294" s="135"/>
      <c r="BGF294" s="135"/>
      <c r="BGG294" s="135"/>
      <c r="BGH294" s="135"/>
      <c r="BGI294" s="135"/>
      <c r="BGJ294" s="135"/>
      <c r="BGK294" s="135"/>
      <c r="BGL294" s="135"/>
      <c r="BGM294" s="135"/>
      <c r="BGN294" s="135"/>
      <c r="BGO294" s="135"/>
      <c r="BGP294" s="135"/>
      <c r="BGQ294" s="135"/>
      <c r="BGR294" s="135"/>
      <c r="BGS294" s="135"/>
      <c r="BGT294" s="135"/>
      <c r="BGU294" s="135"/>
      <c r="BGV294" s="135"/>
      <c r="BGW294" s="135"/>
      <c r="BGX294" s="135"/>
      <c r="BGY294" s="135"/>
      <c r="BGZ294" s="135"/>
      <c r="BHA294" s="135"/>
      <c r="BHB294" s="135"/>
      <c r="BHC294" s="135"/>
      <c r="BHD294" s="135"/>
      <c r="BHE294" s="135"/>
      <c r="BHF294" s="135"/>
      <c r="BHG294" s="135"/>
      <c r="BHH294" s="135"/>
      <c r="BHI294" s="135"/>
      <c r="BHJ294" s="135"/>
      <c r="BHK294" s="135"/>
      <c r="BHL294" s="135"/>
      <c r="BHM294" s="135"/>
      <c r="BHN294" s="135"/>
      <c r="BHO294" s="135"/>
      <c r="BHP294" s="135"/>
      <c r="BHQ294" s="135"/>
      <c r="BHR294" s="135"/>
      <c r="BHS294" s="135"/>
      <c r="BHT294" s="135"/>
      <c r="BHU294" s="135"/>
      <c r="BHV294" s="135"/>
      <c r="BHW294" s="135"/>
      <c r="BHX294" s="135"/>
      <c r="BHY294" s="135"/>
      <c r="BHZ294" s="135"/>
      <c r="BIA294" s="135"/>
      <c r="BIB294" s="135"/>
      <c r="BIC294" s="135"/>
      <c r="BID294" s="135"/>
      <c r="BIE294" s="135"/>
      <c r="BIF294" s="135"/>
      <c r="BIG294" s="135"/>
      <c r="BIH294" s="135"/>
      <c r="BII294" s="135"/>
      <c r="BIJ294" s="135"/>
      <c r="BIK294" s="135"/>
      <c r="BIL294" s="135"/>
      <c r="BIM294" s="135"/>
      <c r="BIN294" s="135"/>
      <c r="BIO294" s="135"/>
      <c r="BIP294" s="135"/>
      <c r="BIQ294" s="135"/>
      <c r="BIR294" s="135"/>
      <c r="BIS294" s="135"/>
      <c r="BIT294" s="135"/>
      <c r="BIU294" s="135"/>
      <c r="BIV294" s="135"/>
      <c r="BIW294" s="135"/>
      <c r="BIX294" s="135"/>
      <c r="BIY294" s="135"/>
      <c r="BIZ294" s="135"/>
      <c r="BJA294" s="135"/>
      <c r="BJB294" s="135"/>
      <c r="BJC294" s="135"/>
      <c r="BJD294" s="135"/>
      <c r="BJE294" s="135"/>
      <c r="BJF294" s="135"/>
      <c r="BJG294" s="135"/>
      <c r="BJH294" s="135"/>
      <c r="BJI294" s="135"/>
      <c r="BJJ294" s="135"/>
      <c r="BJK294" s="135"/>
      <c r="BJL294" s="135"/>
      <c r="BJM294" s="135"/>
      <c r="BJN294" s="135"/>
      <c r="BJO294" s="135"/>
      <c r="BJP294" s="135"/>
      <c r="BJQ294" s="135"/>
      <c r="BJR294" s="135"/>
      <c r="BJS294" s="135"/>
      <c r="BJT294" s="135"/>
      <c r="BJU294" s="135"/>
      <c r="BJV294" s="135"/>
      <c r="BJW294" s="135"/>
      <c r="BJX294" s="135"/>
      <c r="BJY294" s="135"/>
      <c r="BJZ294" s="135"/>
      <c r="BKA294" s="135"/>
      <c r="BKB294" s="135"/>
      <c r="BKC294" s="135"/>
      <c r="BKD294" s="135"/>
      <c r="BKE294" s="135"/>
      <c r="BKF294" s="135"/>
      <c r="BKG294" s="135"/>
      <c r="BKH294" s="135"/>
      <c r="BKI294" s="135"/>
      <c r="BKJ294" s="135"/>
      <c r="BKK294" s="135"/>
      <c r="BKL294" s="135"/>
      <c r="BKM294" s="135"/>
      <c r="BKN294" s="135"/>
      <c r="BKO294" s="135"/>
      <c r="BKP294" s="135"/>
      <c r="BKQ294" s="135"/>
      <c r="BKR294" s="135"/>
      <c r="BKS294" s="135"/>
      <c r="BKT294" s="135"/>
      <c r="BKU294" s="135"/>
      <c r="BKV294" s="135"/>
      <c r="BKW294" s="135"/>
      <c r="BKX294" s="135"/>
      <c r="BKY294" s="135"/>
      <c r="BKZ294" s="135"/>
      <c r="BLA294" s="135"/>
      <c r="BLB294" s="135"/>
      <c r="BLC294" s="135"/>
      <c r="BLD294" s="135"/>
      <c r="BLE294" s="135"/>
      <c r="BLF294" s="135"/>
      <c r="BLG294" s="135"/>
      <c r="BLH294" s="135"/>
      <c r="BLI294" s="135"/>
      <c r="BLJ294" s="135"/>
      <c r="BLK294" s="135"/>
      <c r="BLL294" s="135"/>
      <c r="BLM294" s="135"/>
      <c r="BLN294" s="135"/>
      <c r="BLO294" s="135"/>
      <c r="BLP294" s="135"/>
      <c r="BLQ294" s="135"/>
      <c r="BLR294" s="135"/>
      <c r="BLS294" s="135"/>
      <c r="BLT294" s="135"/>
      <c r="BLU294" s="135"/>
      <c r="BLV294" s="135"/>
      <c r="BLW294" s="135"/>
      <c r="BLX294" s="135"/>
      <c r="BLY294" s="135"/>
      <c r="BLZ294" s="135"/>
      <c r="BMA294" s="135"/>
      <c r="BMB294" s="135"/>
      <c r="BMC294" s="135"/>
      <c r="BMD294" s="135"/>
      <c r="BME294" s="135"/>
      <c r="BMF294" s="135"/>
      <c r="BMG294" s="135"/>
      <c r="BMH294" s="135"/>
      <c r="BMI294" s="135"/>
      <c r="BMJ294" s="135"/>
      <c r="BMK294" s="135"/>
      <c r="BML294" s="135"/>
      <c r="BMM294" s="135"/>
      <c r="BMN294" s="135"/>
      <c r="BMO294" s="135"/>
      <c r="BMP294" s="135"/>
      <c r="BMQ294" s="135"/>
      <c r="BMR294" s="135"/>
      <c r="BMS294" s="135"/>
      <c r="BMT294" s="135"/>
      <c r="BMU294" s="135"/>
      <c r="BMV294" s="135"/>
      <c r="BMW294" s="135"/>
      <c r="BMX294" s="135"/>
      <c r="BMY294" s="135"/>
      <c r="BMZ294" s="135"/>
      <c r="BNA294" s="135"/>
      <c r="BNB294" s="135"/>
      <c r="BNC294" s="135"/>
      <c r="BND294" s="135"/>
      <c r="BNE294" s="135"/>
      <c r="BNF294" s="135"/>
      <c r="BNG294" s="135"/>
      <c r="BNH294" s="135"/>
      <c r="BNI294" s="135"/>
      <c r="BNJ294" s="135"/>
      <c r="BNK294" s="135"/>
      <c r="BNL294" s="135"/>
      <c r="BNM294" s="135"/>
      <c r="BNN294" s="135"/>
      <c r="BNO294" s="135"/>
      <c r="BNP294" s="135"/>
      <c r="BNQ294" s="135"/>
      <c r="BNR294" s="135"/>
      <c r="BNS294" s="135"/>
      <c r="BNT294" s="135"/>
      <c r="BNU294" s="135"/>
      <c r="BNV294" s="135"/>
      <c r="BNW294" s="135"/>
      <c r="BNX294" s="135"/>
      <c r="BNY294" s="135"/>
      <c r="BNZ294" s="135"/>
      <c r="BOA294" s="135"/>
      <c r="BOB294" s="135"/>
      <c r="BOC294" s="135"/>
      <c r="BOD294" s="135"/>
      <c r="BOE294" s="135"/>
      <c r="BOF294" s="135"/>
      <c r="BOG294" s="135"/>
      <c r="BOH294" s="135"/>
      <c r="BOI294" s="135"/>
      <c r="BOJ294" s="135"/>
      <c r="BOK294" s="135"/>
      <c r="BOL294" s="135"/>
      <c r="BOM294" s="135"/>
      <c r="BON294" s="135"/>
      <c r="BOO294" s="135"/>
      <c r="BOP294" s="135"/>
      <c r="BOQ294" s="135"/>
      <c r="BOR294" s="135"/>
      <c r="BOS294" s="135"/>
      <c r="BOT294" s="135"/>
      <c r="BOU294" s="135"/>
      <c r="BOV294" s="135"/>
      <c r="BOW294" s="135"/>
      <c r="BOX294" s="135"/>
      <c r="BOY294" s="135"/>
      <c r="BOZ294" s="135"/>
      <c r="BPA294" s="135"/>
      <c r="BPB294" s="135"/>
      <c r="BPC294" s="135"/>
      <c r="BPD294" s="135"/>
      <c r="BPE294" s="135"/>
      <c r="BPF294" s="135"/>
      <c r="BPG294" s="135"/>
      <c r="BPH294" s="135"/>
      <c r="BPI294" s="135"/>
      <c r="BPJ294" s="135"/>
      <c r="BPK294" s="135"/>
      <c r="BPL294" s="135"/>
      <c r="BPM294" s="135"/>
      <c r="BPN294" s="135"/>
      <c r="BPO294" s="135"/>
      <c r="BPP294" s="135"/>
      <c r="BPQ294" s="135"/>
      <c r="BPR294" s="135"/>
      <c r="BPS294" s="135"/>
      <c r="BPT294" s="135"/>
      <c r="BPU294" s="135"/>
      <c r="BPV294" s="135"/>
      <c r="BPW294" s="135"/>
      <c r="BPX294" s="135"/>
      <c r="BPY294" s="135"/>
      <c r="BPZ294" s="135"/>
      <c r="BQA294" s="135"/>
      <c r="BQB294" s="135"/>
      <c r="BQC294" s="135"/>
      <c r="BQD294" s="135"/>
      <c r="BQE294" s="135"/>
      <c r="BQF294" s="135"/>
      <c r="BQG294" s="135"/>
      <c r="BQH294" s="135"/>
      <c r="BQI294" s="135"/>
      <c r="BQJ294" s="135"/>
      <c r="BQK294" s="135"/>
      <c r="BQL294" s="135"/>
      <c r="BQM294" s="135"/>
      <c r="BQN294" s="135"/>
      <c r="BQO294" s="135"/>
      <c r="BQP294" s="135"/>
      <c r="BQQ294" s="135"/>
      <c r="BQR294" s="135"/>
      <c r="BQS294" s="135"/>
      <c r="BQT294" s="135"/>
      <c r="BQU294" s="135"/>
      <c r="BQV294" s="135"/>
      <c r="BQW294" s="135"/>
      <c r="BQX294" s="135"/>
      <c r="BQY294" s="135"/>
      <c r="BQZ294" s="135"/>
      <c r="BRA294" s="135"/>
      <c r="BRB294" s="135"/>
      <c r="BRC294" s="135"/>
      <c r="BRD294" s="135"/>
      <c r="BRE294" s="135"/>
      <c r="BRF294" s="135"/>
      <c r="BRG294" s="135"/>
      <c r="BRH294" s="135"/>
      <c r="BRI294" s="135"/>
      <c r="BRJ294" s="135"/>
      <c r="BRK294" s="135"/>
      <c r="BRL294" s="135"/>
      <c r="BRM294" s="135"/>
      <c r="BRN294" s="135"/>
      <c r="BRO294" s="135"/>
      <c r="BRP294" s="135"/>
      <c r="BRQ294" s="135"/>
      <c r="BRR294" s="135"/>
      <c r="BRS294" s="135"/>
      <c r="BRT294" s="135"/>
      <c r="BRU294" s="135"/>
      <c r="BRV294" s="135"/>
      <c r="BRW294" s="135"/>
      <c r="BRX294" s="135"/>
      <c r="BRY294" s="135"/>
      <c r="BRZ294" s="135"/>
      <c r="BSA294" s="135"/>
      <c r="BSB294" s="135"/>
      <c r="BSC294" s="135"/>
      <c r="BSD294" s="135"/>
      <c r="BSE294" s="135"/>
      <c r="BSF294" s="135"/>
      <c r="BSG294" s="135"/>
      <c r="BSH294" s="135"/>
      <c r="BSI294" s="135"/>
      <c r="BSJ294" s="135"/>
      <c r="BSK294" s="135"/>
      <c r="BSL294" s="135"/>
      <c r="BSM294" s="135"/>
      <c r="BSN294" s="135"/>
      <c r="BSO294" s="135"/>
      <c r="BSP294" s="135"/>
      <c r="BSQ294" s="135"/>
      <c r="BSR294" s="135"/>
      <c r="BSS294" s="135"/>
      <c r="BST294" s="135"/>
      <c r="BSU294" s="135"/>
      <c r="BSV294" s="135"/>
      <c r="BSW294" s="135"/>
      <c r="BSX294" s="135"/>
      <c r="BSY294" s="135"/>
      <c r="BSZ294" s="135"/>
      <c r="BTA294" s="135"/>
      <c r="BTB294" s="135"/>
      <c r="BTC294" s="135"/>
      <c r="BTD294" s="135"/>
      <c r="BTE294" s="135"/>
      <c r="BTF294" s="135"/>
      <c r="BTG294" s="135"/>
      <c r="BTH294" s="135"/>
      <c r="BTI294" s="135"/>
      <c r="BTJ294" s="135"/>
      <c r="BTK294" s="135"/>
      <c r="BTL294" s="135"/>
      <c r="BTM294" s="135"/>
      <c r="BTN294" s="135"/>
      <c r="BTO294" s="135"/>
      <c r="BTP294" s="135"/>
      <c r="BTQ294" s="135"/>
      <c r="BTR294" s="135"/>
      <c r="BTS294" s="135"/>
      <c r="BTT294" s="135"/>
      <c r="BTU294" s="135"/>
      <c r="BTV294" s="135"/>
      <c r="BTW294" s="135"/>
      <c r="BTX294" s="135"/>
      <c r="BTY294" s="135"/>
      <c r="BTZ294" s="135"/>
      <c r="BUA294" s="135"/>
      <c r="BUB294" s="135"/>
      <c r="BUC294" s="135"/>
      <c r="BUD294" s="135"/>
      <c r="BUE294" s="135"/>
      <c r="BUF294" s="135"/>
      <c r="BUG294" s="135"/>
      <c r="BUH294" s="135"/>
      <c r="BUI294" s="135"/>
      <c r="BUJ294" s="135"/>
      <c r="BUK294" s="135"/>
      <c r="BUL294" s="135"/>
      <c r="BUM294" s="135"/>
      <c r="BUN294" s="135"/>
      <c r="BUO294" s="135"/>
      <c r="BUP294" s="135"/>
      <c r="BUQ294" s="135"/>
      <c r="BUR294" s="135"/>
      <c r="BUS294" s="135"/>
      <c r="BUT294" s="135"/>
      <c r="BUU294" s="135"/>
      <c r="BUV294" s="135"/>
      <c r="BUW294" s="135"/>
      <c r="BUX294" s="135"/>
      <c r="BUY294" s="135"/>
      <c r="BUZ294" s="135"/>
      <c r="BVA294" s="135"/>
      <c r="BVB294" s="135"/>
      <c r="BVC294" s="135"/>
      <c r="BVD294" s="135"/>
      <c r="BVE294" s="135"/>
      <c r="BVF294" s="135"/>
      <c r="BVG294" s="135"/>
      <c r="BVH294" s="135"/>
      <c r="BVI294" s="135"/>
      <c r="BVJ294" s="135"/>
      <c r="BVK294" s="135"/>
      <c r="BVL294" s="135"/>
      <c r="BVM294" s="135"/>
      <c r="BVN294" s="135"/>
      <c r="BVO294" s="135"/>
      <c r="BVP294" s="135"/>
      <c r="BVQ294" s="135"/>
      <c r="BVR294" s="135"/>
      <c r="BVS294" s="135"/>
      <c r="BVT294" s="135"/>
      <c r="BVU294" s="135"/>
      <c r="BVV294" s="135"/>
      <c r="BVW294" s="135"/>
      <c r="BVX294" s="135"/>
      <c r="BVY294" s="135"/>
      <c r="BVZ294" s="135"/>
      <c r="BWA294" s="135"/>
      <c r="BWB294" s="135"/>
      <c r="BWC294" s="135"/>
      <c r="BWD294" s="135"/>
      <c r="BWE294" s="135"/>
      <c r="BWF294" s="135"/>
      <c r="BWG294" s="135"/>
      <c r="BWH294" s="135"/>
      <c r="BWI294" s="135"/>
      <c r="BWJ294" s="135"/>
      <c r="BWK294" s="135"/>
      <c r="BWL294" s="135"/>
      <c r="BWM294" s="135"/>
      <c r="BWN294" s="135"/>
      <c r="BWO294" s="135"/>
      <c r="BWP294" s="135"/>
      <c r="BWQ294" s="135"/>
      <c r="BWR294" s="135"/>
      <c r="BWS294" s="135"/>
      <c r="BWT294" s="135"/>
      <c r="BWU294" s="135"/>
      <c r="BWV294" s="135"/>
      <c r="BWW294" s="135"/>
      <c r="BWX294" s="135"/>
      <c r="BWY294" s="135"/>
      <c r="BWZ294" s="135"/>
      <c r="BXA294" s="135"/>
      <c r="BXB294" s="135"/>
      <c r="BXC294" s="135"/>
      <c r="BXD294" s="135"/>
      <c r="BXE294" s="135"/>
      <c r="BXF294" s="135"/>
      <c r="BXG294" s="135"/>
      <c r="BXH294" s="135"/>
      <c r="BXI294" s="135"/>
      <c r="BXJ294" s="135"/>
      <c r="BXK294" s="135"/>
      <c r="BXL294" s="135"/>
      <c r="BXM294" s="135"/>
      <c r="BXN294" s="135"/>
      <c r="BXO294" s="135"/>
      <c r="BXP294" s="135"/>
      <c r="BXQ294" s="135"/>
      <c r="BXR294" s="135"/>
      <c r="BXS294" s="135"/>
      <c r="BXT294" s="135"/>
      <c r="BXU294" s="135"/>
      <c r="BXV294" s="135"/>
      <c r="BXW294" s="135"/>
      <c r="BXX294" s="135"/>
      <c r="BXY294" s="135"/>
      <c r="BXZ294" s="135"/>
      <c r="BYA294" s="135"/>
      <c r="BYB294" s="135"/>
      <c r="BYC294" s="135"/>
      <c r="BYD294" s="135"/>
      <c r="BYE294" s="135"/>
      <c r="BYF294" s="135"/>
      <c r="BYG294" s="135"/>
      <c r="BYH294" s="135"/>
      <c r="BYI294" s="135"/>
      <c r="BYJ294" s="135"/>
      <c r="BYK294" s="135"/>
      <c r="BYL294" s="135"/>
      <c r="BYM294" s="135"/>
      <c r="BYN294" s="135"/>
      <c r="BYO294" s="135"/>
      <c r="BYP294" s="135"/>
      <c r="BYQ294" s="135"/>
      <c r="BYR294" s="135"/>
      <c r="BYS294" s="135"/>
      <c r="BYT294" s="135"/>
      <c r="BYU294" s="135"/>
      <c r="BYV294" s="135"/>
      <c r="BYW294" s="135"/>
      <c r="BYX294" s="135"/>
      <c r="BYY294" s="135"/>
      <c r="BYZ294" s="135"/>
      <c r="BZA294" s="135"/>
      <c r="BZB294" s="135"/>
      <c r="BZC294" s="135"/>
      <c r="BZD294" s="135"/>
      <c r="BZE294" s="135"/>
      <c r="BZF294" s="135"/>
      <c r="BZG294" s="135"/>
      <c r="BZH294" s="135"/>
      <c r="BZI294" s="135"/>
      <c r="BZJ294" s="135"/>
      <c r="BZK294" s="135"/>
      <c r="BZL294" s="135"/>
      <c r="BZM294" s="135"/>
      <c r="BZN294" s="135"/>
      <c r="BZO294" s="135"/>
      <c r="BZP294" s="135"/>
      <c r="BZQ294" s="135"/>
      <c r="BZR294" s="135"/>
      <c r="BZS294" s="135"/>
      <c r="BZT294" s="135"/>
      <c r="BZU294" s="135"/>
      <c r="BZV294" s="135"/>
      <c r="BZW294" s="135"/>
      <c r="BZX294" s="135"/>
      <c r="BZY294" s="135"/>
      <c r="BZZ294" s="135"/>
      <c r="CAA294" s="135"/>
      <c r="CAB294" s="135"/>
      <c r="CAC294" s="135"/>
      <c r="CAD294" s="135"/>
      <c r="CAE294" s="135"/>
      <c r="CAF294" s="135"/>
      <c r="CAG294" s="135"/>
      <c r="CAH294" s="135"/>
      <c r="CAI294" s="135"/>
      <c r="CAJ294" s="135"/>
      <c r="CAK294" s="135"/>
      <c r="CAL294" s="135"/>
      <c r="CAM294" s="135"/>
      <c r="CAN294" s="135"/>
      <c r="CAO294" s="135"/>
      <c r="CAP294" s="135"/>
      <c r="CAQ294" s="135"/>
      <c r="CAR294" s="135"/>
      <c r="CAS294" s="135"/>
      <c r="CAT294" s="135"/>
      <c r="CAU294" s="135"/>
      <c r="CAV294" s="135"/>
      <c r="CAW294" s="135"/>
      <c r="CAX294" s="135"/>
      <c r="CAY294" s="135"/>
      <c r="CAZ294" s="135"/>
      <c r="CBA294" s="135"/>
      <c r="CBB294" s="135"/>
      <c r="CBC294" s="135"/>
      <c r="CBD294" s="135"/>
      <c r="CBE294" s="135"/>
      <c r="CBF294" s="135"/>
      <c r="CBG294" s="135"/>
      <c r="CBH294" s="135"/>
      <c r="CBI294" s="135"/>
      <c r="CBJ294" s="135"/>
      <c r="CBK294" s="135"/>
      <c r="CBL294" s="135"/>
      <c r="CBM294" s="135"/>
      <c r="CBN294" s="135"/>
      <c r="CBO294" s="135"/>
      <c r="CBP294" s="135"/>
      <c r="CBQ294" s="135"/>
      <c r="CBR294" s="135"/>
      <c r="CBS294" s="135"/>
      <c r="CBT294" s="135"/>
      <c r="CBU294" s="135"/>
      <c r="CBV294" s="135"/>
      <c r="CBW294" s="135"/>
      <c r="CBX294" s="135"/>
      <c r="CBY294" s="135"/>
      <c r="CBZ294" s="135"/>
      <c r="CCA294" s="135"/>
      <c r="CCB294" s="135"/>
      <c r="CCC294" s="135"/>
      <c r="CCD294" s="135"/>
      <c r="CCE294" s="135"/>
      <c r="CCF294" s="135"/>
      <c r="CCG294" s="135"/>
      <c r="CCH294" s="135"/>
      <c r="CCI294" s="135"/>
      <c r="CCJ294" s="135"/>
      <c r="CCK294" s="135"/>
      <c r="CCL294" s="135"/>
      <c r="CCM294" s="135"/>
      <c r="CCN294" s="135"/>
      <c r="CCO294" s="135"/>
      <c r="CCP294" s="135"/>
      <c r="CCQ294" s="135"/>
      <c r="CCR294" s="135"/>
      <c r="CCS294" s="135"/>
      <c r="CCT294" s="135"/>
      <c r="CCU294" s="135"/>
      <c r="CCV294" s="135"/>
      <c r="CCW294" s="135"/>
      <c r="CCX294" s="135"/>
      <c r="CCY294" s="135"/>
      <c r="CCZ294" s="135"/>
      <c r="CDA294" s="135"/>
      <c r="CDB294" s="135"/>
      <c r="CDC294" s="135"/>
      <c r="CDD294" s="135"/>
      <c r="CDE294" s="135"/>
      <c r="CDF294" s="135"/>
      <c r="CDG294" s="135"/>
      <c r="CDH294" s="135"/>
      <c r="CDI294" s="135"/>
      <c r="CDJ294" s="135"/>
      <c r="CDK294" s="135"/>
      <c r="CDL294" s="135"/>
      <c r="CDM294" s="135"/>
      <c r="CDN294" s="135"/>
      <c r="CDO294" s="135"/>
      <c r="CDP294" s="135"/>
      <c r="CDQ294" s="135"/>
      <c r="CDR294" s="135"/>
      <c r="CDS294" s="135"/>
      <c r="CDT294" s="135"/>
      <c r="CDU294" s="135"/>
      <c r="CDV294" s="135"/>
      <c r="CDW294" s="135"/>
      <c r="CDX294" s="135"/>
      <c r="CDY294" s="135"/>
      <c r="CDZ294" s="135"/>
      <c r="CEA294" s="135"/>
      <c r="CEB294" s="135"/>
      <c r="CEC294" s="135"/>
      <c r="CED294" s="135"/>
      <c r="CEE294" s="135"/>
      <c r="CEF294" s="135"/>
      <c r="CEG294" s="135"/>
      <c r="CEH294" s="135"/>
      <c r="CEI294" s="135"/>
      <c r="CEJ294" s="135"/>
      <c r="CEK294" s="135"/>
      <c r="CEL294" s="135"/>
      <c r="CEM294" s="135"/>
      <c r="CEN294" s="135"/>
      <c r="CEO294" s="135"/>
      <c r="CEP294" s="135"/>
      <c r="CEQ294" s="135"/>
      <c r="CER294" s="135"/>
      <c r="CES294" s="135"/>
      <c r="CET294" s="135"/>
      <c r="CEU294" s="135"/>
      <c r="CEV294" s="135"/>
      <c r="CEW294" s="135"/>
      <c r="CEX294" s="135"/>
      <c r="CEY294" s="135"/>
      <c r="CEZ294" s="135"/>
      <c r="CFA294" s="135"/>
      <c r="CFB294" s="135"/>
      <c r="CFC294" s="135"/>
      <c r="CFD294" s="135"/>
      <c r="CFE294" s="135"/>
      <c r="CFF294" s="135"/>
      <c r="CFG294" s="135"/>
      <c r="CFH294" s="135"/>
      <c r="CFI294" s="135"/>
      <c r="CFJ294" s="135"/>
      <c r="CFK294" s="135"/>
      <c r="CFL294" s="135"/>
      <c r="CFM294" s="135"/>
      <c r="CFN294" s="135"/>
      <c r="CFO294" s="135"/>
      <c r="CFP294" s="135"/>
      <c r="CFQ294" s="135"/>
      <c r="CFR294" s="135"/>
      <c r="CFS294" s="135"/>
      <c r="CFT294" s="135"/>
      <c r="CFU294" s="135"/>
      <c r="CFV294" s="135"/>
      <c r="CFW294" s="135"/>
      <c r="CFX294" s="135"/>
      <c r="CFY294" s="135"/>
      <c r="CFZ294" s="135"/>
      <c r="CGA294" s="135"/>
      <c r="CGB294" s="135"/>
      <c r="CGC294" s="135"/>
      <c r="CGD294" s="135"/>
      <c r="CGE294" s="135"/>
      <c r="CGF294" s="135"/>
      <c r="CGG294" s="135"/>
      <c r="CGH294" s="135"/>
      <c r="CGI294" s="135"/>
      <c r="CGJ294" s="135"/>
      <c r="CGK294" s="135"/>
      <c r="CGL294" s="135"/>
      <c r="CGM294" s="135"/>
      <c r="CGN294" s="135"/>
      <c r="CGO294" s="135"/>
      <c r="CGP294" s="135"/>
      <c r="CGQ294" s="135"/>
      <c r="CGR294" s="135"/>
      <c r="CGS294" s="135"/>
      <c r="CGT294" s="135"/>
      <c r="CGU294" s="135"/>
      <c r="CGV294" s="135"/>
      <c r="CGW294" s="135"/>
      <c r="CGX294" s="135"/>
      <c r="CGY294" s="135"/>
      <c r="CGZ294" s="135"/>
      <c r="CHA294" s="135"/>
      <c r="CHB294" s="135"/>
      <c r="CHC294" s="135"/>
      <c r="CHD294" s="135"/>
      <c r="CHE294" s="135"/>
      <c r="CHF294" s="135"/>
      <c r="CHG294" s="135"/>
      <c r="CHH294" s="135"/>
      <c r="CHI294" s="135"/>
      <c r="CHJ294" s="135"/>
      <c r="CHK294" s="135"/>
      <c r="CHL294" s="135"/>
      <c r="CHM294" s="135"/>
      <c r="CHN294" s="135"/>
      <c r="CHO294" s="135"/>
      <c r="CHP294" s="135"/>
      <c r="CHQ294" s="135"/>
      <c r="CHR294" s="135"/>
      <c r="CHS294" s="135"/>
      <c r="CHT294" s="135"/>
      <c r="CHU294" s="135"/>
      <c r="CHV294" s="135"/>
      <c r="CHW294" s="135"/>
      <c r="CHX294" s="135"/>
      <c r="CHY294" s="135"/>
      <c r="CHZ294" s="135"/>
      <c r="CIA294" s="135"/>
      <c r="CIB294" s="135"/>
      <c r="CIC294" s="135"/>
      <c r="CID294" s="135"/>
      <c r="CIE294" s="135"/>
      <c r="CIF294" s="135"/>
      <c r="CIG294" s="135"/>
      <c r="CIH294" s="135"/>
      <c r="CII294" s="135"/>
      <c r="CIJ294" s="135"/>
      <c r="CIK294" s="135"/>
      <c r="CIL294" s="135"/>
      <c r="CIM294" s="135"/>
      <c r="CIN294" s="135"/>
      <c r="CIO294" s="135"/>
      <c r="CIP294" s="135"/>
      <c r="CIQ294" s="135"/>
      <c r="CIR294" s="135"/>
      <c r="CIS294" s="135"/>
      <c r="CIT294" s="135"/>
      <c r="CIU294" s="135"/>
      <c r="CIV294" s="135"/>
      <c r="CIW294" s="135"/>
      <c r="CIX294" s="135"/>
      <c r="CIY294" s="135"/>
      <c r="CIZ294" s="135"/>
      <c r="CJA294" s="135"/>
      <c r="CJB294" s="135"/>
      <c r="CJC294" s="135"/>
      <c r="CJD294" s="135"/>
      <c r="CJE294" s="135"/>
      <c r="CJF294" s="135"/>
      <c r="CJG294" s="135"/>
      <c r="CJH294" s="135"/>
      <c r="CJI294" s="135"/>
      <c r="CJJ294" s="135"/>
      <c r="CJK294" s="135"/>
      <c r="CJL294" s="135"/>
      <c r="CJM294" s="135"/>
      <c r="CJN294" s="135"/>
      <c r="CJO294" s="135"/>
      <c r="CJP294" s="135"/>
      <c r="CJQ294" s="135"/>
      <c r="CJR294" s="135"/>
      <c r="CJS294" s="135"/>
      <c r="CJT294" s="135"/>
      <c r="CJU294" s="135"/>
      <c r="CJV294" s="135"/>
      <c r="CJW294" s="135"/>
      <c r="CJX294" s="135"/>
      <c r="CJY294" s="135"/>
      <c r="CJZ294" s="135"/>
      <c r="CKA294" s="135"/>
      <c r="CKB294" s="135"/>
      <c r="CKC294" s="135"/>
      <c r="CKD294" s="135"/>
      <c r="CKE294" s="135"/>
      <c r="CKF294" s="135"/>
      <c r="CKG294" s="135"/>
      <c r="CKH294" s="135"/>
      <c r="CKI294" s="135"/>
      <c r="CKJ294" s="135"/>
      <c r="CKK294" s="135"/>
      <c r="CKL294" s="135"/>
      <c r="CKM294" s="135"/>
      <c r="CKN294" s="135"/>
      <c r="CKO294" s="135"/>
      <c r="CKP294" s="135"/>
      <c r="CKQ294" s="135"/>
      <c r="CKR294" s="135"/>
      <c r="CKS294" s="135"/>
      <c r="CKT294" s="135"/>
      <c r="CKU294" s="135"/>
      <c r="CKV294" s="135"/>
      <c r="CKW294" s="135"/>
      <c r="CKX294" s="135"/>
      <c r="CKY294" s="135"/>
      <c r="CKZ294" s="135"/>
      <c r="CLA294" s="135"/>
      <c r="CLB294" s="135"/>
      <c r="CLC294" s="135"/>
      <c r="CLD294" s="135"/>
      <c r="CLE294" s="135"/>
      <c r="CLF294" s="135"/>
      <c r="CLG294" s="135"/>
      <c r="CLH294" s="135"/>
      <c r="CLI294" s="135"/>
      <c r="CLJ294" s="135"/>
      <c r="CLK294" s="135"/>
      <c r="CLL294" s="135"/>
      <c r="CLM294" s="135"/>
      <c r="CLN294" s="135"/>
      <c r="CLO294" s="135"/>
      <c r="CLP294" s="135"/>
      <c r="CLQ294" s="135"/>
      <c r="CLR294" s="135"/>
      <c r="CLS294" s="135"/>
      <c r="CLT294" s="135"/>
      <c r="CLU294" s="135"/>
      <c r="CLV294" s="135"/>
      <c r="CLW294" s="135"/>
      <c r="CLX294" s="135"/>
      <c r="CLY294" s="135"/>
      <c r="CLZ294" s="135"/>
      <c r="CMA294" s="135"/>
      <c r="CMB294" s="135"/>
      <c r="CMC294" s="135"/>
      <c r="CMD294" s="135"/>
      <c r="CME294" s="135"/>
      <c r="CMF294" s="135"/>
      <c r="CMG294" s="135"/>
      <c r="CMH294" s="135"/>
      <c r="CMI294" s="135"/>
      <c r="CMJ294" s="135"/>
      <c r="CMK294" s="135"/>
      <c r="CML294" s="135"/>
      <c r="CMM294" s="135"/>
      <c r="CMN294" s="135"/>
      <c r="CMO294" s="135"/>
      <c r="CMP294" s="135"/>
      <c r="CMQ294" s="135"/>
      <c r="CMR294" s="135"/>
      <c r="CMS294" s="135"/>
      <c r="CMT294" s="135"/>
      <c r="CMU294" s="135"/>
      <c r="CMV294" s="135"/>
      <c r="CMW294" s="135"/>
      <c r="CMX294" s="135"/>
      <c r="CMY294" s="135"/>
      <c r="CMZ294" s="135"/>
      <c r="CNA294" s="135"/>
      <c r="CNB294" s="135"/>
      <c r="CNC294" s="135"/>
      <c r="CND294" s="135"/>
      <c r="CNE294" s="135"/>
      <c r="CNF294" s="135"/>
      <c r="CNG294" s="135"/>
      <c r="CNH294" s="135"/>
      <c r="CNI294" s="135"/>
      <c r="CNJ294" s="135"/>
      <c r="CNK294" s="135"/>
      <c r="CNL294" s="135"/>
      <c r="CNM294" s="135"/>
      <c r="CNN294" s="135"/>
      <c r="CNO294" s="135"/>
      <c r="CNP294" s="135"/>
      <c r="CNQ294" s="135"/>
      <c r="CNR294" s="135"/>
      <c r="CNS294" s="135"/>
      <c r="CNT294" s="135"/>
      <c r="CNU294" s="135"/>
      <c r="CNV294" s="135"/>
      <c r="CNW294" s="135"/>
      <c r="CNX294" s="135"/>
      <c r="CNY294" s="135"/>
      <c r="CNZ294" s="135"/>
      <c r="COA294" s="135"/>
      <c r="COB294" s="135"/>
      <c r="COC294" s="135"/>
      <c r="COD294" s="135"/>
      <c r="COE294" s="135"/>
      <c r="COF294" s="135"/>
      <c r="COG294" s="135"/>
      <c r="COH294" s="135"/>
      <c r="COI294" s="135"/>
      <c r="COJ294" s="135"/>
      <c r="COK294" s="135"/>
      <c r="COL294" s="135"/>
      <c r="COM294" s="135"/>
      <c r="CON294" s="135"/>
      <c r="COO294" s="135"/>
      <c r="COP294" s="135"/>
      <c r="COQ294" s="135"/>
      <c r="COR294" s="135"/>
      <c r="COS294" s="135"/>
      <c r="COT294" s="135"/>
      <c r="COU294" s="135"/>
      <c r="COV294" s="135"/>
      <c r="COW294" s="135"/>
      <c r="COX294" s="135"/>
      <c r="COY294" s="135"/>
      <c r="COZ294" s="135"/>
      <c r="CPA294" s="135"/>
      <c r="CPB294" s="135"/>
      <c r="CPC294" s="135"/>
      <c r="CPD294" s="135"/>
      <c r="CPE294" s="135"/>
      <c r="CPF294" s="135"/>
      <c r="CPG294" s="135"/>
      <c r="CPH294" s="135"/>
      <c r="CPI294" s="135"/>
      <c r="CPJ294" s="135"/>
      <c r="CPK294" s="135"/>
      <c r="CPL294" s="135"/>
      <c r="CPM294" s="135"/>
      <c r="CPN294" s="135"/>
      <c r="CPO294" s="135"/>
      <c r="CPP294" s="135"/>
      <c r="CPQ294" s="135"/>
      <c r="CPR294" s="135"/>
      <c r="CPS294" s="135"/>
      <c r="CPT294" s="135"/>
      <c r="CPU294" s="135"/>
      <c r="CPV294" s="135"/>
      <c r="CPW294" s="135"/>
      <c r="CPX294" s="135"/>
      <c r="CPY294" s="135"/>
      <c r="CPZ294" s="135"/>
      <c r="CQA294" s="135"/>
      <c r="CQB294" s="135"/>
      <c r="CQC294" s="135"/>
      <c r="CQD294" s="135"/>
      <c r="CQE294" s="135"/>
      <c r="CQF294" s="135"/>
      <c r="CQG294" s="135"/>
      <c r="CQH294" s="135"/>
      <c r="CQI294" s="135"/>
      <c r="CQJ294" s="135"/>
      <c r="CQK294" s="135"/>
      <c r="CQL294" s="135"/>
      <c r="CQM294" s="135"/>
      <c r="CQN294" s="135"/>
      <c r="CQO294" s="135"/>
      <c r="CQP294" s="135"/>
      <c r="CQQ294" s="135"/>
      <c r="CQR294" s="135"/>
      <c r="CQS294" s="135"/>
      <c r="CQT294" s="135"/>
      <c r="CQU294" s="135"/>
      <c r="CQV294" s="135"/>
      <c r="CQW294" s="135"/>
      <c r="CQX294" s="135"/>
      <c r="CQY294" s="135"/>
      <c r="CQZ294" s="135"/>
      <c r="CRA294" s="135"/>
      <c r="CRB294" s="135"/>
      <c r="CRC294" s="135"/>
      <c r="CRD294" s="135"/>
      <c r="CRE294" s="135"/>
      <c r="CRF294" s="135"/>
      <c r="CRG294" s="135"/>
      <c r="CRH294" s="135"/>
      <c r="CRI294" s="135"/>
      <c r="CRJ294" s="135"/>
      <c r="CRK294" s="135"/>
      <c r="CRL294" s="135"/>
      <c r="CRM294" s="135"/>
      <c r="CRN294" s="135"/>
      <c r="CRO294" s="135"/>
      <c r="CRP294" s="135"/>
      <c r="CRQ294" s="135"/>
      <c r="CRR294" s="135"/>
      <c r="CRS294" s="135"/>
      <c r="CRT294" s="135"/>
      <c r="CRU294" s="135"/>
      <c r="CRV294" s="135"/>
      <c r="CRW294" s="135"/>
      <c r="CRX294" s="135"/>
      <c r="CRY294" s="135"/>
      <c r="CRZ294" s="135"/>
      <c r="CSA294" s="135"/>
      <c r="CSB294" s="135"/>
      <c r="CSC294" s="135"/>
      <c r="CSD294" s="135"/>
      <c r="CSE294" s="135"/>
      <c r="CSF294" s="135"/>
      <c r="CSG294" s="135"/>
      <c r="CSH294" s="135"/>
      <c r="CSI294" s="135"/>
      <c r="CSJ294" s="135"/>
      <c r="CSK294" s="135"/>
      <c r="CSL294" s="135"/>
      <c r="CSM294" s="135"/>
      <c r="CSN294" s="135"/>
      <c r="CSO294" s="135"/>
      <c r="CSP294" s="135"/>
      <c r="CSQ294" s="135"/>
      <c r="CSR294" s="135"/>
      <c r="CSS294" s="135"/>
      <c r="CST294" s="135"/>
      <c r="CSU294" s="135"/>
      <c r="CSV294" s="135"/>
      <c r="CSW294" s="135"/>
      <c r="CSX294" s="135"/>
      <c r="CSY294" s="135"/>
      <c r="CSZ294" s="135"/>
      <c r="CTA294" s="135"/>
      <c r="CTB294" s="135"/>
      <c r="CTC294" s="135"/>
      <c r="CTD294" s="135"/>
      <c r="CTE294" s="135"/>
      <c r="CTF294" s="135"/>
      <c r="CTG294" s="135"/>
      <c r="CTH294" s="135"/>
      <c r="CTI294" s="135"/>
      <c r="CTJ294" s="135"/>
      <c r="CTK294" s="135"/>
      <c r="CTL294" s="135"/>
      <c r="CTM294" s="135"/>
      <c r="CTN294" s="135"/>
      <c r="CTO294" s="135"/>
      <c r="CTP294" s="135"/>
      <c r="CTQ294" s="135"/>
      <c r="CTR294" s="135"/>
      <c r="CTS294" s="135"/>
      <c r="CTT294" s="135"/>
      <c r="CTU294" s="135"/>
      <c r="CTV294" s="135"/>
      <c r="CTW294" s="135"/>
      <c r="CTX294" s="135"/>
      <c r="CTY294" s="135"/>
      <c r="CTZ294" s="135"/>
      <c r="CUA294" s="135"/>
      <c r="CUB294" s="135"/>
      <c r="CUC294" s="135"/>
      <c r="CUD294" s="135"/>
      <c r="CUE294" s="135"/>
      <c r="CUF294" s="135"/>
      <c r="CUG294" s="135"/>
      <c r="CUH294" s="135"/>
      <c r="CUI294" s="135"/>
      <c r="CUJ294" s="135"/>
      <c r="CUK294" s="135"/>
      <c r="CUL294" s="135"/>
      <c r="CUM294" s="135"/>
      <c r="CUN294" s="135"/>
      <c r="CUO294" s="135"/>
      <c r="CUP294" s="135"/>
      <c r="CUQ294" s="135"/>
      <c r="CUR294" s="135"/>
      <c r="CUS294" s="135"/>
      <c r="CUT294" s="135"/>
      <c r="CUU294" s="135"/>
      <c r="CUV294" s="135"/>
      <c r="CUW294" s="135"/>
      <c r="CUX294" s="135"/>
      <c r="CUY294" s="135"/>
      <c r="CUZ294" s="135"/>
      <c r="CVA294" s="135"/>
      <c r="CVB294" s="135"/>
      <c r="CVC294" s="135"/>
      <c r="CVD294" s="135"/>
      <c r="CVE294" s="135"/>
      <c r="CVF294" s="135"/>
      <c r="CVG294" s="135"/>
      <c r="CVH294" s="135"/>
      <c r="CVI294" s="135"/>
      <c r="CVJ294" s="135"/>
      <c r="CVK294" s="135"/>
      <c r="CVL294" s="135"/>
      <c r="CVM294" s="135"/>
      <c r="CVN294" s="135"/>
      <c r="CVO294" s="135"/>
      <c r="CVP294" s="135"/>
      <c r="CVQ294" s="135"/>
      <c r="CVR294" s="135"/>
      <c r="CVS294" s="135"/>
      <c r="CVT294" s="135"/>
      <c r="CVU294" s="135"/>
      <c r="CVV294" s="135"/>
      <c r="CVW294" s="135"/>
      <c r="CVX294" s="135"/>
      <c r="CVY294" s="135"/>
      <c r="CVZ294" s="135"/>
      <c r="CWA294" s="135"/>
      <c r="CWB294" s="135"/>
      <c r="CWC294" s="135"/>
      <c r="CWD294" s="135"/>
      <c r="CWE294" s="135"/>
      <c r="CWF294" s="135"/>
      <c r="CWG294" s="135"/>
      <c r="CWH294" s="135"/>
      <c r="CWI294" s="135"/>
      <c r="CWJ294" s="135"/>
      <c r="CWK294" s="135"/>
      <c r="CWL294" s="135"/>
      <c r="CWM294" s="135"/>
      <c r="CWN294" s="135"/>
      <c r="CWO294" s="135"/>
      <c r="CWP294" s="135"/>
      <c r="CWQ294" s="135"/>
      <c r="CWR294" s="135"/>
      <c r="CWS294" s="135"/>
      <c r="CWT294" s="135"/>
      <c r="CWU294" s="135"/>
      <c r="CWV294" s="135"/>
      <c r="CWW294" s="135"/>
      <c r="CWX294" s="135"/>
      <c r="CWY294" s="135"/>
      <c r="CWZ294" s="135"/>
      <c r="CXA294" s="135"/>
      <c r="CXB294" s="135"/>
      <c r="CXC294" s="135"/>
      <c r="CXD294" s="135"/>
      <c r="CXE294" s="135"/>
      <c r="CXF294" s="135"/>
      <c r="CXG294" s="135"/>
      <c r="CXH294" s="135"/>
      <c r="CXI294" s="135"/>
      <c r="CXJ294" s="135"/>
      <c r="CXK294" s="135"/>
      <c r="CXL294" s="135"/>
      <c r="CXM294" s="135"/>
      <c r="CXN294" s="135"/>
      <c r="CXO294" s="135"/>
      <c r="CXP294" s="135"/>
      <c r="CXQ294" s="135"/>
      <c r="CXR294" s="135"/>
      <c r="CXS294" s="135"/>
      <c r="CXT294" s="135"/>
      <c r="CXU294" s="135"/>
      <c r="CXV294" s="135"/>
      <c r="CXW294" s="135"/>
      <c r="CXX294" s="135"/>
      <c r="CXY294" s="135"/>
      <c r="CXZ294" s="135"/>
      <c r="CYA294" s="135"/>
      <c r="CYB294" s="135"/>
      <c r="CYC294" s="135"/>
      <c r="CYD294" s="135"/>
      <c r="CYE294" s="135"/>
      <c r="CYF294" s="135"/>
      <c r="CYG294" s="135"/>
      <c r="CYH294" s="135"/>
      <c r="CYI294" s="135"/>
      <c r="CYJ294" s="135"/>
      <c r="CYK294" s="135"/>
      <c r="CYL294" s="135"/>
      <c r="CYM294" s="135"/>
      <c r="CYN294" s="135"/>
      <c r="CYO294" s="135"/>
      <c r="CYP294" s="135"/>
      <c r="CYQ294" s="135"/>
      <c r="CYR294" s="135"/>
      <c r="CYS294" s="135"/>
      <c r="CYT294" s="135"/>
      <c r="CYU294" s="135"/>
      <c r="CYV294" s="135"/>
      <c r="CYW294" s="135"/>
      <c r="CYX294" s="135"/>
      <c r="CYY294" s="135"/>
      <c r="CYZ294" s="135"/>
      <c r="CZA294" s="135"/>
      <c r="CZB294" s="135"/>
      <c r="CZC294" s="135"/>
      <c r="CZD294" s="135"/>
      <c r="CZE294" s="135"/>
      <c r="CZF294" s="135"/>
      <c r="CZG294" s="135"/>
      <c r="CZH294" s="135"/>
      <c r="CZI294" s="135"/>
      <c r="CZJ294" s="135"/>
      <c r="CZK294" s="135"/>
      <c r="CZL294" s="135"/>
      <c r="CZM294" s="135"/>
      <c r="CZN294" s="135"/>
      <c r="CZO294" s="135"/>
      <c r="CZP294" s="135"/>
      <c r="CZQ294" s="135"/>
      <c r="CZR294" s="135"/>
      <c r="CZS294" s="135"/>
      <c r="CZT294" s="135"/>
      <c r="CZU294" s="135"/>
      <c r="CZV294" s="135"/>
      <c r="CZW294" s="135"/>
      <c r="CZX294" s="135"/>
      <c r="CZY294" s="135"/>
      <c r="CZZ294" s="135"/>
      <c r="DAA294" s="135"/>
      <c r="DAB294" s="135"/>
      <c r="DAC294" s="135"/>
      <c r="DAD294" s="135"/>
      <c r="DAE294" s="135"/>
      <c r="DAF294" s="135"/>
      <c r="DAG294" s="135"/>
      <c r="DAH294" s="135"/>
      <c r="DAI294" s="135"/>
      <c r="DAJ294" s="135"/>
      <c r="DAK294" s="135"/>
      <c r="DAL294" s="135"/>
      <c r="DAM294" s="135"/>
      <c r="DAN294" s="135"/>
      <c r="DAO294" s="135"/>
      <c r="DAP294" s="135"/>
      <c r="DAQ294" s="135"/>
      <c r="DAR294" s="135"/>
      <c r="DAS294" s="135"/>
      <c r="DAT294" s="135"/>
      <c r="DAU294" s="135"/>
      <c r="DAV294" s="135"/>
      <c r="DAW294" s="135"/>
      <c r="DAX294" s="135"/>
      <c r="DAY294" s="135"/>
      <c r="DAZ294" s="135"/>
      <c r="DBA294" s="135"/>
      <c r="DBB294" s="135"/>
      <c r="DBC294" s="135"/>
      <c r="DBD294" s="135"/>
      <c r="DBE294" s="135"/>
      <c r="DBF294" s="135"/>
      <c r="DBG294" s="135"/>
      <c r="DBH294" s="135"/>
      <c r="DBI294" s="135"/>
      <c r="DBJ294" s="135"/>
      <c r="DBK294" s="135"/>
      <c r="DBL294" s="135"/>
      <c r="DBM294" s="135"/>
      <c r="DBN294" s="135"/>
      <c r="DBO294" s="135"/>
      <c r="DBP294" s="135"/>
      <c r="DBQ294" s="135"/>
      <c r="DBR294" s="135"/>
      <c r="DBS294" s="135"/>
      <c r="DBT294" s="135"/>
      <c r="DBU294" s="135"/>
      <c r="DBV294" s="135"/>
      <c r="DBW294" s="135"/>
      <c r="DBX294" s="135"/>
      <c r="DBY294" s="135"/>
      <c r="DBZ294" s="135"/>
      <c r="DCA294" s="135"/>
      <c r="DCB294" s="135"/>
      <c r="DCC294" s="135"/>
      <c r="DCD294" s="135"/>
      <c r="DCE294" s="135"/>
      <c r="DCF294" s="135"/>
      <c r="DCG294" s="135"/>
      <c r="DCH294" s="135"/>
      <c r="DCI294" s="135"/>
      <c r="DCJ294" s="135"/>
      <c r="DCK294" s="135"/>
      <c r="DCL294" s="135"/>
      <c r="DCM294" s="135"/>
      <c r="DCN294" s="135"/>
      <c r="DCO294" s="135"/>
      <c r="DCP294" s="135"/>
      <c r="DCQ294" s="135"/>
      <c r="DCR294" s="135"/>
      <c r="DCS294" s="135"/>
      <c r="DCT294" s="135"/>
      <c r="DCU294" s="135"/>
      <c r="DCV294" s="135"/>
      <c r="DCW294" s="135"/>
      <c r="DCX294" s="135"/>
      <c r="DCY294" s="135"/>
      <c r="DCZ294" s="135"/>
      <c r="DDA294" s="135"/>
      <c r="DDB294" s="135"/>
      <c r="DDC294" s="135"/>
      <c r="DDD294" s="135"/>
      <c r="DDE294" s="135"/>
      <c r="DDF294" s="135"/>
      <c r="DDG294" s="135"/>
      <c r="DDH294" s="135"/>
      <c r="DDI294" s="135"/>
      <c r="DDJ294" s="135"/>
      <c r="DDK294" s="135"/>
      <c r="DDL294" s="135"/>
      <c r="DDM294" s="135"/>
      <c r="DDN294" s="135"/>
      <c r="DDO294" s="135"/>
      <c r="DDP294" s="135"/>
      <c r="DDQ294" s="135"/>
      <c r="DDR294" s="135"/>
      <c r="DDS294" s="135"/>
      <c r="DDT294" s="135"/>
      <c r="DDU294" s="135"/>
      <c r="DDV294" s="135"/>
      <c r="DDW294" s="135"/>
      <c r="DDX294" s="135"/>
      <c r="DDY294" s="135"/>
      <c r="DDZ294" s="135"/>
      <c r="DEA294" s="135"/>
      <c r="DEB294" s="135"/>
      <c r="DEC294" s="135"/>
      <c r="DED294" s="135"/>
      <c r="DEE294" s="135"/>
      <c r="DEF294" s="135"/>
      <c r="DEG294" s="135"/>
      <c r="DEH294" s="135"/>
      <c r="DEI294" s="135"/>
      <c r="DEJ294" s="135"/>
      <c r="DEK294" s="135"/>
      <c r="DEL294" s="135"/>
      <c r="DEM294" s="135"/>
      <c r="DEN294" s="135"/>
      <c r="DEO294" s="135"/>
      <c r="DEP294" s="135"/>
      <c r="DEQ294" s="135"/>
      <c r="DER294" s="135"/>
      <c r="DES294" s="135"/>
      <c r="DET294" s="135"/>
      <c r="DEU294" s="135"/>
      <c r="DEV294" s="135"/>
      <c r="DEW294" s="135"/>
      <c r="DEX294" s="135"/>
      <c r="DEY294" s="135"/>
      <c r="DEZ294" s="135"/>
      <c r="DFA294" s="135"/>
      <c r="DFB294" s="135"/>
      <c r="DFC294" s="135"/>
      <c r="DFD294" s="135"/>
      <c r="DFE294" s="135"/>
      <c r="DFF294" s="135"/>
      <c r="DFG294" s="135"/>
      <c r="DFH294" s="135"/>
      <c r="DFI294" s="135"/>
      <c r="DFJ294" s="135"/>
      <c r="DFK294" s="135"/>
      <c r="DFL294" s="135"/>
      <c r="DFM294" s="135"/>
      <c r="DFN294" s="135"/>
      <c r="DFO294" s="135"/>
      <c r="DFP294" s="135"/>
      <c r="DFQ294" s="135"/>
      <c r="DFR294" s="135"/>
      <c r="DFS294" s="135"/>
      <c r="DFT294" s="135"/>
      <c r="DFU294" s="135"/>
      <c r="DFV294" s="135"/>
      <c r="DFW294" s="135"/>
      <c r="DFX294" s="135"/>
      <c r="DFY294" s="135"/>
      <c r="DFZ294" s="135"/>
      <c r="DGA294" s="135"/>
      <c r="DGB294" s="135"/>
      <c r="DGC294" s="135"/>
      <c r="DGD294" s="135"/>
      <c r="DGE294" s="135"/>
      <c r="DGF294" s="135"/>
      <c r="DGG294" s="135"/>
      <c r="DGH294" s="135"/>
      <c r="DGI294" s="135"/>
      <c r="DGJ294" s="135"/>
      <c r="DGK294" s="135"/>
      <c r="DGL294" s="135"/>
      <c r="DGM294" s="135"/>
      <c r="DGN294" s="135"/>
      <c r="DGO294" s="135"/>
      <c r="DGP294" s="135"/>
      <c r="DGQ294" s="135"/>
      <c r="DGR294" s="135"/>
      <c r="DGS294" s="135"/>
      <c r="DGT294" s="135"/>
      <c r="DGU294" s="135"/>
      <c r="DGV294" s="135"/>
      <c r="DGW294" s="135"/>
      <c r="DGX294" s="135"/>
      <c r="DGY294" s="135"/>
      <c r="DGZ294" s="135"/>
      <c r="DHA294" s="135"/>
      <c r="DHB294" s="135"/>
      <c r="DHC294" s="135"/>
      <c r="DHD294" s="135"/>
      <c r="DHE294" s="135"/>
      <c r="DHF294" s="135"/>
      <c r="DHG294" s="135"/>
      <c r="DHH294" s="135"/>
      <c r="DHI294" s="135"/>
      <c r="DHJ294" s="135"/>
      <c r="DHK294" s="135"/>
      <c r="DHL294" s="135"/>
      <c r="DHM294" s="135"/>
      <c r="DHN294" s="135"/>
      <c r="DHO294" s="135"/>
      <c r="DHP294" s="135"/>
      <c r="DHQ294" s="135"/>
      <c r="DHR294" s="135"/>
      <c r="DHS294" s="135"/>
      <c r="DHT294" s="135"/>
      <c r="DHU294" s="135"/>
      <c r="DHV294" s="135"/>
      <c r="DHW294" s="135"/>
      <c r="DHX294" s="135"/>
      <c r="DHY294" s="135"/>
      <c r="DHZ294" s="135"/>
      <c r="DIA294" s="135"/>
      <c r="DIB294" s="135"/>
      <c r="DIC294" s="135"/>
      <c r="DID294" s="135"/>
      <c r="DIE294" s="135"/>
      <c r="DIF294" s="135"/>
      <c r="DIG294" s="135"/>
      <c r="DIH294" s="135"/>
      <c r="DII294" s="135"/>
      <c r="DIJ294" s="135"/>
      <c r="DIK294" s="135"/>
      <c r="DIL294" s="135"/>
      <c r="DIM294" s="135"/>
      <c r="DIN294" s="135"/>
      <c r="DIO294" s="135"/>
      <c r="DIP294" s="135"/>
      <c r="DIQ294" s="135"/>
      <c r="DIR294" s="135"/>
      <c r="DIS294" s="135"/>
      <c r="DIT294" s="135"/>
      <c r="DIU294" s="135"/>
      <c r="DIV294" s="135"/>
      <c r="DIW294" s="135"/>
      <c r="DIX294" s="135"/>
      <c r="DIY294" s="135"/>
      <c r="DIZ294" s="135"/>
      <c r="DJA294" s="135"/>
      <c r="DJB294" s="135"/>
      <c r="DJC294" s="135"/>
      <c r="DJD294" s="135"/>
      <c r="DJE294" s="135"/>
      <c r="DJF294" s="135"/>
      <c r="DJG294" s="135"/>
      <c r="DJH294" s="135"/>
      <c r="DJI294" s="135"/>
      <c r="DJJ294" s="135"/>
      <c r="DJK294" s="135"/>
      <c r="DJL294" s="135"/>
      <c r="DJM294" s="135"/>
      <c r="DJN294" s="135"/>
      <c r="DJO294" s="135"/>
      <c r="DJP294" s="135"/>
      <c r="DJQ294" s="135"/>
      <c r="DJR294" s="135"/>
      <c r="DJS294" s="135"/>
      <c r="DJT294" s="135"/>
      <c r="DJU294" s="135"/>
      <c r="DJV294" s="135"/>
      <c r="DJW294" s="135"/>
      <c r="DJX294" s="135"/>
      <c r="DJY294" s="135"/>
      <c r="DJZ294" s="135"/>
      <c r="DKA294" s="135"/>
      <c r="DKB294" s="135"/>
      <c r="DKC294" s="135"/>
      <c r="DKD294" s="135"/>
      <c r="DKE294" s="135"/>
      <c r="DKF294" s="135"/>
      <c r="DKG294" s="135"/>
      <c r="DKH294" s="135"/>
      <c r="DKI294" s="135"/>
      <c r="DKJ294" s="135"/>
      <c r="DKK294" s="135"/>
      <c r="DKL294" s="135"/>
      <c r="DKM294" s="135"/>
      <c r="DKN294" s="135"/>
      <c r="DKO294" s="135"/>
      <c r="DKP294" s="135"/>
      <c r="DKQ294" s="135"/>
      <c r="DKR294" s="135"/>
      <c r="DKS294" s="135"/>
      <c r="DKT294" s="135"/>
      <c r="DKU294" s="135"/>
      <c r="DKV294" s="135"/>
      <c r="DKW294" s="135"/>
      <c r="DKX294" s="135"/>
      <c r="DKY294" s="135"/>
      <c r="DKZ294" s="135"/>
      <c r="DLA294" s="135"/>
      <c r="DLB294" s="135"/>
      <c r="DLC294" s="135"/>
      <c r="DLD294" s="135"/>
      <c r="DLE294" s="135"/>
      <c r="DLF294" s="135"/>
      <c r="DLG294" s="135"/>
      <c r="DLH294" s="135"/>
      <c r="DLI294" s="135"/>
      <c r="DLJ294" s="135"/>
      <c r="DLK294" s="135"/>
      <c r="DLL294" s="135"/>
      <c r="DLM294" s="135"/>
      <c r="DLN294" s="135"/>
      <c r="DLO294" s="135"/>
      <c r="DLP294" s="135"/>
      <c r="DLQ294" s="135"/>
      <c r="DLR294" s="135"/>
      <c r="DLS294" s="135"/>
      <c r="DLT294" s="135"/>
      <c r="DLU294" s="135"/>
      <c r="DLV294" s="135"/>
      <c r="DLW294" s="135"/>
      <c r="DLX294" s="135"/>
      <c r="DLY294" s="135"/>
      <c r="DLZ294" s="135"/>
      <c r="DMA294" s="135"/>
      <c r="DMB294" s="135"/>
      <c r="DMC294" s="135"/>
      <c r="DMD294" s="135"/>
      <c r="DME294" s="135"/>
      <c r="DMF294" s="135"/>
      <c r="DMG294" s="135"/>
      <c r="DMH294" s="135"/>
      <c r="DMI294" s="135"/>
      <c r="DMJ294" s="135"/>
      <c r="DMK294" s="135"/>
      <c r="DML294" s="135"/>
      <c r="DMM294" s="135"/>
      <c r="DMN294" s="135"/>
      <c r="DMO294" s="135"/>
      <c r="DMP294" s="135"/>
      <c r="DMQ294" s="135"/>
      <c r="DMR294" s="135"/>
      <c r="DMS294" s="135"/>
      <c r="DMT294" s="135"/>
      <c r="DMU294" s="135"/>
      <c r="DMV294" s="135"/>
      <c r="DMW294" s="135"/>
      <c r="DMX294" s="135"/>
      <c r="DMY294" s="135"/>
      <c r="DMZ294" s="135"/>
      <c r="DNA294" s="135"/>
      <c r="DNB294" s="135"/>
      <c r="DNC294" s="135"/>
      <c r="DND294" s="135"/>
      <c r="DNE294" s="135"/>
      <c r="DNF294" s="135"/>
      <c r="DNG294" s="135"/>
      <c r="DNH294" s="135"/>
      <c r="DNI294" s="135"/>
      <c r="DNJ294" s="135"/>
      <c r="DNK294" s="135"/>
      <c r="DNL294" s="135"/>
      <c r="DNM294" s="135"/>
      <c r="DNN294" s="135"/>
      <c r="DNO294" s="135"/>
      <c r="DNP294" s="135"/>
      <c r="DNQ294" s="135"/>
      <c r="DNR294" s="135"/>
      <c r="DNS294" s="135"/>
      <c r="DNT294" s="135"/>
      <c r="DNU294" s="135"/>
      <c r="DNV294" s="135"/>
      <c r="DNW294" s="135"/>
      <c r="DNX294" s="135"/>
      <c r="DNY294" s="135"/>
      <c r="DNZ294" s="135"/>
      <c r="DOA294" s="135"/>
      <c r="DOB294" s="135"/>
      <c r="DOC294" s="135"/>
      <c r="DOD294" s="135"/>
      <c r="DOE294" s="135"/>
      <c r="DOF294" s="135"/>
      <c r="DOG294" s="135"/>
      <c r="DOH294" s="135"/>
      <c r="DOI294" s="135"/>
      <c r="DOJ294" s="135"/>
      <c r="DOK294" s="135"/>
      <c r="DOL294" s="135"/>
      <c r="DOM294" s="135"/>
      <c r="DON294" s="135"/>
      <c r="DOO294" s="135"/>
      <c r="DOP294" s="135"/>
      <c r="DOQ294" s="135"/>
      <c r="DOR294" s="135"/>
      <c r="DOS294" s="135"/>
      <c r="DOT294" s="135"/>
      <c r="DOU294" s="135"/>
      <c r="DOV294" s="135"/>
      <c r="DOW294" s="135"/>
      <c r="DOX294" s="135"/>
      <c r="DOY294" s="135"/>
      <c r="DOZ294" s="135"/>
      <c r="DPA294" s="135"/>
      <c r="DPB294" s="135"/>
      <c r="DPC294" s="135"/>
      <c r="DPD294" s="135"/>
      <c r="DPE294" s="135"/>
      <c r="DPF294" s="135"/>
      <c r="DPG294" s="135"/>
      <c r="DPH294" s="135"/>
      <c r="DPI294" s="135"/>
      <c r="DPJ294" s="135"/>
      <c r="DPK294" s="135"/>
      <c r="DPL294" s="135"/>
      <c r="DPM294" s="135"/>
      <c r="DPN294" s="135"/>
      <c r="DPO294" s="135"/>
      <c r="DPP294" s="135"/>
      <c r="DPQ294" s="135"/>
      <c r="DPR294" s="135"/>
      <c r="DPS294" s="135"/>
      <c r="DPT294" s="135"/>
      <c r="DPU294" s="135"/>
      <c r="DPV294" s="135"/>
      <c r="DPW294" s="135"/>
      <c r="DPX294" s="135"/>
      <c r="DPY294" s="135"/>
      <c r="DPZ294" s="135"/>
      <c r="DQA294" s="135"/>
      <c r="DQB294" s="135"/>
      <c r="DQC294" s="135"/>
      <c r="DQD294" s="135"/>
      <c r="DQE294" s="135"/>
      <c r="DQF294" s="135"/>
      <c r="DQG294" s="135"/>
      <c r="DQH294" s="135"/>
      <c r="DQI294" s="135"/>
      <c r="DQJ294" s="135"/>
      <c r="DQK294" s="135"/>
      <c r="DQL294" s="135"/>
      <c r="DQM294" s="135"/>
      <c r="DQN294" s="135"/>
      <c r="DQO294" s="135"/>
      <c r="DQP294" s="135"/>
      <c r="DQQ294" s="135"/>
      <c r="DQR294" s="135"/>
      <c r="DQS294" s="135"/>
      <c r="DQT294" s="135"/>
      <c r="DQU294" s="135"/>
      <c r="DQV294" s="135"/>
      <c r="DQW294" s="135"/>
      <c r="DQX294" s="135"/>
      <c r="DQY294" s="135"/>
      <c r="DQZ294" s="135"/>
      <c r="DRA294" s="135"/>
      <c r="DRB294" s="135"/>
      <c r="DRC294" s="135"/>
      <c r="DRD294" s="135"/>
      <c r="DRE294" s="135"/>
      <c r="DRF294" s="135"/>
      <c r="DRG294" s="135"/>
      <c r="DRH294" s="135"/>
      <c r="DRI294" s="135"/>
      <c r="DRJ294" s="135"/>
      <c r="DRK294" s="135"/>
      <c r="DRL294" s="135"/>
      <c r="DRM294" s="135"/>
      <c r="DRN294" s="135"/>
      <c r="DRO294" s="135"/>
      <c r="DRP294" s="135"/>
      <c r="DRQ294" s="135"/>
      <c r="DRR294" s="135"/>
      <c r="DRS294" s="135"/>
      <c r="DRT294" s="135"/>
      <c r="DRU294" s="135"/>
      <c r="DRV294" s="135"/>
      <c r="DRW294" s="135"/>
      <c r="DRX294" s="135"/>
      <c r="DRY294" s="135"/>
      <c r="DRZ294" s="135"/>
      <c r="DSA294" s="135"/>
      <c r="DSB294" s="135"/>
      <c r="DSC294" s="135"/>
      <c r="DSD294" s="135"/>
      <c r="DSE294" s="135"/>
      <c r="DSF294" s="135"/>
      <c r="DSG294" s="135"/>
      <c r="DSH294" s="135"/>
      <c r="DSI294" s="135"/>
      <c r="DSJ294" s="135"/>
      <c r="DSK294" s="135"/>
      <c r="DSL294" s="135"/>
      <c r="DSM294" s="135"/>
      <c r="DSN294" s="135"/>
      <c r="DSO294" s="135"/>
      <c r="DSP294" s="135"/>
      <c r="DSQ294" s="135"/>
      <c r="DSR294" s="135"/>
      <c r="DSS294" s="135"/>
      <c r="DST294" s="135"/>
      <c r="DSU294" s="135"/>
      <c r="DSV294" s="135"/>
      <c r="DSW294" s="135"/>
      <c r="DSX294" s="135"/>
      <c r="DSY294" s="135"/>
      <c r="DSZ294" s="135"/>
      <c r="DTA294" s="135"/>
      <c r="DTB294" s="135"/>
      <c r="DTC294" s="135"/>
      <c r="DTD294" s="135"/>
      <c r="DTE294" s="135"/>
      <c r="DTF294" s="135"/>
      <c r="DTG294" s="135"/>
      <c r="DTH294" s="135"/>
      <c r="DTI294" s="135"/>
      <c r="DTJ294" s="135"/>
      <c r="DTK294" s="135"/>
      <c r="DTL294" s="135"/>
      <c r="DTM294" s="135"/>
      <c r="DTN294" s="135"/>
      <c r="DTO294" s="135"/>
      <c r="DTP294" s="135"/>
      <c r="DTQ294" s="135"/>
      <c r="DTR294" s="135"/>
      <c r="DTS294" s="135"/>
      <c r="DTT294" s="135"/>
      <c r="DTU294" s="135"/>
      <c r="DTV294" s="135"/>
      <c r="DTW294" s="135"/>
      <c r="DTX294" s="135"/>
      <c r="DTY294" s="135"/>
      <c r="DTZ294" s="135"/>
      <c r="DUA294" s="135"/>
      <c r="DUB294" s="135"/>
      <c r="DUC294" s="135"/>
      <c r="DUD294" s="135"/>
      <c r="DUE294" s="135"/>
      <c r="DUF294" s="135"/>
      <c r="DUG294" s="135"/>
      <c r="DUH294" s="135"/>
      <c r="DUI294" s="135"/>
      <c r="DUJ294" s="135"/>
      <c r="DUK294" s="135"/>
      <c r="DUL294" s="135"/>
      <c r="DUM294" s="135"/>
      <c r="DUN294" s="135"/>
      <c r="DUO294" s="135"/>
      <c r="DUP294" s="135"/>
      <c r="DUQ294" s="135"/>
      <c r="DUR294" s="135"/>
      <c r="DUS294" s="135"/>
      <c r="DUT294" s="135"/>
      <c r="DUU294" s="135"/>
      <c r="DUV294" s="135"/>
      <c r="DUW294" s="135"/>
      <c r="DUX294" s="135"/>
      <c r="DUY294" s="135"/>
      <c r="DUZ294" s="135"/>
      <c r="DVA294" s="135"/>
      <c r="DVB294" s="135"/>
      <c r="DVC294" s="135"/>
      <c r="DVD294" s="135"/>
      <c r="DVE294" s="135"/>
      <c r="DVF294" s="135"/>
      <c r="DVG294" s="135"/>
      <c r="DVH294" s="135"/>
      <c r="DVI294" s="135"/>
      <c r="DVJ294" s="135"/>
      <c r="DVK294" s="135"/>
      <c r="DVL294" s="135"/>
      <c r="DVM294" s="135"/>
      <c r="DVN294" s="135"/>
      <c r="DVO294" s="135"/>
      <c r="DVP294" s="135"/>
      <c r="DVQ294" s="135"/>
      <c r="DVR294" s="135"/>
      <c r="DVS294" s="135"/>
      <c r="DVT294" s="135"/>
      <c r="DVU294" s="135"/>
      <c r="DVV294" s="135"/>
      <c r="DVW294" s="135"/>
      <c r="DVX294" s="135"/>
      <c r="DVY294" s="135"/>
      <c r="DVZ294" s="135"/>
      <c r="DWA294" s="135"/>
      <c r="DWB294" s="135"/>
      <c r="DWC294" s="135"/>
      <c r="DWD294" s="135"/>
      <c r="DWE294" s="135"/>
      <c r="DWF294" s="135"/>
      <c r="DWG294" s="135"/>
      <c r="DWH294" s="135"/>
      <c r="DWI294" s="135"/>
      <c r="DWJ294" s="135"/>
      <c r="DWK294" s="135"/>
      <c r="DWL294" s="135"/>
      <c r="DWM294" s="135"/>
      <c r="DWN294" s="135"/>
      <c r="DWO294" s="135"/>
      <c r="DWP294" s="135"/>
      <c r="DWQ294" s="135"/>
      <c r="DWR294" s="135"/>
      <c r="DWS294" s="135"/>
      <c r="DWT294" s="135"/>
      <c r="DWU294" s="135"/>
      <c r="DWV294" s="135"/>
      <c r="DWW294" s="135"/>
      <c r="DWX294" s="135"/>
      <c r="DWY294" s="135"/>
      <c r="DWZ294" s="135"/>
      <c r="DXA294" s="135"/>
      <c r="DXB294" s="135"/>
      <c r="DXC294" s="135"/>
      <c r="DXD294" s="135"/>
      <c r="DXE294" s="135"/>
      <c r="DXF294" s="135"/>
      <c r="DXG294" s="135"/>
      <c r="DXH294" s="135"/>
      <c r="DXI294" s="135"/>
      <c r="DXJ294" s="135"/>
      <c r="DXK294" s="135"/>
      <c r="DXL294" s="135"/>
      <c r="DXM294" s="135"/>
      <c r="DXN294" s="135"/>
      <c r="DXO294" s="135"/>
      <c r="DXP294" s="135"/>
      <c r="DXQ294" s="135"/>
      <c r="DXR294" s="135"/>
      <c r="DXS294" s="135"/>
      <c r="DXT294" s="135"/>
      <c r="DXU294" s="135"/>
      <c r="DXV294" s="135"/>
      <c r="DXW294" s="135"/>
      <c r="DXX294" s="135"/>
      <c r="DXY294" s="135"/>
      <c r="DXZ294" s="135"/>
      <c r="DYA294" s="135"/>
      <c r="DYB294" s="135"/>
      <c r="DYC294" s="135"/>
      <c r="DYD294" s="135"/>
      <c r="DYE294" s="135"/>
      <c r="DYF294" s="135"/>
      <c r="DYG294" s="135"/>
      <c r="DYH294" s="135"/>
      <c r="DYI294" s="135"/>
      <c r="DYJ294" s="135"/>
      <c r="DYK294" s="135"/>
      <c r="DYL294" s="135"/>
      <c r="DYM294" s="135"/>
      <c r="DYN294" s="135"/>
      <c r="DYO294" s="135"/>
      <c r="DYP294" s="135"/>
      <c r="DYQ294" s="135"/>
      <c r="DYR294" s="135"/>
      <c r="DYS294" s="135"/>
      <c r="DYT294" s="135"/>
      <c r="DYU294" s="135"/>
      <c r="DYV294" s="135"/>
      <c r="DYW294" s="135"/>
      <c r="DYX294" s="135"/>
      <c r="DYY294" s="135"/>
      <c r="DYZ294" s="135"/>
      <c r="DZA294" s="135"/>
      <c r="DZB294" s="135"/>
      <c r="DZC294" s="135"/>
      <c r="DZD294" s="135"/>
      <c r="DZE294" s="135"/>
      <c r="DZF294" s="135"/>
      <c r="DZG294" s="135"/>
      <c r="DZH294" s="135"/>
      <c r="DZI294" s="135"/>
      <c r="DZJ294" s="135"/>
      <c r="DZK294" s="135"/>
      <c r="DZL294" s="135"/>
      <c r="DZM294" s="135"/>
      <c r="DZN294" s="135"/>
      <c r="DZO294" s="135"/>
      <c r="DZP294" s="135"/>
      <c r="DZQ294" s="135"/>
      <c r="DZR294" s="135"/>
      <c r="DZS294" s="135"/>
      <c r="DZT294" s="135"/>
      <c r="DZU294" s="135"/>
      <c r="DZV294" s="135"/>
      <c r="DZW294" s="135"/>
      <c r="DZX294" s="135"/>
      <c r="DZY294" s="135"/>
      <c r="DZZ294" s="135"/>
      <c r="EAA294" s="135"/>
      <c r="EAB294" s="135"/>
      <c r="EAC294" s="135"/>
      <c r="EAD294" s="135"/>
      <c r="EAE294" s="135"/>
      <c r="EAF294" s="135"/>
      <c r="EAG294" s="135"/>
      <c r="EAH294" s="135"/>
      <c r="EAI294" s="135"/>
      <c r="EAJ294" s="135"/>
      <c r="EAK294" s="135"/>
      <c r="EAL294" s="135"/>
      <c r="EAM294" s="135"/>
      <c r="EAN294" s="135"/>
      <c r="EAO294" s="135"/>
      <c r="EAP294" s="135"/>
      <c r="EAQ294" s="135"/>
      <c r="EAR294" s="135"/>
      <c r="EAS294" s="135"/>
      <c r="EAT294" s="135"/>
      <c r="EAU294" s="135"/>
      <c r="EAV294" s="135"/>
      <c r="EAW294" s="135"/>
      <c r="EAX294" s="135"/>
      <c r="EAY294" s="135"/>
      <c r="EAZ294" s="135"/>
      <c r="EBA294" s="135"/>
      <c r="EBB294" s="135"/>
      <c r="EBC294" s="135"/>
      <c r="EBD294" s="135"/>
      <c r="EBE294" s="135"/>
      <c r="EBF294" s="135"/>
      <c r="EBG294" s="135"/>
      <c r="EBH294" s="135"/>
      <c r="EBI294" s="135"/>
      <c r="EBJ294" s="135"/>
      <c r="EBK294" s="135"/>
      <c r="EBL294" s="135"/>
      <c r="EBM294" s="135"/>
      <c r="EBN294" s="135"/>
      <c r="EBO294" s="135"/>
      <c r="EBP294" s="135"/>
      <c r="EBQ294" s="135"/>
      <c r="EBR294" s="135"/>
      <c r="EBS294" s="135"/>
      <c r="EBT294" s="135"/>
      <c r="EBU294" s="135"/>
      <c r="EBV294" s="135"/>
      <c r="EBW294" s="135"/>
      <c r="EBX294" s="135"/>
      <c r="EBY294" s="135"/>
      <c r="EBZ294" s="135"/>
      <c r="ECA294" s="135"/>
      <c r="ECB294" s="135"/>
      <c r="ECC294" s="135"/>
      <c r="ECD294" s="135"/>
      <c r="ECE294" s="135"/>
      <c r="ECF294" s="135"/>
      <c r="ECG294" s="135"/>
      <c r="ECH294" s="135"/>
      <c r="ECI294" s="135"/>
      <c r="ECJ294" s="135"/>
      <c r="ECK294" s="135"/>
      <c r="ECL294" s="135"/>
      <c r="ECM294" s="135"/>
      <c r="ECN294" s="135"/>
      <c r="ECO294" s="135"/>
      <c r="ECP294" s="135"/>
      <c r="ECQ294" s="135"/>
      <c r="ECR294" s="135"/>
      <c r="ECS294" s="135"/>
      <c r="ECT294" s="135"/>
      <c r="ECU294" s="135"/>
      <c r="ECV294" s="135"/>
      <c r="ECW294" s="135"/>
      <c r="ECX294" s="135"/>
      <c r="ECY294" s="135"/>
      <c r="ECZ294" s="135"/>
      <c r="EDA294" s="135"/>
      <c r="EDB294" s="135"/>
      <c r="EDC294" s="135"/>
      <c r="EDD294" s="135"/>
      <c r="EDE294" s="135"/>
      <c r="EDF294" s="135"/>
      <c r="EDG294" s="135"/>
      <c r="EDH294" s="135"/>
      <c r="EDI294" s="135"/>
      <c r="EDJ294" s="135"/>
      <c r="EDK294" s="135"/>
      <c r="EDL294" s="135"/>
      <c r="EDM294" s="135"/>
      <c r="EDN294" s="135"/>
      <c r="EDO294" s="135"/>
      <c r="EDP294" s="135"/>
      <c r="EDQ294" s="135"/>
      <c r="EDR294" s="135"/>
      <c r="EDS294" s="135"/>
      <c r="EDT294" s="135"/>
      <c r="EDU294" s="135"/>
      <c r="EDV294" s="135"/>
      <c r="EDW294" s="135"/>
      <c r="EDX294" s="135"/>
      <c r="EDY294" s="135"/>
      <c r="EDZ294" s="135"/>
      <c r="EEA294" s="135"/>
      <c r="EEB294" s="135"/>
      <c r="EEC294" s="135"/>
      <c r="EED294" s="135"/>
      <c r="EEE294" s="135"/>
      <c r="EEF294" s="135"/>
      <c r="EEG294" s="135"/>
      <c r="EEH294" s="135"/>
      <c r="EEI294" s="135"/>
      <c r="EEJ294" s="135"/>
      <c r="EEK294" s="135"/>
      <c r="EEL294" s="135"/>
      <c r="EEM294" s="135"/>
      <c r="EEN294" s="135"/>
      <c r="EEO294" s="135"/>
      <c r="EEP294" s="135"/>
      <c r="EEQ294" s="135"/>
      <c r="EER294" s="135"/>
      <c r="EES294" s="135"/>
      <c r="EET294" s="135"/>
      <c r="EEU294" s="135"/>
      <c r="EEV294" s="135"/>
      <c r="EEW294" s="135"/>
      <c r="EEX294" s="135"/>
      <c r="EEY294" s="135"/>
      <c r="EEZ294" s="135"/>
      <c r="EFA294" s="135"/>
      <c r="EFB294" s="135"/>
      <c r="EFC294" s="135"/>
      <c r="EFD294" s="135"/>
      <c r="EFE294" s="135"/>
      <c r="EFF294" s="135"/>
      <c r="EFG294" s="135"/>
      <c r="EFH294" s="135"/>
      <c r="EFI294" s="135"/>
      <c r="EFJ294" s="135"/>
      <c r="EFK294" s="135"/>
      <c r="EFL294" s="135"/>
      <c r="EFM294" s="135"/>
      <c r="EFN294" s="135"/>
      <c r="EFO294" s="135"/>
      <c r="EFP294" s="135"/>
      <c r="EFQ294" s="135"/>
      <c r="EFR294" s="135"/>
      <c r="EFS294" s="135"/>
      <c r="EFT294" s="135"/>
      <c r="EFU294" s="135"/>
      <c r="EFV294" s="135"/>
      <c r="EFW294" s="135"/>
      <c r="EFX294" s="135"/>
      <c r="EFY294" s="135"/>
      <c r="EFZ294" s="135"/>
      <c r="EGA294" s="135"/>
      <c r="EGB294" s="135"/>
      <c r="EGC294" s="135"/>
      <c r="EGD294" s="135"/>
      <c r="EGE294" s="135"/>
      <c r="EGF294" s="135"/>
      <c r="EGG294" s="135"/>
      <c r="EGH294" s="135"/>
      <c r="EGI294" s="135"/>
      <c r="EGJ294" s="135"/>
      <c r="EGK294" s="135"/>
      <c r="EGL294" s="135"/>
      <c r="EGM294" s="135"/>
      <c r="EGN294" s="135"/>
      <c r="EGO294" s="135"/>
      <c r="EGP294" s="135"/>
      <c r="EGQ294" s="135"/>
      <c r="EGR294" s="135"/>
      <c r="EGS294" s="135"/>
      <c r="EGT294" s="135"/>
      <c r="EGU294" s="135"/>
      <c r="EGV294" s="135"/>
      <c r="EGW294" s="135"/>
      <c r="EGX294" s="135"/>
      <c r="EGY294" s="135"/>
      <c r="EGZ294" s="135"/>
      <c r="EHA294" s="135"/>
      <c r="EHB294" s="135"/>
      <c r="EHC294" s="135"/>
      <c r="EHD294" s="135"/>
      <c r="EHE294" s="135"/>
      <c r="EHF294" s="135"/>
      <c r="EHG294" s="135"/>
      <c r="EHH294" s="135"/>
      <c r="EHI294" s="135"/>
      <c r="EHJ294" s="135"/>
      <c r="EHK294" s="135"/>
      <c r="EHL294" s="135"/>
      <c r="EHM294" s="135"/>
      <c r="EHN294" s="135"/>
      <c r="EHO294" s="135"/>
      <c r="EHP294" s="135"/>
      <c r="EHQ294" s="135"/>
      <c r="EHR294" s="135"/>
      <c r="EHS294" s="135"/>
      <c r="EHT294" s="135"/>
      <c r="EHU294" s="135"/>
      <c r="EHV294" s="135"/>
      <c r="EHW294" s="135"/>
      <c r="EHX294" s="135"/>
      <c r="EHY294" s="135"/>
      <c r="EHZ294" s="135"/>
      <c r="EIA294" s="135"/>
      <c r="EIB294" s="135"/>
      <c r="EIC294" s="135"/>
      <c r="EID294" s="135"/>
      <c r="EIE294" s="135"/>
      <c r="EIF294" s="135"/>
      <c r="EIG294" s="135"/>
      <c r="EIH294" s="135"/>
      <c r="EII294" s="135"/>
      <c r="EIJ294" s="135"/>
      <c r="EIK294" s="135"/>
      <c r="EIL294" s="135"/>
      <c r="EIM294" s="135"/>
      <c r="EIN294" s="135"/>
      <c r="EIO294" s="135"/>
      <c r="EIP294" s="135"/>
      <c r="EIQ294" s="135"/>
      <c r="EIR294" s="135"/>
      <c r="EIS294" s="135"/>
      <c r="EIT294" s="135"/>
      <c r="EIU294" s="135"/>
      <c r="EIV294" s="135"/>
      <c r="EIW294" s="135"/>
      <c r="EIX294" s="135"/>
      <c r="EIY294" s="135"/>
      <c r="EIZ294" s="135"/>
      <c r="EJA294" s="135"/>
      <c r="EJB294" s="135"/>
      <c r="EJC294" s="135"/>
      <c r="EJD294" s="135"/>
      <c r="EJE294" s="135"/>
      <c r="EJF294" s="135"/>
      <c r="EJG294" s="135"/>
      <c r="EJH294" s="135"/>
      <c r="EJI294" s="135"/>
      <c r="EJJ294" s="135"/>
      <c r="EJK294" s="135"/>
      <c r="EJL294" s="135"/>
      <c r="EJM294" s="135"/>
      <c r="EJN294" s="135"/>
      <c r="EJO294" s="135"/>
      <c r="EJP294" s="135"/>
      <c r="EJQ294" s="135"/>
      <c r="EJR294" s="135"/>
      <c r="EJS294" s="135"/>
      <c r="EJT294" s="135"/>
      <c r="EJU294" s="135"/>
      <c r="EJV294" s="135"/>
      <c r="EJW294" s="135"/>
      <c r="EJX294" s="135"/>
      <c r="EJY294" s="135"/>
      <c r="EJZ294" s="135"/>
      <c r="EKA294" s="135"/>
      <c r="EKB294" s="135"/>
      <c r="EKC294" s="135"/>
      <c r="EKD294" s="135"/>
      <c r="EKE294" s="135"/>
      <c r="EKF294" s="135"/>
      <c r="EKG294" s="135"/>
      <c r="EKH294" s="135"/>
      <c r="EKI294" s="135"/>
      <c r="EKJ294" s="135"/>
      <c r="EKK294" s="135"/>
      <c r="EKL294" s="135"/>
      <c r="EKM294" s="135"/>
      <c r="EKN294" s="135"/>
      <c r="EKO294" s="135"/>
      <c r="EKP294" s="135"/>
      <c r="EKQ294" s="135"/>
      <c r="EKR294" s="135"/>
      <c r="EKS294" s="135"/>
      <c r="EKT294" s="135"/>
      <c r="EKU294" s="135"/>
      <c r="EKV294" s="135"/>
      <c r="EKW294" s="135"/>
      <c r="EKX294" s="135"/>
      <c r="EKY294" s="135"/>
      <c r="EKZ294" s="135"/>
      <c r="ELA294" s="135"/>
      <c r="ELB294" s="135"/>
      <c r="ELC294" s="135"/>
      <c r="ELD294" s="135"/>
      <c r="ELE294" s="135"/>
      <c r="ELF294" s="135"/>
      <c r="ELG294" s="135"/>
      <c r="ELH294" s="135"/>
      <c r="ELI294" s="135"/>
      <c r="ELJ294" s="135"/>
      <c r="ELK294" s="135"/>
      <c r="ELL294" s="135"/>
      <c r="ELM294" s="135"/>
      <c r="ELN294" s="135"/>
      <c r="ELO294" s="135"/>
      <c r="ELP294" s="135"/>
      <c r="ELQ294" s="135"/>
      <c r="ELR294" s="135"/>
      <c r="ELS294" s="135"/>
      <c r="ELT294" s="135"/>
      <c r="ELU294" s="135"/>
      <c r="ELV294" s="135"/>
      <c r="ELW294" s="135"/>
      <c r="ELX294" s="135"/>
      <c r="ELY294" s="135"/>
      <c r="ELZ294" s="135"/>
      <c r="EMA294" s="135"/>
      <c r="EMB294" s="135"/>
      <c r="EMC294" s="135"/>
      <c r="EMD294" s="135"/>
      <c r="EME294" s="135"/>
      <c r="EMF294" s="135"/>
      <c r="EMG294" s="135"/>
      <c r="EMH294" s="135"/>
      <c r="EMI294" s="135"/>
      <c r="EMJ294" s="135"/>
      <c r="EMK294" s="135"/>
      <c r="EML294" s="135"/>
      <c r="EMM294" s="135"/>
      <c r="EMN294" s="135"/>
      <c r="EMO294" s="135"/>
      <c r="EMP294" s="135"/>
      <c r="EMQ294" s="135"/>
      <c r="EMR294" s="135"/>
      <c r="EMS294" s="135"/>
      <c r="EMT294" s="135"/>
      <c r="EMU294" s="135"/>
      <c r="EMV294" s="135"/>
      <c r="EMW294" s="135"/>
      <c r="EMX294" s="135"/>
      <c r="EMY294" s="135"/>
      <c r="EMZ294" s="135"/>
      <c r="ENA294" s="135"/>
      <c r="ENB294" s="135"/>
      <c r="ENC294" s="135"/>
      <c r="END294" s="135"/>
      <c r="ENE294" s="135"/>
      <c r="ENF294" s="135"/>
      <c r="ENG294" s="135"/>
      <c r="ENH294" s="135"/>
      <c r="ENI294" s="135"/>
      <c r="ENJ294" s="135"/>
      <c r="ENK294" s="135"/>
      <c r="ENL294" s="135"/>
      <c r="ENM294" s="135"/>
      <c r="ENN294" s="135"/>
      <c r="ENO294" s="135"/>
      <c r="ENP294" s="135"/>
      <c r="ENQ294" s="135"/>
      <c r="ENR294" s="135"/>
      <c r="ENS294" s="135"/>
      <c r="ENT294" s="135"/>
      <c r="ENU294" s="135"/>
      <c r="ENV294" s="135"/>
      <c r="ENW294" s="135"/>
      <c r="ENX294" s="135"/>
      <c r="ENY294" s="135"/>
      <c r="ENZ294" s="135"/>
      <c r="EOA294" s="135"/>
      <c r="EOB294" s="135"/>
      <c r="EOC294" s="135"/>
      <c r="EOD294" s="135"/>
      <c r="EOE294" s="135"/>
      <c r="EOF294" s="135"/>
      <c r="EOG294" s="135"/>
      <c r="EOH294" s="135"/>
      <c r="EOI294" s="135"/>
      <c r="EOJ294" s="135"/>
      <c r="EOK294" s="135"/>
      <c r="EOL294" s="135"/>
      <c r="EOM294" s="135"/>
      <c r="EON294" s="135"/>
      <c r="EOO294" s="135"/>
      <c r="EOP294" s="135"/>
      <c r="EOQ294" s="135"/>
      <c r="EOR294" s="135"/>
      <c r="EOS294" s="135"/>
      <c r="EOT294" s="135"/>
      <c r="EOU294" s="135"/>
      <c r="EOV294" s="135"/>
      <c r="EOW294" s="135"/>
      <c r="EOX294" s="135"/>
      <c r="EOY294" s="135"/>
      <c r="EOZ294" s="135"/>
      <c r="EPA294" s="135"/>
      <c r="EPB294" s="135"/>
      <c r="EPC294" s="135"/>
      <c r="EPD294" s="135"/>
      <c r="EPE294" s="135"/>
      <c r="EPF294" s="135"/>
      <c r="EPG294" s="135"/>
      <c r="EPH294" s="135"/>
      <c r="EPI294" s="135"/>
      <c r="EPJ294" s="135"/>
      <c r="EPK294" s="135"/>
      <c r="EPL294" s="135"/>
      <c r="EPM294" s="135"/>
      <c r="EPN294" s="135"/>
      <c r="EPO294" s="135"/>
      <c r="EPP294" s="135"/>
      <c r="EPQ294" s="135"/>
      <c r="EPR294" s="135"/>
      <c r="EPS294" s="135"/>
      <c r="EPT294" s="135"/>
      <c r="EPU294" s="135"/>
      <c r="EPV294" s="135"/>
      <c r="EPW294" s="135"/>
      <c r="EPX294" s="135"/>
      <c r="EPY294" s="135"/>
      <c r="EPZ294" s="135"/>
      <c r="EQA294" s="135"/>
      <c r="EQB294" s="135"/>
      <c r="EQC294" s="135"/>
      <c r="EQD294" s="135"/>
      <c r="EQE294" s="135"/>
      <c r="EQF294" s="135"/>
      <c r="EQG294" s="135"/>
      <c r="EQH294" s="135"/>
      <c r="EQI294" s="135"/>
      <c r="EQJ294" s="135"/>
      <c r="EQK294" s="135"/>
      <c r="EQL294" s="135"/>
      <c r="EQM294" s="135"/>
      <c r="EQN294" s="135"/>
      <c r="EQO294" s="135"/>
      <c r="EQP294" s="135"/>
      <c r="EQQ294" s="135"/>
      <c r="EQR294" s="135"/>
      <c r="EQS294" s="135"/>
      <c r="EQT294" s="135"/>
      <c r="EQU294" s="135"/>
      <c r="EQV294" s="135"/>
      <c r="EQW294" s="135"/>
      <c r="EQX294" s="135"/>
      <c r="EQY294" s="135"/>
      <c r="EQZ294" s="135"/>
      <c r="ERA294" s="135"/>
      <c r="ERB294" s="135"/>
      <c r="ERC294" s="135"/>
      <c r="ERD294" s="135"/>
      <c r="ERE294" s="135"/>
      <c r="ERF294" s="135"/>
      <c r="ERG294" s="135"/>
      <c r="ERH294" s="135"/>
      <c r="ERI294" s="135"/>
      <c r="ERJ294" s="135"/>
      <c r="ERK294" s="135"/>
      <c r="ERL294" s="135"/>
      <c r="ERM294" s="135"/>
      <c r="ERN294" s="135"/>
      <c r="ERO294" s="135"/>
      <c r="ERP294" s="135"/>
      <c r="ERQ294" s="135"/>
      <c r="ERR294" s="135"/>
      <c r="ERS294" s="135"/>
      <c r="ERT294" s="135"/>
      <c r="ERU294" s="135"/>
      <c r="ERV294" s="135"/>
      <c r="ERW294" s="135"/>
      <c r="ERX294" s="135"/>
      <c r="ERY294" s="135"/>
      <c r="ERZ294" s="135"/>
      <c r="ESA294" s="135"/>
      <c r="ESB294" s="135"/>
      <c r="ESC294" s="135"/>
      <c r="ESD294" s="135"/>
      <c r="ESE294" s="135"/>
      <c r="ESF294" s="135"/>
      <c r="ESG294" s="135"/>
      <c r="ESH294" s="135"/>
      <c r="ESI294" s="135"/>
      <c r="ESJ294" s="135"/>
      <c r="ESK294" s="135"/>
      <c r="ESL294" s="135"/>
      <c r="ESM294" s="135"/>
      <c r="ESN294" s="135"/>
      <c r="ESO294" s="135"/>
      <c r="ESP294" s="135"/>
      <c r="ESQ294" s="135"/>
      <c r="ESR294" s="135"/>
      <c r="ESS294" s="135"/>
      <c r="EST294" s="135"/>
      <c r="ESU294" s="135"/>
      <c r="ESV294" s="135"/>
      <c r="ESW294" s="135"/>
      <c r="ESX294" s="135"/>
      <c r="ESY294" s="135"/>
      <c r="ESZ294" s="135"/>
      <c r="ETA294" s="135"/>
      <c r="ETB294" s="135"/>
      <c r="ETC294" s="135"/>
      <c r="ETD294" s="135"/>
      <c r="ETE294" s="135"/>
      <c r="ETF294" s="135"/>
      <c r="ETG294" s="135"/>
      <c r="ETH294" s="135"/>
      <c r="ETI294" s="135"/>
      <c r="ETJ294" s="135"/>
      <c r="ETK294" s="135"/>
      <c r="ETL294" s="135"/>
      <c r="ETM294" s="135"/>
      <c r="ETN294" s="135"/>
      <c r="ETO294" s="135"/>
      <c r="ETP294" s="135"/>
      <c r="ETQ294" s="135"/>
      <c r="ETR294" s="135"/>
      <c r="ETS294" s="135"/>
      <c r="ETT294" s="135"/>
      <c r="ETU294" s="135"/>
      <c r="ETV294" s="135"/>
      <c r="ETW294" s="135"/>
      <c r="ETX294" s="135"/>
      <c r="ETY294" s="135"/>
      <c r="ETZ294" s="135"/>
      <c r="EUA294" s="135"/>
      <c r="EUB294" s="135"/>
      <c r="EUC294" s="135"/>
      <c r="EUD294" s="135"/>
      <c r="EUE294" s="135"/>
      <c r="EUF294" s="135"/>
      <c r="EUG294" s="135"/>
      <c r="EUH294" s="135"/>
      <c r="EUI294" s="135"/>
      <c r="EUJ294" s="135"/>
      <c r="EUK294" s="135"/>
      <c r="EUL294" s="135"/>
      <c r="EUM294" s="135"/>
      <c r="EUN294" s="135"/>
      <c r="EUO294" s="135"/>
      <c r="EUP294" s="135"/>
      <c r="EUQ294" s="135"/>
      <c r="EUR294" s="135"/>
      <c r="EUS294" s="135"/>
      <c r="EUT294" s="135"/>
      <c r="EUU294" s="135"/>
      <c r="EUV294" s="135"/>
      <c r="EUW294" s="135"/>
      <c r="EUX294" s="135"/>
      <c r="EUY294" s="135"/>
      <c r="EUZ294" s="135"/>
      <c r="EVA294" s="135"/>
      <c r="EVB294" s="135"/>
      <c r="EVC294" s="135"/>
      <c r="EVD294" s="135"/>
      <c r="EVE294" s="135"/>
      <c r="EVF294" s="135"/>
      <c r="EVG294" s="135"/>
      <c r="EVH294" s="135"/>
      <c r="EVI294" s="135"/>
      <c r="EVJ294" s="135"/>
      <c r="EVK294" s="135"/>
      <c r="EVL294" s="135"/>
      <c r="EVM294" s="135"/>
      <c r="EVN294" s="135"/>
      <c r="EVO294" s="135"/>
      <c r="EVP294" s="135"/>
      <c r="EVQ294" s="135"/>
      <c r="EVR294" s="135"/>
      <c r="EVS294" s="135"/>
      <c r="EVT294" s="135"/>
      <c r="EVU294" s="135"/>
      <c r="EVV294" s="135"/>
      <c r="EVW294" s="135"/>
      <c r="EVX294" s="135"/>
      <c r="EVY294" s="135"/>
      <c r="EVZ294" s="135"/>
      <c r="EWA294" s="135"/>
      <c r="EWB294" s="135"/>
      <c r="EWC294" s="135"/>
      <c r="EWD294" s="135"/>
      <c r="EWE294" s="135"/>
      <c r="EWF294" s="135"/>
      <c r="EWG294" s="135"/>
      <c r="EWH294" s="135"/>
      <c r="EWI294" s="135"/>
      <c r="EWJ294" s="135"/>
      <c r="EWK294" s="135"/>
      <c r="EWL294" s="135"/>
      <c r="EWM294" s="135"/>
      <c r="EWN294" s="135"/>
      <c r="EWO294" s="135"/>
      <c r="EWP294" s="135"/>
      <c r="EWQ294" s="135"/>
      <c r="EWR294" s="135"/>
      <c r="EWS294" s="135"/>
      <c r="EWT294" s="135"/>
      <c r="EWU294" s="135"/>
      <c r="EWV294" s="135"/>
      <c r="EWW294" s="135"/>
      <c r="EWX294" s="135"/>
      <c r="EWY294" s="135"/>
      <c r="EWZ294" s="135"/>
      <c r="EXA294" s="135"/>
      <c r="EXB294" s="135"/>
      <c r="EXC294" s="135"/>
      <c r="EXD294" s="135"/>
      <c r="EXE294" s="135"/>
      <c r="EXF294" s="135"/>
      <c r="EXG294" s="135"/>
      <c r="EXH294" s="135"/>
      <c r="EXI294" s="135"/>
      <c r="EXJ294" s="135"/>
      <c r="EXK294" s="135"/>
      <c r="EXL294" s="135"/>
      <c r="EXM294" s="135"/>
      <c r="EXN294" s="135"/>
      <c r="EXO294" s="135"/>
      <c r="EXP294" s="135"/>
      <c r="EXQ294" s="135"/>
      <c r="EXR294" s="135"/>
      <c r="EXS294" s="135"/>
      <c r="EXT294" s="135"/>
      <c r="EXU294" s="135"/>
      <c r="EXV294" s="135"/>
      <c r="EXW294" s="135"/>
      <c r="EXX294" s="135"/>
      <c r="EXY294" s="135"/>
      <c r="EXZ294" s="135"/>
      <c r="EYA294" s="135"/>
      <c r="EYB294" s="135"/>
      <c r="EYC294" s="135"/>
      <c r="EYD294" s="135"/>
      <c r="EYE294" s="135"/>
      <c r="EYF294" s="135"/>
      <c r="EYG294" s="135"/>
      <c r="EYH294" s="135"/>
      <c r="EYI294" s="135"/>
      <c r="EYJ294" s="135"/>
      <c r="EYK294" s="135"/>
      <c r="EYL294" s="135"/>
      <c r="EYM294" s="135"/>
      <c r="EYN294" s="135"/>
      <c r="EYO294" s="135"/>
      <c r="EYP294" s="135"/>
      <c r="EYQ294" s="135"/>
      <c r="EYR294" s="135"/>
      <c r="EYS294" s="135"/>
      <c r="EYT294" s="135"/>
      <c r="EYU294" s="135"/>
      <c r="EYV294" s="135"/>
      <c r="EYW294" s="135"/>
      <c r="EYX294" s="135"/>
      <c r="EYY294" s="135"/>
      <c r="EYZ294" s="135"/>
      <c r="EZA294" s="135"/>
      <c r="EZB294" s="135"/>
      <c r="EZC294" s="135"/>
      <c r="EZD294" s="135"/>
      <c r="EZE294" s="135"/>
      <c r="EZF294" s="135"/>
      <c r="EZG294" s="135"/>
      <c r="EZH294" s="135"/>
      <c r="EZI294" s="135"/>
      <c r="EZJ294" s="135"/>
      <c r="EZK294" s="135"/>
      <c r="EZL294" s="135"/>
      <c r="EZM294" s="135"/>
      <c r="EZN294" s="135"/>
      <c r="EZO294" s="135"/>
      <c r="EZP294" s="135"/>
      <c r="EZQ294" s="135"/>
      <c r="EZR294" s="135"/>
      <c r="EZS294" s="135"/>
      <c r="EZT294" s="135"/>
      <c r="EZU294" s="135"/>
      <c r="EZV294" s="135"/>
      <c r="EZW294" s="135"/>
      <c r="EZX294" s="135"/>
      <c r="EZY294" s="135"/>
      <c r="EZZ294" s="135"/>
      <c r="FAA294" s="135"/>
      <c r="FAB294" s="135"/>
      <c r="FAC294" s="135"/>
      <c r="FAD294" s="135"/>
      <c r="FAE294" s="135"/>
      <c r="FAF294" s="135"/>
      <c r="FAG294" s="135"/>
      <c r="FAH294" s="135"/>
      <c r="FAI294" s="135"/>
      <c r="FAJ294" s="135"/>
      <c r="FAK294" s="135"/>
      <c r="FAL294" s="135"/>
      <c r="FAM294" s="135"/>
      <c r="FAN294" s="135"/>
      <c r="FAO294" s="135"/>
      <c r="FAP294" s="135"/>
      <c r="FAQ294" s="135"/>
      <c r="FAR294" s="135"/>
      <c r="FAS294" s="135"/>
      <c r="FAT294" s="135"/>
      <c r="FAU294" s="135"/>
      <c r="FAV294" s="135"/>
      <c r="FAW294" s="135"/>
      <c r="FAX294" s="135"/>
      <c r="FAY294" s="135"/>
      <c r="FAZ294" s="135"/>
      <c r="FBA294" s="135"/>
      <c r="FBB294" s="135"/>
      <c r="FBC294" s="135"/>
      <c r="FBD294" s="135"/>
      <c r="FBE294" s="135"/>
      <c r="FBF294" s="135"/>
      <c r="FBG294" s="135"/>
      <c r="FBH294" s="135"/>
      <c r="FBI294" s="135"/>
      <c r="FBJ294" s="135"/>
      <c r="FBK294" s="135"/>
      <c r="FBL294" s="135"/>
      <c r="FBM294" s="135"/>
      <c r="FBN294" s="135"/>
      <c r="FBO294" s="135"/>
      <c r="FBP294" s="135"/>
      <c r="FBQ294" s="135"/>
      <c r="FBR294" s="135"/>
      <c r="FBS294" s="135"/>
      <c r="FBT294" s="135"/>
      <c r="FBU294" s="135"/>
      <c r="FBV294" s="135"/>
      <c r="FBW294" s="135"/>
      <c r="FBX294" s="135"/>
      <c r="FBY294" s="135"/>
      <c r="FBZ294" s="135"/>
      <c r="FCA294" s="135"/>
      <c r="FCB294" s="135"/>
      <c r="FCC294" s="135"/>
      <c r="FCD294" s="135"/>
      <c r="FCE294" s="135"/>
      <c r="FCF294" s="135"/>
      <c r="FCG294" s="135"/>
      <c r="FCH294" s="135"/>
      <c r="FCI294" s="135"/>
      <c r="FCJ294" s="135"/>
      <c r="FCK294" s="135"/>
      <c r="FCL294" s="135"/>
      <c r="FCM294" s="135"/>
      <c r="FCN294" s="135"/>
      <c r="FCO294" s="135"/>
      <c r="FCP294" s="135"/>
      <c r="FCQ294" s="135"/>
      <c r="FCR294" s="135"/>
      <c r="FCS294" s="135"/>
      <c r="FCT294" s="135"/>
      <c r="FCU294" s="135"/>
      <c r="FCV294" s="135"/>
      <c r="FCW294" s="135"/>
      <c r="FCX294" s="135"/>
      <c r="FCY294" s="135"/>
      <c r="FCZ294" s="135"/>
      <c r="FDA294" s="135"/>
      <c r="FDB294" s="135"/>
      <c r="FDC294" s="135"/>
      <c r="FDD294" s="135"/>
      <c r="FDE294" s="135"/>
      <c r="FDF294" s="135"/>
      <c r="FDG294" s="135"/>
      <c r="FDH294" s="135"/>
      <c r="FDI294" s="135"/>
      <c r="FDJ294" s="135"/>
      <c r="FDK294" s="135"/>
      <c r="FDL294" s="135"/>
      <c r="FDM294" s="135"/>
      <c r="FDN294" s="135"/>
      <c r="FDO294" s="135"/>
      <c r="FDP294" s="135"/>
      <c r="FDQ294" s="135"/>
      <c r="FDR294" s="135"/>
      <c r="FDS294" s="135"/>
      <c r="FDT294" s="135"/>
      <c r="FDU294" s="135"/>
      <c r="FDV294" s="135"/>
      <c r="FDW294" s="135"/>
      <c r="FDX294" s="135"/>
      <c r="FDY294" s="135"/>
      <c r="FDZ294" s="135"/>
      <c r="FEA294" s="135"/>
      <c r="FEB294" s="135"/>
      <c r="FEC294" s="135"/>
      <c r="FED294" s="135"/>
      <c r="FEE294" s="135"/>
      <c r="FEF294" s="135"/>
      <c r="FEG294" s="135"/>
      <c r="FEH294" s="135"/>
      <c r="FEI294" s="135"/>
      <c r="FEJ294" s="135"/>
      <c r="FEK294" s="135"/>
      <c r="FEL294" s="135"/>
      <c r="FEM294" s="135"/>
      <c r="FEN294" s="135"/>
      <c r="FEO294" s="135"/>
      <c r="FEP294" s="135"/>
      <c r="FEQ294" s="135"/>
      <c r="FER294" s="135"/>
      <c r="FES294" s="135"/>
      <c r="FET294" s="135"/>
      <c r="FEU294" s="135"/>
      <c r="FEV294" s="135"/>
      <c r="FEW294" s="135"/>
      <c r="FEX294" s="135"/>
      <c r="FEY294" s="135"/>
      <c r="FEZ294" s="135"/>
      <c r="FFA294" s="135"/>
      <c r="FFB294" s="135"/>
      <c r="FFC294" s="135"/>
      <c r="FFD294" s="135"/>
      <c r="FFE294" s="135"/>
      <c r="FFF294" s="135"/>
      <c r="FFG294" s="135"/>
      <c r="FFH294" s="135"/>
      <c r="FFI294" s="135"/>
      <c r="FFJ294" s="135"/>
      <c r="FFK294" s="135"/>
      <c r="FFL294" s="135"/>
      <c r="FFM294" s="135"/>
      <c r="FFN294" s="135"/>
      <c r="FFO294" s="135"/>
      <c r="FFP294" s="135"/>
      <c r="FFQ294" s="135"/>
      <c r="FFR294" s="135"/>
      <c r="FFS294" s="135"/>
      <c r="FFT294" s="135"/>
      <c r="FFU294" s="135"/>
      <c r="FFV294" s="135"/>
      <c r="FFW294" s="135"/>
      <c r="FFX294" s="135"/>
      <c r="FFY294" s="135"/>
      <c r="FFZ294" s="135"/>
      <c r="FGA294" s="135"/>
      <c r="FGB294" s="135"/>
      <c r="FGC294" s="135"/>
      <c r="FGD294" s="135"/>
      <c r="FGE294" s="135"/>
      <c r="FGF294" s="135"/>
      <c r="FGG294" s="135"/>
      <c r="FGH294" s="135"/>
      <c r="FGI294" s="135"/>
      <c r="FGJ294" s="135"/>
      <c r="FGK294" s="135"/>
      <c r="FGL294" s="135"/>
      <c r="FGM294" s="135"/>
      <c r="FGN294" s="135"/>
      <c r="FGO294" s="135"/>
      <c r="FGP294" s="135"/>
      <c r="FGQ294" s="135"/>
      <c r="FGR294" s="135"/>
      <c r="FGS294" s="135"/>
      <c r="FGT294" s="135"/>
      <c r="FGU294" s="135"/>
      <c r="FGV294" s="135"/>
      <c r="FGW294" s="135"/>
      <c r="FGX294" s="135"/>
      <c r="FGY294" s="135"/>
      <c r="FGZ294" s="135"/>
      <c r="FHA294" s="135"/>
      <c r="FHB294" s="135"/>
      <c r="FHC294" s="135"/>
      <c r="FHD294" s="135"/>
      <c r="FHE294" s="135"/>
      <c r="FHF294" s="135"/>
      <c r="FHG294" s="135"/>
      <c r="FHH294" s="135"/>
      <c r="FHI294" s="135"/>
      <c r="FHJ294" s="135"/>
      <c r="FHK294" s="135"/>
      <c r="FHL294" s="135"/>
      <c r="FHM294" s="135"/>
      <c r="FHN294" s="135"/>
      <c r="FHO294" s="135"/>
      <c r="FHP294" s="135"/>
      <c r="FHQ294" s="135"/>
      <c r="FHR294" s="135"/>
      <c r="FHS294" s="135"/>
      <c r="FHT294" s="135"/>
      <c r="FHU294" s="135"/>
      <c r="FHV294" s="135"/>
      <c r="FHW294" s="135"/>
      <c r="FHX294" s="135"/>
      <c r="FHY294" s="135"/>
      <c r="FHZ294" s="135"/>
      <c r="FIA294" s="135"/>
      <c r="FIB294" s="135"/>
      <c r="FIC294" s="135"/>
      <c r="FID294" s="135"/>
      <c r="FIE294" s="135"/>
      <c r="FIF294" s="135"/>
      <c r="FIG294" s="135"/>
      <c r="FIH294" s="135"/>
      <c r="FII294" s="135"/>
      <c r="FIJ294" s="135"/>
      <c r="FIK294" s="135"/>
      <c r="FIL294" s="135"/>
      <c r="FIM294" s="135"/>
      <c r="FIN294" s="135"/>
      <c r="FIO294" s="135"/>
      <c r="FIP294" s="135"/>
      <c r="FIQ294" s="135"/>
      <c r="FIR294" s="135"/>
      <c r="FIS294" s="135"/>
      <c r="FIT294" s="135"/>
      <c r="FIU294" s="135"/>
      <c r="FIV294" s="135"/>
      <c r="FIW294" s="135"/>
      <c r="FIX294" s="135"/>
      <c r="FIY294" s="135"/>
      <c r="FIZ294" s="135"/>
      <c r="FJA294" s="135"/>
      <c r="FJB294" s="135"/>
      <c r="FJC294" s="135"/>
      <c r="FJD294" s="135"/>
      <c r="FJE294" s="135"/>
      <c r="FJF294" s="135"/>
      <c r="FJG294" s="135"/>
      <c r="FJH294" s="135"/>
      <c r="FJI294" s="135"/>
      <c r="FJJ294" s="135"/>
      <c r="FJK294" s="135"/>
      <c r="FJL294" s="135"/>
      <c r="FJM294" s="135"/>
      <c r="FJN294" s="135"/>
      <c r="FJO294" s="135"/>
      <c r="FJP294" s="135"/>
      <c r="FJQ294" s="135"/>
      <c r="FJR294" s="135"/>
      <c r="FJS294" s="135"/>
      <c r="FJT294" s="135"/>
      <c r="FJU294" s="135"/>
      <c r="FJV294" s="135"/>
      <c r="FJW294" s="135"/>
      <c r="FJX294" s="135"/>
      <c r="FJY294" s="135"/>
      <c r="FJZ294" s="135"/>
      <c r="FKA294" s="135"/>
      <c r="FKB294" s="135"/>
      <c r="FKC294" s="135"/>
      <c r="FKD294" s="135"/>
      <c r="FKE294" s="135"/>
      <c r="FKF294" s="135"/>
      <c r="FKG294" s="135"/>
      <c r="FKH294" s="135"/>
      <c r="FKI294" s="135"/>
      <c r="FKJ294" s="135"/>
      <c r="FKK294" s="135"/>
      <c r="FKL294" s="135"/>
      <c r="FKM294" s="135"/>
      <c r="FKN294" s="135"/>
      <c r="FKO294" s="135"/>
      <c r="FKP294" s="135"/>
      <c r="FKQ294" s="135"/>
      <c r="FKR294" s="135"/>
      <c r="FKS294" s="135"/>
      <c r="FKT294" s="135"/>
      <c r="FKU294" s="135"/>
      <c r="FKV294" s="135"/>
      <c r="FKW294" s="135"/>
      <c r="FKX294" s="135"/>
      <c r="FKY294" s="135"/>
      <c r="FKZ294" s="135"/>
      <c r="FLA294" s="135"/>
      <c r="FLB294" s="135"/>
      <c r="FLC294" s="135"/>
      <c r="FLD294" s="135"/>
      <c r="FLE294" s="135"/>
      <c r="FLF294" s="135"/>
      <c r="FLG294" s="135"/>
      <c r="FLH294" s="135"/>
      <c r="FLI294" s="135"/>
      <c r="FLJ294" s="135"/>
      <c r="FLK294" s="135"/>
      <c r="FLL294" s="135"/>
      <c r="FLM294" s="135"/>
      <c r="FLN294" s="135"/>
      <c r="FLO294" s="135"/>
      <c r="FLP294" s="135"/>
      <c r="FLQ294" s="135"/>
      <c r="FLR294" s="135"/>
      <c r="FLS294" s="135"/>
      <c r="FLT294" s="135"/>
      <c r="FLU294" s="135"/>
      <c r="FLV294" s="135"/>
      <c r="FLW294" s="135"/>
      <c r="FLX294" s="135"/>
      <c r="FLY294" s="135"/>
      <c r="FLZ294" s="135"/>
      <c r="FMA294" s="135"/>
      <c r="FMB294" s="135"/>
      <c r="FMC294" s="135"/>
      <c r="FMD294" s="135"/>
      <c r="FME294" s="135"/>
      <c r="FMF294" s="135"/>
      <c r="FMG294" s="135"/>
      <c r="FMH294" s="135"/>
      <c r="FMI294" s="135"/>
      <c r="FMJ294" s="135"/>
      <c r="FMK294" s="135"/>
      <c r="FML294" s="135"/>
      <c r="FMM294" s="135"/>
      <c r="FMN294" s="135"/>
      <c r="FMO294" s="135"/>
      <c r="FMP294" s="135"/>
      <c r="FMQ294" s="135"/>
      <c r="FMR294" s="135"/>
      <c r="FMS294" s="135"/>
      <c r="FMT294" s="135"/>
      <c r="FMU294" s="135"/>
      <c r="FMV294" s="135"/>
      <c r="FMW294" s="135"/>
      <c r="FMX294" s="135"/>
      <c r="FMY294" s="135"/>
      <c r="FMZ294" s="135"/>
      <c r="FNA294" s="135"/>
      <c r="FNB294" s="135"/>
      <c r="FNC294" s="135"/>
      <c r="FND294" s="135"/>
      <c r="FNE294" s="135"/>
      <c r="FNF294" s="135"/>
      <c r="FNG294" s="135"/>
      <c r="FNH294" s="135"/>
      <c r="FNI294" s="135"/>
      <c r="FNJ294" s="135"/>
      <c r="FNK294" s="135"/>
      <c r="FNL294" s="135"/>
      <c r="FNM294" s="135"/>
      <c r="FNN294" s="135"/>
      <c r="FNO294" s="135"/>
      <c r="FNP294" s="135"/>
      <c r="FNQ294" s="135"/>
      <c r="FNR294" s="135"/>
      <c r="FNS294" s="135"/>
      <c r="FNT294" s="135"/>
      <c r="FNU294" s="135"/>
      <c r="FNV294" s="135"/>
      <c r="FNW294" s="135"/>
      <c r="FNX294" s="135"/>
      <c r="FNY294" s="135"/>
      <c r="FNZ294" s="135"/>
      <c r="FOA294" s="135"/>
      <c r="FOB294" s="135"/>
      <c r="FOC294" s="135"/>
      <c r="FOD294" s="135"/>
      <c r="FOE294" s="135"/>
      <c r="FOF294" s="135"/>
      <c r="FOG294" s="135"/>
      <c r="FOH294" s="135"/>
      <c r="FOI294" s="135"/>
      <c r="FOJ294" s="135"/>
      <c r="FOK294" s="135"/>
      <c r="FOL294" s="135"/>
      <c r="FOM294" s="135"/>
      <c r="FON294" s="135"/>
      <c r="FOO294" s="135"/>
      <c r="FOP294" s="135"/>
      <c r="FOQ294" s="135"/>
      <c r="FOR294" s="135"/>
      <c r="FOS294" s="135"/>
      <c r="FOT294" s="135"/>
      <c r="FOU294" s="135"/>
      <c r="FOV294" s="135"/>
      <c r="FOW294" s="135"/>
      <c r="FOX294" s="135"/>
      <c r="FOY294" s="135"/>
      <c r="FOZ294" s="135"/>
      <c r="FPA294" s="135"/>
      <c r="FPB294" s="135"/>
      <c r="FPC294" s="135"/>
      <c r="FPD294" s="135"/>
      <c r="FPE294" s="135"/>
      <c r="FPF294" s="135"/>
      <c r="FPG294" s="135"/>
      <c r="FPH294" s="135"/>
      <c r="FPI294" s="135"/>
      <c r="FPJ294" s="135"/>
      <c r="FPK294" s="135"/>
      <c r="FPL294" s="135"/>
      <c r="FPM294" s="135"/>
      <c r="FPN294" s="135"/>
      <c r="FPO294" s="135"/>
      <c r="FPP294" s="135"/>
      <c r="FPQ294" s="135"/>
      <c r="FPR294" s="135"/>
      <c r="FPS294" s="135"/>
      <c r="FPT294" s="135"/>
      <c r="FPU294" s="135"/>
      <c r="FPV294" s="135"/>
      <c r="FPW294" s="135"/>
      <c r="FPX294" s="135"/>
      <c r="FPY294" s="135"/>
      <c r="FPZ294" s="135"/>
      <c r="FQA294" s="135"/>
      <c r="FQB294" s="135"/>
      <c r="FQC294" s="135"/>
      <c r="FQD294" s="135"/>
      <c r="FQE294" s="135"/>
      <c r="FQF294" s="135"/>
      <c r="FQG294" s="135"/>
      <c r="FQH294" s="135"/>
      <c r="FQI294" s="135"/>
      <c r="FQJ294" s="135"/>
      <c r="FQK294" s="135"/>
      <c r="FQL294" s="135"/>
      <c r="FQM294" s="135"/>
      <c r="FQN294" s="135"/>
      <c r="FQO294" s="135"/>
      <c r="FQP294" s="135"/>
      <c r="FQQ294" s="135"/>
      <c r="FQR294" s="135"/>
      <c r="FQS294" s="135"/>
      <c r="FQT294" s="135"/>
      <c r="FQU294" s="135"/>
      <c r="FQV294" s="135"/>
      <c r="FQW294" s="135"/>
      <c r="FQX294" s="135"/>
      <c r="FQY294" s="135"/>
      <c r="FQZ294" s="135"/>
      <c r="FRA294" s="135"/>
      <c r="FRB294" s="135"/>
      <c r="FRC294" s="135"/>
      <c r="FRD294" s="135"/>
      <c r="FRE294" s="135"/>
      <c r="FRF294" s="135"/>
      <c r="FRG294" s="135"/>
      <c r="FRH294" s="135"/>
      <c r="FRI294" s="135"/>
      <c r="FRJ294" s="135"/>
      <c r="FRK294" s="135"/>
      <c r="FRL294" s="135"/>
      <c r="FRM294" s="135"/>
      <c r="FRN294" s="135"/>
      <c r="FRO294" s="135"/>
      <c r="FRP294" s="135"/>
      <c r="FRQ294" s="135"/>
      <c r="FRR294" s="135"/>
      <c r="FRS294" s="135"/>
      <c r="FRT294" s="135"/>
      <c r="FRU294" s="135"/>
      <c r="FRV294" s="135"/>
      <c r="FRW294" s="135"/>
      <c r="FRX294" s="135"/>
      <c r="FRY294" s="135"/>
      <c r="FRZ294" s="135"/>
      <c r="FSA294" s="135"/>
      <c r="FSB294" s="135"/>
      <c r="FSC294" s="135"/>
      <c r="FSD294" s="135"/>
      <c r="FSE294" s="135"/>
      <c r="FSF294" s="135"/>
      <c r="FSG294" s="135"/>
      <c r="FSH294" s="135"/>
      <c r="FSI294" s="135"/>
      <c r="FSJ294" s="135"/>
      <c r="FSK294" s="135"/>
      <c r="FSL294" s="135"/>
      <c r="FSM294" s="135"/>
      <c r="FSN294" s="135"/>
      <c r="FSO294" s="135"/>
      <c r="FSP294" s="135"/>
      <c r="FSQ294" s="135"/>
      <c r="FSR294" s="135"/>
      <c r="FSS294" s="135"/>
      <c r="FST294" s="135"/>
      <c r="FSU294" s="135"/>
      <c r="FSV294" s="135"/>
      <c r="FSW294" s="135"/>
      <c r="FSX294" s="135"/>
      <c r="FSY294" s="135"/>
      <c r="FSZ294" s="135"/>
      <c r="FTA294" s="135"/>
      <c r="FTB294" s="135"/>
      <c r="FTC294" s="135"/>
      <c r="FTD294" s="135"/>
      <c r="FTE294" s="135"/>
      <c r="FTF294" s="135"/>
      <c r="FTG294" s="135"/>
      <c r="FTH294" s="135"/>
      <c r="FTI294" s="135"/>
      <c r="FTJ294" s="135"/>
      <c r="FTK294" s="135"/>
      <c r="FTL294" s="135"/>
      <c r="FTM294" s="135"/>
      <c r="FTN294" s="135"/>
      <c r="FTO294" s="135"/>
      <c r="FTP294" s="135"/>
      <c r="FTQ294" s="135"/>
      <c r="FTR294" s="135"/>
      <c r="FTS294" s="135"/>
      <c r="FTT294" s="135"/>
      <c r="FTU294" s="135"/>
      <c r="FTV294" s="135"/>
      <c r="FTW294" s="135"/>
      <c r="FTX294" s="135"/>
      <c r="FTY294" s="135"/>
      <c r="FTZ294" s="135"/>
      <c r="FUA294" s="135"/>
      <c r="FUB294" s="135"/>
      <c r="FUC294" s="135"/>
      <c r="FUD294" s="135"/>
      <c r="FUE294" s="135"/>
      <c r="FUF294" s="135"/>
      <c r="FUG294" s="135"/>
      <c r="FUH294" s="135"/>
      <c r="FUI294" s="135"/>
      <c r="FUJ294" s="135"/>
      <c r="FUK294" s="135"/>
      <c r="FUL294" s="135"/>
      <c r="FUM294" s="135"/>
      <c r="FUN294" s="135"/>
      <c r="FUO294" s="135"/>
      <c r="FUP294" s="135"/>
      <c r="FUQ294" s="135"/>
      <c r="FUR294" s="135"/>
      <c r="FUS294" s="135"/>
      <c r="FUT294" s="135"/>
      <c r="FUU294" s="135"/>
      <c r="FUV294" s="135"/>
      <c r="FUW294" s="135"/>
      <c r="FUX294" s="135"/>
      <c r="FUY294" s="135"/>
      <c r="FUZ294" s="135"/>
      <c r="FVA294" s="135"/>
      <c r="FVB294" s="135"/>
      <c r="FVC294" s="135"/>
      <c r="FVD294" s="135"/>
      <c r="FVE294" s="135"/>
      <c r="FVF294" s="135"/>
      <c r="FVG294" s="135"/>
      <c r="FVH294" s="135"/>
      <c r="FVI294" s="135"/>
      <c r="FVJ294" s="135"/>
      <c r="FVK294" s="135"/>
      <c r="FVL294" s="135"/>
      <c r="FVM294" s="135"/>
      <c r="FVN294" s="135"/>
      <c r="FVO294" s="135"/>
      <c r="FVP294" s="135"/>
      <c r="FVQ294" s="135"/>
      <c r="FVR294" s="135"/>
      <c r="FVS294" s="135"/>
      <c r="FVT294" s="135"/>
      <c r="FVU294" s="135"/>
      <c r="FVV294" s="135"/>
      <c r="FVW294" s="135"/>
      <c r="FVX294" s="135"/>
      <c r="FVY294" s="135"/>
      <c r="FVZ294" s="135"/>
      <c r="FWA294" s="135"/>
      <c r="FWB294" s="135"/>
      <c r="FWC294" s="135"/>
      <c r="FWD294" s="135"/>
      <c r="FWE294" s="135"/>
      <c r="FWF294" s="135"/>
      <c r="FWG294" s="135"/>
      <c r="FWH294" s="135"/>
      <c r="FWI294" s="135"/>
      <c r="FWJ294" s="135"/>
      <c r="FWK294" s="135"/>
      <c r="FWL294" s="135"/>
      <c r="FWM294" s="135"/>
      <c r="FWN294" s="135"/>
      <c r="FWO294" s="135"/>
      <c r="FWP294" s="135"/>
      <c r="FWQ294" s="135"/>
      <c r="FWR294" s="135"/>
      <c r="FWS294" s="135"/>
      <c r="FWT294" s="135"/>
      <c r="FWU294" s="135"/>
      <c r="FWV294" s="135"/>
      <c r="FWW294" s="135"/>
      <c r="FWX294" s="135"/>
      <c r="FWY294" s="135"/>
      <c r="FWZ294" s="135"/>
      <c r="FXA294" s="135"/>
      <c r="FXB294" s="135"/>
      <c r="FXC294" s="135"/>
      <c r="FXD294" s="135"/>
      <c r="FXE294" s="135"/>
      <c r="FXF294" s="135"/>
      <c r="FXG294" s="135"/>
      <c r="FXH294" s="135"/>
      <c r="FXI294" s="135"/>
      <c r="FXJ294" s="135"/>
      <c r="FXK294" s="135"/>
      <c r="FXL294" s="135"/>
      <c r="FXM294" s="135"/>
      <c r="FXN294" s="135"/>
      <c r="FXO294" s="135"/>
      <c r="FXP294" s="135"/>
      <c r="FXQ294" s="135"/>
      <c r="FXR294" s="135"/>
      <c r="FXS294" s="135"/>
      <c r="FXT294" s="135"/>
      <c r="FXU294" s="135"/>
      <c r="FXV294" s="135"/>
      <c r="FXW294" s="135"/>
      <c r="FXX294" s="135"/>
      <c r="FXY294" s="135"/>
      <c r="FXZ294" s="135"/>
      <c r="FYA294" s="135"/>
      <c r="FYB294" s="135"/>
      <c r="FYC294" s="135"/>
      <c r="FYD294" s="135"/>
      <c r="FYE294" s="135"/>
      <c r="FYF294" s="135"/>
      <c r="FYG294" s="135"/>
      <c r="FYH294" s="135"/>
      <c r="FYI294" s="135"/>
      <c r="FYJ294" s="135"/>
      <c r="FYK294" s="135"/>
      <c r="FYL294" s="135"/>
      <c r="FYM294" s="135"/>
      <c r="FYN294" s="135"/>
      <c r="FYO294" s="135"/>
      <c r="FYP294" s="135"/>
      <c r="FYQ294" s="135"/>
      <c r="FYR294" s="135"/>
      <c r="FYS294" s="135"/>
      <c r="FYT294" s="135"/>
      <c r="FYU294" s="135"/>
      <c r="FYV294" s="135"/>
      <c r="FYW294" s="135"/>
      <c r="FYX294" s="135"/>
      <c r="FYY294" s="135"/>
      <c r="FYZ294" s="135"/>
      <c r="FZA294" s="135"/>
      <c r="FZB294" s="135"/>
      <c r="FZC294" s="135"/>
      <c r="FZD294" s="135"/>
      <c r="FZE294" s="135"/>
      <c r="FZF294" s="135"/>
      <c r="FZG294" s="135"/>
      <c r="FZH294" s="135"/>
      <c r="FZI294" s="135"/>
      <c r="FZJ294" s="135"/>
      <c r="FZK294" s="135"/>
      <c r="FZL294" s="135"/>
      <c r="FZM294" s="135"/>
      <c r="FZN294" s="135"/>
      <c r="FZO294" s="135"/>
      <c r="FZP294" s="135"/>
      <c r="FZQ294" s="135"/>
      <c r="FZR294" s="135"/>
      <c r="FZS294" s="135"/>
      <c r="FZT294" s="135"/>
      <c r="FZU294" s="135"/>
      <c r="FZV294" s="135"/>
      <c r="FZW294" s="135"/>
      <c r="FZX294" s="135"/>
      <c r="FZY294" s="135"/>
      <c r="FZZ294" s="135"/>
      <c r="GAA294" s="135"/>
      <c r="GAB294" s="135"/>
      <c r="GAC294" s="135"/>
      <c r="GAD294" s="135"/>
      <c r="GAE294" s="135"/>
      <c r="GAF294" s="135"/>
      <c r="GAG294" s="135"/>
      <c r="GAH294" s="135"/>
      <c r="GAI294" s="135"/>
      <c r="GAJ294" s="135"/>
      <c r="GAK294" s="135"/>
      <c r="GAL294" s="135"/>
      <c r="GAM294" s="135"/>
      <c r="GAN294" s="135"/>
      <c r="GAO294" s="135"/>
      <c r="GAP294" s="135"/>
      <c r="GAQ294" s="135"/>
      <c r="GAR294" s="135"/>
      <c r="GAS294" s="135"/>
      <c r="GAT294" s="135"/>
      <c r="GAU294" s="135"/>
      <c r="GAV294" s="135"/>
      <c r="GAW294" s="135"/>
      <c r="GAX294" s="135"/>
      <c r="GAY294" s="135"/>
      <c r="GAZ294" s="135"/>
      <c r="GBA294" s="135"/>
      <c r="GBB294" s="135"/>
      <c r="GBC294" s="135"/>
      <c r="GBD294" s="135"/>
      <c r="GBE294" s="135"/>
      <c r="GBF294" s="135"/>
      <c r="GBG294" s="135"/>
      <c r="GBH294" s="135"/>
      <c r="GBI294" s="135"/>
      <c r="GBJ294" s="135"/>
      <c r="GBK294" s="135"/>
      <c r="GBL294" s="135"/>
      <c r="GBM294" s="135"/>
      <c r="GBN294" s="135"/>
      <c r="GBO294" s="135"/>
      <c r="GBP294" s="135"/>
      <c r="GBQ294" s="135"/>
      <c r="GBR294" s="135"/>
      <c r="GBS294" s="135"/>
      <c r="GBT294" s="135"/>
      <c r="GBU294" s="135"/>
      <c r="GBV294" s="135"/>
      <c r="GBW294" s="135"/>
      <c r="GBX294" s="135"/>
      <c r="GBY294" s="135"/>
      <c r="GBZ294" s="135"/>
      <c r="GCA294" s="135"/>
      <c r="GCB294" s="135"/>
      <c r="GCC294" s="135"/>
      <c r="GCD294" s="135"/>
      <c r="GCE294" s="135"/>
      <c r="GCF294" s="135"/>
      <c r="GCG294" s="135"/>
      <c r="GCH294" s="135"/>
      <c r="GCI294" s="135"/>
      <c r="GCJ294" s="135"/>
      <c r="GCK294" s="135"/>
      <c r="GCL294" s="135"/>
      <c r="GCM294" s="135"/>
      <c r="GCN294" s="135"/>
      <c r="GCO294" s="135"/>
      <c r="GCP294" s="135"/>
      <c r="GCQ294" s="135"/>
      <c r="GCR294" s="135"/>
      <c r="GCS294" s="135"/>
      <c r="GCT294" s="135"/>
      <c r="GCU294" s="135"/>
      <c r="GCV294" s="135"/>
      <c r="GCW294" s="135"/>
      <c r="GCX294" s="135"/>
      <c r="GCY294" s="135"/>
      <c r="GCZ294" s="135"/>
      <c r="GDA294" s="135"/>
      <c r="GDB294" s="135"/>
      <c r="GDC294" s="135"/>
      <c r="GDD294" s="135"/>
      <c r="GDE294" s="135"/>
      <c r="GDF294" s="135"/>
      <c r="GDG294" s="135"/>
      <c r="GDH294" s="135"/>
      <c r="GDI294" s="135"/>
      <c r="GDJ294" s="135"/>
      <c r="GDK294" s="135"/>
      <c r="GDL294" s="135"/>
      <c r="GDM294" s="135"/>
      <c r="GDN294" s="135"/>
      <c r="GDO294" s="135"/>
      <c r="GDP294" s="135"/>
      <c r="GDQ294" s="135"/>
      <c r="GDR294" s="135"/>
      <c r="GDS294" s="135"/>
      <c r="GDT294" s="135"/>
      <c r="GDU294" s="135"/>
      <c r="GDV294" s="135"/>
      <c r="GDW294" s="135"/>
      <c r="GDX294" s="135"/>
      <c r="GDY294" s="135"/>
      <c r="GDZ294" s="135"/>
      <c r="GEA294" s="135"/>
      <c r="GEB294" s="135"/>
      <c r="GEC294" s="135"/>
      <c r="GED294" s="135"/>
      <c r="GEE294" s="135"/>
      <c r="GEF294" s="135"/>
      <c r="GEG294" s="135"/>
      <c r="GEH294" s="135"/>
      <c r="GEI294" s="135"/>
      <c r="GEJ294" s="135"/>
      <c r="GEK294" s="135"/>
      <c r="GEL294" s="135"/>
      <c r="GEM294" s="135"/>
      <c r="GEN294" s="135"/>
      <c r="GEO294" s="135"/>
      <c r="GEP294" s="135"/>
      <c r="GEQ294" s="135"/>
      <c r="GER294" s="135"/>
      <c r="GES294" s="135"/>
      <c r="GET294" s="135"/>
      <c r="GEU294" s="135"/>
      <c r="GEV294" s="135"/>
      <c r="GEW294" s="135"/>
      <c r="GEX294" s="135"/>
      <c r="GEY294" s="135"/>
      <c r="GEZ294" s="135"/>
      <c r="GFA294" s="135"/>
      <c r="GFB294" s="135"/>
      <c r="GFC294" s="135"/>
      <c r="GFD294" s="135"/>
      <c r="GFE294" s="135"/>
      <c r="GFF294" s="135"/>
      <c r="GFG294" s="135"/>
      <c r="GFH294" s="135"/>
      <c r="GFI294" s="135"/>
      <c r="GFJ294" s="135"/>
      <c r="GFK294" s="135"/>
      <c r="GFL294" s="135"/>
      <c r="GFM294" s="135"/>
      <c r="GFN294" s="135"/>
      <c r="GFO294" s="135"/>
      <c r="GFP294" s="135"/>
      <c r="GFQ294" s="135"/>
      <c r="GFR294" s="135"/>
      <c r="GFS294" s="135"/>
      <c r="GFT294" s="135"/>
      <c r="GFU294" s="135"/>
      <c r="GFV294" s="135"/>
      <c r="GFW294" s="135"/>
      <c r="GFX294" s="135"/>
      <c r="GFY294" s="135"/>
      <c r="GFZ294" s="135"/>
      <c r="GGA294" s="135"/>
      <c r="GGB294" s="135"/>
      <c r="GGC294" s="135"/>
      <c r="GGD294" s="135"/>
      <c r="GGE294" s="135"/>
      <c r="GGF294" s="135"/>
      <c r="GGG294" s="135"/>
      <c r="GGH294" s="135"/>
      <c r="GGI294" s="135"/>
      <c r="GGJ294" s="135"/>
      <c r="GGK294" s="135"/>
      <c r="GGL294" s="135"/>
      <c r="GGM294" s="135"/>
      <c r="GGN294" s="135"/>
      <c r="GGO294" s="135"/>
      <c r="GGP294" s="135"/>
      <c r="GGQ294" s="135"/>
      <c r="GGR294" s="135"/>
      <c r="GGS294" s="135"/>
      <c r="GGT294" s="135"/>
      <c r="GGU294" s="135"/>
      <c r="GGV294" s="135"/>
      <c r="GGW294" s="135"/>
      <c r="GGX294" s="135"/>
      <c r="GGY294" s="135"/>
      <c r="GGZ294" s="135"/>
      <c r="GHA294" s="135"/>
      <c r="GHB294" s="135"/>
      <c r="GHC294" s="135"/>
      <c r="GHD294" s="135"/>
      <c r="GHE294" s="135"/>
      <c r="GHF294" s="135"/>
      <c r="GHG294" s="135"/>
      <c r="GHH294" s="135"/>
      <c r="GHI294" s="135"/>
      <c r="GHJ294" s="135"/>
      <c r="GHK294" s="135"/>
      <c r="GHL294" s="135"/>
      <c r="GHM294" s="135"/>
      <c r="GHN294" s="135"/>
      <c r="GHO294" s="135"/>
      <c r="GHP294" s="135"/>
      <c r="GHQ294" s="135"/>
      <c r="GHR294" s="135"/>
      <c r="GHS294" s="135"/>
      <c r="GHT294" s="135"/>
      <c r="GHU294" s="135"/>
      <c r="GHV294" s="135"/>
      <c r="GHW294" s="135"/>
      <c r="GHX294" s="135"/>
      <c r="GHY294" s="135"/>
      <c r="GHZ294" s="135"/>
      <c r="GIA294" s="135"/>
      <c r="GIB294" s="135"/>
      <c r="GIC294" s="135"/>
      <c r="GID294" s="135"/>
      <c r="GIE294" s="135"/>
      <c r="GIF294" s="135"/>
      <c r="GIG294" s="135"/>
      <c r="GIH294" s="135"/>
      <c r="GII294" s="135"/>
      <c r="GIJ294" s="135"/>
      <c r="GIK294" s="135"/>
      <c r="GIL294" s="135"/>
      <c r="GIM294" s="135"/>
      <c r="GIN294" s="135"/>
      <c r="GIO294" s="135"/>
      <c r="GIP294" s="135"/>
      <c r="GIQ294" s="135"/>
      <c r="GIR294" s="135"/>
      <c r="GIS294" s="135"/>
      <c r="GIT294" s="135"/>
      <c r="GIU294" s="135"/>
      <c r="GIV294" s="135"/>
      <c r="GIW294" s="135"/>
      <c r="GIX294" s="135"/>
      <c r="GIY294" s="135"/>
      <c r="GIZ294" s="135"/>
      <c r="GJA294" s="135"/>
      <c r="GJB294" s="135"/>
      <c r="GJC294" s="135"/>
      <c r="GJD294" s="135"/>
      <c r="GJE294" s="135"/>
      <c r="GJF294" s="135"/>
      <c r="GJG294" s="135"/>
      <c r="GJH294" s="135"/>
      <c r="GJI294" s="135"/>
      <c r="GJJ294" s="135"/>
      <c r="GJK294" s="135"/>
      <c r="GJL294" s="135"/>
      <c r="GJM294" s="135"/>
      <c r="GJN294" s="135"/>
      <c r="GJO294" s="135"/>
      <c r="GJP294" s="135"/>
      <c r="GJQ294" s="135"/>
      <c r="GJR294" s="135"/>
      <c r="GJS294" s="135"/>
      <c r="GJT294" s="135"/>
      <c r="GJU294" s="135"/>
      <c r="GJV294" s="135"/>
      <c r="GJW294" s="135"/>
      <c r="GJX294" s="135"/>
      <c r="GJY294" s="135"/>
      <c r="GJZ294" s="135"/>
      <c r="GKA294" s="135"/>
      <c r="GKB294" s="135"/>
      <c r="GKC294" s="135"/>
      <c r="GKD294" s="135"/>
      <c r="GKE294" s="135"/>
      <c r="GKF294" s="135"/>
      <c r="GKG294" s="135"/>
      <c r="GKH294" s="135"/>
      <c r="GKI294" s="135"/>
      <c r="GKJ294" s="135"/>
      <c r="GKK294" s="135"/>
      <c r="GKL294" s="135"/>
      <c r="GKM294" s="135"/>
      <c r="GKN294" s="135"/>
      <c r="GKO294" s="135"/>
      <c r="GKP294" s="135"/>
      <c r="GKQ294" s="135"/>
      <c r="GKR294" s="135"/>
      <c r="GKS294" s="135"/>
      <c r="GKT294" s="135"/>
      <c r="GKU294" s="135"/>
      <c r="GKV294" s="135"/>
      <c r="GKW294" s="135"/>
      <c r="GKX294" s="135"/>
      <c r="GKY294" s="135"/>
      <c r="GKZ294" s="135"/>
      <c r="GLA294" s="135"/>
      <c r="GLB294" s="135"/>
      <c r="GLC294" s="135"/>
      <c r="GLD294" s="135"/>
      <c r="GLE294" s="135"/>
      <c r="GLF294" s="135"/>
      <c r="GLG294" s="135"/>
      <c r="GLH294" s="135"/>
      <c r="GLI294" s="135"/>
      <c r="GLJ294" s="135"/>
      <c r="GLK294" s="135"/>
      <c r="GLL294" s="135"/>
      <c r="GLM294" s="135"/>
      <c r="GLN294" s="135"/>
      <c r="GLO294" s="135"/>
      <c r="GLP294" s="135"/>
      <c r="GLQ294" s="135"/>
      <c r="GLR294" s="135"/>
      <c r="GLS294" s="135"/>
      <c r="GLT294" s="135"/>
      <c r="GLU294" s="135"/>
      <c r="GLV294" s="135"/>
      <c r="GLW294" s="135"/>
      <c r="GLX294" s="135"/>
      <c r="GLY294" s="135"/>
      <c r="GLZ294" s="135"/>
      <c r="GMA294" s="135"/>
      <c r="GMB294" s="135"/>
      <c r="GMC294" s="135"/>
      <c r="GMD294" s="135"/>
      <c r="GME294" s="135"/>
      <c r="GMF294" s="135"/>
      <c r="GMG294" s="135"/>
      <c r="GMH294" s="135"/>
      <c r="GMI294" s="135"/>
      <c r="GMJ294" s="135"/>
      <c r="GMK294" s="135"/>
      <c r="GML294" s="135"/>
      <c r="GMM294" s="135"/>
      <c r="GMN294" s="135"/>
      <c r="GMO294" s="135"/>
      <c r="GMP294" s="135"/>
      <c r="GMQ294" s="135"/>
      <c r="GMR294" s="135"/>
      <c r="GMS294" s="135"/>
      <c r="GMT294" s="135"/>
      <c r="GMU294" s="135"/>
      <c r="GMV294" s="135"/>
      <c r="GMW294" s="135"/>
      <c r="GMX294" s="135"/>
      <c r="GMY294" s="135"/>
      <c r="GMZ294" s="135"/>
      <c r="GNA294" s="135"/>
      <c r="GNB294" s="135"/>
      <c r="GNC294" s="135"/>
      <c r="GND294" s="135"/>
      <c r="GNE294" s="135"/>
      <c r="GNF294" s="135"/>
      <c r="GNG294" s="135"/>
      <c r="GNH294" s="135"/>
      <c r="GNI294" s="135"/>
      <c r="GNJ294" s="135"/>
      <c r="GNK294" s="135"/>
      <c r="GNL294" s="135"/>
      <c r="GNM294" s="135"/>
      <c r="GNN294" s="135"/>
      <c r="GNO294" s="135"/>
      <c r="GNP294" s="135"/>
      <c r="GNQ294" s="135"/>
      <c r="GNR294" s="135"/>
      <c r="GNS294" s="135"/>
      <c r="GNT294" s="135"/>
      <c r="GNU294" s="135"/>
      <c r="GNV294" s="135"/>
      <c r="GNW294" s="135"/>
      <c r="GNX294" s="135"/>
      <c r="GNY294" s="135"/>
      <c r="GNZ294" s="135"/>
      <c r="GOA294" s="135"/>
      <c r="GOB294" s="135"/>
      <c r="GOC294" s="135"/>
      <c r="GOD294" s="135"/>
      <c r="GOE294" s="135"/>
      <c r="GOF294" s="135"/>
      <c r="GOG294" s="135"/>
      <c r="GOH294" s="135"/>
      <c r="GOI294" s="135"/>
      <c r="GOJ294" s="135"/>
      <c r="GOK294" s="135"/>
      <c r="GOL294" s="135"/>
      <c r="GOM294" s="135"/>
      <c r="GON294" s="135"/>
      <c r="GOO294" s="135"/>
      <c r="GOP294" s="135"/>
      <c r="GOQ294" s="135"/>
      <c r="GOR294" s="135"/>
      <c r="GOS294" s="135"/>
      <c r="GOT294" s="135"/>
      <c r="GOU294" s="135"/>
      <c r="GOV294" s="135"/>
      <c r="GOW294" s="135"/>
      <c r="GOX294" s="135"/>
      <c r="GOY294" s="135"/>
      <c r="GOZ294" s="135"/>
      <c r="GPA294" s="135"/>
      <c r="GPB294" s="135"/>
      <c r="GPC294" s="135"/>
      <c r="GPD294" s="135"/>
      <c r="GPE294" s="135"/>
      <c r="GPF294" s="135"/>
      <c r="GPG294" s="135"/>
      <c r="GPH294" s="135"/>
      <c r="GPI294" s="135"/>
      <c r="GPJ294" s="135"/>
      <c r="GPK294" s="135"/>
      <c r="GPL294" s="135"/>
      <c r="GPM294" s="135"/>
      <c r="GPN294" s="135"/>
      <c r="GPO294" s="135"/>
      <c r="GPP294" s="135"/>
      <c r="GPQ294" s="135"/>
      <c r="GPR294" s="135"/>
      <c r="GPS294" s="135"/>
      <c r="GPT294" s="135"/>
      <c r="GPU294" s="135"/>
      <c r="GPV294" s="135"/>
      <c r="GPW294" s="135"/>
      <c r="GPX294" s="135"/>
      <c r="GPY294" s="135"/>
      <c r="GPZ294" s="135"/>
      <c r="GQA294" s="135"/>
      <c r="GQB294" s="135"/>
      <c r="GQC294" s="135"/>
      <c r="GQD294" s="135"/>
      <c r="GQE294" s="135"/>
      <c r="GQF294" s="135"/>
      <c r="GQG294" s="135"/>
      <c r="GQH294" s="135"/>
      <c r="GQI294" s="135"/>
      <c r="GQJ294" s="135"/>
      <c r="GQK294" s="135"/>
      <c r="GQL294" s="135"/>
      <c r="GQM294" s="135"/>
      <c r="GQN294" s="135"/>
      <c r="GQO294" s="135"/>
      <c r="GQP294" s="135"/>
      <c r="GQQ294" s="135"/>
      <c r="GQR294" s="135"/>
      <c r="GQS294" s="135"/>
      <c r="GQT294" s="135"/>
      <c r="GQU294" s="135"/>
      <c r="GQV294" s="135"/>
      <c r="GQW294" s="135"/>
      <c r="GQX294" s="135"/>
      <c r="GQY294" s="135"/>
      <c r="GQZ294" s="135"/>
      <c r="GRA294" s="135"/>
      <c r="GRB294" s="135"/>
      <c r="GRC294" s="135"/>
      <c r="GRD294" s="135"/>
      <c r="GRE294" s="135"/>
      <c r="GRF294" s="135"/>
      <c r="GRG294" s="135"/>
      <c r="GRH294" s="135"/>
      <c r="GRI294" s="135"/>
      <c r="GRJ294" s="135"/>
      <c r="GRK294" s="135"/>
      <c r="GRL294" s="135"/>
      <c r="GRM294" s="135"/>
      <c r="GRN294" s="135"/>
      <c r="GRO294" s="135"/>
      <c r="GRP294" s="135"/>
      <c r="GRQ294" s="135"/>
      <c r="GRR294" s="135"/>
      <c r="GRS294" s="135"/>
      <c r="GRT294" s="135"/>
      <c r="GRU294" s="135"/>
      <c r="GRV294" s="135"/>
      <c r="GRW294" s="135"/>
      <c r="GRX294" s="135"/>
      <c r="GRY294" s="135"/>
      <c r="GRZ294" s="135"/>
      <c r="GSA294" s="135"/>
      <c r="GSB294" s="135"/>
      <c r="GSC294" s="135"/>
      <c r="GSD294" s="135"/>
      <c r="GSE294" s="135"/>
      <c r="GSF294" s="135"/>
      <c r="GSG294" s="135"/>
      <c r="GSH294" s="135"/>
      <c r="GSI294" s="135"/>
      <c r="GSJ294" s="135"/>
      <c r="GSK294" s="135"/>
      <c r="GSL294" s="135"/>
      <c r="GSM294" s="135"/>
      <c r="GSN294" s="135"/>
      <c r="GSO294" s="135"/>
      <c r="GSP294" s="135"/>
      <c r="GSQ294" s="135"/>
      <c r="GSR294" s="135"/>
      <c r="GSS294" s="135"/>
      <c r="GST294" s="135"/>
      <c r="GSU294" s="135"/>
      <c r="GSV294" s="135"/>
      <c r="GSW294" s="135"/>
      <c r="GSX294" s="135"/>
      <c r="GSY294" s="135"/>
      <c r="GSZ294" s="135"/>
      <c r="GTA294" s="135"/>
      <c r="GTB294" s="135"/>
      <c r="GTC294" s="135"/>
      <c r="GTD294" s="135"/>
      <c r="GTE294" s="135"/>
      <c r="GTF294" s="135"/>
      <c r="GTG294" s="135"/>
      <c r="GTH294" s="135"/>
      <c r="GTI294" s="135"/>
      <c r="GTJ294" s="135"/>
      <c r="GTK294" s="135"/>
      <c r="GTL294" s="135"/>
      <c r="GTM294" s="135"/>
      <c r="GTN294" s="135"/>
      <c r="GTO294" s="135"/>
      <c r="GTP294" s="135"/>
      <c r="GTQ294" s="135"/>
      <c r="GTR294" s="135"/>
      <c r="GTS294" s="135"/>
      <c r="GTT294" s="135"/>
      <c r="GTU294" s="135"/>
      <c r="GTV294" s="135"/>
      <c r="GTW294" s="135"/>
      <c r="GTX294" s="135"/>
      <c r="GTY294" s="135"/>
      <c r="GTZ294" s="135"/>
      <c r="GUA294" s="135"/>
      <c r="GUB294" s="135"/>
      <c r="GUC294" s="135"/>
      <c r="GUD294" s="135"/>
      <c r="GUE294" s="135"/>
      <c r="GUF294" s="135"/>
      <c r="GUG294" s="135"/>
      <c r="GUH294" s="135"/>
      <c r="GUI294" s="135"/>
      <c r="GUJ294" s="135"/>
      <c r="GUK294" s="135"/>
      <c r="GUL294" s="135"/>
      <c r="GUM294" s="135"/>
      <c r="GUN294" s="135"/>
      <c r="GUO294" s="135"/>
      <c r="GUP294" s="135"/>
      <c r="GUQ294" s="135"/>
      <c r="GUR294" s="135"/>
      <c r="GUS294" s="135"/>
      <c r="GUT294" s="135"/>
      <c r="GUU294" s="135"/>
      <c r="GUV294" s="135"/>
      <c r="GUW294" s="135"/>
      <c r="GUX294" s="135"/>
      <c r="GUY294" s="135"/>
      <c r="GUZ294" s="135"/>
      <c r="GVA294" s="135"/>
      <c r="GVB294" s="135"/>
      <c r="GVC294" s="135"/>
      <c r="GVD294" s="135"/>
      <c r="GVE294" s="135"/>
      <c r="GVF294" s="135"/>
      <c r="GVG294" s="135"/>
      <c r="GVH294" s="135"/>
      <c r="GVI294" s="135"/>
      <c r="GVJ294" s="135"/>
      <c r="GVK294" s="135"/>
      <c r="GVL294" s="135"/>
      <c r="GVM294" s="135"/>
      <c r="GVN294" s="135"/>
      <c r="GVO294" s="135"/>
      <c r="GVP294" s="135"/>
      <c r="GVQ294" s="135"/>
      <c r="GVR294" s="135"/>
      <c r="GVS294" s="135"/>
      <c r="GVT294" s="135"/>
      <c r="GVU294" s="135"/>
      <c r="GVV294" s="135"/>
      <c r="GVW294" s="135"/>
      <c r="GVX294" s="135"/>
      <c r="GVY294" s="135"/>
      <c r="GVZ294" s="135"/>
      <c r="GWA294" s="135"/>
      <c r="GWB294" s="135"/>
      <c r="GWC294" s="135"/>
      <c r="GWD294" s="135"/>
      <c r="GWE294" s="135"/>
      <c r="GWF294" s="135"/>
      <c r="GWG294" s="135"/>
      <c r="GWH294" s="135"/>
      <c r="GWI294" s="135"/>
      <c r="GWJ294" s="135"/>
      <c r="GWK294" s="135"/>
      <c r="GWL294" s="135"/>
      <c r="GWM294" s="135"/>
      <c r="GWN294" s="135"/>
      <c r="GWO294" s="135"/>
      <c r="GWP294" s="135"/>
      <c r="GWQ294" s="135"/>
      <c r="GWR294" s="135"/>
      <c r="GWS294" s="135"/>
      <c r="GWT294" s="135"/>
      <c r="GWU294" s="135"/>
      <c r="GWV294" s="135"/>
      <c r="GWW294" s="135"/>
      <c r="GWX294" s="135"/>
      <c r="GWY294" s="135"/>
      <c r="GWZ294" s="135"/>
      <c r="GXA294" s="135"/>
      <c r="GXB294" s="135"/>
      <c r="GXC294" s="135"/>
      <c r="GXD294" s="135"/>
      <c r="GXE294" s="135"/>
      <c r="GXF294" s="135"/>
      <c r="GXG294" s="135"/>
      <c r="GXH294" s="135"/>
      <c r="GXI294" s="135"/>
      <c r="GXJ294" s="135"/>
      <c r="GXK294" s="135"/>
      <c r="GXL294" s="135"/>
      <c r="GXM294" s="135"/>
      <c r="GXN294" s="135"/>
      <c r="GXO294" s="135"/>
      <c r="GXP294" s="135"/>
      <c r="GXQ294" s="135"/>
      <c r="GXR294" s="135"/>
      <c r="GXS294" s="135"/>
      <c r="GXT294" s="135"/>
      <c r="GXU294" s="135"/>
      <c r="GXV294" s="135"/>
      <c r="GXW294" s="135"/>
      <c r="GXX294" s="135"/>
      <c r="GXY294" s="135"/>
      <c r="GXZ294" s="135"/>
      <c r="GYA294" s="135"/>
      <c r="GYB294" s="135"/>
      <c r="GYC294" s="135"/>
      <c r="GYD294" s="135"/>
      <c r="GYE294" s="135"/>
      <c r="GYF294" s="135"/>
      <c r="GYG294" s="135"/>
      <c r="GYH294" s="135"/>
      <c r="GYI294" s="135"/>
      <c r="GYJ294" s="135"/>
      <c r="GYK294" s="135"/>
      <c r="GYL294" s="135"/>
      <c r="GYM294" s="135"/>
      <c r="GYN294" s="135"/>
      <c r="GYO294" s="135"/>
      <c r="GYP294" s="135"/>
      <c r="GYQ294" s="135"/>
      <c r="GYR294" s="135"/>
      <c r="GYS294" s="135"/>
      <c r="GYT294" s="135"/>
      <c r="GYU294" s="135"/>
      <c r="GYV294" s="135"/>
      <c r="GYW294" s="135"/>
      <c r="GYX294" s="135"/>
      <c r="GYY294" s="135"/>
      <c r="GYZ294" s="135"/>
      <c r="GZA294" s="135"/>
      <c r="GZB294" s="135"/>
      <c r="GZC294" s="135"/>
      <c r="GZD294" s="135"/>
      <c r="GZE294" s="135"/>
      <c r="GZF294" s="135"/>
      <c r="GZG294" s="135"/>
      <c r="GZH294" s="135"/>
      <c r="GZI294" s="135"/>
      <c r="GZJ294" s="135"/>
      <c r="GZK294" s="135"/>
      <c r="GZL294" s="135"/>
      <c r="GZM294" s="135"/>
      <c r="GZN294" s="135"/>
      <c r="GZO294" s="135"/>
      <c r="GZP294" s="135"/>
      <c r="GZQ294" s="135"/>
      <c r="GZR294" s="135"/>
      <c r="GZS294" s="135"/>
      <c r="GZT294" s="135"/>
      <c r="GZU294" s="135"/>
      <c r="GZV294" s="135"/>
      <c r="GZW294" s="135"/>
      <c r="GZX294" s="135"/>
      <c r="GZY294" s="135"/>
      <c r="GZZ294" s="135"/>
      <c r="HAA294" s="135"/>
      <c r="HAB294" s="135"/>
      <c r="HAC294" s="135"/>
      <c r="HAD294" s="135"/>
      <c r="HAE294" s="135"/>
      <c r="HAF294" s="135"/>
      <c r="HAG294" s="135"/>
      <c r="HAH294" s="135"/>
      <c r="HAI294" s="135"/>
      <c r="HAJ294" s="135"/>
      <c r="HAK294" s="135"/>
      <c r="HAL294" s="135"/>
      <c r="HAM294" s="135"/>
      <c r="HAN294" s="135"/>
      <c r="HAO294" s="135"/>
      <c r="HAP294" s="135"/>
      <c r="HAQ294" s="135"/>
      <c r="HAR294" s="135"/>
      <c r="HAS294" s="135"/>
      <c r="HAT294" s="135"/>
      <c r="HAU294" s="135"/>
      <c r="HAV294" s="135"/>
      <c r="HAW294" s="135"/>
      <c r="HAX294" s="135"/>
      <c r="HAY294" s="135"/>
      <c r="HAZ294" s="135"/>
      <c r="HBA294" s="135"/>
      <c r="HBB294" s="135"/>
      <c r="HBC294" s="135"/>
      <c r="HBD294" s="135"/>
      <c r="HBE294" s="135"/>
      <c r="HBF294" s="135"/>
      <c r="HBG294" s="135"/>
      <c r="HBH294" s="135"/>
      <c r="HBI294" s="135"/>
      <c r="HBJ294" s="135"/>
      <c r="HBK294" s="135"/>
      <c r="HBL294" s="135"/>
      <c r="HBM294" s="135"/>
      <c r="HBN294" s="135"/>
      <c r="HBO294" s="135"/>
      <c r="HBP294" s="135"/>
      <c r="HBQ294" s="135"/>
      <c r="HBR294" s="135"/>
      <c r="HBS294" s="135"/>
      <c r="HBT294" s="135"/>
      <c r="HBU294" s="135"/>
      <c r="HBV294" s="135"/>
      <c r="HBW294" s="135"/>
      <c r="HBX294" s="135"/>
      <c r="HBY294" s="135"/>
      <c r="HBZ294" s="135"/>
      <c r="HCA294" s="135"/>
      <c r="HCB294" s="135"/>
      <c r="HCC294" s="135"/>
      <c r="HCD294" s="135"/>
      <c r="HCE294" s="135"/>
      <c r="HCF294" s="135"/>
      <c r="HCG294" s="135"/>
      <c r="HCH294" s="135"/>
      <c r="HCI294" s="135"/>
      <c r="HCJ294" s="135"/>
      <c r="HCK294" s="135"/>
      <c r="HCL294" s="135"/>
      <c r="HCM294" s="135"/>
      <c r="HCN294" s="135"/>
      <c r="HCO294" s="135"/>
      <c r="HCP294" s="135"/>
      <c r="HCQ294" s="135"/>
      <c r="HCR294" s="135"/>
      <c r="HCS294" s="135"/>
      <c r="HCT294" s="135"/>
      <c r="HCU294" s="135"/>
      <c r="HCV294" s="135"/>
      <c r="HCW294" s="135"/>
      <c r="HCX294" s="135"/>
      <c r="HCY294" s="135"/>
      <c r="HCZ294" s="135"/>
      <c r="HDA294" s="135"/>
      <c r="HDB294" s="135"/>
      <c r="HDC294" s="135"/>
      <c r="HDD294" s="135"/>
      <c r="HDE294" s="135"/>
      <c r="HDF294" s="135"/>
      <c r="HDG294" s="135"/>
      <c r="HDH294" s="135"/>
      <c r="HDI294" s="135"/>
      <c r="HDJ294" s="135"/>
      <c r="HDK294" s="135"/>
      <c r="HDL294" s="135"/>
      <c r="HDM294" s="135"/>
      <c r="HDN294" s="135"/>
      <c r="HDO294" s="135"/>
      <c r="HDP294" s="135"/>
      <c r="HDQ294" s="135"/>
      <c r="HDR294" s="135"/>
      <c r="HDS294" s="135"/>
      <c r="HDT294" s="135"/>
      <c r="HDU294" s="135"/>
      <c r="HDV294" s="135"/>
      <c r="HDW294" s="135"/>
      <c r="HDX294" s="135"/>
      <c r="HDY294" s="135"/>
      <c r="HDZ294" s="135"/>
      <c r="HEA294" s="135"/>
      <c r="HEB294" s="135"/>
      <c r="HEC294" s="135"/>
      <c r="HED294" s="135"/>
      <c r="HEE294" s="135"/>
      <c r="HEF294" s="135"/>
      <c r="HEG294" s="135"/>
      <c r="HEH294" s="135"/>
      <c r="HEI294" s="135"/>
      <c r="HEJ294" s="135"/>
      <c r="HEK294" s="135"/>
      <c r="HEL294" s="135"/>
      <c r="HEM294" s="135"/>
      <c r="HEN294" s="135"/>
      <c r="HEO294" s="135"/>
      <c r="HEP294" s="135"/>
      <c r="HEQ294" s="135"/>
      <c r="HER294" s="135"/>
      <c r="HES294" s="135"/>
      <c r="HET294" s="135"/>
      <c r="HEU294" s="135"/>
      <c r="HEV294" s="135"/>
      <c r="HEW294" s="135"/>
      <c r="HEX294" s="135"/>
      <c r="HEY294" s="135"/>
      <c r="HEZ294" s="135"/>
      <c r="HFA294" s="135"/>
      <c r="HFB294" s="135"/>
      <c r="HFC294" s="135"/>
      <c r="HFD294" s="135"/>
      <c r="HFE294" s="135"/>
      <c r="HFF294" s="135"/>
      <c r="HFG294" s="135"/>
      <c r="HFH294" s="135"/>
      <c r="HFI294" s="135"/>
      <c r="HFJ294" s="135"/>
      <c r="HFK294" s="135"/>
      <c r="HFL294" s="135"/>
      <c r="HFM294" s="135"/>
      <c r="HFN294" s="135"/>
      <c r="HFO294" s="135"/>
      <c r="HFP294" s="135"/>
      <c r="HFQ294" s="135"/>
      <c r="HFR294" s="135"/>
      <c r="HFS294" s="135"/>
      <c r="HFT294" s="135"/>
      <c r="HFU294" s="135"/>
      <c r="HFV294" s="135"/>
      <c r="HFW294" s="135"/>
      <c r="HFX294" s="135"/>
      <c r="HFY294" s="135"/>
      <c r="HFZ294" s="135"/>
      <c r="HGA294" s="135"/>
      <c r="HGB294" s="135"/>
      <c r="HGC294" s="135"/>
      <c r="HGD294" s="135"/>
      <c r="HGE294" s="135"/>
      <c r="HGF294" s="135"/>
      <c r="HGG294" s="135"/>
      <c r="HGH294" s="135"/>
      <c r="HGI294" s="135"/>
      <c r="HGJ294" s="135"/>
      <c r="HGK294" s="135"/>
      <c r="HGL294" s="135"/>
      <c r="HGM294" s="135"/>
      <c r="HGN294" s="135"/>
      <c r="HGO294" s="135"/>
      <c r="HGP294" s="135"/>
      <c r="HGQ294" s="135"/>
      <c r="HGR294" s="135"/>
      <c r="HGS294" s="135"/>
      <c r="HGT294" s="135"/>
      <c r="HGU294" s="135"/>
      <c r="HGV294" s="135"/>
      <c r="HGW294" s="135"/>
      <c r="HGX294" s="135"/>
      <c r="HGY294" s="135"/>
      <c r="HGZ294" s="135"/>
      <c r="HHA294" s="135"/>
      <c r="HHB294" s="135"/>
      <c r="HHC294" s="135"/>
      <c r="HHD294" s="135"/>
      <c r="HHE294" s="135"/>
      <c r="HHF294" s="135"/>
      <c r="HHG294" s="135"/>
      <c r="HHH294" s="135"/>
      <c r="HHI294" s="135"/>
      <c r="HHJ294" s="135"/>
      <c r="HHK294" s="135"/>
      <c r="HHL294" s="135"/>
      <c r="HHM294" s="135"/>
      <c r="HHN294" s="135"/>
      <c r="HHO294" s="135"/>
      <c r="HHP294" s="135"/>
      <c r="HHQ294" s="135"/>
      <c r="HHR294" s="135"/>
      <c r="HHS294" s="135"/>
      <c r="HHT294" s="135"/>
      <c r="HHU294" s="135"/>
      <c r="HHV294" s="135"/>
      <c r="HHW294" s="135"/>
      <c r="HHX294" s="135"/>
      <c r="HHY294" s="135"/>
      <c r="HHZ294" s="135"/>
      <c r="HIA294" s="135"/>
      <c r="HIB294" s="135"/>
      <c r="HIC294" s="135"/>
      <c r="HID294" s="135"/>
      <c r="HIE294" s="135"/>
      <c r="HIF294" s="135"/>
      <c r="HIG294" s="135"/>
      <c r="HIH294" s="135"/>
      <c r="HII294" s="135"/>
      <c r="HIJ294" s="135"/>
      <c r="HIK294" s="135"/>
      <c r="HIL294" s="135"/>
      <c r="HIM294" s="135"/>
      <c r="HIN294" s="135"/>
      <c r="HIO294" s="135"/>
      <c r="HIP294" s="135"/>
      <c r="HIQ294" s="135"/>
      <c r="HIR294" s="135"/>
      <c r="HIS294" s="135"/>
      <c r="HIT294" s="135"/>
      <c r="HIU294" s="135"/>
      <c r="HIV294" s="135"/>
      <c r="HIW294" s="135"/>
      <c r="HIX294" s="135"/>
      <c r="HIY294" s="135"/>
      <c r="HIZ294" s="135"/>
      <c r="HJA294" s="135"/>
      <c r="HJB294" s="135"/>
      <c r="HJC294" s="135"/>
      <c r="HJD294" s="135"/>
      <c r="HJE294" s="135"/>
      <c r="HJF294" s="135"/>
      <c r="HJG294" s="135"/>
      <c r="HJH294" s="135"/>
      <c r="HJI294" s="135"/>
      <c r="HJJ294" s="135"/>
      <c r="HJK294" s="135"/>
      <c r="HJL294" s="135"/>
      <c r="HJM294" s="135"/>
      <c r="HJN294" s="135"/>
      <c r="HJO294" s="135"/>
      <c r="HJP294" s="135"/>
      <c r="HJQ294" s="135"/>
      <c r="HJR294" s="135"/>
      <c r="HJS294" s="135"/>
      <c r="HJT294" s="135"/>
      <c r="HJU294" s="135"/>
      <c r="HJV294" s="135"/>
      <c r="HJW294" s="135"/>
      <c r="HJX294" s="135"/>
      <c r="HJY294" s="135"/>
      <c r="HJZ294" s="135"/>
      <c r="HKA294" s="135"/>
      <c r="HKB294" s="135"/>
      <c r="HKC294" s="135"/>
      <c r="HKD294" s="135"/>
      <c r="HKE294" s="135"/>
      <c r="HKF294" s="135"/>
      <c r="HKG294" s="135"/>
      <c r="HKH294" s="135"/>
      <c r="HKI294" s="135"/>
      <c r="HKJ294" s="135"/>
      <c r="HKK294" s="135"/>
      <c r="HKL294" s="135"/>
      <c r="HKM294" s="135"/>
      <c r="HKN294" s="135"/>
      <c r="HKO294" s="135"/>
      <c r="HKP294" s="135"/>
      <c r="HKQ294" s="135"/>
      <c r="HKR294" s="135"/>
      <c r="HKS294" s="135"/>
      <c r="HKT294" s="135"/>
      <c r="HKU294" s="135"/>
      <c r="HKV294" s="135"/>
      <c r="HKW294" s="135"/>
      <c r="HKX294" s="135"/>
      <c r="HKY294" s="135"/>
      <c r="HKZ294" s="135"/>
      <c r="HLA294" s="135"/>
      <c r="HLB294" s="135"/>
      <c r="HLC294" s="135"/>
      <c r="HLD294" s="135"/>
      <c r="HLE294" s="135"/>
      <c r="HLF294" s="135"/>
      <c r="HLG294" s="135"/>
      <c r="HLH294" s="135"/>
      <c r="HLI294" s="135"/>
      <c r="HLJ294" s="135"/>
      <c r="HLK294" s="135"/>
      <c r="HLL294" s="135"/>
      <c r="HLM294" s="135"/>
      <c r="HLN294" s="135"/>
      <c r="HLO294" s="135"/>
      <c r="HLP294" s="135"/>
      <c r="HLQ294" s="135"/>
      <c r="HLR294" s="135"/>
      <c r="HLS294" s="135"/>
      <c r="HLT294" s="135"/>
      <c r="HLU294" s="135"/>
      <c r="HLV294" s="135"/>
      <c r="HLW294" s="135"/>
      <c r="HLX294" s="135"/>
      <c r="HLY294" s="135"/>
      <c r="HLZ294" s="135"/>
      <c r="HMA294" s="135"/>
      <c r="HMB294" s="135"/>
      <c r="HMC294" s="135"/>
      <c r="HMD294" s="135"/>
      <c r="HME294" s="135"/>
      <c r="HMF294" s="135"/>
      <c r="HMG294" s="135"/>
      <c r="HMH294" s="135"/>
      <c r="HMI294" s="135"/>
      <c r="HMJ294" s="135"/>
      <c r="HMK294" s="135"/>
      <c r="HML294" s="135"/>
      <c r="HMM294" s="135"/>
      <c r="HMN294" s="135"/>
      <c r="HMO294" s="135"/>
      <c r="HMP294" s="135"/>
      <c r="HMQ294" s="135"/>
      <c r="HMR294" s="135"/>
      <c r="HMS294" s="135"/>
      <c r="HMT294" s="135"/>
      <c r="HMU294" s="135"/>
      <c r="HMV294" s="135"/>
      <c r="HMW294" s="135"/>
      <c r="HMX294" s="135"/>
      <c r="HMY294" s="135"/>
      <c r="HMZ294" s="135"/>
      <c r="HNA294" s="135"/>
      <c r="HNB294" s="135"/>
      <c r="HNC294" s="135"/>
      <c r="HND294" s="135"/>
      <c r="HNE294" s="135"/>
      <c r="HNF294" s="135"/>
      <c r="HNG294" s="135"/>
      <c r="HNH294" s="135"/>
      <c r="HNI294" s="135"/>
      <c r="HNJ294" s="135"/>
      <c r="HNK294" s="135"/>
      <c r="HNL294" s="135"/>
      <c r="HNM294" s="135"/>
      <c r="HNN294" s="135"/>
      <c r="HNO294" s="135"/>
      <c r="HNP294" s="135"/>
      <c r="HNQ294" s="135"/>
      <c r="HNR294" s="135"/>
      <c r="HNS294" s="135"/>
      <c r="HNT294" s="135"/>
      <c r="HNU294" s="135"/>
      <c r="HNV294" s="135"/>
      <c r="HNW294" s="135"/>
      <c r="HNX294" s="135"/>
      <c r="HNY294" s="135"/>
      <c r="HNZ294" s="135"/>
      <c r="HOA294" s="135"/>
      <c r="HOB294" s="135"/>
      <c r="HOC294" s="135"/>
      <c r="HOD294" s="135"/>
      <c r="HOE294" s="135"/>
      <c r="HOF294" s="135"/>
      <c r="HOG294" s="135"/>
      <c r="HOH294" s="135"/>
      <c r="HOI294" s="135"/>
      <c r="HOJ294" s="135"/>
      <c r="HOK294" s="135"/>
      <c r="HOL294" s="135"/>
      <c r="HOM294" s="135"/>
      <c r="HON294" s="135"/>
      <c r="HOO294" s="135"/>
      <c r="HOP294" s="135"/>
      <c r="HOQ294" s="135"/>
      <c r="HOR294" s="135"/>
      <c r="HOS294" s="135"/>
      <c r="HOT294" s="135"/>
      <c r="HOU294" s="135"/>
      <c r="HOV294" s="135"/>
      <c r="HOW294" s="135"/>
      <c r="HOX294" s="135"/>
      <c r="HOY294" s="135"/>
      <c r="HOZ294" s="135"/>
      <c r="HPA294" s="135"/>
      <c r="HPB294" s="135"/>
      <c r="HPC294" s="135"/>
      <c r="HPD294" s="135"/>
      <c r="HPE294" s="135"/>
      <c r="HPF294" s="135"/>
      <c r="HPG294" s="135"/>
      <c r="HPH294" s="135"/>
      <c r="HPI294" s="135"/>
      <c r="HPJ294" s="135"/>
      <c r="HPK294" s="135"/>
      <c r="HPL294" s="135"/>
      <c r="HPM294" s="135"/>
      <c r="HPN294" s="135"/>
      <c r="HPO294" s="135"/>
      <c r="HPP294" s="135"/>
      <c r="HPQ294" s="135"/>
      <c r="HPR294" s="135"/>
      <c r="HPS294" s="135"/>
      <c r="HPT294" s="135"/>
      <c r="HPU294" s="135"/>
      <c r="HPV294" s="135"/>
      <c r="HPW294" s="135"/>
      <c r="HPX294" s="135"/>
      <c r="HPY294" s="135"/>
      <c r="HPZ294" s="135"/>
      <c r="HQA294" s="135"/>
      <c r="HQB294" s="135"/>
      <c r="HQC294" s="135"/>
      <c r="HQD294" s="135"/>
      <c r="HQE294" s="135"/>
      <c r="HQF294" s="135"/>
      <c r="HQG294" s="135"/>
      <c r="HQH294" s="135"/>
      <c r="HQI294" s="135"/>
      <c r="HQJ294" s="135"/>
      <c r="HQK294" s="135"/>
      <c r="HQL294" s="135"/>
      <c r="HQM294" s="135"/>
      <c r="HQN294" s="135"/>
      <c r="HQO294" s="135"/>
      <c r="HQP294" s="135"/>
      <c r="HQQ294" s="135"/>
      <c r="HQR294" s="135"/>
      <c r="HQS294" s="135"/>
      <c r="HQT294" s="135"/>
      <c r="HQU294" s="135"/>
      <c r="HQV294" s="135"/>
      <c r="HQW294" s="135"/>
      <c r="HQX294" s="135"/>
      <c r="HQY294" s="135"/>
      <c r="HQZ294" s="135"/>
      <c r="HRA294" s="135"/>
      <c r="HRB294" s="135"/>
      <c r="HRC294" s="135"/>
      <c r="HRD294" s="135"/>
      <c r="HRE294" s="135"/>
      <c r="HRF294" s="135"/>
      <c r="HRG294" s="135"/>
      <c r="HRH294" s="135"/>
      <c r="HRI294" s="135"/>
      <c r="HRJ294" s="135"/>
      <c r="HRK294" s="135"/>
      <c r="HRL294" s="135"/>
      <c r="HRM294" s="135"/>
      <c r="HRN294" s="135"/>
      <c r="HRO294" s="135"/>
      <c r="HRP294" s="135"/>
      <c r="HRQ294" s="135"/>
      <c r="HRR294" s="135"/>
      <c r="HRS294" s="135"/>
      <c r="HRT294" s="135"/>
      <c r="HRU294" s="135"/>
      <c r="HRV294" s="135"/>
      <c r="HRW294" s="135"/>
      <c r="HRX294" s="135"/>
      <c r="HRY294" s="135"/>
      <c r="HRZ294" s="135"/>
      <c r="HSA294" s="135"/>
      <c r="HSB294" s="135"/>
      <c r="HSC294" s="135"/>
      <c r="HSD294" s="135"/>
      <c r="HSE294" s="135"/>
      <c r="HSF294" s="135"/>
      <c r="HSG294" s="135"/>
      <c r="HSH294" s="135"/>
      <c r="HSI294" s="135"/>
      <c r="HSJ294" s="135"/>
      <c r="HSK294" s="135"/>
      <c r="HSL294" s="135"/>
      <c r="HSM294" s="135"/>
      <c r="HSN294" s="135"/>
      <c r="HSO294" s="135"/>
      <c r="HSP294" s="135"/>
      <c r="HSQ294" s="135"/>
      <c r="HSR294" s="135"/>
      <c r="HSS294" s="135"/>
      <c r="HST294" s="135"/>
      <c r="HSU294" s="135"/>
      <c r="HSV294" s="135"/>
      <c r="HSW294" s="135"/>
      <c r="HSX294" s="135"/>
      <c r="HSY294" s="135"/>
      <c r="HSZ294" s="135"/>
      <c r="HTA294" s="135"/>
      <c r="HTB294" s="135"/>
      <c r="HTC294" s="135"/>
      <c r="HTD294" s="135"/>
      <c r="HTE294" s="135"/>
      <c r="HTF294" s="135"/>
      <c r="HTG294" s="135"/>
      <c r="HTH294" s="135"/>
      <c r="HTI294" s="135"/>
      <c r="HTJ294" s="135"/>
      <c r="HTK294" s="135"/>
      <c r="HTL294" s="135"/>
      <c r="HTM294" s="135"/>
      <c r="HTN294" s="135"/>
      <c r="HTO294" s="135"/>
      <c r="HTP294" s="135"/>
      <c r="HTQ294" s="135"/>
      <c r="HTR294" s="135"/>
      <c r="HTS294" s="135"/>
      <c r="HTT294" s="135"/>
      <c r="HTU294" s="135"/>
      <c r="HTV294" s="135"/>
      <c r="HTW294" s="135"/>
      <c r="HTX294" s="135"/>
      <c r="HTY294" s="135"/>
      <c r="HTZ294" s="135"/>
      <c r="HUA294" s="135"/>
      <c r="HUB294" s="135"/>
      <c r="HUC294" s="135"/>
      <c r="HUD294" s="135"/>
      <c r="HUE294" s="135"/>
      <c r="HUF294" s="135"/>
      <c r="HUG294" s="135"/>
      <c r="HUH294" s="135"/>
      <c r="HUI294" s="135"/>
      <c r="HUJ294" s="135"/>
      <c r="HUK294" s="135"/>
      <c r="HUL294" s="135"/>
      <c r="HUM294" s="135"/>
      <c r="HUN294" s="135"/>
      <c r="HUO294" s="135"/>
      <c r="HUP294" s="135"/>
      <c r="HUQ294" s="135"/>
      <c r="HUR294" s="135"/>
      <c r="HUS294" s="135"/>
      <c r="HUT294" s="135"/>
      <c r="HUU294" s="135"/>
      <c r="HUV294" s="135"/>
      <c r="HUW294" s="135"/>
      <c r="HUX294" s="135"/>
      <c r="HUY294" s="135"/>
      <c r="HUZ294" s="135"/>
      <c r="HVA294" s="135"/>
      <c r="HVB294" s="135"/>
      <c r="HVC294" s="135"/>
      <c r="HVD294" s="135"/>
      <c r="HVE294" s="135"/>
      <c r="HVF294" s="135"/>
      <c r="HVG294" s="135"/>
      <c r="HVH294" s="135"/>
      <c r="HVI294" s="135"/>
      <c r="HVJ294" s="135"/>
      <c r="HVK294" s="135"/>
      <c r="HVL294" s="135"/>
      <c r="HVM294" s="135"/>
      <c r="HVN294" s="135"/>
      <c r="HVO294" s="135"/>
      <c r="HVP294" s="135"/>
      <c r="HVQ294" s="135"/>
      <c r="HVR294" s="135"/>
      <c r="HVS294" s="135"/>
      <c r="HVT294" s="135"/>
      <c r="HVU294" s="135"/>
      <c r="HVV294" s="135"/>
      <c r="HVW294" s="135"/>
      <c r="HVX294" s="135"/>
      <c r="HVY294" s="135"/>
      <c r="HVZ294" s="135"/>
      <c r="HWA294" s="135"/>
      <c r="HWB294" s="135"/>
      <c r="HWC294" s="135"/>
      <c r="HWD294" s="135"/>
      <c r="HWE294" s="135"/>
      <c r="HWF294" s="135"/>
      <c r="HWG294" s="135"/>
      <c r="HWH294" s="135"/>
      <c r="HWI294" s="135"/>
      <c r="HWJ294" s="135"/>
      <c r="HWK294" s="135"/>
      <c r="HWL294" s="135"/>
      <c r="HWM294" s="135"/>
      <c r="HWN294" s="135"/>
      <c r="HWO294" s="135"/>
      <c r="HWP294" s="135"/>
      <c r="HWQ294" s="135"/>
      <c r="HWR294" s="135"/>
      <c r="HWS294" s="135"/>
      <c r="HWT294" s="135"/>
      <c r="HWU294" s="135"/>
      <c r="HWV294" s="135"/>
      <c r="HWW294" s="135"/>
      <c r="HWX294" s="135"/>
      <c r="HWY294" s="135"/>
      <c r="HWZ294" s="135"/>
      <c r="HXA294" s="135"/>
      <c r="HXB294" s="135"/>
      <c r="HXC294" s="135"/>
      <c r="HXD294" s="135"/>
      <c r="HXE294" s="135"/>
      <c r="HXF294" s="135"/>
      <c r="HXG294" s="135"/>
      <c r="HXH294" s="135"/>
      <c r="HXI294" s="135"/>
      <c r="HXJ294" s="135"/>
      <c r="HXK294" s="135"/>
      <c r="HXL294" s="135"/>
      <c r="HXM294" s="135"/>
      <c r="HXN294" s="135"/>
      <c r="HXO294" s="135"/>
      <c r="HXP294" s="135"/>
      <c r="HXQ294" s="135"/>
      <c r="HXR294" s="135"/>
      <c r="HXS294" s="135"/>
      <c r="HXT294" s="135"/>
      <c r="HXU294" s="135"/>
      <c r="HXV294" s="135"/>
      <c r="HXW294" s="135"/>
      <c r="HXX294" s="135"/>
      <c r="HXY294" s="135"/>
      <c r="HXZ294" s="135"/>
      <c r="HYA294" s="135"/>
      <c r="HYB294" s="135"/>
      <c r="HYC294" s="135"/>
      <c r="HYD294" s="135"/>
      <c r="HYE294" s="135"/>
      <c r="HYF294" s="135"/>
      <c r="HYG294" s="135"/>
      <c r="HYH294" s="135"/>
      <c r="HYI294" s="135"/>
      <c r="HYJ294" s="135"/>
      <c r="HYK294" s="135"/>
      <c r="HYL294" s="135"/>
      <c r="HYM294" s="135"/>
      <c r="HYN294" s="135"/>
      <c r="HYO294" s="135"/>
      <c r="HYP294" s="135"/>
      <c r="HYQ294" s="135"/>
      <c r="HYR294" s="135"/>
      <c r="HYS294" s="135"/>
      <c r="HYT294" s="135"/>
      <c r="HYU294" s="135"/>
      <c r="HYV294" s="135"/>
      <c r="HYW294" s="135"/>
      <c r="HYX294" s="135"/>
      <c r="HYY294" s="135"/>
      <c r="HYZ294" s="135"/>
      <c r="HZA294" s="135"/>
      <c r="HZB294" s="135"/>
      <c r="HZC294" s="135"/>
      <c r="HZD294" s="135"/>
      <c r="HZE294" s="135"/>
      <c r="HZF294" s="135"/>
      <c r="HZG294" s="135"/>
      <c r="HZH294" s="135"/>
      <c r="HZI294" s="135"/>
      <c r="HZJ294" s="135"/>
      <c r="HZK294" s="135"/>
      <c r="HZL294" s="135"/>
      <c r="HZM294" s="135"/>
      <c r="HZN294" s="135"/>
      <c r="HZO294" s="135"/>
      <c r="HZP294" s="135"/>
      <c r="HZQ294" s="135"/>
      <c r="HZR294" s="135"/>
      <c r="HZS294" s="135"/>
      <c r="HZT294" s="135"/>
      <c r="HZU294" s="135"/>
      <c r="HZV294" s="135"/>
      <c r="HZW294" s="135"/>
      <c r="HZX294" s="135"/>
      <c r="HZY294" s="135"/>
      <c r="HZZ294" s="135"/>
      <c r="IAA294" s="135"/>
      <c r="IAB294" s="135"/>
      <c r="IAC294" s="135"/>
      <c r="IAD294" s="135"/>
      <c r="IAE294" s="135"/>
      <c r="IAF294" s="135"/>
      <c r="IAG294" s="135"/>
      <c r="IAH294" s="135"/>
      <c r="IAI294" s="135"/>
      <c r="IAJ294" s="135"/>
      <c r="IAK294" s="135"/>
      <c r="IAL294" s="135"/>
      <c r="IAM294" s="135"/>
      <c r="IAN294" s="135"/>
      <c r="IAO294" s="135"/>
      <c r="IAP294" s="135"/>
      <c r="IAQ294" s="135"/>
      <c r="IAR294" s="135"/>
      <c r="IAS294" s="135"/>
      <c r="IAT294" s="135"/>
      <c r="IAU294" s="135"/>
      <c r="IAV294" s="135"/>
      <c r="IAW294" s="135"/>
      <c r="IAX294" s="135"/>
      <c r="IAY294" s="135"/>
      <c r="IAZ294" s="135"/>
      <c r="IBA294" s="135"/>
      <c r="IBB294" s="135"/>
      <c r="IBC294" s="135"/>
      <c r="IBD294" s="135"/>
      <c r="IBE294" s="135"/>
      <c r="IBF294" s="135"/>
      <c r="IBG294" s="135"/>
      <c r="IBH294" s="135"/>
      <c r="IBI294" s="135"/>
      <c r="IBJ294" s="135"/>
      <c r="IBK294" s="135"/>
      <c r="IBL294" s="135"/>
      <c r="IBM294" s="135"/>
      <c r="IBN294" s="135"/>
      <c r="IBO294" s="135"/>
      <c r="IBP294" s="135"/>
      <c r="IBQ294" s="135"/>
      <c r="IBR294" s="135"/>
      <c r="IBS294" s="135"/>
      <c r="IBT294" s="135"/>
      <c r="IBU294" s="135"/>
      <c r="IBV294" s="135"/>
      <c r="IBW294" s="135"/>
      <c r="IBX294" s="135"/>
      <c r="IBY294" s="135"/>
      <c r="IBZ294" s="135"/>
      <c r="ICA294" s="135"/>
      <c r="ICB294" s="135"/>
      <c r="ICC294" s="135"/>
      <c r="ICD294" s="135"/>
      <c r="ICE294" s="135"/>
      <c r="ICF294" s="135"/>
      <c r="ICG294" s="135"/>
      <c r="ICH294" s="135"/>
      <c r="ICI294" s="135"/>
      <c r="ICJ294" s="135"/>
      <c r="ICK294" s="135"/>
      <c r="ICL294" s="135"/>
      <c r="ICM294" s="135"/>
      <c r="ICN294" s="135"/>
      <c r="ICO294" s="135"/>
      <c r="ICP294" s="135"/>
      <c r="ICQ294" s="135"/>
      <c r="ICR294" s="135"/>
      <c r="ICS294" s="135"/>
      <c r="ICT294" s="135"/>
      <c r="ICU294" s="135"/>
      <c r="ICV294" s="135"/>
      <c r="ICW294" s="135"/>
      <c r="ICX294" s="135"/>
      <c r="ICY294" s="135"/>
      <c r="ICZ294" s="135"/>
      <c r="IDA294" s="135"/>
      <c r="IDB294" s="135"/>
      <c r="IDC294" s="135"/>
      <c r="IDD294" s="135"/>
      <c r="IDE294" s="135"/>
      <c r="IDF294" s="135"/>
      <c r="IDG294" s="135"/>
      <c r="IDH294" s="135"/>
      <c r="IDI294" s="135"/>
      <c r="IDJ294" s="135"/>
      <c r="IDK294" s="135"/>
      <c r="IDL294" s="135"/>
      <c r="IDM294" s="135"/>
      <c r="IDN294" s="135"/>
      <c r="IDO294" s="135"/>
      <c r="IDP294" s="135"/>
      <c r="IDQ294" s="135"/>
      <c r="IDR294" s="135"/>
      <c r="IDS294" s="135"/>
      <c r="IDT294" s="135"/>
      <c r="IDU294" s="135"/>
      <c r="IDV294" s="135"/>
      <c r="IDW294" s="135"/>
      <c r="IDX294" s="135"/>
      <c r="IDY294" s="135"/>
      <c r="IDZ294" s="135"/>
      <c r="IEA294" s="135"/>
      <c r="IEB294" s="135"/>
      <c r="IEC294" s="135"/>
      <c r="IED294" s="135"/>
      <c r="IEE294" s="135"/>
      <c r="IEF294" s="135"/>
      <c r="IEG294" s="135"/>
      <c r="IEH294" s="135"/>
      <c r="IEI294" s="135"/>
      <c r="IEJ294" s="135"/>
      <c r="IEK294" s="135"/>
      <c r="IEL294" s="135"/>
      <c r="IEM294" s="135"/>
      <c r="IEN294" s="135"/>
      <c r="IEO294" s="135"/>
      <c r="IEP294" s="135"/>
      <c r="IEQ294" s="135"/>
      <c r="IER294" s="135"/>
      <c r="IES294" s="135"/>
      <c r="IET294" s="135"/>
      <c r="IEU294" s="135"/>
      <c r="IEV294" s="135"/>
      <c r="IEW294" s="135"/>
      <c r="IEX294" s="135"/>
      <c r="IEY294" s="135"/>
      <c r="IEZ294" s="135"/>
      <c r="IFA294" s="135"/>
      <c r="IFB294" s="135"/>
      <c r="IFC294" s="135"/>
      <c r="IFD294" s="135"/>
      <c r="IFE294" s="135"/>
      <c r="IFF294" s="135"/>
      <c r="IFG294" s="135"/>
      <c r="IFH294" s="135"/>
      <c r="IFI294" s="135"/>
      <c r="IFJ294" s="135"/>
      <c r="IFK294" s="135"/>
      <c r="IFL294" s="135"/>
      <c r="IFM294" s="135"/>
      <c r="IFN294" s="135"/>
      <c r="IFO294" s="135"/>
      <c r="IFP294" s="135"/>
      <c r="IFQ294" s="135"/>
      <c r="IFR294" s="135"/>
      <c r="IFS294" s="135"/>
      <c r="IFT294" s="135"/>
      <c r="IFU294" s="135"/>
      <c r="IFV294" s="135"/>
      <c r="IFW294" s="135"/>
      <c r="IFX294" s="135"/>
      <c r="IFY294" s="135"/>
      <c r="IFZ294" s="135"/>
      <c r="IGA294" s="135"/>
      <c r="IGB294" s="135"/>
      <c r="IGC294" s="135"/>
      <c r="IGD294" s="135"/>
      <c r="IGE294" s="135"/>
      <c r="IGF294" s="135"/>
      <c r="IGG294" s="135"/>
      <c r="IGH294" s="135"/>
      <c r="IGI294" s="135"/>
      <c r="IGJ294" s="135"/>
      <c r="IGK294" s="135"/>
      <c r="IGL294" s="135"/>
      <c r="IGM294" s="135"/>
      <c r="IGN294" s="135"/>
      <c r="IGO294" s="135"/>
      <c r="IGP294" s="135"/>
      <c r="IGQ294" s="135"/>
      <c r="IGR294" s="135"/>
      <c r="IGS294" s="135"/>
      <c r="IGT294" s="135"/>
      <c r="IGU294" s="135"/>
      <c r="IGV294" s="135"/>
      <c r="IGW294" s="135"/>
      <c r="IGX294" s="135"/>
      <c r="IGY294" s="135"/>
      <c r="IGZ294" s="135"/>
      <c r="IHA294" s="135"/>
      <c r="IHB294" s="135"/>
      <c r="IHC294" s="135"/>
      <c r="IHD294" s="135"/>
      <c r="IHE294" s="135"/>
      <c r="IHF294" s="135"/>
      <c r="IHG294" s="135"/>
      <c r="IHH294" s="135"/>
      <c r="IHI294" s="135"/>
      <c r="IHJ294" s="135"/>
      <c r="IHK294" s="135"/>
      <c r="IHL294" s="135"/>
      <c r="IHM294" s="135"/>
      <c r="IHN294" s="135"/>
      <c r="IHO294" s="135"/>
      <c r="IHP294" s="135"/>
      <c r="IHQ294" s="135"/>
      <c r="IHR294" s="135"/>
      <c r="IHS294" s="135"/>
      <c r="IHT294" s="135"/>
      <c r="IHU294" s="135"/>
      <c r="IHV294" s="135"/>
      <c r="IHW294" s="135"/>
      <c r="IHX294" s="135"/>
      <c r="IHY294" s="135"/>
      <c r="IHZ294" s="135"/>
      <c r="IIA294" s="135"/>
      <c r="IIB294" s="135"/>
      <c r="IIC294" s="135"/>
      <c r="IID294" s="135"/>
      <c r="IIE294" s="135"/>
      <c r="IIF294" s="135"/>
      <c r="IIG294" s="135"/>
      <c r="IIH294" s="135"/>
      <c r="III294" s="135"/>
      <c r="IIJ294" s="135"/>
      <c r="IIK294" s="135"/>
      <c r="IIL294" s="135"/>
      <c r="IIM294" s="135"/>
      <c r="IIN294" s="135"/>
      <c r="IIO294" s="135"/>
      <c r="IIP294" s="135"/>
      <c r="IIQ294" s="135"/>
      <c r="IIR294" s="135"/>
      <c r="IIS294" s="135"/>
      <c r="IIT294" s="135"/>
      <c r="IIU294" s="135"/>
      <c r="IIV294" s="135"/>
      <c r="IIW294" s="135"/>
      <c r="IIX294" s="135"/>
      <c r="IIY294" s="135"/>
      <c r="IIZ294" s="135"/>
      <c r="IJA294" s="135"/>
      <c r="IJB294" s="135"/>
      <c r="IJC294" s="135"/>
      <c r="IJD294" s="135"/>
      <c r="IJE294" s="135"/>
      <c r="IJF294" s="135"/>
      <c r="IJG294" s="135"/>
      <c r="IJH294" s="135"/>
      <c r="IJI294" s="135"/>
      <c r="IJJ294" s="135"/>
      <c r="IJK294" s="135"/>
      <c r="IJL294" s="135"/>
      <c r="IJM294" s="135"/>
      <c r="IJN294" s="135"/>
      <c r="IJO294" s="135"/>
      <c r="IJP294" s="135"/>
      <c r="IJQ294" s="135"/>
      <c r="IJR294" s="135"/>
      <c r="IJS294" s="135"/>
      <c r="IJT294" s="135"/>
      <c r="IJU294" s="135"/>
      <c r="IJV294" s="135"/>
      <c r="IJW294" s="135"/>
      <c r="IJX294" s="135"/>
      <c r="IJY294" s="135"/>
      <c r="IJZ294" s="135"/>
      <c r="IKA294" s="135"/>
      <c r="IKB294" s="135"/>
      <c r="IKC294" s="135"/>
      <c r="IKD294" s="135"/>
      <c r="IKE294" s="135"/>
      <c r="IKF294" s="135"/>
      <c r="IKG294" s="135"/>
      <c r="IKH294" s="135"/>
      <c r="IKI294" s="135"/>
      <c r="IKJ294" s="135"/>
      <c r="IKK294" s="135"/>
      <c r="IKL294" s="135"/>
      <c r="IKM294" s="135"/>
      <c r="IKN294" s="135"/>
      <c r="IKO294" s="135"/>
      <c r="IKP294" s="135"/>
      <c r="IKQ294" s="135"/>
      <c r="IKR294" s="135"/>
      <c r="IKS294" s="135"/>
      <c r="IKT294" s="135"/>
      <c r="IKU294" s="135"/>
      <c r="IKV294" s="135"/>
      <c r="IKW294" s="135"/>
      <c r="IKX294" s="135"/>
      <c r="IKY294" s="135"/>
      <c r="IKZ294" s="135"/>
      <c r="ILA294" s="135"/>
      <c r="ILB294" s="135"/>
      <c r="ILC294" s="135"/>
      <c r="ILD294" s="135"/>
      <c r="ILE294" s="135"/>
      <c r="ILF294" s="135"/>
      <c r="ILG294" s="135"/>
      <c r="ILH294" s="135"/>
      <c r="ILI294" s="135"/>
      <c r="ILJ294" s="135"/>
      <c r="ILK294" s="135"/>
      <c r="ILL294" s="135"/>
      <c r="ILM294" s="135"/>
      <c r="ILN294" s="135"/>
      <c r="ILO294" s="135"/>
      <c r="ILP294" s="135"/>
      <c r="ILQ294" s="135"/>
      <c r="ILR294" s="135"/>
      <c r="ILS294" s="135"/>
      <c r="ILT294" s="135"/>
      <c r="ILU294" s="135"/>
      <c r="ILV294" s="135"/>
      <c r="ILW294" s="135"/>
      <c r="ILX294" s="135"/>
      <c r="ILY294" s="135"/>
      <c r="ILZ294" s="135"/>
      <c r="IMA294" s="135"/>
      <c r="IMB294" s="135"/>
      <c r="IMC294" s="135"/>
      <c r="IMD294" s="135"/>
      <c r="IME294" s="135"/>
      <c r="IMF294" s="135"/>
      <c r="IMG294" s="135"/>
      <c r="IMH294" s="135"/>
      <c r="IMI294" s="135"/>
      <c r="IMJ294" s="135"/>
      <c r="IMK294" s="135"/>
      <c r="IML294" s="135"/>
      <c r="IMM294" s="135"/>
      <c r="IMN294" s="135"/>
      <c r="IMO294" s="135"/>
      <c r="IMP294" s="135"/>
      <c r="IMQ294" s="135"/>
      <c r="IMR294" s="135"/>
      <c r="IMS294" s="135"/>
      <c r="IMT294" s="135"/>
      <c r="IMU294" s="135"/>
      <c r="IMV294" s="135"/>
      <c r="IMW294" s="135"/>
      <c r="IMX294" s="135"/>
      <c r="IMY294" s="135"/>
      <c r="IMZ294" s="135"/>
      <c r="INA294" s="135"/>
      <c r="INB294" s="135"/>
      <c r="INC294" s="135"/>
      <c r="IND294" s="135"/>
      <c r="INE294" s="135"/>
      <c r="INF294" s="135"/>
      <c r="ING294" s="135"/>
      <c r="INH294" s="135"/>
      <c r="INI294" s="135"/>
      <c r="INJ294" s="135"/>
      <c r="INK294" s="135"/>
      <c r="INL294" s="135"/>
      <c r="INM294" s="135"/>
      <c r="INN294" s="135"/>
      <c r="INO294" s="135"/>
      <c r="INP294" s="135"/>
      <c r="INQ294" s="135"/>
      <c r="INR294" s="135"/>
      <c r="INS294" s="135"/>
      <c r="INT294" s="135"/>
      <c r="INU294" s="135"/>
      <c r="INV294" s="135"/>
      <c r="INW294" s="135"/>
      <c r="INX294" s="135"/>
      <c r="INY294" s="135"/>
      <c r="INZ294" s="135"/>
      <c r="IOA294" s="135"/>
      <c r="IOB294" s="135"/>
      <c r="IOC294" s="135"/>
      <c r="IOD294" s="135"/>
      <c r="IOE294" s="135"/>
      <c r="IOF294" s="135"/>
      <c r="IOG294" s="135"/>
      <c r="IOH294" s="135"/>
      <c r="IOI294" s="135"/>
      <c r="IOJ294" s="135"/>
      <c r="IOK294" s="135"/>
      <c r="IOL294" s="135"/>
      <c r="IOM294" s="135"/>
      <c r="ION294" s="135"/>
      <c r="IOO294" s="135"/>
      <c r="IOP294" s="135"/>
      <c r="IOQ294" s="135"/>
      <c r="IOR294" s="135"/>
      <c r="IOS294" s="135"/>
      <c r="IOT294" s="135"/>
      <c r="IOU294" s="135"/>
      <c r="IOV294" s="135"/>
      <c r="IOW294" s="135"/>
      <c r="IOX294" s="135"/>
      <c r="IOY294" s="135"/>
      <c r="IOZ294" s="135"/>
      <c r="IPA294" s="135"/>
      <c r="IPB294" s="135"/>
      <c r="IPC294" s="135"/>
      <c r="IPD294" s="135"/>
      <c r="IPE294" s="135"/>
      <c r="IPF294" s="135"/>
      <c r="IPG294" s="135"/>
      <c r="IPH294" s="135"/>
      <c r="IPI294" s="135"/>
      <c r="IPJ294" s="135"/>
      <c r="IPK294" s="135"/>
      <c r="IPL294" s="135"/>
      <c r="IPM294" s="135"/>
      <c r="IPN294" s="135"/>
      <c r="IPO294" s="135"/>
      <c r="IPP294" s="135"/>
      <c r="IPQ294" s="135"/>
      <c r="IPR294" s="135"/>
      <c r="IPS294" s="135"/>
      <c r="IPT294" s="135"/>
      <c r="IPU294" s="135"/>
      <c r="IPV294" s="135"/>
      <c r="IPW294" s="135"/>
      <c r="IPX294" s="135"/>
      <c r="IPY294" s="135"/>
      <c r="IPZ294" s="135"/>
      <c r="IQA294" s="135"/>
      <c r="IQB294" s="135"/>
      <c r="IQC294" s="135"/>
      <c r="IQD294" s="135"/>
      <c r="IQE294" s="135"/>
      <c r="IQF294" s="135"/>
      <c r="IQG294" s="135"/>
      <c r="IQH294" s="135"/>
      <c r="IQI294" s="135"/>
      <c r="IQJ294" s="135"/>
      <c r="IQK294" s="135"/>
      <c r="IQL294" s="135"/>
      <c r="IQM294" s="135"/>
      <c r="IQN294" s="135"/>
      <c r="IQO294" s="135"/>
      <c r="IQP294" s="135"/>
      <c r="IQQ294" s="135"/>
      <c r="IQR294" s="135"/>
      <c r="IQS294" s="135"/>
      <c r="IQT294" s="135"/>
      <c r="IQU294" s="135"/>
      <c r="IQV294" s="135"/>
      <c r="IQW294" s="135"/>
      <c r="IQX294" s="135"/>
      <c r="IQY294" s="135"/>
      <c r="IQZ294" s="135"/>
      <c r="IRA294" s="135"/>
      <c r="IRB294" s="135"/>
      <c r="IRC294" s="135"/>
      <c r="IRD294" s="135"/>
      <c r="IRE294" s="135"/>
      <c r="IRF294" s="135"/>
      <c r="IRG294" s="135"/>
      <c r="IRH294" s="135"/>
      <c r="IRI294" s="135"/>
      <c r="IRJ294" s="135"/>
      <c r="IRK294" s="135"/>
      <c r="IRL294" s="135"/>
      <c r="IRM294" s="135"/>
      <c r="IRN294" s="135"/>
      <c r="IRO294" s="135"/>
      <c r="IRP294" s="135"/>
      <c r="IRQ294" s="135"/>
      <c r="IRR294" s="135"/>
      <c r="IRS294" s="135"/>
      <c r="IRT294" s="135"/>
      <c r="IRU294" s="135"/>
      <c r="IRV294" s="135"/>
      <c r="IRW294" s="135"/>
      <c r="IRX294" s="135"/>
      <c r="IRY294" s="135"/>
      <c r="IRZ294" s="135"/>
      <c r="ISA294" s="135"/>
      <c r="ISB294" s="135"/>
      <c r="ISC294" s="135"/>
      <c r="ISD294" s="135"/>
      <c r="ISE294" s="135"/>
      <c r="ISF294" s="135"/>
      <c r="ISG294" s="135"/>
      <c r="ISH294" s="135"/>
      <c r="ISI294" s="135"/>
      <c r="ISJ294" s="135"/>
      <c r="ISK294" s="135"/>
      <c r="ISL294" s="135"/>
      <c r="ISM294" s="135"/>
      <c r="ISN294" s="135"/>
      <c r="ISO294" s="135"/>
      <c r="ISP294" s="135"/>
      <c r="ISQ294" s="135"/>
      <c r="ISR294" s="135"/>
      <c r="ISS294" s="135"/>
      <c r="IST294" s="135"/>
      <c r="ISU294" s="135"/>
      <c r="ISV294" s="135"/>
      <c r="ISW294" s="135"/>
      <c r="ISX294" s="135"/>
      <c r="ISY294" s="135"/>
      <c r="ISZ294" s="135"/>
      <c r="ITA294" s="135"/>
      <c r="ITB294" s="135"/>
      <c r="ITC294" s="135"/>
      <c r="ITD294" s="135"/>
      <c r="ITE294" s="135"/>
      <c r="ITF294" s="135"/>
      <c r="ITG294" s="135"/>
      <c r="ITH294" s="135"/>
      <c r="ITI294" s="135"/>
      <c r="ITJ294" s="135"/>
      <c r="ITK294" s="135"/>
      <c r="ITL294" s="135"/>
      <c r="ITM294" s="135"/>
      <c r="ITN294" s="135"/>
      <c r="ITO294" s="135"/>
      <c r="ITP294" s="135"/>
      <c r="ITQ294" s="135"/>
      <c r="ITR294" s="135"/>
      <c r="ITS294" s="135"/>
      <c r="ITT294" s="135"/>
      <c r="ITU294" s="135"/>
      <c r="ITV294" s="135"/>
      <c r="ITW294" s="135"/>
      <c r="ITX294" s="135"/>
      <c r="ITY294" s="135"/>
      <c r="ITZ294" s="135"/>
      <c r="IUA294" s="135"/>
      <c r="IUB294" s="135"/>
      <c r="IUC294" s="135"/>
      <c r="IUD294" s="135"/>
      <c r="IUE294" s="135"/>
      <c r="IUF294" s="135"/>
      <c r="IUG294" s="135"/>
      <c r="IUH294" s="135"/>
      <c r="IUI294" s="135"/>
      <c r="IUJ294" s="135"/>
      <c r="IUK294" s="135"/>
      <c r="IUL294" s="135"/>
      <c r="IUM294" s="135"/>
      <c r="IUN294" s="135"/>
      <c r="IUO294" s="135"/>
      <c r="IUP294" s="135"/>
      <c r="IUQ294" s="135"/>
      <c r="IUR294" s="135"/>
      <c r="IUS294" s="135"/>
      <c r="IUT294" s="135"/>
      <c r="IUU294" s="135"/>
      <c r="IUV294" s="135"/>
      <c r="IUW294" s="135"/>
      <c r="IUX294" s="135"/>
      <c r="IUY294" s="135"/>
      <c r="IUZ294" s="135"/>
      <c r="IVA294" s="135"/>
      <c r="IVB294" s="135"/>
      <c r="IVC294" s="135"/>
      <c r="IVD294" s="135"/>
      <c r="IVE294" s="135"/>
      <c r="IVF294" s="135"/>
      <c r="IVG294" s="135"/>
      <c r="IVH294" s="135"/>
      <c r="IVI294" s="135"/>
      <c r="IVJ294" s="135"/>
      <c r="IVK294" s="135"/>
      <c r="IVL294" s="135"/>
      <c r="IVM294" s="135"/>
      <c r="IVN294" s="135"/>
      <c r="IVO294" s="135"/>
      <c r="IVP294" s="135"/>
      <c r="IVQ294" s="135"/>
      <c r="IVR294" s="135"/>
      <c r="IVS294" s="135"/>
      <c r="IVT294" s="135"/>
      <c r="IVU294" s="135"/>
      <c r="IVV294" s="135"/>
      <c r="IVW294" s="135"/>
      <c r="IVX294" s="135"/>
      <c r="IVY294" s="135"/>
      <c r="IVZ294" s="135"/>
      <c r="IWA294" s="135"/>
      <c r="IWB294" s="135"/>
      <c r="IWC294" s="135"/>
      <c r="IWD294" s="135"/>
      <c r="IWE294" s="135"/>
      <c r="IWF294" s="135"/>
      <c r="IWG294" s="135"/>
      <c r="IWH294" s="135"/>
      <c r="IWI294" s="135"/>
      <c r="IWJ294" s="135"/>
      <c r="IWK294" s="135"/>
      <c r="IWL294" s="135"/>
      <c r="IWM294" s="135"/>
      <c r="IWN294" s="135"/>
      <c r="IWO294" s="135"/>
      <c r="IWP294" s="135"/>
      <c r="IWQ294" s="135"/>
      <c r="IWR294" s="135"/>
      <c r="IWS294" s="135"/>
      <c r="IWT294" s="135"/>
      <c r="IWU294" s="135"/>
      <c r="IWV294" s="135"/>
      <c r="IWW294" s="135"/>
      <c r="IWX294" s="135"/>
      <c r="IWY294" s="135"/>
      <c r="IWZ294" s="135"/>
      <c r="IXA294" s="135"/>
      <c r="IXB294" s="135"/>
      <c r="IXC294" s="135"/>
      <c r="IXD294" s="135"/>
      <c r="IXE294" s="135"/>
      <c r="IXF294" s="135"/>
      <c r="IXG294" s="135"/>
      <c r="IXH294" s="135"/>
      <c r="IXI294" s="135"/>
      <c r="IXJ294" s="135"/>
      <c r="IXK294" s="135"/>
      <c r="IXL294" s="135"/>
      <c r="IXM294" s="135"/>
      <c r="IXN294" s="135"/>
      <c r="IXO294" s="135"/>
      <c r="IXP294" s="135"/>
      <c r="IXQ294" s="135"/>
      <c r="IXR294" s="135"/>
      <c r="IXS294" s="135"/>
      <c r="IXT294" s="135"/>
      <c r="IXU294" s="135"/>
      <c r="IXV294" s="135"/>
      <c r="IXW294" s="135"/>
      <c r="IXX294" s="135"/>
      <c r="IXY294" s="135"/>
      <c r="IXZ294" s="135"/>
      <c r="IYA294" s="135"/>
      <c r="IYB294" s="135"/>
      <c r="IYC294" s="135"/>
      <c r="IYD294" s="135"/>
      <c r="IYE294" s="135"/>
      <c r="IYF294" s="135"/>
      <c r="IYG294" s="135"/>
      <c r="IYH294" s="135"/>
      <c r="IYI294" s="135"/>
      <c r="IYJ294" s="135"/>
      <c r="IYK294" s="135"/>
      <c r="IYL294" s="135"/>
      <c r="IYM294" s="135"/>
      <c r="IYN294" s="135"/>
      <c r="IYO294" s="135"/>
      <c r="IYP294" s="135"/>
      <c r="IYQ294" s="135"/>
      <c r="IYR294" s="135"/>
      <c r="IYS294" s="135"/>
      <c r="IYT294" s="135"/>
      <c r="IYU294" s="135"/>
      <c r="IYV294" s="135"/>
      <c r="IYW294" s="135"/>
      <c r="IYX294" s="135"/>
      <c r="IYY294" s="135"/>
      <c r="IYZ294" s="135"/>
      <c r="IZA294" s="135"/>
      <c r="IZB294" s="135"/>
      <c r="IZC294" s="135"/>
      <c r="IZD294" s="135"/>
      <c r="IZE294" s="135"/>
      <c r="IZF294" s="135"/>
      <c r="IZG294" s="135"/>
      <c r="IZH294" s="135"/>
      <c r="IZI294" s="135"/>
      <c r="IZJ294" s="135"/>
      <c r="IZK294" s="135"/>
      <c r="IZL294" s="135"/>
      <c r="IZM294" s="135"/>
      <c r="IZN294" s="135"/>
      <c r="IZO294" s="135"/>
      <c r="IZP294" s="135"/>
      <c r="IZQ294" s="135"/>
      <c r="IZR294" s="135"/>
      <c r="IZS294" s="135"/>
      <c r="IZT294" s="135"/>
      <c r="IZU294" s="135"/>
      <c r="IZV294" s="135"/>
      <c r="IZW294" s="135"/>
      <c r="IZX294" s="135"/>
      <c r="IZY294" s="135"/>
      <c r="IZZ294" s="135"/>
      <c r="JAA294" s="135"/>
      <c r="JAB294" s="135"/>
      <c r="JAC294" s="135"/>
      <c r="JAD294" s="135"/>
      <c r="JAE294" s="135"/>
      <c r="JAF294" s="135"/>
      <c r="JAG294" s="135"/>
      <c r="JAH294" s="135"/>
      <c r="JAI294" s="135"/>
      <c r="JAJ294" s="135"/>
      <c r="JAK294" s="135"/>
      <c r="JAL294" s="135"/>
      <c r="JAM294" s="135"/>
      <c r="JAN294" s="135"/>
      <c r="JAO294" s="135"/>
      <c r="JAP294" s="135"/>
      <c r="JAQ294" s="135"/>
      <c r="JAR294" s="135"/>
      <c r="JAS294" s="135"/>
      <c r="JAT294" s="135"/>
      <c r="JAU294" s="135"/>
      <c r="JAV294" s="135"/>
      <c r="JAW294" s="135"/>
      <c r="JAX294" s="135"/>
      <c r="JAY294" s="135"/>
      <c r="JAZ294" s="135"/>
      <c r="JBA294" s="135"/>
      <c r="JBB294" s="135"/>
      <c r="JBC294" s="135"/>
      <c r="JBD294" s="135"/>
      <c r="JBE294" s="135"/>
      <c r="JBF294" s="135"/>
      <c r="JBG294" s="135"/>
      <c r="JBH294" s="135"/>
      <c r="JBI294" s="135"/>
      <c r="JBJ294" s="135"/>
      <c r="JBK294" s="135"/>
      <c r="JBL294" s="135"/>
      <c r="JBM294" s="135"/>
      <c r="JBN294" s="135"/>
      <c r="JBO294" s="135"/>
      <c r="JBP294" s="135"/>
      <c r="JBQ294" s="135"/>
      <c r="JBR294" s="135"/>
      <c r="JBS294" s="135"/>
      <c r="JBT294" s="135"/>
      <c r="JBU294" s="135"/>
      <c r="JBV294" s="135"/>
      <c r="JBW294" s="135"/>
      <c r="JBX294" s="135"/>
      <c r="JBY294" s="135"/>
      <c r="JBZ294" s="135"/>
      <c r="JCA294" s="135"/>
      <c r="JCB294" s="135"/>
      <c r="JCC294" s="135"/>
      <c r="JCD294" s="135"/>
      <c r="JCE294" s="135"/>
      <c r="JCF294" s="135"/>
      <c r="JCG294" s="135"/>
      <c r="JCH294" s="135"/>
      <c r="JCI294" s="135"/>
      <c r="JCJ294" s="135"/>
      <c r="JCK294" s="135"/>
      <c r="JCL294" s="135"/>
      <c r="JCM294" s="135"/>
      <c r="JCN294" s="135"/>
      <c r="JCO294" s="135"/>
      <c r="JCP294" s="135"/>
      <c r="JCQ294" s="135"/>
      <c r="JCR294" s="135"/>
      <c r="JCS294" s="135"/>
      <c r="JCT294" s="135"/>
      <c r="JCU294" s="135"/>
      <c r="JCV294" s="135"/>
      <c r="JCW294" s="135"/>
      <c r="JCX294" s="135"/>
      <c r="JCY294" s="135"/>
      <c r="JCZ294" s="135"/>
      <c r="JDA294" s="135"/>
      <c r="JDB294" s="135"/>
      <c r="JDC294" s="135"/>
      <c r="JDD294" s="135"/>
      <c r="JDE294" s="135"/>
      <c r="JDF294" s="135"/>
      <c r="JDG294" s="135"/>
      <c r="JDH294" s="135"/>
      <c r="JDI294" s="135"/>
      <c r="JDJ294" s="135"/>
      <c r="JDK294" s="135"/>
      <c r="JDL294" s="135"/>
      <c r="JDM294" s="135"/>
      <c r="JDN294" s="135"/>
      <c r="JDO294" s="135"/>
      <c r="JDP294" s="135"/>
      <c r="JDQ294" s="135"/>
      <c r="JDR294" s="135"/>
      <c r="JDS294" s="135"/>
      <c r="JDT294" s="135"/>
      <c r="JDU294" s="135"/>
      <c r="JDV294" s="135"/>
      <c r="JDW294" s="135"/>
      <c r="JDX294" s="135"/>
      <c r="JDY294" s="135"/>
      <c r="JDZ294" s="135"/>
      <c r="JEA294" s="135"/>
      <c r="JEB294" s="135"/>
      <c r="JEC294" s="135"/>
      <c r="JED294" s="135"/>
      <c r="JEE294" s="135"/>
      <c r="JEF294" s="135"/>
      <c r="JEG294" s="135"/>
      <c r="JEH294" s="135"/>
      <c r="JEI294" s="135"/>
      <c r="JEJ294" s="135"/>
      <c r="JEK294" s="135"/>
      <c r="JEL294" s="135"/>
      <c r="JEM294" s="135"/>
      <c r="JEN294" s="135"/>
      <c r="JEO294" s="135"/>
      <c r="JEP294" s="135"/>
      <c r="JEQ294" s="135"/>
      <c r="JER294" s="135"/>
      <c r="JES294" s="135"/>
      <c r="JET294" s="135"/>
      <c r="JEU294" s="135"/>
      <c r="JEV294" s="135"/>
      <c r="JEW294" s="135"/>
      <c r="JEX294" s="135"/>
      <c r="JEY294" s="135"/>
      <c r="JEZ294" s="135"/>
      <c r="JFA294" s="135"/>
      <c r="JFB294" s="135"/>
      <c r="JFC294" s="135"/>
      <c r="JFD294" s="135"/>
      <c r="JFE294" s="135"/>
      <c r="JFF294" s="135"/>
      <c r="JFG294" s="135"/>
      <c r="JFH294" s="135"/>
      <c r="JFI294" s="135"/>
      <c r="JFJ294" s="135"/>
      <c r="JFK294" s="135"/>
      <c r="JFL294" s="135"/>
      <c r="JFM294" s="135"/>
      <c r="JFN294" s="135"/>
      <c r="JFO294" s="135"/>
      <c r="JFP294" s="135"/>
      <c r="JFQ294" s="135"/>
      <c r="JFR294" s="135"/>
      <c r="JFS294" s="135"/>
      <c r="JFT294" s="135"/>
      <c r="JFU294" s="135"/>
      <c r="JFV294" s="135"/>
      <c r="JFW294" s="135"/>
      <c r="JFX294" s="135"/>
      <c r="JFY294" s="135"/>
      <c r="JFZ294" s="135"/>
      <c r="JGA294" s="135"/>
      <c r="JGB294" s="135"/>
      <c r="JGC294" s="135"/>
      <c r="JGD294" s="135"/>
      <c r="JGE294" s="135"/>
      <c r="JGF294" s="135"/>
      <c r="JGG294" s="135"/>
      <c r="JGH294" s="135"/>
      <c r="JGI294" s="135"/>
      <c r="JGJ294" s="135"/>
      <c r="JGK294" s="135"/>
      <c r="JGL294" s="135"/>
      <c r="JGM294" s="135"/>
      <c r="JGN294" s="135"/>
      <c r="JGO294" s="135"/>
      <c r="JGP294" s="135"/>
      <c r="JGQ294" s="135"/>
      <c r="JGR294" s="135"/>
      <c r="JGS294" s="135"/>
      <c r="JGT294" s="135"/>
      <c r="JGU294" s="135"/>
      <c r="JGV294" s="135"/>
      <c r="JGW294" s="135"/>
      <c r="JGX294" s="135"/>
      <c r="JGY294" s="135"/>
      <c r="JGZ294" s="135"/>
      <c r="JHA294" s="135"/>
      <c r="JHB294" s="135"/>
      <c r="JHC294" s="135"/>
      <c r="JHD294" s="135"/>
      <c r="JHE294" s="135"/>
      <c r="JHF294" s="135"/>
      <c r="JHG294" s="135"/>
      <c r="JHH294" s="135"/>
      <c r="JHI294" s="135"/>
      <c r="JHJ294" s="135"/>
      <c r="JHK294" s="135"/>
      <c r="JHL294" s="135"/>
      <c r="JHM294" s="135"/>
      <c r="JHN294" s="135"/>
      <c r="JHO294" s="135"/>
      <c r="JHP294" s="135"/>
      <c r="JHQ294" s="135"/>
      <c r="JHR294" s="135"/>
      <c r="JHS294" s="135"/>
      <c r="JHT294" s="135"/>
      <c r="JHU294" s="135"/>
      <c r="JHV294" s="135"/>
      <c r="JHW294" s="135"/>
      <c r="JHX294" s="135"/>
      <c r="JHY294" s="135"/>
      <c r="JHZ294" s="135"/>
      <c r="JIA294" s="135"/>
      <c r="JIB294" s="135"/>
      <c r="JIC294" s="135"/>
      <c r="JID294" s="135"/>
      <c r="JIE294" s="135"/>
      <c r="JIF294" s="135"/>
      <c r="JIG294" s="135"/>
      <c r="JIH294" s="135"/>
      <c r="JII294" s="135"/>
      <c r="JIJ294" s="135"/>
      <c r="JIK294" s="135"/>
      <c r="JIL294" s="135"/>
      <c r="JIM294" s="135"/>
      <c r="JIN294" s="135"/>
      <c r="JIO294" s="135"/>
      <c r="JIP294" s="135"/>
      <c r="JIQ294" s="135"/>
      <c r="JIR294" s="135"/>
      <c r="JIS294" s="135"/>
      <c r="JIT294" s="135"/>
      <c r="JIU294" s="135"/>
      <c r="JIV294" s="135"/>
      <c r="JIW294" s="135"/>
      <c r="JIX294" s="135"/>
      <c r="JIY294" s="135"/>
      <c r="JIZ294" s="135"/>
      <c r="JJA294" s="135"/>
      <c r="JJB294" s="135"/>
      <c r="JJC294" s="135"/>
      <c r="JJD294" s="135"/>
      <c r="JJE294" s="135"/>
      <c r="JJF294" s="135"/>
      <c r="JJG294" s="135"/>
      <c r="JJH294" s="135"/>
      <c r="JJI294" s="135"/>
      <c r="JJJ294" s="135"/>
      <c r="JJK294" s="135"/>
      <c r="JJL294" s="135"/>
      <c r="JJM294" s="135"/>
      <c r="JJN294" s="135"/>
      <c r="JJO294" s="135"/>
      <c r="JJP294" s="135"/>
      <c r="JJQ294" s="135"/>
      <c r="JJR294" s="135"/>
      <c r="JJS294" s="135"/>
      <c r="JJT294" s="135"/>
      <c r="JJU294" s="135"/>
      <c r="JJV294" s="135"/>
      <c r="JJW294" s="135"/>
      <c r="JJX294" s="135"/>
      <c r="JJY294" s="135"/>
      <c r="JJZ294" s="135"/>
      <c r="JKA294" s="135"/>
      <c r="JKB294" s="135"/>
      <c r="JKC294" s="135"/>
      <c r="JKD294" s="135"/>
      <c r="JKE294" s="135"/>
      <c r="JKF294" s="135"/>
      <c r="JKG294" s="135"/>
      <c r="JKH294" s="135"/>
      <c r="JKI294" s="135"/>
      <c r="JKJ294" s="135"/>
      <c r="JKK294" s="135"/>
      <c r="JKL294" s="135"/>
      <c r="JKM294" s="135"/>
      <c r="JKN294" s="135"/>
      <c r="JKO294" s="135"/>
      <c r="JKP294" s="135"/>
      <c r="JKQ294" s="135"/>
      <c r="JKR294" s="135"/>
      <c r="JKS294" s="135"/>
      <c r="JKT294" s="135"/>
      <c r="JKU294" s="135"/>
      <c r="JKV294" s="135"/>
      <c r="JKW294" s="135"/>
      <c r="JKX294" s="135"/>
      <c r="JKY294" s="135"/>
      <c r="JKZ294" s="135"/>
      <c r="JLA294" s="135"/>
      <c r="JLB294" s="135"/>
      <c r="JLC294" s="135"/>
      <c r="JLD294" s="135"/>
      <c r="JLE294" s="135"/>
      <c r="JLF294" s="135"/>
      <c r="JLG294" s="135"/>
      <c r="JLH294" s="135"/>
      <c r="JLI294" s="135"/>
      <c r="JLJ294" s="135"/>
      <c r="JLK294" s="135"/>
      <c r="JLL294" s="135"/>
      <c r="JLM294" s="135"/>
      <c r="JLN294" s="135"/>
      <c r="JLO294" s="135"/>
      <c r="JLP294" s="135"/>
      <c r="JLQ294" s="135"/>
      <c r="JLR294" s="135"/>
      <c r="JLS294" s="135"/>
      <c r="JLT294" s="135"/>
      <c r="JLU294" s="135"/>
      <c r="JLV294" s="135"/>
      <c r="JLW294" s="135"/>
      <c r="JLX294" s="135"/>
      <c r="JLY294" s="135"/>
      <c r="JLZ294" s="135"/>
      <c r="JMA294" s="135"/>
      <c r="JMB294" s="135"/>
      <c r="JMC294" s="135"/>
      <c r="JMD294" s="135"/>
      <c r="JME294" s="135"/>
      <c r="JMF294" s="135"/>
      <c r="JMG294" s="135"/>
      <c r="JMH294" s="135"/>
      <c r="JMI294" s="135"/>
      <c r="JMJ294" s="135"/>
      <c r="JMK294" s="135"/>
      <c r="JML294" s="135"/>
      <c r="JMM294" s="135"/>
      <c r="JMN294" s="135"/>
      <c r="JMO294" s="135"/>
      <c r="JMP294" s="135"/>
      <c r="JMQ294" s="135"/>
      <c r="JMR294" s="135"/>
      <c r="JMS294" s="135"/>
      <c r="JMT294" s="135"/>
      <c r="JMU294" s="135"/>
      <c r="JMV294" s="135"/>
      <c r="JMW294" s="135"/>
      <c r="JMX294" s="135"/>
      <c r="JMY294" s="135"/>
      <c r="JMZ294" s="135"/>
      <c r="JNA294" s="135"/>
      <c r="JNB294" s="135"/>
      <c r="JNC294" s="135"/>
      <c r="JND294" s="135"/>
      <c r="JNE294" s="135"/>
      <c r="JNF294" s="135"/>
      <c r="JNG294" s="135"/>
      <c r="JNH294" s="135"/>
      <c r="JNI294" s="135"/>
      <c r="JNJ294" s="135"/>
      <c r="JNK294" s="135"/>
      <c r="JNL294" s="135"/>
      <c r="JNM294" s="135"/>
      <c r="JNN294" s="135"/>
      <c r="JNO294" s="135"/>
      <c r="JNP294" s="135"/>
      <c r="JNQ294" s="135"/>
      <c r="JNR294" s="135"/>
      <c r="JNS294" s="135"/>
      <c r="JNT294" s="135"/>
      <c r="JNU294" s="135"/>
      <c r="JNV294" s="135"/>
      <c r="JNW294" s="135"/>
      <c r="JNX294" s="135"/>
      <c r="JNY294" s="135"/>
      <c r="JNZ294" s="135"/>
      <c r="JOA294" s="135"/>
      <c r="JOB294" s="135"/>
      <c r="JOC294" s="135"/>
      <c r="JOD294" s="135"/>
      <c r="JOE294" s="135"/>
      <c r="JOF294" s="135"/>
      <c r="JOG294" s="135"/>
      <c r="JOH294" s="135"/>
      <c r="JOI294" s="135"/>
      <c r="JOJ294" s="135"/>
      <c r="JOK294" s="135"/>
      <c r="JOL294" s="135"/>
      <c r="JOM294" s="135"/>
      <c r="JON294" s="135"/>
      <c r="JOO294" s="135"/>
      <c r="JOP294" s="135"/>
      <c r="JOQ294" s="135"/>
      <c r="JOR294" s="135"/>
      <c r="JOS294" s="135"/>
      <c r="JOT294" s="135"/>
      <c r="JOU294" s="135"/>
      <c r="JOV294" s="135"/>
      <c r="JOW294" s="135"/>
      <c r="JOX294" s="135"/>
      <c r="JOY294" s="135"/>
      <c r="JOZ294" s="135"/>
      <c r="JPA294" s="135"/>
      <c r="JPB294" s="135"/>
      <c r="JPC294" s="135"/>
      <c r="JPD294" s="135"/>
      <c r="JPE294" s="135"/>
      <c r="JPF294" s="135"/>
      <c r="JPG294" s="135"/>
      <c r="JPH294" s="135"/>
      <c r="JPI294" s="135"/>
      <c r="JPJ294" s="135"/>
      <c r="JPK294" s="135"/>
      <c r="JPL294" s="135"/>
      <c r="JPM294" s="135"/>
      <c r="JPN294" s="135"/>
      <c r="JPO294" s="135"/>
      <c r="JPP294" s="135"/>
      <c r="JPQ294" s="135"/>
      <c r="JPR294" s="135"/>
      <c r="JPS294" s="135"/>
      <c r="JPT294" s="135"/>
      <c r="JPU294" s="135"/>
      <c r="JPV294" s="135"/>
      <c r="JPW294" s="135"/>
      <c r="JPX294" s="135"/>
      <c r="JPY294" s="135"/>
      <c r="JPZ294" s="135"/>
      <c r="JQA294" s="135"/>
      <c r="JQB294" s="135"/>
      <c r="JQC294" s="135"/>
      <c r="JQD294" s="135"/>
      <c r="JQE294" s="135"/>
      <c r="JQF294" s="135"/>
      <c r="JQG294" s="135"/>
      <c r="JQH294" s="135"/>
      <c r="JQI294" s="135"/>
      <c r="JQJ294" s="135"/>
      <c r="JQK294" s="135"/>
      <c r="JQL294" s="135"/>
      <c r="JQM294" s="135"/>
      <c r="JQN294" s="135"/>
      <c r="JQO294" s="135"/>
      <c r="JQP294" s="135"/>
      <c r="JQQ294" s="135"/>
      <c r="JQR294" s="135"/>
      <c r="JQS294" s="135"/>
      <c r="JQT294" s="135"/>
      <c r="JQU294" s="135"/>
      <c r="JQV294" s="135"/>
      <c r="JQW294" s="135"/>
      <c r="JQX294" s="135"/>
      <c r="JQY294" s="135"/>
      <c r="JQZ294" s="135"/>
      <c r="JRA294" s="135"/>
      <c r="JRB294" s="135"/>
      <c r="JRC294" s="135"/>
      <c r="JRD294" s="135"/>
      <c r="JRE294" s="135"/>
      <c r="JRF294" s="135"/>
      <c r="JRG294" s="135"/>
      <c r="JRH294" s="135"/>
      <c r="JRI294" s="135"/>
      <c r="JRJ294" s="135"/>
      <c r="JRK294" s="135"/>
      <c r="JRL294" s="135"/>
      <c r="JRM294" s="135"/>
      <c r="JRN294" s="135"/>
      <c r="JRO294" s="135"/>
      <c r="JRP294" s="135"/>
      <c r="JRQ294" s="135"/>
      <c r="JRR294" s="135"/>
      <c r="JRS294" s="135"/>
      <c r="JRT294" s="135"/>
      <c r="JRU294" s="135"/>
      <c r="JRV294" s="135"/>
      <c r="JRW294" s="135"/>
      <c r="JRX294" s="135"/>
      <c r="JRY294" s="135"/>
      <c r="JRZ294" s="135"/>
      <c r="JSA294" s="135"/>
      <c r="JSB294" s="135"/>
      <c r="JSC294" s="135"/>
      <c r="JSD294" s="135"/>
      <c r="JSE294" s="135"/>
      <c r="JSF294" s="135"/>
      <c r="JSG294" s="135"/>
      <c r="JSH294" s="135"/>
      <c r="JSI294" s="135"/>
      <c r="JSJ294" s="135"/>
      <c r="JSK294" s="135"/>
      <c r="JSL294" s="135"/>
      <c r="JSM294" s="135"/>
      <c r="JSN294" s="135"/>
      <c r="JSO294" s="135"/>
      <c r="JSP294" s="135"/>
      <c r="JSQ294" s="135"/>
      <c r="JSR294" s="135"/>
      <c r="JSS294" s="135"/>
      <c r="JST294" s="135"/>
      <c r="JSU294" s="135"/>
      <c r="JSV294" s="135"/>
      <c r="JSW294" s="135"/>
      <c r="JSX294" s="135"/>
      <c r="JSY294" s="135"/>
      <c r="JSZ294" s="135"/>
      <c r="JTA294" s="135"/>
      <c r="JTB294" s="135"/>
      <c r="JTC294" s="135"/>
      <c r="JTD294" s="135"/>
      <c r="JTE294" s="135"/>
      <c r="JTF294" s="135"/>
      <c r="JTG294" s="135"/>
      <c r="JTH294" s="135"/>
      <c r="JTI294" s="135"/>
      <c r="JTJ294" s="135"/>
      <c r="JTK294" s="135"/>
      <c r="JTL294" s="135"/>
      <c r="JTM294" s="135"/>
      <c r="JTN294" s="135"/>
      <c r="JTO294" s="135"/>
      <c r="JTP294" s="135"/>
      <c r="JTQ294" s="135"/>
      <c r="JTR294" s="135"/>
      <c r="JTS294" s="135"/>
      <c r="JTT294" s="135"/>
      <c r="JTU294" s="135"/>
      <c r="JTV294" s="135"/>
      <c r="JTW294" s="135"/>
      <c r="JTX294" s="135"/>
      <c r="JTY294" s="135"/>
      <c r="JTZ294" s="135"/>
      <c r="JUA294" s="135"/>
      <c r="JUB294" s="135"/>
      <c r="JUC294" s="135"/>
      <c r="JUD294" s="135"/>
      <c r="JUE294" s="135"/>
      <c r="JUF294" s="135"/>
      <c r="JUG294" s="135"/>
      <c r="JUH294" s="135"/>
      <c r="JUI294" s="135"/>
      <c r="JUJ294" s="135"/>
      <c r="JUK294" s="135"/>
      <c r="JUL294" s="135"/>
      <c r="JUM294" s="135"/>
      <c r="JUN294" s="135"/>
      <c r="JUO294" s="135"/>
      <c r="JUP294" s="135"/>
      <c r="JUQ294" s="135"/>
      <c r="JUR294" s="135"/>
      <c r="JUS294" s="135"/>
      <c r="JUT294" s="135"/>
      <c r="JUU294" s="135"/>
      <c r="JUV294" s="135"/>
      <c r="JUW294" s="135"/>
      <c r="JUX294" s="135"/>
      <c r="JUY294" s="135"/>
      <c r="JUZ294" s="135"/>
      <c r="JVA294" s="135"/>
      <c r="JVB294" s="135"/>
      <c r="JVC294" s="135"/>
      <c r="JVD294" s="135"/>
      <c r="JVE294" s="135"/>
      <c r="JVF294" s="135"/>
      <c r="JVG294" s="135"/>
      <c r="JVH294" s="135"/>
      <c r="JVI294" s="135"/>
      <c r="JVJ294" s="135"/>
      <c r="JVK294" s="135"/>
      <c r="JVL294" s="135"/>
      <c r="JVM294" s="135"/>
      <c r="JVN294" s="135"/>
      <c r="JVO294" s="135"/>
      <c r="JVP294" s="135"/>
      <c r="JVQ294" s="135"/>
      <c r="JVR294" s="135"/>
      <c r="JVS294" s="135"/>
      <c r="JVT294" s="135"/>
      <c r="JVU294" s="135"/>
      <c r="JVV294" s="135"/>
      <c r="JVW294" s="135"/>
      <c r="JVX294" s="135"/>
      <c r="JVY294" s="135"/>
      <c r="JVZ294" s="135"/>
      <c r="JWA294" s="135"/>
      <c r="JWB294" s="135"/>
      <c r="JWC294" s="135"/>
      <c r="JWD294" s="135"/>
      <c r="JWE294" s="135"/>
      <c r="JWF294" s="135"/>
      <c r="JWG294" s="135"/>
      <c r="JWH294" s="135"/>
      <c r="JWI294" s="135"/>
      <c r="JWJ294" s="135"/>
      <c r="JWK294" s="135"/>
      <c r="JWL294" s="135"/>
      <c r="JWM294" s="135"/>
      <c r="JWN294" s="135"/>
      <c r="JWO294" s="135"/>
      <c r="JWP294" s="135"/>
      <c r="JWQ294" s="135"/>
      <c r="JWR294" s="135"/>
      <c r="JWS294" s="135"/>
      <c r="JWT294" s="135"/>
      <c r="JWU294" s="135"/>
      <c r="JWV294" s="135"/>
      <c r="JWW294" s="135"/>
      <c r="JWX294" s="135"/>
      <c r="JWY294" s="135"/>
      <c r="JWZ294" s="135"/>
      <c r="JXA294" s="135"/>
      <c r="JXB294" s="135"/>
      <c r="JXC294" s="135"/>
      <c r="JXD294" s="135"/>
      <c r="JXE294" s="135"/>
      <c r="JXF294" s="135"/>
      <c r="JXG294" s="135"/>
      <c r="JXH294" s="135"/>
      <c r="JXI294" s="135"/>
      <c r="JXJ294" s="135"/>
      <c r="JXK294" s="135"/>
      <c r="JXL294" s="135"/>
      <c r="JXM294" s="135"/>
      <c r="JXN294" s="135"/>
      <c r="JXO294" s="135"/>
      <c r="JXP294" s="135"/>
      <c r="JXQ294" s="135"/>
      <c r="JXR294" s="135"/>
      <c r="JXS294" s="135"/>
      <c r="JXT294" s="135"/>
      <c r="JXU294" s="135"/>
      <c r="JXV294" s="135"/>
      <c r="JXW294" s="135"/>
      <c r="JXX294" s="135"/>
      <c r="JXY294" s="135"/>
      <c r="JXZ294" s="135"/>
      <c r="JYA294" s="135"/>
      <c r="JYB294" s="135"/>
      <c r="JYC294" s="135"/>
      <c r="JYD294" s="135"/>
      <c r="JYE294" s="135"/>
      <c r="JYF294" s="135"/>
      <c r="JYG294" s="135"/>
      <c r="JYH294" s="135"/>
      <c r="JYI294" s="135"/>
      <c r="JYJ294" s="135"/>
      <c r="JYK294" s="135"/>
      <c r="JYL294" s="135"/>
      <c r="JYM294" s="135"/>
      <c r="JYN294" s="135"/>
      <c r="JYO294" s="135"/>
      <c r="JYP294" s="135"/>
      <c r="JYQ294" s="135"/>
      <c r="JYR294" s="135"/>
      <c r="JYS294" s="135"/>
      <c r="JYT294" s="135"/>
      <c r="JYU294" s="135"/>
      <c r="JYV294" s="135"/>
      <c r="JYW294" s="135"/>
      <c r="JYX294" s="135"/>
      <c r="JYY294" s="135"/>
      <c r="JYZ294" s="135"/>
      <c r="JZA294" s="135"/>
      <c r="JZB294" s="135"/>
      <c r="JZC294" s="135"/>
      <c r="JZD294" s="135"/>
      <c r="JZE294" s="135"/>
      <c r="JZF294" s="135"/>
      <c r="JZG294" s="135"/>
      <c r="JZH294" s="135"/>
      <c r="JZI294" s="135"/>
      <c r="JZJ294" s="135"/>
      <c r="JZK294" s="135"/>
      <c r="JZL294" s="135"/>
      <c r="JZM294" s="135"/>
      <c r="JZN294" s="135"/>
      <c r="JZO294" s="135"/>
      <c r="JZP294" s="135"/>
      <c r="JZQ294" s="135"/>
      <c r="JZR294" s="135"/>
      <c r="JZS294" s="135"/>
      <c r="JZT294" s="135"/>
      <c r="JZU294" s="135"/>
      <c r="JZV294" s="135"/>
      <c r="JZW294" s="135"/>
      <c r="JZX294" s="135"/>
      <c r="JZY294" s="135"/>
      <c r="JZZ294" s="135"/>
      <c r="KAA294" s="135"/>
      <c r="KAB294" s="135"/>
      <c r="KAC294" s="135"/>
      <c r="KAD294" s="135"/>
      <c r="KAE294" s="135"/>
      <c r="KAF294" s="135"/>
      <c r="KAG294" s="135"/>
      <c r="KAH294" s="135"/>
      <c r="KAI294" s="135"/>
      <c r="KAJ294" s="135"/>
      <c r="KAK294" s="135"/>
      <c r="KAL294" s="135"/>
      <c r="KAM294" s="135"/>
      <c r="KAN294" s="135"/>
      <c r="KAO294" s="135"/>
      <c r="KAP294" s="135"/>
      <c r="KAQ294" s="135"/>
      <c r="KAR294" s="135"/>
      <c r="KAS294" s="135"/>
      <c r="KAT294" s="135"/>
      <c r="KAU294" s="135"/>
      <c r="KAV294" s="135"/>
      <c r="KAW294" s="135"/>
      <c r="KAX294" s="135"/>
      <c r="KAY294" s="135"/>
      <c r="KAZ294" s="135"/>
      <c r="KBA294" s="135"/>
      <c r="KBB294" s="135"/>
      <c r="KBC294" s="135"/>
      <c r="KBD294" s="135"/>
      <c r="KBE294" s="135"/>
      <c r="KBF294" s="135"/>
      <c r="KBG294" s="135"/>
      <c r="KBH294" s="135"/>
      <c r="KBI294" s="135"/>
      <c r="KBJ294" s="135"/>
      <c r="KBK294" s="135"/>
      <c r="KBL294" s="135"/>
      <c r="KBM294" s="135"/>
      <c r="KBN294" s="135"/>
      <c r="KBO294" s="135"/>
      <c r="KBP294" s="135"/>
      <c r="KBQ294" s="135"/>
      <c r="KBR294" s="135"/>
      <c r="KBS294" s="135"/>
      <c r="KBT294" s="135"/>
      <c r="KBU294" s="135"/>
      <c r="KBV294" s="135"/>
      <c r="KBW294" s="135"/>
      <c r="KBX294" s="135"/>
      <c r="KBY294" s="135"/>
      <c r="KBZ294" s="135"/>
      <c r="KCA294" s="135"/>
      <c r="KCB294" s="135"/>
      <c r="KCC294" s="135"/>
      <c r="KCD294" s="135"/>
      <c r="KCE294" s="135"/>
      <c r="KCF294" s="135"/>
      <c r="KCG294" s="135"/>
      <c r="KCH294" s="135"/>
      <c r="KCI294" s="135"/>
      <c r="KCJ294" s="135"/>
      <c r="KCK294" s="135"/>
      <c r="KCL294" s="135"/>
      <c r="KCM294" s="135"/>
      <c r="KCN294" s="135"/>
      <c r="KCO294" s="135"/>
      <c r="KCP294" s="135"/>
      <c r="KCQ294" s="135"/>
      <c r="KCR294" s="135"/>
      <c r="KCS294" s="135"/>
      <c r="KCT294" s="135"/>
      <c r="KCU294" s="135"/>
      <c r="KCV294" s="135"/>
      <c r="KCW294" s="135"/>
      <c r="KCX294" s="135"/>
      <c r="KCY294" s="135"/>
      <c r="KCZ294" s="135"/>
      <c r="KDA294" s="135"/>
      <c r="KDB294" s="135"/>
      <c r="KDC294" s="135"/>
      <c r="KDD294" s="135"/>
      <c r="KDE294" s="135"/>
      <c r="KDF294" s="135"/>
      <c r="KDG294" s="135"/>
      <c r="KDH294" s="135"/>
      <c r="KDI294" s="135"/>
      <c r="KDJ294" s="135"/>
      <c r="KDK294" s="135"/>
      <c r="KDL294" s="135"/>
      <c r="KDM294" s="135"/>
      <c r="KDN294" s="135"/>
      <c r="KDO294" s="135"/>
      <c r="KDP294" s="135"/>
      <c r="KDQ294" s="135"/>
      <c r="KDR294" s="135"/>
      <c r="KDS294" s="135"/>
      <c r="KDT294" s="135"/>
      <c r="KDU294" s="135"/>
      <c r="KDV294" s="135"/>
      <c r="KDW294" s="135"/>
      <c r="KDX294" s="135"/>
      <c r="KDY294" s="135"/>
      <c r="KDZ294" s="135"/>
      <c r="KEA294" s="135"/>
      <c r="KEB294" s="135"/>
      <c r="KEC294" s="135"/>
      <c r="KED294" s="135"/>
      <c r="KEE294" s="135"/>
      <c r="KEF294" s="135"/>
      <c r="KEG294" s="135"/>
      <c r="KEH294" s="135"/>
      <c r="KEI294" s="135"/>
      <c r="KEJ294" s="135"/>
      <c r="KEK294" s="135"/>
      <c r="KEL294" s="135"/>
      <c r="KEM294" s="135"/>
      <c r="KEN294" s="135"/>
      <c r="KEO294" s="135"/>
      <c r="KEP294" s="135"/>
      <c r="KEQ294" s="135"/>
      <c r="KER294" s="135"/>
      <c r="KES294" s="135"/>
      <c r="KET294" s="135"/>
      <c r="KEU294" s="135"/>
      <c r="KEV294" s="135"/>
      <c r="KEW294" s="135"/>
      <c r="KEX294" s="135"/>
      <c r="KEY294" s="135"/>
      <c r="KEZ294" s="135"/>
      <c r="KFA294" s="135"/>
      <c r="KFB294" s="135"/>
      <c r="KFC294" s="135"/>
      <c r="KFD294" s="135"/>
      <c r="KFE294" s="135"/>
      <c r="KFF294" s="135"/>
      <c r="KFG294" s="135"/>
      <c r="KFH294" s="135"/>
      <c r="KFI294" s="135"/>
      <c r="KFJ294" s="135"/>
      <c r="KFK294" s="135"/>
      <c r="KFL294" s="135"/>
      <c r="KFM294" s="135"/>
      <c r="KFN294" s="135"/>
      <c r="KFO294" s="135"/>
      <c r="KFP294" s="135"/>
      <c r="KFQ294" s="135"/>
      <c r="KFR294" s="135"/>
      <c r="KFS294" s="135"/>
      <c r="KFT294" s="135"/>
      <c r="KFU294" s="135"/>
      <c r="KFV294" s="135"/>
      <c r="KFW294" s="135"/>
      <c r="KFX294" s="135"/>
      <c r="KFY294" s="135"/>
      <c r="KFZ294" s="135"/>
      <c r="KGA294" s="135"/>
      <c r="KGB294" s="135"/>
      <c r="KGC294" s="135"/>
      <c r="KGD294" s="135"/>
      <c r="KGE294" s="135"/>
      <c r="KGF294" s="135"/>
      <c r="KGG294" s="135"/>
      <c r="KGH294" s="135"/>
      <c r="KGI294" s="135"/>
      <c r="KGJ294" s="135"/>
      <c r="KGK294" s="135"/>
      <c r="KGL294" s="135"/>
      <c r="KGM294" s="135"/>
      <c r="KGN294" s="135"/>
      <c r="KGO294" s="135"/>
      <c r="KGP294" s="135"/>
      <c r="KGQ294" s="135"/>
      <c r="KGR294" s="135"/>
      <c r="KGS294" s="135"/>
      <c r="KGT294" s="135"/>
      <c r="KGU294" s="135"/>
      <c r="KGV294" s="135"/>
      <c r="KGW294" s="135"/>
      <c r="KGX294" s="135"/>
      <c r="KGY294" s="135"/>
      <c r="KGZ294" s="135"/>
      <c r="KHA294" s="135"/>
      <c r="KHB294" s="135"/>
      <c r="KHC294" s="135"/>
      <c r="KHD294" s="135"/>
      <c r="KHE294" s="135"/>
      <c r="KHF294" s="135"/>
      <c r="KHG294" s="135"/>
      <c r="KHH294" s="135"/>
      <c r="KHI294" s="135"/>
      <c r="KHJ294" s="135"/>
      <c r="KHK294" s="135"/>
      <c r="KHL294" s="135"/>
      <c r="KHM294" s="135"/>
      <c r="KHN294" s="135"/>
      <c r="KHO294" s="135"/>
      <c r="KHP294" s="135"/>
      <c r="KHQ294" s="135"/>
      <c r="KHR294" s="135"/>
      <c r="KHS294" s="135"/>
      <c r="KHT294" s="135"/>
      <c r="KHU294" s="135"/>
      <c r="KHV294" s="135"/>
      <c r="KHW294" s="135"/>
      <c r="KHX294" s="135"/>
      <c r="KHY294" s="135"/>
      <c r="KHZ294" s="135"/>
      <c r="KIA294" s="135"/>
      <c r="KIB294" s="135"/>
      <c r="KIC294" s="135"/>
      <c r="KID294" s="135"/>
      <c r="KIE294" s="135"/>
      <c r="KIF294" s="135"/>
      <c r="KIG294" s="135"/>
      <c r="KIH294" s="135"/>
      <c r="KII294" s="135"/>
      <c r="KIJ294" s="135"/>
      <c r="KIK294" s="135"/>
      <c r="KIL294" s="135"/>
      <c r="KIM294" s="135"/>
      <c r="KIN294" s="135"/>
      <c r="KIO294" s="135"/>
      <c r="KIP294" s="135"/>
      <c r="KIQ294" s="135"/>
      <c r="KIR294" s="135"/>
      <c r="KIS294" s="135"/>
      <c r="KIT294" s="135"/>
      <c r="KIU294" s="135"/>
      <c r="KIV294" s="135"/>
      <c r="KIW294" s="135"/>
      <c r="KIX294" s="135"/>
      <c r="KIY294" s="135"/>
      <c r="KIZ294" s="135"/>
      <c r="KJA294" s="135"/>
      <c r="KJB294" s="135"/>
      <c r="KJC294" s="135"/>
      <c r="KJD294" s="135"/>
      <c r="KJE294" s="135"/>
      <c r="KJF294" s="135"/>
      <c r="KJG294" s="135"/>
      <c r="KJH294" s="135"/>
      <c r="KJI294" s="135"/>
      <c r="KJJ294" s="135"/>
      <c r="KJK294" s="135"/>
      <c r="KJL294" s="135"/>
      <c r="KJM294" s="135"/>
      <c r="KJN294" s="135"/>
      <c r="KJO294" s="135"/>
      <c r="KJP294" s="135"/>
      <c r="KJQ294" s="135"/>
      <c r="KJR294" s="135"/>
      <c r="KJS294" s="135"/>
      <c r="KJT294" s="135"/>
      <c r="KJU294" s="135"/>
      <c r="KJV294" s="135"/>
      <c r="KJW294" s="135"/>
      <c r="KJX294" s="135"/>
      <c r="KJY294" s="135"/>
      <c r="KJZ294" s="135"/>
      <c r="KKA294" s="135"/>
      <c r="KKB294" s="135"/>
      <c r="KKC294" s="135"/>
      <c r="KKD294" s="135"/>
      <c r="KKE294" s="135"/>
      <c r="KKF294" s="135"/>
      <c r="KKG294" s="135"/>
      <c r="KKH294" s="135"/>
      <c r="KKI294" s="135"/>
      <c r="KKJ294" s="135"/>
      <c r="KKK294" s="135"/>
      <c r="KKL294" s="135"/>
      <c r="KKM294" s="135"/>
      <c r="KKN294" s="135"/>
      <c r="KKO294" s="135"/>
      <c r="KKP294" s="135"/>
      <c r="KKQ294" s="135"/>
      <c r="KKR294" s="135"/>
      <c r="KKS294" s="135"/>
      <c r="KKT294" s="135"/>
      <c r="KKU294" s="135"/>
      <c r="KKV294" s="135"/>
      <c r="KKW294" s="135"/>
      <c r="KKX294" s="135"/>
      <c r="KKY294" s="135"/>
      <c r="KKZ294" s="135"/>
      <c r="KLA294" s="135"/>
      <c r="KLB294" s="135"/>
      <c r="KLC294" s="135"/>
      <c r="KLD294" s="135"/>
      <c r="KLE294" s="135"/>
      <c r="KLF294" s="135"/>
      <c r="KLG294" s="135"/>
      <c r="KLH294" s="135"/>
      <c r="KLI294" s="135"/>
      <c r="KLJ294" s="135"/>
      <c r="KLK294" s="135"/>
      <c r="KLL294" s="135"/>
      <c r="KLM294" s="135"/>
      <c r="KLN294" s="135"/>
      <c r="KLO294" s="135"/>
      <c r="KLP294" s="135"/>
      <c r="KLQ294" s="135"/>
      <c r="KLR294" s="135"/>
      <c r="KLS294" s="135"/>
      <c r="KLT294" s="135"/>
      <c r="KLU294" s="135"/>
      <c r="KLV294" s="135"/>
      <c r="KLW294" s="135"/>
      <c r="KLX294" s="135"/>
      <c r="KLY294" s="135"/>
      <c r="KLZ294" s="135"/>
      <c r="KMA294" s="135"/>
      <c r="KMB294" s="135"/>
      <c r="KMC294" s="135"/>
      <c r="KMD294" s="135"/>
      <c r="KME294" s="135"/>
      <c r="KMF294" s="135"/>
      <c r="KMG294" s="135"/>
      <c r="KMH294" s="135"/>
      <c r="KMI294" s="135"/>
      <c r="KMJ294" s="135"/>
      <c r="KMK294" s="135"/>
      <c r="KML294" s="135"/>
      <c r="KMM294" s="135"/>
      <c r="KMN294" s="135"/>
      <c r="KMO294" s="135"/>
      <c r="KMP294" s="135"/>
      <c r="KMQ294" s="135"/>
      <c r="KMR294" s="135"/>
      <c r="KMS294" s="135"/>
      <c r="KMT294" s="135"/>
      <c r="KMU294" s="135"/>
      <c r="KMV294" s="135"/>
      <c r="KMW294" s="135"/>
      <c r="KMX294" s="135"/>
      <c r="KMY294" s="135"/>
      <c r="KMZ294" s="135"/>
      <c r="KNA294" s="135"/>
      <c r="KNB294" s="135"/>
      <c r="KNC294" s="135"/>
      <c r="KND294" s="135"/>
      <c r="KNE294" s="135"/>
      <c r="KNF294" s="135"/>
      <c r="KNG294" s="135"/>
      <c r="KNH294" s="135"/>
      <c r="KNI294" s="135"/>
      <c r="KNJ294" s="135"/>
      <c r="KNK294" s="135"/>
      <c r="KNL294" s="135"/>
      <c r="KNM294" s="135"/>
      <c r="KNN294" s="135"/>
      <c r="KNO294" s="135"/>
      <c r="KNP294" s="135"/>
      <c r="KNQ294" s="135"/>
      <c r="KNR294" s="135"/>
      <c r="KNS294" s="135"/>
      <c r="KNT294" s="135"/>
      <c r="KNU294" s="135"/>
      <c r="KNV294" s="135"/>
      <c r="KNW294" s="135"/>
      <c r="KNX294" s="135"/>
      <c r="KNY294" s="135"/>
      <c r="KNZ294" s="135"/>
      <c r="KOA294" s="135"/>
      <c r="KOB294" s="135"/>
      <c r="KOC294" s="135"/>
      <c r="KOD294" s="135"/>
      <c r="KOE294" s="135"/>
      <c r="KOF294" s="135"/>
      <c r="KOG294" s="135"/>
      <c r="KOH294" s="135"/>
      <c r="KOI294" s="135"/>
      <c r="KOJ294" s="135"/>
      <c r="KOK294" s="135"/>
      <c r="KOL294" s="135"/>
      <c r="KOM294" s="135"/>
      <c r="KON294" s="135"/>
      <c r="KOO294" s="135"/>
      <c r="KOP294" s="135"/>
      <c r="KOQ294" s="135"/>
      <c r="KOR294" s="135"/>
      <c r="KOS294" s="135"/>
      <c r="KOT294" s="135"/>
      <c r="KOU294" s="135"/>
      <c r="KOV294" s="135"/>
      <c r="KOW294" s="135"/>
      <c r="KOX294" s="135"/>
      <c r="KOY294" s="135"/>
      <c r="KOZ294" s="135"/>
      <c r="KPA294" s="135"/>
      <c r="KPB294" s="135"/>
      <c r="KPC294" s="135"/>
      <c r="KPD294" s="135"/>
      <c r="KPE294" s="135"/>
      <c r="KPF294" s="135"/>
      <c r="KPG294" s="135"/>
      <c r="KPH294" s="135"/>
      <c r="KPI294" s="135"/>
      <c r="KPJ294" s="135"/>
      <c r="KPK294" s="135"/>
      <c r="KPL294" s="135"/>
      <c r="KPM294" s="135"/>
      <c r="KPN294" s="135"/>
      <c r="KPO294" s="135"/>
      <c r="KPP294" s="135"/>
      <c r="KPQ294" s="135"/>
      <c r="KPR294" s="135"/>
      <c r="KPS294" s="135"/>
      <c r="KPT294" s="135"/>
      <c r="KPU294" s="135"/>
      <c r="KPV294" s="135"/>
      <c r="KPW294" s="135"/>
      <c r="KPX294" s="135"/>
      <c r="KPY294" s="135"/>
      <c r="KPZ294" s="135"/>
      <c r="KQA294" s="135"/>
      <c r="KQB294" s="135"/>
      <c r="KQC294" s="135"/>
      <c r="KQD294" s="135"/>
      <c r="KQE294" s="135"/>
      <c r="KQF294" s="135"/>
      <c r="KQG294" s="135"/>
      <c r="KQH294" s="135"/>
      <c r="KQI294" s="135"/>
      <c r="KQJ294" s="135"/>
      <c r="KQK294" s="135"/>
      <c r="KQL294" s="135"/>
      <c r="KQM294" s="135"/>
      <c r="KQN294" s="135"/>
      <c r="KQO294" s="135"/>
      <c r="KQP294" s="135"/>
      <c r="KQQ294" s="135"/>
      <c r="KQR294" s="135"/>
      <c r="KQS294" s="135"/>
      <c r="KQT294" s="135"/>
      <c r="KQU294" s="135"/>
      <c r="KQV294" s="135"/>
      <c r="KQW294" s="135"/>
      <c r="KQX294" s="135"/>
      <c r="KQY294" s="135"/>
      <c r="KQZ294" s="135"/>
      <c r="KRA294" s="135"/>
      <c r="KRB294" s="135"/>
      <c r="KRC294" s="135"/>
      <c r="KRD294" s="135"/>
      <c r="KRE294" s="135"/>
      <c r="KRF294" s="135"/>
      <c r="KRG294" s="135"/>
      <c r="KRH294" s="135"/>
      <c r="KRI294" s="135"/>
      <c r="KRJ294" s="135"/>
      <c r="KRK294" s="135"/>
      <c r="KRL294" s="135"/>
      <c r="KRM294" s="135"/>
      <c r="KRN294" s="135"/>
      <c r="KRO294" s="135"/>
      <c r="KRP294" s="135"/>
      <c r="KRQ294" s="135"/>
      <c r="KRR294" s="135"/>
      <c r="KRS294" s="135"/>
      <c r="KRT294" s="135"/>
      <c r="KRU294" s="135"/>
      <c r="KRV294" s="135"/>
      <c r="KRW294" s="135"/>
      <c r="KRX294" s="135"/>
      <c r="KRY294" s="135"/>
      <c r="KRZ294" s="135"/>
      <c r="KSA294" s="135"/>
      <c r="KSB294" s="135"/>
      <c r="KSC294" s="135"/>
      <c r="KSD294" s="135"/>
      <c r="KSE294" s="135"/>
      <c r="KSF294" s="135"/>
      <c r="KSG294" s="135"/>
      <c r="KSH294" s="135"/>
      <c r="KSI294" s="135"/>
      <c r="KSJ294" s="135"/>
      <c r="KSK294" s="135"/>
      <c r="KSL294" s="135"/>
      <c r="KSM294" s="135"/>
      <c r="KSN294" s="135"/>
      <c r="KSO294" s="135"/>
      <c r="KSP294" s="135"/>
      <c r="KSQ294" s="135"/>
      <c r="KSR294" s="135"/>
      <c r="KSS294" s="135"/>
      <c r="KST294" s="135"/>
      <c r="KSU294" s="135"/>
      <c r="KSV294" s="135"/>
      <c r="KSW294" s="135"/>
      <c r="KSX294" s="135"/>
      <c r="KSY294" s="135"/>
      <c r="KSZ294" s="135"/>
      <c r="KTA294" s="135"/>
      <c r="KTB294" s="135"/>
      <c r="KTC294" s="135"/>
      <c r="KTD294" s="135"/>
      <c r="KTE294" s="135"/>
      <c r="KTF294" s="135"/>
      <c r="KTG294" s="135"/>
      <c r="KTH294" s="135"/>
      <c r="KTI294" s="135"/>
      <c r="KTJ294" s="135"/>
      <c r="KTK294" s="135"/>
      <c r="KTL294" s="135"/>
      <c r="KTM294" s="135"/>
      <c r="KTN294" s="135"/>
      <c r="KTO294" s="135"/>
      <c r="KTP294" s="135"/>
      <c r="KTQ294" s="135"/>
      <c r="KTR294" s="135"/>
      <c r="KTS294" s="135"/>
      <c r="KTT294" s="135"/>
      <c r="KTU294" s="135"/>
      <c r="KTV294" s="135"/>
      <c r="KTW294" s="135"/>
      <c r="KTX294" s="135"/>
      <c r="KTY294" s="135"/>
      <c r="KTZ294" s="135"/>
      <c r="KUA294" s="135"/>
      <c r="KUB294" s="135"/>
      <c r="KUC294" s="135"/>
      <c r="KUD294" s="135"/>
      <c r="KUE294" s="135"/>
      <c r="KUF294" s="135"/>
      <c r="KUG294" s="135"/>
      <c r="KUH294" s="135"/>
      <c r="KUI294" s="135"/>
      <c r="KUJ294" s="135"/>
      <c r="KUK294" s="135"/>
      <c r="KUL294" s="135"/>
      <c r="KUM294" s="135"/>
      <c r="KUN294" s="135"/>
      <c r="KUO294" s="135"/>
      <c r="KUP294" s="135"/>
      <c r="KUQ294" s="135"/>
      <c r="KUR294" s="135"/>
      <c r="KUS294" s="135"/>
      <c r="KUT294" s="135"/>
      <c r="KUU294" s="135"/>
      <c r="KUV294" s="135"/>
      <c r="KUW294" s="135"/>
      <c r="KUX294" s="135"/>
      <c r="KUY294" s="135"/>
      <c r="KUZ294" s="135"/>
      <c r="KVA294" s="135"/>
      <c r="KVB294" s="135"/>
      <c r="KVC294" s="135"/>
      <c r="KVD294" s="135"/>
      <c r="KVE294" s="135"/>
      <c r="KVF294" s="135"/>
      <c r="KVG294" s="135"/>
      <c r="KVH294" s="135"/>
      <c r="KVI294" s="135"/>
      <c r="KVJ294" s="135"/>
      <c r="KVK294" s="135"/>
      <c r="KVL294" s="135"/>
      <c r="KVM294" s="135"/>
      <c r="KVN294" s="135"/>
      <c r="KVO294" s="135"/>
      <c r="KVP294" s="135"/>
      <c r="KVQ294" s="135"/>
      <c r="KVR294" s="135"/>
      <c r="KVS294" s="135"/>
      <c r="KVT294" s="135"/>
      <c r="KVU294" s="135"/>
      <c r="KVV294" s="135"/>
      <c r="KVW294" s="135"/>
      <c r="KVX294" s="135"/>
      <c r="KVY294" s="135"/>
      <c r="KVZ294" s="135"/>
      <c r="KWA294" s="135"/>
      <c r="KWB294" s="135"/>
      <c r="KWC294" s="135"/>
      <c r="KWD294" s="135"/>
      <c r="KWE294" s="135"/>
      <c r="KWF294" s="135"/>
      <c r="KWG294" s="135"/>
      <c r="KWH294" s="135"/>
      <c r="KWI294" s="135"/>
      <c r="KWJ294" s="135"/>
      <c r="KWK294" s="135"/>
      <c r="KWL294" s="135"/>
      <c r="KWM294" s="135"/>
      <c r="KWN294" s="135"/>
      <c r="KWO294" s="135"/>
      <c r="KWP294" s="135"/>
      <c r="KWQ294" s="135"/>
      <c r="KWR294" s="135"/>
      <c r="KWS294" s="135"/>
      <c r="KWT294" s="135"/>
      <c r="KWU294" s="135"/>
      <c r="KWV294" s="135"/>
      <c r="KWW294" s="135"/>
      <c r="KWX294" s="135"/>
      <c r="KWY294" s="135"/>
      <c r="KWZ294" s="135"/>
      <c r="KXA294" s="135"/>
      <c r="KXB294" s="135"/>
      <c r="KXC294" s="135"/>
      <c r="KXD294" s="135"/>
      <c r="KXE294" s="135"/>
      <c r="KXF294" s="135"/>
      <c r="KXG294" s="135"/>
      <c r="KXH294" s="135"/>
      <c r="KXI294" s="135"/>
      <c r="KXJ294" s="135"/>
      <c r="KXK294" s="135"/>
      <c r="KXL294" s="135"/>
      <c r="KXM294" s="135"/>
      <c r="KXN294" s="135"/>
      <c r="KXO294" s="135"/>
      <c r="KXP294" s="135"/>
      <c r="KXQ294" s="135"/>
      <c r="KXR294" s="135"/>
      <c r="KXS294" s="135"/>
      <c r="KXT294" s="135"/>
      <c r="KXU294" s="135"/>
      <c r="KXV294" s="135"/>
      <c r="KXW294" s="135"/>
      <c r="KXX294" s="135"/>
      <c r="KXY294" s="135"/>
      <c r="KXZ294" s="135"/>
      <c r="KYA294" s="135"/>
      <c r="KYB294" s="135"/>
      <c r="KYC294" s="135"/>
      <c r="KYD294" s="135"/>
      <c r="KYE294" s="135"/>
      <c r="KYF294" s="135"/>
      <c r="KYG294" s="135"/>
      <c r="KYH294" s="135"/>
      <c r="KYI294" s="135"/>
      <c r="KYJ294" s="135"/>
      <c r="KYK294" s="135"/>
      <c r="KYL294" s="135"/>
      <c r="KYM294" s="135"/>
      <c r="KYN294" s="135"/>
      <c r="KYO294" s="135"/>
      <c r="KYP294" s="135"/>
      <c r="KYQ294" s="135"/>
      <c r="KYR294" s="135"/>
      <c r="KYS294" s="135"/>
      <c r="KYT294" s="135"/>
      <c r="KYU294" s="135"/>
      <c r="KYV294" s="135"/>
      <c r="KYW294" s="135"/>
      <c r="KYX294" s="135"/>
      <c r="KYY294" s="135"/>
      <c r="KYZ294" s="135"/>
      <c r="KZA294" s="135"/>
      <c r="KZB294" s="135"/>
      <c r="KZC294" s="135"/>
      <c r="KZD294" s="135"/>
      <c r="KZE294" s="135"/>
      <c r="KZF294" s="135"/>
      <c r="KZG294" s="135"/>
      <c r="KZH294" s="135"/>
      <c r="KZI294" s="135"/>
      <c r="KZJ294" s="135"/>
      <c r="KZK294" s="135"/>
      <c r="KZL294" s="135"/>
      <c r="KZM294" s="135"/>
      <c r="KZN294" s="135"/>
      <c r="KZO294" s="135"/>
      <c r="KZP294" s="135"/>
      <c r="KZQ294" s="135"/>
      <c r="KZR294" s="135"/>
      <c r="KZS294" s="135"/>
      <c r="KZT294" s="135"/>
      <c r="KZU294" s="135"/>
      <c r="KZV294" s="135"/>
      <c r="KZW294" s="135"/>
      <c r="KZX294" s="135"/>
      <c r="KZY294" s="135"/>
      <c r="KZZ294" s="135"/>
      <c r="LAA294" s="135"/>
      <c r="LAB294" s="135"/>
      <c r="LAC294" s="135"/>
      <c r="LAD294" s="135"/>
      <c r="LAE294" s="135"/>
      <c r="LAF294" s="135"/>
      <c r="LAG294" s="135"/>
      <c r="LAH294" s="135"/>
      <c r="LAI294" s="135"/>
      <c r="LAJ294" s="135"/>
      <c r="LAK294" s="135"/>
      <c r="LAL294" s="135"/>
      <c r="LAM294" s="135"/>
      <c r="LAN294" s="135"/>
      <c r="LAO294" s="135"/>
      <c r="LAP294" s="135"/>
      <c r="LAQ294" s="135"/>
      <c r="LAR294" s="135"/>
      <c r="LAS294" s="135"/>
      <c r="LAT294" s="135"/>
      <c r="LAU294" s="135"/>
      <c r="LAV294" s="135"/>
      <c r="LAW294" s="135"/>
      <c r="LAX294" s="135"/>
      <c r="LAY294" s="135"/>
      <c r="LAZ294" s="135"/>
      <c r="LBA294" s="135"/>
      <c r="LBB294" s="135"/>
      <c r="LBC294" s="135"/>
      <c r="LBD294" s="135"/>
      <c r="LBE294" s="135"/>
      <c r="LBF294" s="135"/>
      <c r="LBG294" s="135"/>
      <c r="LBH294" s="135"/>
      <c r="LBI294" s="135"/>
      <c r="LBJ294" s="135"/>
      <c r="LBK294" s="135"/>
      <c r="LBL294" s="135"/>
      <c r="LBM294" s="135"/>
      <c r="LBN294" s="135"/>
      <c r="LBO294" s="135"/>
      <c r="LBP294" s="135"/>
      <c r="LBQ294" s="135"/>
      <c r="LBR294" s="135"/>
      <c r="LBS294" s="135"/>
      <c r="LBT294" s="135"/>
      <c r="LBU294" s="135"/>
      <c r="LBV294" s="135"/>
      <c r="LBW294" s="135"/>
      <c r="LBX294" s="135"/>
      <c r="LBY294" s="135"/>
      <c r="LBZ294" s="135"/>
      <c r="LCA294" s="135"/>
      <c r="LCB294" s="135"/>
      <c r="LCC294" s="135"/>
      <c r="LCD294" s="135"/>
      <c r="LCE294" s="135"/>
      <c r="LCF294" s="135"/>
      <c r="LCG294" s="135"/>
      <c r="LCH294" s="135"/>
      <c r="LCI294" s="135"/>
      <c r="LCJ294" s="135"/>
      <c r="LCK294" s="135"/>
      <c r="LCL294" s="135"/>
      <c r="LCM294" s="135"/>
      <c r="LCN294" s="135"/>
      <c r="LCO294" s="135"/>
      <c r="LCP294" s="135"/>
      <c r="LCQ294" s="135"/>
      <c r="LCR294" s="135"/>
      <c r="LCS294" s="135"/>
      <c r="LCT294" s="135"/>
      <c r="LCU294" s="135"/>
      <c r="LCV294" s="135"/>
      <c r="LCW294" s="135"/>
      <c r="LCX294" s="135"/>
      <c r="LCY294" s="135"/>
      <c r="LCZ294" s="135"/>
      <c r="LDA294" s="135"/>
      <c r="LDB294" s="135"/>
      <c r="LDC294" s="135"/>
      <c r="LDD294" s="135"/>
      <c r="LDE294" s="135"/>
      <c r="LDF294" s="135"/>
      <c r="LDG294" s="135"/>
      <c r="LDH294" s="135"/>
      <c r="LDI294" s="135"/>
      <c r="LDJ294" s="135"/>
      <c r="LDK294" s="135"/>
      <c r="LDL294" s="135"/>
      <c r="LDM294" s="135"/>
      <c r="LDN294" s="135"/>
      <c r="LDO294" s="135"/>
      <c r="LDP294" s="135"/>
      <c r="LDQ294" s="135"/>
      <c r="LDR294" s="135"/>
      <c r="LDS294" s="135"/>
      <c r="LDT294" s="135"/>
      <c r="LDU294" s="135"/>
      <c r="LDV294" s="135"/>
      <c r="LDW294" s="135"/>
      <c r="LDX294" s="135"/>
      <c r="LDY294" s="135"/>
      <c r="LDZ294" s="135"/>
      <c r="LEA294" s="135"/>
      <c r="LEB294" s="135"/>
      <c r="LEC294" s="135"/>
      <c r="LED294" s="135"/>
      <c r="LEE294" s="135"/>
      <c r="LEF294" s="135"/>
      <c r="LEG294" s="135"/>
      <c r="LEH294" s="135"/>
      <c r="LEI294" s="135"/>
      <c r="LEJ294" s="135"/>
      <c r="LEK294" s="135"/>
      <c r="LEL294" s="135"/>
      <c r="LEM294" s="135"/>
      <c r="LEN294" s="135"/>
      <c r="LEO294" s="135"/>
      <c r="LEP294" s="135"/>
      <c r="LEQ294" s="135"/>
      <c r="LER294" s="135"/>
      <c r="LES294" s="135"/>
      <c r="LET294" s="135"/>
      <c r="LEU294" s="135"/>
      <c r="LEV294" s="135"/>
      <c r="LEW294" s="135"/>
      <c r="LEX294" s="135"/>
      <c r="LEY294" s="135"/>
      <c r="LEZ294" s="135"/>
      <c r="LFA294" s="135"/>
      <c r="LFB294" s="135"/>
      <c r="LFC294" s="135"/>
      <c r="LFD294" s="135"/>
      <c r="LFE294" s="135"/>
      <c r="LFF294" s="135"/>
      <c r="LFG294" s="135"/>
      <c r="LFH294" s="135"/>
      <c r="LFI294" s="135"/>
      <c r="LFJ294" s="135"/>
      <c r="LFK294" s="135"/>
      <c r="LFL294" s="135"/>
      <c r="LFM294" s="135"/>
      <c r="LFN294" s="135"/>
      <c r="LFO294" s="135"/>
      <c r="LFP294" s="135"/>
      <c r="LFQ294" s="135"/>
      <c r="LFR294" s="135"/>
      <c r="LFS294" s="135"/>
      <c r="LFT294" s="135"/>
      <c r="LFU294" s="135"/>
      <c r="LFV294" s="135"/>
      <c r="LFW294" s="135"/>
      <c r="LFX294" s="135"/>
      <c r="LFY294" s="135"/>
      <c r="LFZ294" s="135"/>
      <c r="LGA294" s="135"/>
      <c r="LGB294" s="135"/>
      <c r="LGC294" s="135"/>
      <c r="LGD294" s="135"/>
      <c r="LGE294" s="135"/>
      <c r="LGF294" s="135"/>
      <c r="LGG294" s="135"/>
      <c r="LGH294" s="135"/>
      <c r="LGI294" s="135"/>
      <c r="LGJ294" s="135"/>
      <c r="LGK294" s="135"/>
      <c r="LGL294" s="135"/>
      <c r="LGM294" s="135"/>
      <c r="LGN294" s="135"/>
      <c r="LGO294" s="135"/>
      <c r="LGP294" s="135"/>
      <c r="LGQ294" s="135"/>
      <c r="LGR294" s="135"/>
      <c r="LGS294" s="135"/>
      <c r="LGT294" s="135"/>
      <c r="LGU294" s="135"/>
      <c r="LGV294" s="135"/>
      <c r="LGW294" s="135"/>
      <c r="LGX294" s="135"/>
      <c r="LGY294" s="135"/>
      <c r="LGZ294" s="135"/>
      <c r="LHA294" s="135"/>
      <c r="LHB294" s="135"/>
      <c r="LHC294" s="135"/>
      <c r="LHD294" s="135"/>
      <c r="LHE294" s="135"/>
      <c r="LHF294" s="135"/>
      <c r="LHG294" s="135"/>
      <c r="LHH294" s="135"/>
      <c r="LHI294" s="135"/>
      <c r="LHJ294" s="135"/>
      <c r="LHK294" s="135"/>
      <c r="LHL294" s="135"/>
      <c r="LHM294" s="135"/>
      <c r="LHN294" s="135"/>
      <c r="LHO294" s="135"/>
      <c r="LHP294" s="135"/>
      <c r="LHQ294" s="135"/>
      <c r="LHR294" s="135"/>
      <c r="LHS294" s="135"/>
      <c r="LHT294" s="135"/>
      <c r="LHU294" s="135"/>
      <c r="LHV294" s="135"/>
      <c r="LHW294" s="135"/>
      <c r="LHX294" s="135"/>
      <c r="LHY294" s="135"/>
      <c r="LHZ294" s="135"/>
      <c r="LIA294" s="135"/>
      <c r="LIB294" s="135"/>
      <c r="LIC294" s="135"/>
      <c r="LID294" s="135"/>
      <c r="LIE294" s="135"/>
      <c r="LIF294" s="135"/>
      <c r="LIG294" s="135"/>
      <c r="LIH294" s="135"/>
      <c r="LII294" s="135"/>
      <c r="LIJ294" s="135"/>
      <c r="LIK294" s="135"/>
      <c r="LIL294" s="135"/>
      <c r="LIM294" s="135"/>
      <c r="LIN294" s="135"/>
      <c r="LIO294" s="135"/>
      <c r="LIP294" s="135"/>
      <c r="LIQ294" s="135"/>
      <c r="LIR294" s="135"/>
      <c r="LIS294" s="135"/>
      <c r="LIT294" s="135"/>
      <c r="LIU294" s="135"/>
      <c r="LIV294" s="135"/>
      <c r="LIW294" s="135"/>
      <c r="LIX294" s="135"/>
      <c r="LIY294" s="135"/>
      <c r="LIZ294" s="135"/>
      <c r="LJA294" s="135"/>
      <c r="LJB294" s="135"/>
      <c r="LJC294" s="135"/>
      <c r="LJD294" s="135"/>
      <c r="LJE294" s="135"/>
      <c r="LJF294" s="135"/>
      <c r="LJG294" s="135"/>
      <c r="LJH294" s="135"/>
      <c r="LJI294" s="135"/>
      <c r="LJJ294" s="135"/>
      <c r="LJK294" s="135"/>
      <c r="LJL294" s="135"/>
      <c r="LJM294" s="135"/>
      <c r="LJN294" s="135"/>
      <c r="LJO294" s="135"/>
      <c r="LJP294" s="135"/>
      <c r="LJQ294" s="135"/>
      <c r="LJR294" s="135"/>
      <c r="LJS294" s="135"/>
      <c r="LJT294" s="135"/>
      <c r="LJU294" s="135"/>
      <c r="LJV294" s="135"/>
      <c r="LJW294" s="135"/>
      <c r="LJX294" s="135"/>
      <c r="LJY294" s="135"/>
      <c r="LJZ294" s="135"/>
      <c r="LKA294" s="135"/>
      <c r="LKB294" s="135"/>
      <c r="LKC294" s="135"/>
      <c r="LKD294" s="135"/>
      <c r="LKE294" s="135"/>
      <c r="LKF294" s="135"/>
      <c r="LKG294" s="135"/>
      <c r="LKH294" s="135"/>
      <c r="LKI294" s="135"/>
      <c r="LKJ294" s="135"/>
      <c r="LKK294" s="135"/>
      <c r="LKL294" s="135"/>
      <c r="LKM294" s="135"/>
      <c r="LKN294" s="135"/>
      <c r="LKO294" s="135"/>
      <c r="LKP294" s="135"/>
      <c r="LKQ294" s="135"/>
      <c r="LKR294" s="135"/>
      <c r="LKS294" s="135"/>
      <c r="LKT294" s="135"/>
      <c r="LKU294" s="135"/>
      <c r="LKV294" s="135"/>
      <c r="LKW294" s="135"/>
      <c r="LKX294" s="135"/>
      <c r="LKY294" s="135"/>
      <c r="LKZ294" s="135"/>
      <c r="LLA294" s="135"/>
      <c r="LLB294" s="135"/>
      <c r="LLC294" s="135"/>
      <c r="LLD294" s="135"/>
      <c r="LLE294" s="135"/>
      <c r="LLF294" s="135"/>
      <c r="LLG294" s="135"/>
      <c r="LLH294" s="135"/>
      <c r="LLI294" s="135"/>
      <c r="LLJ294" s="135"/>
      <c r="LLK294" s="135"/>
      <c r="LLL294" s="135"/>
      <c r="LLM294" s="135"/>
      <c r="LLN294" s="135"/>
      <c r="LLO294" s="135"/>
      <c r="LLP294" s="135"/>
      <c r="LLQ294" s="135"/>
      <c r="LLR294" s="135"/>
      <c r="LLS294" s="135"/>
      <c r="LLT294" s="135"/>
      <c r="LLU294" s="135"/>
      <c r="LLV294" s="135"/>
      <c r="LLW294" s="135"/>
      <c r="LLX294" s="135"/>
      <c r="LLY294" s="135"/>
      <c r="LLZ294" s="135"/>
      <c r="LMA294" s="135"/>
      <c r="LMB294" s="135"/>
      <c r="LMC294" s="135"/>
      <c r="LMD294" s="135"/>
      <c r="LME294" s="135"/>
      <c r="LMF294" s="135"/>
      <c r="LMG294" s="135"/>
      <c r="LMH294" s="135"/>
      <c r="LMI294" s="135"/>
      <c r="LMJ294" s="135"/>
      <c r="LMK294" s="135"/>
      <c r="LML294" s="135"/>
      <c r="LMM294" s="135"/>
      <c r="LMN294" s="135"/>
      <c r="LMO294" s="135"/>
      <c r="LMP294" s="135"/>
      <c r="LMQ294" s="135"/>
      <c r="LMR294" s="135"/>
      <c r="LMS294" s="135"/>
      <c r="LMT294" s="135"/>
      <c r="LMU294" s="135"/>
      <c r="LMV294" s="135"/>
      <c r="LMW294" s="135"/>
      <c r="LMX294" s="135"/>
      <c r="LMY294" s="135"/>
      <c r="LMZ294" s="135"/>
      <c r="LNA294" s="135"/>
      <c r="LNB294" s="135"/>
      <c r="LNC294" s="135"/>
      <c r="LND294" s="135"/>
      <c r="LNE294" s="135"/>
      <c r="LNF294" s="135"/>
      <c r="LNG294" s="135"/>
      <c r="LNH294" s="135"/>
      <c r="LNI294" s="135"/>
      <c r="LNJ294" s="135"/>
      <c r="LNK294" s="135"/>
      <c r="LNL294" s="135"/>
      <c r="LNM294" s="135"/>
      <c r="LNN294" s="135"/>
      <c r="LNO294" s="135"/>
      <c r="LNP294" s="135"/>
      <c r="LNQ294" s="135"/>
      <c r="LNR294" s="135"/>
      <c r="LNS294" s="135"/>
      <c r="LNT294" s="135"/>
      <c r="LNU294" s="135"/>
      <c r="LNV294" s="135"/>
      <c r="LNW294" s="135"/>
      <c r="LNX294" s="135"/>
      <c r="LNY294" s="135"/>
      <c r="LNZ294" s="135"/>
      <c r="LOA294" s="135"/>
      <c r="LOB294" s="135"/>
      <c r="LOC294" s="135"/>
      <c r="LOD294" s="135"/>
      <c r="LOE294" s="135"/>
      <c r="LOF294" s="135"/>
      <c r="LOG294" s="135"/>
      <c r="LOH294" s="135"/>
      <c r="LOI294" s="135"/>
      <c r="LOJ294" s="135"/>
      <c r="LOK294" s="135"/>
      <c r="LOL294" s="135"/>
      <c r="LOM294" s="135"/>
      <c r="LON294" s="135"/>
      <c r="LOO294" s="135"/>
      <c r="LOP294" s="135"/>
      <c r="LOQ294" s="135"/>
      <c r="LOR294" s="135"/>
      <c r="LOS294" s="135"/>
      <c r="LOT294" s="135"/>
      <c r="LOU294" s="135"/>
      <c r="LOV294" s="135"/>
      <c r="LOW294" s="135"/>
      <c r="LOX294" s="135"/>
      <c r="LOY294" s="135"/>
      <c r="LOZ294" s="135"/>
      <c r="LPA294" s="135"/>
      <c r="LPB294" s="135"/>
      <c r="LPC294" s="135"/>
      <c r="LPD294" s="135"/>
      <c r="LPE294" s="135"/>
      <c r="LPF294" s="135"/>
      <c r="LPG294" s="135"/>
      <c r="LPH294" s="135"/>
      <c r="LPI294" s="135"/>
      <c r="LPJ294" s="135"/>
      <c r="LPK294" s="135"/>
      <c r="LPL294" s="135"/>
      <c r="LPM294" s="135"/>
      <c r="LPN294" s="135"/>
      <c r="LPO294" s="135"/>
      <c r="LPP294" s="135"/>
      <c r="LPQ294" s="135"/>
      <c r="LPR294" s="135"/>
      <c r="LPS294" s="135"/>
      <c r="LPT294" s="135"/>
      <c r="LPU294" s="135"/>
      <c r="LPV294" s="135"/>
      <c r="LPW294" s="135"/>
      <c r="LPX294" s="135"/>
      <c r="LPY294" s="135"/>
      <c r="LPZ294" s="135"/>
      <c r="LQA294" s="135"/>
      <c r="LQB294" s="135"/>
      <c r="LQC294" s="135"/>
      <c r="LQD294" s="135"/>
      <c r="LQE294" s="135"/>
      <c r="LQF294" s="135"/>
      <c r="LQG294" s="135"/>
      <c r="LQH294" s="135"/>
      <c r="LQI294" s="135"/>
      <c r="LQJ294" s="135"/>
      <c r="LQK294" s="135"/>
      <c r="LQL294" s="135"/>
      <c r="LQM294" s="135"/>
      <c r="LQN294" s="135"/>
      <c r="LQO294" s="135"/>
      <c r="LQP294" s="135"/>
      <c r="LQQ294" s="135"/>
      <c r="LQR294" s="135"/>
      <c r="LQS294" s="135"/>
      <c r="LQT294" s="135"/>
      <c r="LQU294" s="135"/>
      <c r="LQV294" s="135"/>
      <c r="LQW294" s="135"/>
      <c r="LQX294" s="135"/>
      <c r="LQY294" s="135"/>
      <c r="LQZ294" s="135"/>
      <c r="LRA294" s="135"/>
      <c r="LRB294" s="135"/>
      <c r="LRC294" s="135"/>
      <c r="LRD294" s="135"/>
      <c r="LRE294" s="135"/>
      <c r="LRF294" s="135"/>
      <c r="LRG294" s="135"/>
      <c r="LRH294" s="135"/>
      <c r="LRI294" s="135"/>
      <c r="LRJ294" s="135"/>
      <c r="LRK294" s="135"/>
      <c r="LRL294" s="135"/>
      <c r="LRM294" s="135"/>
      <c r="LRN294" s="135"/>
      <c r="LRO294" s="135"/>
      <c r="LRP294" s="135"/>
      <c r="LRQ294" s="135"/>
      <c r="LRR294" s="135"/>
      <c r="LRS294" s="135"/>
      <c r="LRT294" s="135"/>
      <c r="LRU294" s="135"/>
      <c r="LRV294" s="135"/>
      <c r="LRW294" s="135"/>
      <c r="LRX294" s="135"/>
      <c r="LRY294" s="135"/>
      <c r="LRZ294" s="135"/>
      <c r="LSA294" s="135"/>
      <c r="LSB294" s="135"/>
      <c r="LSC294" s="135"/>
      <c r="LSD294" s="135"/>
      <c r="LSE294" s="135"/>
      <c r="LSF294" s="135"/>
      <c r="LSG294" s="135"/>
      <c r="LSH294" s="135"/>
      <c r="LSI294" s="135"/>
      <c r="LSJ294" s="135"/>
      <c r="LSK294" s="135"/>
      <c r="LSL294" s="135"/>
      <c r="LSM294" s="135"/>
      <c r="LSN294" s="135"/>
      <c r="LSO294" s="135"/>
      <c r="LSP294" s="135"/>
      <c r="LSQ294" s="135"/>
      <c r="LSR294" s="135"/>
      <c r="LSS294" s="135"/>
      <c r="LST294" s="135"/>
      <c r="LSU294" s="135"/>
      <c r="LSV294" s="135"/>
      <c r="LSW294" s="135"/>
      <c r="LSX294" s="135"/>
      <c r="LSY294" s="135"/>
      <c r="LSZ294" s="135"/>
      <c r="LTA294" s="135"/>
      <c r="LTB294" s="135"/>
      <c r="LTC294" s="135"/>
      <c r="LTD294" s="135"/>
      <c r="LTE294" s="135"/>
      <c r="LTF294" s="135"/>
      <c r="LTG294" s="135"/>
      <c r="LTH294" s="135"/>
      <c r="LTI294" s="135"/>
      <c r="LTJ294" s="135"/>
      <c r="LTK294" s="135"/>
      <c r="LTL294" s="135"/>
      <c r="LTM294" s="135"/>
      <c r="LTN294" s="135"/>
      <c r="LTO294" s="135"/>
      <c r="LTP294" s="135"/>
      <c r="LTQ294" s="135"/>
      <c r="LTR294" s="135"/>
      <c r="LTS294" s="135"/>
      <c r="LTT294" s="135"/>
      <c r="LTU294" s="135"/>
      <c r="LTV294" s="135"/>
      <c r="LTW294" s="135"/>
      <c r="LTX294" s="135"/>
      <c r="LTY294" s="135"/>
      <c r="LTZ294" s="135"/>
      <c r="LUA294" s="135"/>
      <c r="LUB294" s="135"/>
      <c r="LUC294" s="135"/>
      <c r="LUD294" s="135"/>
      <c r="LUE294" s="135"/>
      <c r="LUF294" s="135"/>
      <c r="LUG294" s="135"/>
      <c r="LUH294" s="135"/>
      <c r="LUI294" s="135"/>
      <c r="LUJ294" s="135"/>
      <c r="LUK294" s="135"/>
      <c r="LUL294" s="135"/>
      <c r="LUM294" s="135"/>
      <c r="LUN294" s="135"/>
      <c r="LUO294" s="135"/>
      <c r="LUP294" s="135"/>
      <c r="LUQ294" s="135"/>
      <c r="LUR294" s="135"/>
      <c r="LUS294" s="135"/>
      <c r="LUT294" s="135"/>
      <c r="LUU294" s="135"/>
      <c r="LUV294" s="135"/>
      <c r="LUW294" s="135"/>
      <c r="LUX294" s="135"/>
      <c r="LUY294" s="135"/>
      <c r="LUZ294" s="135"/>
      <c r="LVA294" s="135"/>
      <c r="LVB294" s="135"/>
      <c r="LVC294" s="135"/>
      <c r="LVD294" s="135"/>
      <c r="LVE294" s="135"/>
      <c r="LVF294" s="135"/>
      <c r="LVG294" s="135"/>
      <c r="LVH294" s="135"/>
      <c r="LVI294" s="135"/>
      <c r="LVJ294" s="135"/>
      <c r="LVK294" s="135"/>
      <c r="LVL294" s="135"/>
      <c r="LVM294" s="135"/>
      <c r="LVN294" s="135"/>
      <c r="LVO294" s="135"/>
      <c r="LVP294" s="135"/>
      <c r="LVQ294" s="135"/>
      <c r="LVR294" s="135"/>
      <c r="LVS294" s="135"/>
      <c r="LVT294" s="135"/>
      <c r="LVU294" s="135"/>
      <c r="LVV294" s="135"/>
      <c r="LVW294" s="135"/>
      <c r="LVX294" s="135"/>
      <c r="LVY294" s="135"/>
      <c r="LVZ294" s="135"/>
      <c r="LWA294" s="135"/>
      <c r="LWB294" s="135"/>
      <c r="LWC294" s="135"/>
      <c r="LWD294" s="135"/>
      <c r="LWE294" s="135"/>
      <c r="LWF294" s="135"/>
      <c r="LWG294" s="135"/>
      <c r="LWH294" s="135"/>
      <c r="LWI294" s="135"/>
      <c r="LWJ294" s="135"/>
      <c r="LWK294" s="135"/>
      <c r="LWL294" s="135"/>
      <c r="LWM294" s="135"/>
      <c r="LWN294" s="135"/>
      <c r="LWO294" s="135"/>
      <c r="LWP294" s="135"/>
      <c r="LWQ294" s="135"/>
      <c r="LWR294" s="135"/>
      <c r="LWS294" s="135"/>
      <c r="LWT294" s="135"/>
      <c r="LWU294" s="135"/>
      <c r="LWV294" s="135"/>
      <c r="LWW294" s="135"/>
      <c r="LWX294" s="135"/>
      <c r="LWY294" s="135"/>
      <c r="LWZ294" s="135"/>
      <c r="LXA294" s="135"/>
      <c r="LXB294" s="135"/>
      <c r="LXC294" s="135"/>
      <c r="LXD294" s="135"/>
      <c r="LXE294" s="135"/>
      <c r="LXF294" s="135"/>
      <c r="LXG294" s="135"/>
      <c r="LXH294" s="135"/>
      <c r="LXI294" s="135"/>
      <c r="LXJ294" s="135"/>
      <c r="LXK294" s="135"/>
      <c r="LXL294" s="135"/>
      <c r="LXM294" s="135"/>
      <c r="LXN294" s="135"/>
      <c r="LXO294" s="135"/>
      <c r="LXP294" s="135"/>
      <c r="LXQ294" s="135"/>
      <c r="LXR294" s="135"/>
      <c r="LXS294" s="135"/>
      <c r="LXT294" s="135"/>
      <c r="LXU294" s="135"/>
      <c r="LXV294" s="135"/>
      <c r="LXW294" s="135"/>
      <c r="LXX294" s="135"/>
      <c r="LXY294" s="135"/>
      <c r="LXZ294" s="135"/>
      <c r="LYA294" s="135"/>
      <c r="LYB294" s="135"/>
      <c r="LYC294" s="135"/>
      <c r="LYD294" s="135"/>
      <c r="LYE294" s="135"/>
      <c r="LYF294" s="135"/>
      <c r="LYG294" s="135"/>
      <c r="LYH294" s="135"/>
      <c r="LYI294" s="135"/>
      <c r="LYJ294" s="135"/>
      <c r="LYK294" s="135"/>
      <c r="LYL294" s="135"/>
      <c r="LYM294" s="135"/>
      <c r="LYN294" s="135"/>
      <c r="LYO294" s="135"/>
      <c r="LYP294" s="135"/>
      <c r="LYQ294" s="135"/>
      <c r="LYR294" s="135"/>
      <c r="LYS294" s="135"/>
      <c r="LYT294" s="135"/>
      <c r="LYU294" s="135"/>
      <c r="LYV294" s="135"/>
      <c r="LYW294" s="135"/>
      <c r="LYX294" s="135"/>
      <c r="LYY294" s="135"/>
      <c r="LYZ294" s="135"/>
      <c r="LZA294" s="135"/>
      <c r="LZB294" s="135"/>
      <c r="LZC294" s="135"/>
      <c r="LZD294" s="135"/>
      <c r="LZE294" s="135"/>
      <c r="LZF294" s="135"/>
      <c r="LZG294" s="135"/>
      <c r="LZH294" s="135"/>
      <c r="LZI294" s="135"/>
      <c r="LZJ294" s="135"/>
      <c r="LZK294" s="135"/>
      <c r="LZL294" s="135"/>
      <c r="LZM294" s="135"/>
      <c r="LZN294" s="135"/>
      <c r="LZO294" s="135"/>
      <c r="LZP294" s="135"/>
      <c r="LZQ294" s="135"/>
      <c r="LZR294" s="135"/>
      <c r="LZS294" s="135"/>
      <c r="LZT294" s="135"/>
      <c r="LZU294" s="135"/>
      <c r="LZV294" s="135"/>
      <c r="LZW294" s="135"/>
      <c r="LZX294" s="135"/>
      <c r="LZY294" s="135"/>
      <c r="LZZ294" s="135"/>
      <c r="MAA294" s="135"/>
      <c r="MAB294" s="135"/>
      <c r="MAC294" s="135"/>
      <c r="MAD294" s="135"/>
      <c r="MAE294" s="135"/>
      <c r="MAF294" s="135"/>
      <c r="MAG294" s="135"/>
      <c r="MAH294" s="135"/>
      <c r="MAI294" s="135"/>
      <c r="MAJ294" s="135"/>
      <c r="MAK294" s="135"/>
      <c r="MAL294" s="135"/>
      <c r="MAM294" s="135"/>
      <c r="MAN294" s="135"/>
      <c r="MAO294" s="135"/>
      <c r="MAP294" s="135"/>
      <c r="MAQ294" s="135"/>
      <c r="MAR294" s="135"/>
      <c r="MAS294" s="135"/>
      <c r="MAT294" s="135"/>
      <c r="MAU294" s="135"/>
      <c r="MAV294" s="135"/>
      <c r="MAW294" s="135"/>
      <c r="MAX294" s="135"/>
      <c r="MAY294" s="135"/>
      <c r="MAZ294" s="135"/>
      <c r="MBA294" s="135"/>
      <c r="MBB294" s="135"/>
      <c r="MBC294" s="135"/>
      <c r="MBD294" s="135"/>
      <c r="MBE294" s="135"/>
      <c r="MBF294" s="135"/>
      <c r="MBG294" s="135"/>
      <c r="MBH294" s="135"/>
      <c r="MBI294" s="135"/>
      <c r="MBJ294" s="135"/>
      <c r="MBK294" s="135"/>
      <c r="MBL294" s="135"/>
      <c r="MBM294" s="135"/>
      <c r="MBN294" s="135"/>
      <c r="MBO294" s="135"/>
      <c r="MBP294" s="135"/>
      <c r="MBQ294" s="135"/>
      <c r="MBR294" s="135"/>
      <c r="MBS294" s="135"/>
      <c r="MBT294" s="135"/>
      <c r="MBU294" s="135"/>
      <c r="MBV294" s="135"/>
      <c r="MBW294" s="135"/>
      <c r="MBX294" s="135"/>
      <c r="MBY294" s="135"/>
      <c r="MBZ294" s="135"/>
      <c r="MCA294" s="135"/>
      <c r="MCB294" s="135"/>
      <c r="MCC294" s="135"/>
      <c r="MCD294" s="135"/>
      <c r="MCE294" s="135"/>
      <c r="MCF294" s="135"/>
      <c r="MCG294" s="135"/>
      <c r="MCH294" s="135"/>
      <c r="MCI294" s="135"/>
      <c r="MCJ294" s="135"/>
      <c r="MCK294" s="135"/>
      <c r="MCL294" s="135"/>
      <c r="MCM294" s="135"/>
      <c r="MCN294" s="135"/>
      <c r="MCO294" s="135"/>
      <c r="MCP294" s="135"/>
      <c r="MCQ294" s="135"/>
      <c r="MCR294" s="135"/>
      <c r="MCS294" s="135"/>
      <c r="MCT294" s="135"/>
      <c r="MCU294" s="135"/>
      <c r="MCV294" s="135"/>
      <c r="MCW294" s="135"/>
      <c r="MCX294" s="135"/>
      <c r="MCY294" s="135"/>
      <c r="MCZ294" s="135"/>
      <c r="MDA294" s="135"/>
      <c r="MDB294" s="135"/>
      <c r="MDC294" s="135"/>
      <c r="MDD294" s="135"/>
      <c r="MDE294" s="135"/>
      <c r="MDF294" s="135"/>
      <c r="MDG294" s="135"/>
      <c r="MDH294" s="135"/>
      <c r="MDI294" s="135"/>
      <c r="MDJ294" s="135"/>
      <c r="MDK294" s="135"/>
      <c r="MDL294" s="135"/>
      <c r="MDM294" s="135"/>
      <c r="MDN294" s="135"/>
      <c r="MDO294" s="135"/>
      <c r="MDP294" s="135"/>
      <c r="MDQ294" s="135"/>
      <c r="MDR294" s="135"/>
      <c r="MDS294" s="135"/>
      <c r="MDT294" s="135"/>
      <c r="MDU294" s="135"/>
      <c r="MDV294" s="135"/>
      <c r="MDW294" s="135"/>
      <c r="MDX294" s="135"/>
      <c r="MDY294" s="135"/>
      <c r="MDZ294" s="135"/>
      <c r="MEA294" s="135"/>
      <c r="MEB294" s="135"/>
      <c r="MEC294" s="135"/>
      <c r="MED294" s="135"/>
      <c r="MEE294" s="135"/>
      <c r="MEF294" s="135"/>
      <c r="MEG294" s="135"/>
      <c r="MEH294" s="135"/>
      <c r="MEI294" s="135"/>
      <c r="MEJ294" s="135"/>
      <c r="MEK294" s="135"/>
      <c r="MEL294" s="135"/>
      <c r="MEM294" s="135"/>
      <c r="MEN294" s="135"/>
      <c r="MEO294" s="135"/>
      <c r="MEP294" s="135"/>
      <c r="MEQ294" s="135"/>
      <c r="MER294" s="135"/>
      <c r="MES294" s="135"/>
      <c r="MET294" s="135"/>
      <c r="MEU294" s="135"/>
      <c r="MEV294" s="135"/>
      <c r="MEW294" s="135"/>
      <c r="MEX294" s="135"/>
      <c r="MEY294" s="135"/>
      <c r="MEZ294" s="135"/>
      <c r="MFA294" s="135"/>
      <c r="MFB294" s="135"/>
      <c r="MFC294" s="135"/>
      <c r="MFD294" s="135"/>
      <c r="MFE294" s="135"/>
      <c r="MFF294" s="135"/>
      <c r="MFG294" s="135"/>
      <c r="MFH294" s="135"/>
      <c r="MFI294" s="135"/>
      <c r="MFJ294" s="135"/>
      <c r="MFK294" s="135"/>
      <c r="MFL294" s="135"/>
      <c r="MFM294" s="135"/>
      <c r="MFN294" s="135"/>
      <c r="MFO294" s="135"/>
      <c r="MFP294" s="135"/>
      <c r="MFQ294" s="135"/>
      <c r="MFR294" s="135"/>
      <c r="MFS294" s="135"/>
      <c r="MFT294" s="135"/>
      <c r="MFU294" s="135"/>
      <c r="MFV294" s="135"/>
      <c r="MFW294" s="135"/>
      <c r="MFX294" s="135"/>
      <c r="MFY294" s="135"/>
      <c r="MFZ294" s="135"/>
      <c r="MGA294" s="135"/>
      <c r="MGB294" s="135"/>
      <c r="MGC294" s="135"/>
      <c r="MGD294" s="135"/>
      <c r="MGE294" s="135"/>
      <c r="MGF294" s="135"/>
      <c r="MGG294" s="135"/>
      <c r="MGH294" s="135"/>
      <c r="MGI294" s="135"/>
      <c r="MGJ294" s="135"/>
      <c r="MGK294" s="135"/>
      <c r="MGL294" s="135"/>
      <c r="MGM294" s="135"/>
      <c r="MGN294" s="135"/>
      <c r="MGO294" s="135"/>
      <c r="MGP294" s="135"/>
      <c r="MGQ294" s="135"/>
      <c r="MGR294" s="135"/>
      <c r="MGS294" s="135"/>
      <c r="MGT294" s="135"/>
      <c r="MGU294" s="135"/>
      <c r="MGV294" s="135"/>
      <c r="MGW294" s="135"/>
      <c r="MGX294" s="135"/>
      <c r="MGY294" s="135"/>
      <c r="MGZ294" s="135"/>
      <c r="MHA294" s="135"/>
      <c r="MHB294" s="135"/>
      <c r="MHC294" s="135"/>
      <c r="MHD294" s="135"/>
      <c r="MHE294" s="135"/>
      <c r="MHF294" s="135"/>
      <c r="MHG294" s="135"/>
      <c r="MHH294" s="135"/>
      <c r="MHI294" s="135"/>
      <c r="MHJ294" s="135"/>
      <c r="MHK294" s="135"/>
      <c r="MHL294" s="135"/>
      <c r="MHM294" s="135"/>
      <c r="MHN294" s="135"/>
      <c r="MHO294" s="135"/>
      <c r="MHP294" s="135"/>
      <c r="MHQ294" s="135"/>
      <c r="MHR294" s="135"/>
      <c r="MHS294" s="135"/>
      <c r="MHT294" s="135"/>
      <c r="MHU294" s="135"/>
      <c r="MHV294" s="135"/>
      <c r="MHW294" s="135"/>
      <c r="MHX294" s="135"/>
      <c r="MHY294" s="135"/>
      <c r="MHZ294" s="135"/>
      <c r="MIA294" s="135"/>
      <c r="MIB294" s="135"/>
      <c r="MIC294" s="135"/>
      <c r="MID294" s="135"/>
      <c r="MIE294" s="135"/>
      <c r="MIF294" s="135"/>
      <c r="MIG294" s="135"/>
      <c r="MIH294" s="135"/>
      <c r="MII294" s="135"/>
      <c r="MIJ294" s="135"/>
      <c r="MIK294" s="135"/>
      <c r="MIL294" s="135"/>
      <c r="MIM294" s="135"/>
      <c r="MIN294" s="135"/>
      <c r="MIO294" s="135"/>
      <c r="MIP294" s="135"/>
      <c r="MIQ294" s="135"/>
      <c r="MIR294" s="135"/>
      <c r="MIS294" s="135"/>
      <c r="MIT294" s="135"/>
      <c r="MIU294" s="135"/>
      <c r="MIV294" s="135"/>
      <c r="MIW294" s="135"/>
      <c r="MIX294" s="135"/>
      <c r="MIY294" s="135"/>
      <c r="MIZ294" s="135"/>
      <c r="MJA294" s="135"/>
      <c r="MJB294" s="135"/>
      <c r="MJC294" s="135"/>
      <c r="MJD294" s="135"/>
      <c r="MJE294" s="135"/>
      <c r="MJF294" s="135"/>
      <c r="MJG294" s="135"/>
      <c r="MJH294" s="135"/>
      <c r="MJI294" s="135"/>
      <c r="MJJ294" s="135"/>
      <c r="MJK294" s="135"/>
      <c r="MJL294" s="135"/>
      <c r="MJM294" s="135"/>
      <c r="MJN294" s="135"/>
      <c r="MJO294" s="135"/>
      <c r="MJP294" s="135"/>
      <c r="MJQ294" s="135"/>
      <c r="MJR294" s="135"/>
      <c r="MJS294" s="135"/>
      <c r="MJT294" s="135"/>
      <c r="MJU294" s="135"/>
      <c r="MJV294" s="135"/>
      <c r="MJW294" s="135"/>
      <c r="MJX294" s="135"/>
      <c r="MJY294" s="135"/>
      <c r="MJZ294" s="135"/>
      <c r="MKA294" s="135"/>
      <c r="MKB294" s="135"/>
      <c r="MKC294" s="135"/>
      <c r="MKD294" s="135"/>
      <c r="MKE294" s="135"/>
      <c r="MKF294" s="135"/>
      <c r="MKG294" s="135"/>
      <c r="MKH294" s="135"/>
      <c r="MKI294" s="135"/>
      <c r="MKJ294" s="135"/>
      <c r="MKK294" s="135"/>
      <c r="MKL294" s="135"/>
      <c r="MKM294" s="135"/>
      <c r="MKN294" s="135"/>
      <c r="MKO294" s="135"/>
      <c r="MKP294" s="135"/>
      <c r="MKQ294" s="135"/>
      <c r="MKR294" s="135"/>
      <c r="MKS294" s="135"/>
      <c r="MKT294" s="135"/>
      <c r="MKU294" s="135"/>
      <c r="MKV294" s="135"/>
      <c r="MKW294" s="135"/>
      <c r="MKX294" s="135"/>
      <c r="MKY294" s="135"/>
      <c r="MKZ294" s="135"/>
      <c r="MLA294" s="135"/>
      <c r="MLB294" s="135"/>
      <c r="MLC294" s="135"/>
      <c r="MLD294" s="135"/>
      <c r="MLE294" s="135"/>
      <c r="MLF294" s="135"/>
      <c r="MLG294" s="135"/>
      <c r="MLH294" s="135"/>
      <c r="MLI294" s="135"/>
      <c r="MLJ294" s="135"/>
      <c r="MLK294" s="135"/>
      <c r="MLL294" s="135"/>
      <c r="MLM294" s="135"/>
      <c r="MLN294" s="135"/>
      <c r="MLO294" s="135"/>
      <c r="MLP294" s="135"/>
      <c r="MLQ294" s="135"/>
      <c r="MLR294" s="135"/>
      <c r="MLS294" s="135"/>
      <c r="MLT294" s="135"/>
      <c r="MLU294" s="135"/>
      <c r="MLV294" s="135"/>
      <c r="MLW294" s="135"/>
      <c r="MLX294" s="135"/>
      <c r="MLY294" s="135"/>
      <c r="MLZ294" s="135"/>
      <c r="MMA294" s="135"/>
      <c r="MMB294" s="135"/>
      <c r="MMC294" s="135"/>
      <c r="MMD294" s="135"/>
      <c r="MME294" s="135"/>
      <c r="MMF294" s="135"/>
      <c r="MMG294" s="135"/>
      <c r="MMH294" s="135"/>
      <c r="MMI294" s="135"/>
      <c r="MMJ294" s="135"/>
      <c r="MMK294" s="135"/>
      <c r="MML294" s="135"/>
      <c r="MMM294" s="135"/>
      <c r="MMN294" s="135"/>
      <c r="MMO294" s="135"/>
      <c r="MMP294" s="135"/>
      <c r="MMQ294" s="135"/>
      <c r="MMR294" s="135"/>
      <c r="MMS294" s="135"/>
      <c r="MMT294" s="135"/>
      <c r="MMU294" s="135"/>
      <c r="MMV294" s="135"/>
      <c r="MMW294" s="135"/>
      <c r="MMX294" s="135"/>
      <c r="MMY294" s="135"/>
      <c r="MMZ294" s="135"/>
      <c r="MNA294" s="135"/>
      <c r="MNB294" s="135"/>
      <c r="MNC294" s="135"/>
      <c r="MND294" s="135"/>
      <c r="MNE294" s="135"/>
      <c r="MNF294" s="135"/>
      <c r="MNG294" s="135"/>
      <c r="MNH294" s="135"/>
      <c r="MNI294" s="135"/>
      <c r="MNJ294" s="135"/>
      <c r="MNK294" s="135"/>
      <c r="MNL294" s="135"/>
      <c r="MNM294" s="135"/>
      <c r="MNN294" s="135"/>
      <c r="MNO294" s="135"/>
      <c r="MNP294" s="135"/>
      <c r="MNQ294" s="135"/>
      <c r="MNR294" s="135"/>
      <c r="MNS294" s="135"/>
      <c r="MNT294" s="135"/>
      <c r="MNU294" s="135"/>
      <c r="MNV294" s="135"/>
      <c r="MNW294" s="135"/>
      <c r="MNX294" s="135"/>
      <c r="MNY294" s="135"/>
      <c r="MNZ294" s="135"/>
      <c r="MOA294" s="135"/>
      <c r="MOB294" s="135"/>
      <c r="MOC294" s="135"/>
      <c r="MOD294" s="135"/>
      <c r="MOE294" s="135"/>
      <c r="MOF294" s="135"/>
      <c r="MOG294" s="135"/>
      <c r="MOH294" s="135"/>
      <c r="MOI294" s="135"/>
      <c r="MOJ294" s="135"/>
      <c r="MOK294" s="135"/>
      <c r="MOL294" s="135"/>
      <c r="MOM294" s="135"/>
      <c r="MON294" s="135"/>
      <c r="MOO294" s="135"/>
      <c r="MOP294" s="135"/>
      <c r="MOQ294" s="135"/>
      <c r="MOR294" s="135"/>
      <c r="MOS294" s="135"/>
      <c r="MOT294" s="135"/>
      <c r="MOU294" s="135"/>
      <c r="MOV294" s="135"/>
      <c r="MOW294" s="135"/>
      <c r="MOX294" s="135"/>
      <c r="MOY294" s="135"/>
      <c r="MOZ294" s="135"/>
      <c r="MPA294" s="135"/>
      <c r="MPB294" s="135"/>
      <c r="MPC294" s="135"/>
      <c r="MPD294" s="135"/>
      <c r="MPE294" s="135"/>
      <c r="MPF294" s="135"/>
      <c r="MPG294" s="135"/>
      <c r="MPH294" s="135"/>
      <c r="MPI294" s="135"/>
      <c r="MPJ294" s="135"/>
      <c r="MPK294" s="135"/>
      <c r="MPL294" s="135"/>
      <c r="MPM294" s="135"/>
      <c r="MPN294" s="135"/>
      <c r="MPO294" s="135"/>
      <c r="MPP294" s="135"/>
      <c r="MPQ294" s="135"/>
      <c r="MPR294" s="135"/>
      <c r="MPS294" s="135"/>
      <c r="MPT294" s="135"/>
      <c r="MPU294" s="135"/>
      <c r="MPV294" s="135"/>
      <c r="MPW294" s="135"/>
      <c r="MPX294" s="135"/>
      <c r="MPY294" s="135"/>
      <c r="MPZ294" s="135"/>
      <c r="MQA294" s="135"/>
      <c r="MQB294" s="135"/>
      <c r="MQC294" s="135"/>
      <c r="MQD294" s="135"/>
      <c r="MQE294" s="135"/>
      <c r="MQF294" s="135"/>
      <c r="MQG294" s="135"/>
      <c r="MQH294" s="135"/>
      <c r="MQI294" s="135"/>
      <c r="MQJ294" s="135"/>
      <c r="MQK294" s="135"/>
      <c r="MQL294" s="135"/>
      <c r="MQM294" s="135"/>
      <c r="MQN294" s="135"/>
      <c r="MQO294" s="135"/>
      <c r="MQP294" s="135"/>
      <c r="MQQ294" s="135"/>
      <c r="MQR294" s="135"/>
      <c r="MQS294" s="135"/>
      <c r="MQT294" s="135"/>
      <c r="MQU294" s="135"/>
      <c r="MQV294" s="135"/>
      <c r="MQW294" s="135"/>
      <c r="MQX294" s="135"/>
      <c r="MQY294" s="135"/>
      <c r="MQZ294" s="135"/>
      <c r="MRA294" s="135"/>
      <c r="MRB294" s="135"/>
      <c r="MRC294" s="135"/>
      <c r="MRD294" s="135"/>
      <c r="MRE294" s="135"/>
      <c r="MRF294" s="135"/>
      <c r="MRG294" s="135"/>
      <c r="MRH294" s="135"/>
      <c r="MRI294" s="135"/>
      <c r="MRJ294" s="135"/>
      <c r="MRK294" s="135"/>
      <c r="MRL294" s="135"/>
      <c r="MRM294" s="135"/>
      <c r="MRN294" s="135"/>
      <c r="MRO294" s="135"/>
      <c r="MRP294" s="135"/>
      <c r="MRQ294" s="135"/>
      <c r="MRR294" s="135"/>
      <c r="MRS294" s="135"/>
      <c r="MRT294" s="135"/>
      <c r="MRU294" s="135"/>
      <c r="MRV294" s="135"/>
      <c r="MRW294" s="135"/>
      <c r="MRX294" s="135"/>
      <c r="MRY294" s="135"/>
      <c r="MRZ294" s="135"/>
      <c r="MSA294" s="135"/>
      <c r="MSB294" s="135"/>
      <c r="MSC294" s="135"/>
      <c r="MSD294" s="135"/>
      <c r="MSE294" s="135"/>
      <c r="MSF294" s="135"/>
      <c r="MSG294" s="135"/>
      <c r="MSH294" s="135"/>
      <c r="MSI294" s="135"/>
      <c r="MSJ294" s="135"/>
      <c r="MSK294" s="135"/>
      <c r="MSL294" s="135"/>
      <c r="MSM294" s="135"/>
      <c r="MSN294" s="135"/>
      <c r="MSO294" s="135"/>
      <c r="MSP294" s="135"/>
      <c r="MSQ294" s="135"/>
      <c r="MSR294" s="135"/>
      <c r="MSS294" s="135"/>
      <c r="MST294" s="135"/>
      <c r="MSU294" s="135"/>
      <c r="MSV294" s="135"/>
      <c r="MSW294" s="135"/>
      <c r="MSX294" s="135"/>
      <c r="MSY294" s="135"/>
      <c r="MSZ294" s="135"/>
      <c r="MTA294" s="135"/>
      <c r="MTB294" s="135"/>
      <c r="MTC294" s="135"/>
      <c r="MTD294" s="135"/>
      <c r="MTE294" s="135"/>
      <c r="MTF294" s="135"/>
      <c r="MTG294" s="135"/>
      <c r="MTH294" s="135"/>
      <c r="MTI294" s="135"/>
      <c r="MTJ294" s="135"/>
      <c r="MTK294" s="135"/>
      <c r="MTL294" s="135"/>
      <c r="MTM294" s="135"/>
      <c r="MTN294" s="135"/>
      <c r="MTO294" s="135"/>
      <c r="MTP294" s="135"/>
      <c r="MTQ294" s="135"/>
      <c r="MTR294" s="135"/>
      <c r="MTS294" s="135"/>
      <c r="MTT294" s="135"/>
      <c r="MTU294" s="135"/>
      <c r="MTV294" s="135"/>
      <c r="MTW294" s="135"/>
      <c r="MTX294" s="135"/>
      <c r="MTY294" s="135"/>
      <c r="MTZ294" s="135"/>
      <c r="MUA294" s="135"/>
      <c r="MUB294" s="135"/>
      <c r="MUC294" s="135"/>
      <c r="MUD294" s="135"/>
      <c r="MUE294" s="135"/>
      <c r="MUF294" s="135"/>
      <c r="MUG294" s="135"/>
      <c r="MUH294" s="135"/>
      <c r="MUI294" s="135"/>
      <c r="MUJ294" s="135"/>
      <c r="MUK294" s="135"/>
      <c r="MUL294" s="135"/>
      <c r="MUM294" s="135"/>
      <c r="MUN294" s="135"/>
      <c r="MUO294" s="135"/>
      <c r="MUP294" s="135"/>
      <c r="MUQ294" s="135"/>
      <c r="MUR294" s="135"/>
      <c r="MUS294" s="135"/>
      <c r="MUT294" s="135"/>
      <c r="MUU294" s="135"/>
      <c r="MUV294" s="135"/>
      <c r="MUW294" s="135"/>
      <c r="MUX294" s="135"/>
      <c r="MUY294" s="135"/>
      <c r="MUZ294" s="135"/>
      <c r="MVA294" s="135"/>
      <c r="MVB294" s="135"/>
      <c r="MVC294" s="135"/>
      <c r="MVD294" s="135"/>
      <c r="MVE294" s="135"/>
      <c r="MVF294" s="135"/>
      <c r="MVG294" s="135"/>
      <c r="MVH294" s="135"/>
      <c r="MVI294" s="135"/>
      <c r="MVJ294" s="135"/>
      <c r="MVK294" s="135"/>
      <c r="MVL294" s="135"/>
      <c r="MVM294" s="135"/>
      <c r="MVN294" s="135"/>
      <c r="MVO294" s="135"/>
      <c r="MVP294" s="135"/>
      <c r="MVQ294" s="135"/>
      <c r="MVR294" s="135"/>
      <c r="MVS294" s="135"/>
      <c r="MVT294" s="135"/>
      <c r="MVU294" s="135"/>
      <c r="MVV294" s="135"/>
      <c r="MVW294" s="135"/>
      <c r="MVX294" s="135"/>
      <c r="MVY294" s="135"/>
      <c r="MVZ294" s="135"/>
      <c r="MWA294" s="135"/>
      <c r="MWB294" s="135"/>
      <c r="MWC294" s="135"/>
      <c r="MWD294" s="135"/>
      <c r="MWE294" s="135"/>
      <c r="MWF294" s="135"/>
      <c r="MWG294" s="135"/>
      <c r="MWH294" s="135"/>
      <c r="MWI294" s="135"/>
      <c r="MWJ294" s="135"/>
      <c r="MWK294" s="135"/>
      <c r="MWL294" s="135"/>
      <c r="MWM294" s="135"/>
      <c r="MWN294" s="135"/>
      <c r="MWO294" s="135"/>
      <c r="MWP294" s="135"/>
      <c r="MWQ294" s="135"/>
      <c r="MWR294" s="135"/>
      <c r="MWS294" s="135"/>
      <c r="MWT294" s="135"/>
      <c r="MWU294" s="135"/>
      <c r="MWV294" s="135"/>
      <c r="MWW294" s="135"/>
      <c r="MWX294" s="135"/>
      <c r="MWY294" s="135"/>
      <c r="MWZ294" s="135"/>
      <c r="MXA294" s="135"/>
      <c r="MXB294" s="135"/>
      <c r="MXC294" s="135"/>
      <c r="MXD294" s="135"/>
      <c r="MXE294" s="135"/>
      <c r="MXF294" s="135"/>
      <c r="MXG294" s="135"/>
      <c r="MXH294" s="135"/>
      <c r="MXI294" s="135"/>
      <c r="MXJ294" s="135"/>
      <c r="MXK294" s="135"/>
      <c r="MXL294" s="135"/>
      <c r="MXM294" s="135"/>
      <c r="MXN294" s="135"/>
      <c r="MXO294" s="135"/>
      <c r="MXP294" s="135"/>
      <c r="MXQ294" s="135"/>
      <c r="MXR294" s="135"/>
      <c r="MXS294" s="135"/>
      <c r="MXT294" s="135"/>
      <c r="MXU294" s="135"/>
      <c r="MXV294" s="135"/>
      <c r="MXW294" s="135"/>
      <c r="MXX294" s="135"/>
      <c r="MXY294" s="135"/>
      <c r="MXZ294" s="135"/>
      <c r="MYA294" s="135"/>
      <c r="MYB294" s="135"/>
      <c r="MYC294" s="135"/>
      <c r="MYD294" s="135"/>
      <c r="MYE294" s="135"/>
      <c r="MYF294" s="135"/>
      <c r="MYG294" s="135"/>
      <c r="MYH294" s="135"/>
      <c r="MYI294" s="135"/>
      <c r="MYJ294" s="135"/>
      <c r="MYK294" s="135"/>
      <c r="MYL294" s="135"/>
      <c r="MYM294" s="135"/>
      <c r="MYN294" s="135"/>
      <c r="MYO294" s="135"/>
      <c r="MYP294" s="135"/>
      <c r="MYQ294" s="135"/>
      <c r="MYR294" s="135"/>
      <c r="MYS294" s="135"/>
      <c r="MYT294" s="135"/>
      <c r="MYU294" s="135"/>
      <c r="MYV294" s="135"/>
      <c r="MYW294" s="135"/>
      <c r="MYX294" s="135"/>
      <c r="MYY294" s="135"/>
      <c r="MYZ294" s="135"/>
      <c r="MZA294" s="135"/>
      <c r="MZB294" s="135"/>
      <c r="MZC294" s="135"/>
      <c r="MZD294" s="135"/>
      <c r="MZE294" s="135"/>
      <c r="MZF294" s="135"/>
      <c r="MZG294" s="135"/>
      <c r="MZH294" s="135"/>
      <c r="MZI294" s="135"/>
      <c r="MZJ294" s="135"/>
      <c r="MZK294" s="135"/>
      <c r="MZL294" s="135"/>
      <c r="MZM294" s="135"/>
      <c r="MZN294" s="135"/>
      <c r="MZO294" s="135"/>
      <c r="MZP294" s="135"/>
      <c r="MZQ294" s="135"/>
      <c r="MZR294" s="135"/>
      <c r="MZS294" s="135"/>
      <c r="MZT294" s="135"/>
      <c r="MZU294" s="135"/>
      <c r="MZV294" s="135"/>
      <c r="MZW294" s="135"/>
      <c r="MZX294" s="135"/>
      <c r="MZY294" s="135"/>
      <c r="MZZ294" s="135"/>
      <c r="NAA294" s="135"/>
      <c r="NAB294" s="135"/>
      <c r="NAC294" s="135"/>
      <c r="NAD294" s="135"/>
      <c r="NAE294" s="135"/>
      <c r="NAF294" s="135"/>
      <c r="NAG294" s="135"/>
      <c r="NAH294" s="135"/>
      <c r="NAI294" s="135"/>
      <c r="NAJ294" s="135"/>
      <c r="NAK294" s="135"/>
      <c r="NAL294" s="135"/>
      <c r="NAM294" s="135"/>
      <c r="NAN294" s="135"/>
      <c r="NAO294" s="135"/>
      <c r="NAP294" s="135"/>
      <c r="NAQ294" s="135"/>
      <c r="NAR294" s="135"/>
      <c r="NAS294" s="135"/>
      <c r="NAT294" s="135"/>
      <c r="NAU294" s="135"/>
      <c r="NAV294" s="135"/>
      <c r="NAW294" s="135"/>
      <c r="NAX294" s="135"/>
      <c r="NAY294" s="135"/>
      <c r="NAZ294" s="135"/>
      <c r="NBA294" s="135"/>
      <c r="NBB294" s="135"/>
      <c r="NBC294" s="135"/>
      <c r="NBD294" s="135"/>
      <c r="NBE294" s="135"/>
      <c r="NBF294" s="135"/>
      <c r="NBG294" s="135"/>
      <c r="NBH294" s="135"/>
      <c r="NBI294" s="135"/>
      <c r="NBJ294" s="135"/>
      <c r="NBK294" s="135"/>
      <c r="NBL294" s="135"/>
      <c r="NBM294" s="135"/>
      <c r="NBN294" s="135"/>
      <c r="NBO294" s="135"/>
      <c r="NBP294" s="135"/>
      <c r="NBQ294" s="135"/>
      <c r="NBR294" s="135"/>
      <c r="NBS294" s="135"/>
      <c r="NBT294" s="135"/>
      <c r="NBU294" s="135"/>
      <c r="NBV294" s="135"/>
      <c r="NBW294" s="135"/>
      <c r="NBX294" s="135"/>
      <c r="NBY294" s="135"/>
      <c r="NBZ294" s="135"/>
      <c r="NCA294" s="135"/>
      <c r="NCB294" s="135"/>
      <c r="NCC294" s="135"/>
      <c r="NCD294" s="135"/>
      <c r="NCE294" s="135"/>
      <c r="NCF294" s="135"/>
      <c r="NCG294" s="135"/>
      <c r="NCH294" s="135"/>
      <c r="NCI294" s="135"/>
      <c r="NCJ294" s="135"/>
      <c r="NCK294" s="135"/>
      <c r="NCL294" s="135"/>
      <c r="NCM294" s="135"/>
      <c r="NCN294" s="135"/>
      <c r="NCO294" s="135"/>
      <c r="NCP294" s="135"/>
      <c r="NCQ294" s="135"/>
      <c r="NCR294" s="135"/>
      <c r="NCS294" s="135"/>
      <c r="NCT294" s="135"/>
      <c r="NCU294" s="135"/>
      <c r="NCV294" s="135"/>
      <c r="NCW294" s="135"/>
      <c r="NCX294" s="135"/>
      <c r="NCY294" s="135"/>
      <c r="NCZ294" s="135"/>
      <c r="NDA294" s="135"/>
      <c r="NDB294" s="135"/>
      <c r="NDC294" s="135"/>
      <c r="NDD294" s="135"/>
      <c r="NDE294" s="135"/>
      <c r="NDF294" s="135"/>
      <c r="NDG294" s="135"/>
      <c r="NDH294" s="135"/>
      <c r="NDI294" s="135"/>
      <c r="NDJ294" s="135"/>
      <c r="NDK294" s="135"/>
      <c r="NDL294" s="135"/>
      <c r="NDM294" s="135"/>
      <c r="NDN294" s="135"/>
      <c r="NDO294" s="135"/>
      <c r="NDP294" s="135"/>
      <c r="NDQ294" s="135"/>
      <c r="NDR294" s="135"/>
      <c r="NDS294" s="135"/>
      <c r="NDT294" s="135"/>
      <c r="NDU294" s="135"/>
      <c r="NDV294" s="135"/>
      <c r="NDW294" s="135"/>
      <c r="NDX294" s="135"/>
      <c r="NDY294" s="135"/>
      <c r="NDZ294" s="135"/>
      <c r="NEA294" s="135"/>
      <c r="NEB294" s="135"/>
      <c r="NEC294" s="135"/>
      <c r="NED294" s="135"/>
      <c r="NEE294" s="135"/>
      <c r="NEF294" s="135"/>
      <c r="NEG294" s="135"/>
      <c r="NEH294" s="135"/>
      <c r="NEI294" s="135"/>
      <c r="NEJ294" s="135"/>
      <c r="NEK294" s="135"/>
      <c r="NEL294" s="135"/>
      <c r="NEM294" s="135"/>
      <c r="NEN294" s="135"/>
      <c r="NEO294" s="135"/>
      <c r="NEP294" s="135"/>
      <c r="NEQ294" s="135"/>
      <c r="NER294" s="135"/>
      <c r="NES294" s="135"/>
      <c r="NET294" s="135"/>
      <c r="NEU294" s="135"/>
      <c r="NEV294" s="135"/>
      <c r="NEW294" s="135"/>
      <c r="NEX294" s="135"/>
      <c r="NEY294" s="135"/>
      <c r="NEZ294" s="135"/>
      <c r="NFA294" s="135"/>
      <c r="NFB294" s="135"/>
      <c r="NFC294" s="135"/>
      <c r="NFD294" s="135"/>
      <c r="NFE294" s="135"/>
      <c r="NFF294" s="135"/>
      <c r="NFG294" s="135"/>
      <c r="NFH294" s="135"/>
      <c r="NFI294" s="135"/>
      <c r="NFJ294" s="135"/>
      <c r="NFK294" s="135"/>
      <c r="NFL294" s="135"/>
      <c r="NFM294" s="135"/>
      <c r="NFN294" s="135"/>
      <c r="NFO294" s="135"/>
      <c r="NFP294" s="135"/>
      <c r="NFQ294" s="135"/>
      <c r="NFR294" s="135"/>
      <c r="NFS294" s="135"/>
      <c r="NFT294" s="135"/>
      <c r="NFU294" s="135"/>
      <c r="NFV294" s="135"/>
      <c r="NFW294" s="135"/>
      <c r="NFX294" s="135"/>
      <c r="NFY294" s="135"/>
      <c r="NFZ294" s="135"/>
      <c r="NGA294" s="135"/>
      <c r="NGB294" s="135"/>
      <c r="NGC294" s="135"/>
      <c r="NGD294" s="135"/>
      <c r="NGE294" s="135"/>
      <c r="NGF294" s="135"/>
      <c r="NGG294" s="135"/>
      <c r="NGH294" s="135"/>
      <c r="NGI294" s="135"/>
      <c r="NGJ294" s="135"/>
      <c r="NGK294" s="135"/>
      <c r="NGL294" s="135"/>
      <c r="NGM294" s="135"/>
      <c r="NGN294" s="135"/>
      <c r="NGO294" s="135"/>
      <c r="NGP294" s="135"/>
      <c r="NGQ294" s="135"/>
      <c r="NGR294" s="135"/>
      <c r="NGS294" s="135"/>
      <c r="NGT294" s="135"/>
      <c r="NGU294" s="135"/>
      <c r="NGV294" s="135"/>
      <c r="NGW294" s="135"/>
      <c r="NGX294" s="135"/>
      <c r="NGY294" s="135"/>
      <c r="NGZ294" s="135"/>
      <c r="NHA294" s="135"/>
      <c r="NHB294" s="135"/>
      <c r="NHC294" s="135"/>
      <c r="NHD294" s="135"/>
      <c r="NHE294" s="135"/>
      <c r="NHF294" s="135"/>
      <c r="NHG294" s="135"/>
      <c r="NHH294" s="135"/>
      <c r="NHI294" s="135"/>
      <c r="NHJ294" s="135"/>
      <c r="NHK294" s="135"/>
      <c r="NHL294" s="135"/>
      <c r="NHM294" s="135"/>
      <c r="NHN294" s="135"/>
      <c r="NHO294" s="135"/>
      <c r="NHP294" s="135"/>
      <c r="NHQ294" s="135"/>
      <c r="NHR294" s="135"/>
      <c r="NHS294" s="135"/>
      <c r="NHT294" s="135"/>
      <c r="NHU294" s="135"/>
      <c r="NHV294" s="135"/>
      <c r="NHW294" s="135"/>
      <c r="NHX294" s="135"/>
      <c r="NHY294" s="135"/>
      <c r="NHZ294" s="135"/>
      <c r="NIA294" s="135"/>
      <c r="NIB294" s="135"/>
      <c r="NIC294" s="135"/>
      <c r="NID294" s="135"/>
      <c r="NIE294" s="135"/>
      <c r="NIF294" s="135"/>
      <c r="NIG294" s="135"/>
      <c r="NIH294" s="135"/>
      <c r="NII294" s="135"/>
      <c r="NIJ294" s="135"/>
      <c r="NIK294" s="135"/>
      <c r="NIL294" s="135"/>
      <c r="NIM294" s="135"/>
      <c r="NIN294" s="135"/>
      <c r="NIO294" s="135"/>
      <c r="NIP294" s="135"/>
      <c r="NIQ294" s="135"/>
      <c r="NIR294" s="135"/>
      <c r="NIS294" s="135"/>
      <c r="NIT294" s="135"/>
      <c r="NIU294" s="135"/>
      <c r="NIV294" s="135"/>
      <c r="NIW294" s="135"/>
      <c r="NIX294" s="135"/>
      <c r="NIY294" s="135"/>
      <c r="NIZ294" s="135"/>
      <c r="NJA294" s="135"/>
      <c r="NJB294" s="135"/>
      <c r="NJC294" s="135"/>
      <c r="NJD294" s="135"/>
      <c r="NJE294" s="135"/>
      <c r="NJF294" s="135"/>
      <c r="NJG294" s="135"/>
      <c r="NJH294" s="135"/>
      <c r="NJI294" s="135"/>
      <c r="NJJ294" s="135"/>
      <c r="NJK294" s="135"/>
      <c r="NJL294" s="135"/>
      <c r="NJM294" s="135"/>
      <c r="NJN294" s="135"/>
      <c r="NJO294" s="135"/>
      <c r="NJP294" s="135"/>
      <c r="NJQ294" s="135"/>
      <c r="NJR294" s="135"/>
      <c r="NJS294" s="135"/>
      <c r="NJT294" s="135"/>
      <c r="NJU294" s="135"/>
      <c r="NJV294" s="135"/>
      <c r="NJW294" s="135"/>
      <c r="NJX294" s="135"/>
      <c r="NJY294" s="135"/>
      <c r="NJZ294" s="135"/>
      <c r="NKA294" s="135"/>
      <c r="NKB294" s="135"/>
      <c r="NKC294" s="135"/>
      <c r="NKD294" s="135"/>
      <c r="NKE294" s="135"/>
      <c r="NKF294" s="135"/>
      <c r="NKG294" s="135"/>
      <c r="NKH294" s="135"/>
      <c r="NKI294" s="135"/>
      <c r="NKJ294" s="135"/>
      <c r="NKK294" s="135"/>
      <c r="NKL294" s="135"/>
      <c r="NKM294" s="135"/>
      <c r="NKN294" s="135"/>
      <c r="NKO294" s="135"/>
      <c r="NKP294" s="135"/>
      <c r="NKQ294" s="135"/>
      <c r="NKR294" s="135"/>
      <c r="NKS294" s="135"/>
      <c r="NKT294" s="135"/>
      <c r="NKU294" s="135"/>
      <c r="NKV294" s="135"/>
      <c r="NKW294" s="135"/>
      <c r="NKX294" s="135"/>
      <c r="NKY294" s="135"/>
      <c r="NKZ294" s="135"/>
      <c r="NLA294" s="135"/>
      <c r="NLB294" s="135"/>
      <c r="NLC294" s="135"/>
      <c r="NLD294" s="135"/>
      <c r="NLE294" s="135"/>
      <c r="NLF294" s="135"/>
      <c r="NLG294" s="135"/>
      <c r="NLH294" s="135"/>
      <c r="NLI294" s="135"/>
      <c r="NLJ294" s="135"/>
      <c r="NLK294" s="135"/>
      <c r="NLL294" s="135"/>
      <c r="NLM294" s="135"/>
      <c r="NLN294" s="135"/>
      <c r="NLO294" s="135"/>
      <c r="NLP294" s="135"/>
      <c r="NLQ294" s="135"/>
      <c r="NLR294" s="135"/>
      <c r="NLS294" s="135"/>
      <c r="NLT294" s="135"/>
      <c r="NLU294" s="135"/>
      <c r="NLV294" s="135"/>
      <c r="NLW294" s="135"/>
      <c r="NLX294" s="135"/>
      <c r="NLY294" s="135"/>
      <c r="NLZ294" s="135"/>
      <c r="NMA294" s="135"/>
      <c r="NMB294" s="135"/>
      <c r="NMC294" s="135"/>
      <c r="NMD294" s="135"/>
      <c r="NME294" s="135"/>
      <c r="NMF294" s="135"/>
      <c r="NMG294" s="135"/>
      <c r="NMH294" s="135"/>
      <c r="NMI294" s="135"/>
      <c r="NMJ294" s="135"/>
      <c r="NMK294" s="135"/>
      <c r="NML294" s="135"/>
      <c r="NMM294" s="135"/>
      <c r="NMN294" s="135"/>
      <c r="NMO294" s="135"/>
      <c r="NMP294" s="135"/>
      <c r="NMQ294" s="135"/>
      <c r="NMR294" s="135"/>
      <c r="NMS294" s="135"/>
      <c r="NMT294" s="135"/>
      <c r="NMU294" s="135"/>
      <c r="NMV294" s="135"/>
      <c r="NMW294" s="135"/>
      <c r="NMX294" s="135"/>
      <c r="NMY294" s="135"/>
      <c r="NMZ294" s="135"/>
      <c r="NNA294" s="135"/>
      <c r="NNB294" s="135"/>
      <c r="NNC294" s="135"/>
      <c r="NND294" s="135"/>
      <c r="NNE294" s="135"/>
      <c r="NNF294" s="135"/>
      <c r="NNG294" s="135"/>
      <c r="NNH294" s="135"/>
      <c r="NNI294" s="135"/>
      <c r="NNJ294" s="135"/>
      <c r="NNK294" s="135"/>
      <c r="NNL294" s="135"/>
      <c r="NNM294" s="135"/>
      <c r="NNN294" s="135"/>
      <c r="NNO294" s="135"/>
      <c r="NNP294" s="135"/>
      <c r="NNQ294" s="135"/>
      <c r="NNR294" s="135"/>
      <c r="NNS294" s="135"/>
      <c r="NNT294" s="135"/>
      <c r="NNU294" s="135"/>
      <c r="NNV294" s="135"/>
      <c r="NNW294" s="135"/>
      <c r="NNX294" s="135"/>
      <c r="NNY294" s="135"/>
      <c r="NNZ294" s="135"/>
      <c r="NOA294" s="135"/>
      <c r="NOB294" s="135"/>
      <c r="NOC294" s="135"/>
      <c r="NOD294" s="135"/>
      <c r="NOE294" s="135"/>
      <c r="NOF294" s="135"/>
      <c r="NOG294" s="135"/>
      <c r="NOH294" s="135"/>
      <c r="NOI294" s="135"/>
      <c r="NOJ294" s="135"/>
      <c r="NOK294" s="135"/>
      <c r="NOL294" s="135"/>
      <c r="NOM294" s="135"/>
      <c r="NON294" s="135"/>
      <c r="NOO294" s="135"/>
      <c r="NOP294" s="135"/>
      <c r="NOQ294" s="135"/>
      <c r="NOR294" s="135"/>
      <c r="NOS294" s="135"/>
      <c r="NOT294" s="135"/>
      <c r="NOU294" s="135"/>
      <c r="NOV294" s="135"/>
      <c r="NOW294" s="135"/>
      <c r="NOX294" s="135"/>
      <c r="NOY294" s="135"/>
      <c r="NOZ294" s="135"/>
      <c r="NPA294" s="135"/>
      <c r="NPB294" s="135"/>
      <c r="NPC294" s="135"/>
      <c r="NPD294" s="135"/>
      <c r="NPE294" s="135"/>
      <c r="NPF294" s="135"/>
      <c r="NPG294" s="135"/>
      <c r="NPH294" s="135"/>
      <c r="NPI294" s="135"/>
      <c r="NPJ294" s="135"/>
      <c r="NPK294" s="135"/>
      <c r="NPL294" s="135"/>
      <c r="NPM294" s="135"/>
      <c r="NPN294" s="135"/>
      <c r="NPO294" s="135"/>
      <c r="NPP294" s="135"/>
      <c r="NPQ294" s="135"/>
      <c r="NPR294" s="135"/>
      <c r="NPS294" s="135"/>
      <c r="NPT294" s="135"/>
      <c r="NPU294" s="135"/>
      <c r="NPV294" s="135"/>
      <c r="NPW294" s="135"/>
      <c r="NPX294" s="135"/>
      <c r="NPY294" s="135"/>
      <c r="NPZ294" s="135"/>
      <c r="NQA294" s="135"/>
      <c r="NQB294" s="135"/>
      <c r="NQC294" s="135"/>
      <c r="NQD294" s="135"/>
      <c r="NQE294" s="135"/>
      <c r="NQF294" s="135"/>
      <c r="NQG294" s="135"/>
      <c r="NQH294" s="135"/>
      <c r="NQI294" s="135"/>
      <c r="NQJ294" s="135"/>
      <c r="NQK294" s="135"/>
      <c r="NQL294" s="135"/>
      <c r="NQM294" s="135"/>
      <c r="NQN294" s="135"/>
      <c r="NQO294" s="135"/>
      <c r="NQP294" s="135"/>
      <c r="NQQ294" s="135"/>
      <c r="NQR294" s="135"/>
      <c r="NQS294" s="135"/>
      <c r="NQT294" s="135"/>
      <c r="NQU294" s="135"/>
      <c r="NQV294" s="135"/>
      <c r="NQW294" s="135"/>
      <c r="NQX294" s="135"/>
      <c r="NQY294" s="135"/>
      <c r="NQZ294" s="135"/>
      <c r="NRA294" s="135"/>
      <c r="NRB294" s="135"/>
      <c r="NRC294" s="135"/>
      <c r="NRD294" s="135"/>
      <c r="NRE294" s="135"/>
      <c r="NRF294" s="135"/>
      <c r="NRG294" s="135"/>
      <c r="NRH294" s="135"/>
      <c r="NRI294" s="135"/>
      <c r="NRJ294" s="135"/>
      <c r="NRK294" s="135"/>
      <c r="NRL294" s="135"/>
      <c r="NRM294" s="135"/>
      <c r="NRN294" s="135"/>
      <c r="NRO294" s="135"/>
      <c r="NRP294" s="135"/>
      <c r="NRQ294" s="135"/>
      <c r="NRR294" s="135"/>
      <c r="NRS294" s="135"/>
      <c r="NRT294" s="135"/>
      <c r="NRU294" s="135"/>
      <c r="NRV294" s="135"/>
      <c r="NRW294" s="135"/>
      <c r="NRX294" s="135"/>
      <c r="NRY294" s="135"/>
      <c r="NRZ294" s="135"/>
      <c r="NSA294" s="135"/>
      <c r="NSB294" s="135"/>
      <c r="NSC294" s="135"/>
      <c r="NSD294" s="135"/>
      <c r="NSE294" s="135"/>
      <c r="NSF294" s="135"/>
      <c r="NSG294" s="135"/>
      <c r="NSH294" s="135"/>
      <c r="NSI294" s="135"/>
      <c r="NSJ294" s="135"/>
      <c r="NSK294" s="135"/>
      <c r="NSL294" s="135"/>
      <c r="NSM294" s="135"/>
      <c r="NSN294" s="135"/>
      <c r="NSO294" s="135"/>
      <c r="NSP294" s="135"/>
      <c r="NSQ294" s="135"/>
      <c r="NSR294" s="135"/>
      <c r="NSS294" s="135"/>
      <c r="NST294" s="135"/>
      <c r="NSU294" s="135"/>
      <c r="NSV294" s="135"/>
      <c r="NSW294" s="135"/>
      <c r="NSX294" s="135"/>
      <c r="NSY294" s="135"/>
      <c r="NSZ294" s="135"/>
      <c r="NTA294" s="135"/>
      <c r="NTB294" s="135"/>
      <c r="NTC294" s="135"/>
      <c r="NTD294" s="135"/>
      <c r="NTE294" s="135"/>
      <c r="NTF294" s="135"/>
      <c r="NTG294" s="135"/>
      <c r="NTH294" s="135"/>
      <c r="NTI294" s="135"/>
      <c r="NTJ294" s="135"/>
      <c r="NTK294" s="135"/>
      <c r="NTL294" s="135"/>
      <c r="NTM294" s="135"/>
      <c r="NTN294" s="135"/>
      <c r="NTO294" s="135"/>
      <c r="NTP294" s="135"/>
      <c r="NTQ294" s="135"/>
      <c r="NTR294" s="135"/>
      <c r="NTS294" s="135"/>
      <c r="NTT294" s="135"/>
      <c r="NTU294" s="135"/>
      <c r="NTV294" s="135"/>
      <c r="NTW294" s="135"/>
      <c r="NTX294" s="135"/>
      <c r="NTY294" s="135"/>
      <c r="NTZ294" s="135"/>
      <c r="NUA294" s="135"/>
      <c r="NUB294" s="135"/>
      <c r="NUC294" s="135"/>
      <c r="NUD294" s="135"/>
      <c r="NUE294" s="135"/>
      <c r="NUF294" s="135"/>
      <c r="NUG294" s="135"/>
      <c r="NUH294" s="135"/>
      <c r="NUI294" s="135"/>
      <c r="NUJ294" s="135"/>
      <c r="NUK294" s="135"/>
      <c r="NUL294" s="135"/>
      <c r="NUM294" s="135"/>
      <c r="NUN294" s="135"/>
      <c r="NUO294" s="135"/>
      <c r="NUP294" s="135"/>
      <c r="NUQ294" s="135"/>
      <c r="NUR294" s="135"/>
      <c r="NUS294" s="135"/>
      <c r="NUT294" s="135"/>
      <c r="NUU294" s="135"/>
      <c r="NUV294" s="135"/>
      <c r="NUW294" s="135"/>
      <c r="NUX294" s="135"/>
      <c r="NUY294" s="135"/>
      <c r="NUZ294" s="135"/>
      <c r="NVA294" s="135"/>
      <c r="NVB294" s="135"/>
      <c r="NVC294" s="135"/>
      <c r="NVD294" s="135"/>
      <c r="NVE294" s="135"/>
      <c r="NVF294" s="135"/>
      <c r="NVG294" s="135"/>
      <c r="NVH294" s="135"/>
      <c r="NVI294" s="135"/>
      <c r="NVJ294" s="135"/>
      <c r="NVK294" s="135"/>
      <c r="NVL294" s="135"/>
      <c r="NVM294" s="135"/>
      <c r="NVN294" s="135"/>
      <c r="NVO294" s="135"/>
      <c r="NVP294" s="135"/>
      <c r="NVQ294" s="135"/>
      <c r="NVR294" s="135"/>
      <c r="NVS294" s="135"/>
      <c r="NVT294" s="135"/>
      <c r="NVU294" s="135"/>
      <c r="NVV294" s="135"/>
      <c r="NVW294" s="135"/>
      <c r="NVX294" s="135"/>
      <c r="NVY294" s="135"/>
      <c r="NVZ294" s="135"/>
      <c r="NWA294" s="135"/>
      <c r="NWB294" s="135"/>
      <c r="NWC294" s="135"/>
      <c r="NWD294" s="135"/>
      <c r="NWE294" s="135"/>
      <c r="NWF294" s="135"/>
      <c r="NWG294" s="135"/>
      <c r="NWH294" s="135"/>
      <c r="NWI294" s="135"/>
      <c r="NWJ294" s="135"/>
      <c r="NWK294" s="135"/>
      <c r="NWL294" s="135"/>
      <c r="NWM294" s="135"/>
      <c r="NWN294" s="135"/>
      <c r="NWO294" s="135"/>
      <c r="NWP294" s="135"/>
      <c r="NWQ294" s="135"/>
      <c r="NWR294" s="135"/>
      <c r="NWS294" s="135"/>
      <c r="NWT294" s="135"/>
      <c r="NWU294" s="135"/>
      <c r="NWV294" s="135"/>
      <c r="NWW294" s="135"/>
      <c r="NWX294" s="135"/>
      <c r="NWY294" s="135"/>
      <c r="NWZ294" s="135"/>
      <c r="NXA294" s="135"/>
      <c r="NXB294" s="135"/>
      <c r="NXC294" s="135"/>
      <c r="NXD294" s="135"/>
      <c r="NXE294" s="135"/>
      <c r="NXF294" s="135"/>
      <c r="NXG294" s="135"/>
      <c r="NXH294" s="135"/>
      <c r="NXI294" s="135"/>
      <c r="NXJ294" s="135"/>
      <c r="NXK294" s="135"/>
      <c r="NXL294" s="135"/>
      <c r="NXM294" s="135"/>
      <c r="NXN294" s="135"/>
      <c r="NXO294" s="135"/>
      <c r="NXP294" s="135"/>
      <c r="NXQ294" s="135"/>
      <c r="NXR294" s="135"/>
      <c r="NXS294" s="135"/>
      <c r="NXT294" s="135"/>
      <c r="NXU294" s="135"/>
      <c r="NXV294" s="135"/>
      <c r="NXW294" s="135"/>
      <c r="NXX294" s="135"/>
      <c r="NXY294" s="135"/>
      <c r="NXZ294" s="135"/>
      <c r="NYA294" s="135"/>
      <c r="NYB294" s="135"/>
      <c r="NYC294" s="135"/>
      <c r="NYD294" s="135"/>
      <c r="NYE294" s="135"/>
      <c r="NYF294" s="135"/>
      <c r="NYG294" s="135"/>
      <c r="NYH294" s="135"/>
      <c r="NYI294" s="135"/>
      <c r="NYJ294" s="135"/>
      <c r="NYK294" s="135"/>
      <c r="NYL294" s="135"/>
      <c r="NYM294" s="135"/>
      <c r="NYN294" s="135"/>
      <c r="NYO294" s="135"/>
      <c r="NYP294" s="135"/>
      <c r="NYQ294" s="135"/>
      <c r="NYR294" s="135"/>
      <c r="NYS294" s="135"/>
      <c r="NYT294" s="135"/>
      <c r="NYU294" s="135"/>
      <c r="NYV294" s="135"/>
      <c r="NYW294" s="135"/>
      <c r="NYX294" s="135"/>
      <c r="NYY294" s="135"/>
      <c r="NYZ294" s="135"/>
      <c r="NZA294" s="135"/>
      <c r="NZB294" s="135"/>
      <c r="NZC294" s="135"/>
      <c r="NZD294" s="135"/>
      <c r="NZE294" s="135"/>
      <c r="NZF294" s="135"/>
      <c r="NZG294" s="135"/>
      <c r="NZH294" s="135"/>
      <c r="NZI294" s="135"/>
      <c r="NZJ294" s="135"/>
      <c r="NZK294" s="135"/>
      <c r="NZL294" s="135"/>
      <c r="NZM294" s="135"/>
      <c r="NZN294" s="135"/>
      <c r="NZO294" s="135"/>
      <c r="NZP294" s="135"/>
      <c r="NZQ294" s="135"/>
      <c r="NZR294" s="135"/>
      <c r="NZS294" s="135"/>
      <c r="NZT294" s="135"/>
      <c r="NZU294" s="135"/>
      <c r="NZV294" s="135"/>
      <c r="NZW294" s="135"/>
      <c r="NZX294" s="135"/>
      <c r="NZY294" s="135"/>
      <c r="NZZ294" s="135"/>
      <c r="OAA294" s="135"/>
      <c r="OAB294" s="135"/>
      <c r="OAC294" s="135"/>
      <c r="OAD294" s="135"/>
      <c r="OAE294" s="135"/>
      <c r="OAF294" s="135"/>
      <c r="OAG294" s="135"/>
      <c r="OAH294" s="135"/>
      <c r="OAI294" s="135"/>
      <c r="OAJ294" s="135"/>
      <c r="OAK294" s="135"/>
      <c r="OAL294" s="135"/>
      <c r="OAM294" s="135"/>
      <c r="OAN294" s="135"/>
      <c r="OAO294" s="135"/>
      <c r="OAP294" s="135"/>
      <c r="OAQ294" s="135"/>
      <c r="OAR294" s="135"/>
      <c r="OAS294" s="135"/>
      <c r="OAT294" s="135"/>
      <c r="OAU294" s="135"/>
      <c r="OAV294" s="135"/>
      <c r="OAW294" s="135"/>
      <c r="OAX294" s="135"/>
      <c r="OAY294" s="135"/>
      <c r="OAZ294" s="135"/>
      <c r="OBA294" s="135"/>
      <c r="OBB294" s="135"/>
      <c r="OBC294" s="135"/>
      <c r="OBD294" s="135"/>
      <c r="OBE294" s="135"/>
      <c r="OBF294" s="135"/>
      <c r="OBG294" s="135"/>
      <c r="OBH294" s="135"/>
      <c r="OBI294" s="135"/>
      <c r="OBJ294" s="135"/>
      <c r="OBK294" s="135"/>
      <c r="OBL294" s="135"/>
      <c r="OBM294" s="135"/>
      <c r="OBN294" s="135"/>
      <c r="OBO294" s="135"/>
      <c r="OBP294" s="135"/>
      <c r="OBQ294" s="135"/>
      <c r="OBR294" s="135"/>
      <c r="OBS294" s="135"/>
      <c r="OBT294" s="135"/>
      <c r="OBU294" s="135"/>
      <c r="OBV294" s="135"/>
      <c r="OBW294" s="135"/>
      <c r="OBX294" s="135"/>
      <c r="OBY294" s="135"/>
      <c r="OBZ294" s="135"/>
      <c r="OCA294" s="135"/>
      <c r="OCB294" s="135"/>
      <c r="OCC294" s="135"/>
      <c r="OCD294" s="135"/>
      <c r="OCE294" s="135"/>
      <c r="OCF294" s="135"/>
      <c r="OCG294" s="135"/>
      <c r="OCH294" s="135"/>
      <c r="OCI294" s="135"/>
      <c r="OCJ294" s="135"/>
      <c r="OCK294" s="135"/>
      <c r="OCL294" s="135"/>
      <c r="OCM294" s="135"/>
      <c r="OCN294" s="135"/>
      <c r="OCO294" s="135"/>
      <c r="OCP294" s="135"/>
      <c r="OCQ294" s="135"/>
      <c r="OCR294" s="135"/>
      <c r="OCS294" s="135"/>
      <c r="OCT294" s="135"/>
      <c r="OCU294" s="135"/>
      <c r="OCV294" s="135"/>
      <c r="OCW294" s="135"/>
      <c r="OCX294" s="135"/>
      <c r="OCY294" s="135"/>
      <c r="OCZ294" s="135"/>
      <c r="ODA294" s="135"/>
      <c r="ODB294" s="135"/>
      <c r="ODC294" s="135"/>
      <c r="ODD294" s="135"/>
      <c r="ODE294" s="135"/>
      <c r="ODF294" s="135"/>
      <c r="ODG294" s="135"/>
      <c r="ODH294" s="135"/>
      <c r="ODI294" s="135"/>
      <c r="ODJ294" s="135"/>
      <c r="ODK294" s="135"/>
      <c r="ODL294" s="135"/>
      <c r="ODM294" s="135"/>
      <c r="ODN294" s="135"/>
      <c r="ODO294" s="135"/>
      <c r="ODP294" s="135"/>
      <c r="ODQ294" s="135"/>
      <c r="ODR294" s="135"/>
      <c r="ODS294" s="135"/>
      <c r="ODT294" s="135"/>
      <c r="ODU294" s="135"/>
      <c r="ODV294" s="135"/>
      <c r="ODW294" s="135"/>
      <c r="ODX294" s="135"/>
      <c r="ODY294" s="135"/>
      <c r="ODZ294" s="135"/>
      <c r="OEA294" s="135"/>
      <c r="OEB294" s="135"/>
      <c r="OEC294" s="135"/>
      <c r="OED294" s="135"/>
      <c r="OEE294" s="135"/>
      <c r="OEF294" s="135"/>
      <c r="OEG294" s="135"/>
      <c r="OEH294" s="135"/>
      <c r="OEI294" s="135"/>
      <c r="OEJ294" s="135"/>
      <c r="OEK294" s="135"/>
      <c r="OEL294" s="135"/>
      <c r="OEM294" s="135"/>
      <c r="OEN294" s="135"/>
      <c r="OEO294" s="135"/>
      <c r="OEP294" s="135"/>
      <c r="OEQ294" s="135"/>
      <c r="OER294" s="135"/>
      <c r="OES294" s="135"/>
      <c r="OET294" s="135"/>
      <c r="OEU294" s="135"/>
      <c r="OEV294" s="135"/>
      <c r="OEW294" s="135"/>
      <c r="OEX294" s="135"/>
      <c r="OEY294" s="135"/>
      <c r="OEZ294" s="135"/>
      <c r="OFA294" s="135"/>
      <c r="OFB294" s="135"/>
      <c r="OFC294" s="135"/>
      <c r="OFD294" s="135"/>
      <c r="OFE294" s="135"/>
      <c r="OFF294" s="135"/>
      <c r="OFG294" s="135"/>
      <c r="OFH294" s="135"/>
      <c r="OFI294" s="135"/>
      <c r="OFJ294" s="135"/>
      <c r="OFK294" s="135"/>
      <c r="OFL294" s="135"/>
      <c r="OFM294" s="135"/>
      <c r="OFN294" s="135"/>
      <c r="OFO294" s="135"/>
      <c r="OFP294" s="135"/>
      <c r="OFQ294" s="135"/>
      <c r="OFR294" s="135"/>
      <c r="OFS294" s="135"/>
      <c r="OFT294" s="135"/>
      <c r="OFU294" s="135"/>
      <c r="OFV294" s="135"/>
      <c r="OFW294" s="135"/>
      <c r="OFX294" s="135"/>
      <c r="OFY294" s="135"/>
      <c r="OFZ294" s="135"/>
      <c r="OGA294" s="135"/>
      <c r="OGB294" s="135"/>
      <c r="OGC294" s="135"/>
      <c r="OGD294" s="135"/>
      <c r="OGE294" s="135"/>
      <c r="OGF294" s="135"/>
      <c r="OGG294" s="135"/>
      <c r="OGH294" s="135"/>
      <c r="OGI294" s="135"/>
      <c r="OGJ294" s="135"/>
      <c r="OGK294" s="135"/>
      <c r="OGL294" s="135"/>
      <c r="OGM294" s="135"/>
      <c r="OGN294" s="135"/>
      <c r="OGO294" s="135"/>
      <c r="OGP294" s="135"/>
      <c r="OGQ294" s="135"/>
      <c r="OGR294" s="135"/>
      <c r="OGS294" s="135"/>
      <c r="OGT294" s="135"/>
      <c r="OGU294" s="135"/>
      <c r="OGV294" s="135"/>
      <c r="OGW294" s="135"/>
      <c r="OGX294" s="135"/>
      <c r="OGY294" s="135"/>
      <c r="OGZ294" s="135"/>
      <c r="OHA294" s="135"/>
      <c r="OHB294" s="135"/>
      <c r="OHC294" s="135"/>
      <c r="OHD294" s="135"/>
      <c r="OHE294" s="135"/>
      <c r="OHF294" s="135"/>
      <c r="OHG294" s="135"/>
      <c r="OHH294" s="135"/>
      <c r="OHI294" s="135"/>
      <c r="OHJ294" s="135"/>
      <c r="OHK294" s="135"/>
      <c r="OHL294" s="135"/>
      <c r="OHM294" s="135"/>
      <c r="OHN294" s="135"/>
      <c r="OHO294" s="135"/>
      <c r="OHP294" s="135"/>
      <c r="OHQ294" s="135"/>
      <c r="OHR294" s="135"/>
      <c r="OHS294" s="135"/>
      <c r="OHT294" s="135"/>
      <c r="OHU294" s="135"/>
      <c r="OHV294" s="135"/>
      <c r="OHW294" s="135"/>
      <c r="OHX294" s="135"/>
      <c r="OHY294" s="135"/>
      <c r="OHZ294" s="135"/>
      <c r="OIA294" s="135"/>
      <c r="OIB294" s="135"/>
      <c r="OIC294" s="135"/>
      <c r="OID294" s="135"/>
      <c r="OIE294" s="135"/>
      <c r="OIF294" s="135"/>
      <c r="OIG294" s="135"/>
      <c r="OIH294" s="135"/>
      <c r="OII294" s="135"/>
      <c r="OIJ294" s="135"/>
      <c r="OIK294" s="135"/>
      <c r="OIL294" s="135"/>
      <c r="OIM294" s="135"/>
      <c r="OIN294" s="135"/>
      <c r="OIO294" s="135"/>
      <c r="OIP294" s="135"/>
      <c r="OIQ294" s="135"/>
      <c r="OIR294" s="135"/>
      <c r="OIS294" s="135"/>
      <c r="OIT294" s="135"/>
      <c r="OIU294" s="135"/>
      <c r="OIV294" s="135"/>
      <c r="OIW294" s="135"/>
      <c r="OIX294" s="135"/>
      <c r="OIY294" s="135"/>
      <c r="OIZ294" s="135"/>
      <c r="OJA294" s="135"/>
      <c r="OJB294" s="135"/>
      <c r="OJC294" s="135"/>
      <c r="OJD294" s="135"/>
      <c r="OJE294" s="135"/>
      <c r="OJF294" s="135"/>
      <c r="OJG294" s="135"/>
      <c r="OJH294" s="135"/>
      <c r="OJI294" s="135"/>
      <c r="OJJ294" s="135"/>
      <c r="OJK294" s="135"/>
      <c r="OJL294" s="135"/>
      <c r="OJM294" s="135"/>
      <c r="OJN294" s="135"/>
      <c r="OJO294" s="135"/>
      <c r="OJP294" s="135"/>
      <c r="OJQ294" s="135"/>
      <c r="OJR294" s="135"/>
      <c r="OJS294" s="135"/>
      <c r="OJT294" s="135"/>
      <c r="OJU294" s="135"/>
      <c r="OJV294" s="135"/>
      <c r="OJW294" s="135"/>
      <c r="OJX294" s="135"/>
      <c r="OJY294" s="135"/>
      <c r="OJZ294" s="135"/>
      <c r="OKA294" s="135"/>
      <c r="OKB294" s="135"/>
      <c r="OKC294" s="135"/>
      <c r="OKD294" s="135"/>
      <c r="OKE294" s="135"/>
      <c r="OKF294" s="135"/>
      <c r="OKG294" s="135"/>
      <c r="OKH294" s="135"/>
      <c r="OKI294" s="135"/>
      <c r="OKJ294" s="135"/>
      <c r="OKK294" s="135"/>
      <c r="OKL294" s="135"/>
      <c r="OKM294" s="135"/>
      <c r="OKN294" s="135"/>
      <c r="OKO294" s="135"/>
      <c r="OKP294" s="135"/>
      <c r="OKQ294" s="135"/>
      <c r="OKR294" s="135"/>
      <c r="OKS294" s="135"/>
      <c r="OKT294" s="135"/>
      <c r="OKU294" s="135"/>
      <c r="OKV294" s="135"/>
      <c r="OKW294" s="135"/>
      <c r="OKX294" s="135"/>
      <c r="OKY294" s="135"/>
      <c r="OKZ294" s="135"/>
      <c r="OLA294" s="135"/>
      <c r="OLB294" s="135"/>
      <c r="OLC294" s="135"/>
      <c r="OLD294" s="135"/>
      <c r="OLE294" s="135"/>
      <c r="OLF294" s="135"/>
      <c r="OLG294" s="135"/>
      <c r="OLH294" s="135"/>
      <c r="OLI294" s="135"/>
      <c r="OLJ294" s="135"/>
      <c r="OLK294" s="135"/>
      <c r="OLL294" s="135"/>
      <c r="OLM294" s="135"/>
      <c r="OLN294" s="135"/>
      <c r="OLO294" s="135"/>
      <c r="OLP294" s="135"/>
      <c r="OLQ294" s="135"/>
      <c r="OLR294" s="135"/>
      <c r="OLS294" s="135"/>
      <c r="OLT294" s="135"/>
      <c r="OLU294" s="135"/>
      <c r="OLV294" s="135"/>
      <c r="OLW294" s="135"/>
      <c r="OLX294" s="135"/>
      <c r="OLY294" s="135"/>
      <c r="OLZ294" s="135"/>
      <c r="OMA294" s="135"/>
      <c r="OMB294" s="135"/>
      <c r="OMC294" s="135"/>
      <c r="OMD294" s="135"/>
      <c r="OME294" s="135"/>
      <c r="OMF294" s="135"/>
      <c r="OMG294" s="135"/>
      <c r="OMH294" s="135"/>
      <c r="OMI294" s="135"/>
      <c r="OMJ294" s="135"/>
      <c r="OMK294" s="135"/>
      <c r="OML294" s="135"/>
      <c r="OMM294" s="135"/>
      <c r="OMN294" s="135"/>
      <c r="OMO294" s="135"/>
      <c r="OMP294" s="135"/>
      <c r="OMQ294" s="135"/>
      <c r="OMR294" s="135"/>
      <c r="OMS294" s="135"/>
      <c r="OMT294" s="135"/>
      <c r="OMU294" s="135"/>
      <c r="OMV294" s="135"/>
      <c r="OMW294" s="135"/>
      <c r="OMX294" s="135"/>
      <c r="OMY294" s="135"/>
      <c r="OMZ294" s="135"/>
      <c r="ONA294" s="135"/>
      <c r="ONB294" s="135"/>
      <c r="ONC294" s="135"/>
      <c r="OND294" s="135"/>
      <c r="ONE294" s="135"/>
      <c r="ONF294" s="135"/>
      <c r="ONG294" s="135"/>
      <c r="ONH294" s="135"/>
      <c r="ONI294" s="135"/>
      <c r="ONJ294" s="135"/>
      <c r="ONK294" s="135"/>
      <c r="ONL294" s="135"/>
      <c r="ONM294" s="135"/>
      <c r="ONN294" s="135"/>
      <c r="ONO294" s="135"/>
      <c r="ONP294" s="135"/>
      <c r="ONQ294" s="135"/>
      <c r="ONR294" s="135"/>
      <c r="ONS294" s="135"/>
      <c r="ONT294" s="135"/>
      <c r="ONU294" s="135"/>
      <c r="ONV294" s="135"/>
      <c r="ONW294" s="135"/>
      <c r="ONX294" s="135"/>
      <c r="ONY294" s="135"/>
      <c r="ONZ294" s="135"/>
      <c r="OOA294" s="135"/>
      <c r="OOB294" s="135"/>
      <c r="OOC294" s="135"/>
      <c r="OOD294" s="135"/>
      <c r="OOE294" s="135"/>
      <c r="OOF294" s="135"/>
      <c r="OOG294" s="135"/>
      <c r="OOH294" s="135"/>
      <c r="OOI294" s="135"/>
      <c r="OOJ294" s="135"/>
      <c r="OOK294" s="135"/>
      <c r="OOL294" s="135"/>
      <c r="OOM294" s="135"/>
      <c r="OON294" s="135"/>
      <c r="OOO294" s="135"/>
      <c r="OOP294" s="135"/>
      <c r="OOQ294" s="135"/>
      <c r="OOR294" s="135"/>
      <c r="OOS294" s="135"/>
      <c r="OOT294" s="135"/>
      <c r="OOU294" s="135"/>
      <c r="OOV294" s="135"/>
      <c r="OOW294" s="135"/>
      <c r="OOX294" s="135"/>
      <c r="OOY294" s="135"/>
      <c r="OOZ294" s="135"/>
      <c r="OPA294" s="135"/>
      <c r="OPB294" s="135"/>
      <c r="OPC294" s="135"/>
      <c r="OPD294" s="135"/>
      <c r="OPE294" s="135"/>
      <c r="OPF294" s="135"/>
      <c r="OPG294" s="135"/>
      <c r="OPH294" s="135"/>
      <c r="OPI294" s="135"/>
      <c r="OPJ294" s="135"/>
      <c r="OPK294" s="135"/>
      <c r="OPL294" s="135"/>
      <c r="OPM294" s="135"/>
      <c r="OPN294" s="135"/>
      <c r="OPO294" s="135"/>
      <c r="OPP294" s="135"/>
      <c r="OPQ294" s="135"/>
      <c r="OPR294" s="135"/>
      <c r="OPS294" s="135"/>
      <c r="OPT294" s="135"/>
      <c r="OPU294" s="135"/>
      <c r="OPV294" s="135"/>
      <c r="OPW294" s="135"/>
      <c r="OPX294" s="135"/>
      <c r="OPY294" s="135"/>
      <c r="OPZ294" s="135"/>
      <c r="OQA294" s="135"/>
      <c r="OQB294" s="135"/>
      <c r="OQC294" s="135"/>
      <c r="OQD294" s="135"/>
      <c r="OQE294" s="135"/>
      <c r="OQF294" s="135"/>
      <c r="OQG294" s="135"/>
      <c r="OQH294" s="135"/>
      <c r="OQI294" s="135"/>
      <c r="OQJ294" s="135"/>
      <c r="OQK294" s="135"/>
      <c r="OQL294" s="135"/>
      <c r="OQM294" s="135"/>
      <c r="OQN294" s="135"/>
      <c r="OQO294" s="135"/>
      <c r="OQP294" s="135"/>
      <c r="OQQ294" s="135"/>
      <c r="OQR294" s="135"/>
      <c r="OQS294" s="135"/>
      <c r="OQT294" s="135"/>
      <c r="OQU294" s="135"/>
      <c r="OQV294" s="135"/>
      <c r="OQW294" s="135"/>
      <c r="OQX294" s="135"/>
      <c r="OQY294" s="135"/>
      <c r="OQZ294" s="135"/>
      <c r="ORA294" s="135"/>
      <c r="ORB294" s="135"/>
      <c r="ORC294" s="135"/>
      <c r="ORD294" s="135"/>
      <c r="ORE294" s="135"/>
      <c r="ORF294" s="135"/>
      <c r="ORG294" s="135"/>
      <c r="ORH294" s="135"/>
      <c r="ORI294" s="135"/>
      <c r="ORJ294" s="135"/>
      <c r="ORK294" s="135"/>
      <c r="ORL294" s="135"/>
      <c r="ORM294" s="135"/>
      <c r="ORN294" s="135"/>
      <c r="ORO294" s="135"/>
      <c r="ORP294" s="135"/>
      <c r="ORQ294" s="135"/>
      <c r="ORR294" s="135"/>
      <c r="ORS294" s="135"/>
      <c r="ORT294" s="135"/>
      <c r="ORU294" s="135"/>
      <c r="ORV294" s="135"/>
      <c r="ORW294" s="135"/>
      <c r="ORX294" s="135"/>
      <c r="ORY294" s="135"/>
      <c r="ORZ294" s="135"/>
      <c r="OSA294" s="135"/>
      <c r="OSB294" s="135"/>
      <c r="OSC294" s="135"/>
      <c r="OSD294" s="135"/>
      <c r="OSE294" s="135"/>
      <c r="OSF294" s="135"/>
      <c r="OSG294" s="135"/>
      <c r="OSH294" s="135"/>
      <c r="OSI294" s="135"/>
      <c r="OSJ294" s="135"/>
      <c r="OSK294" s="135"/>
      <c r="OSL294" s="135"/>
      <c r="OSM294" s="135"/>
      <c r="OSN294" s="135"/>
      <c r="OSO294" s="135"/>
      <c r="OSP294" s="135"/>
      <c r="OSQ294" s="135"/>
      <c r="OSR294" s="135"/>
      <c r="OSS294" s="135"/>
      <c r="OST294" s="135"/>
      <c r="OSU294" s="135"/>
      <c r="OSV294" s="135"/>
      <c r="OSW294" s="135"/>
      <c r="OSX294" s="135"/>
      <c r="OSY294" s="135"/>
      <c r="OSZ294" s="135"/>
      <c r="OTA294" s="135"/>
      <c r="OTB294" s="135"/>
      <c r="OTC294" s="135"/>
      <c r="OTD294" s="135"/>
      <c r="OTE294" s="135"/>
      <c r="OTF294" s="135"/>
      <c r="OTG294" s="135"/>
      <c r="OTH294" s="135"/>
      <c r="OTI294" s="135"/>
      <c r="OTJ294" s="135"/>
      <c r="OTK294" s="135"/>
      <c r="OTL294" s="135"/>
      <c r="OTM294" s="135"/>
      <c r="OTN294" s="135"/>
      <c r="OTO294" s="135"/>
      <c r="OTP294" s="135"/>
      <c r="OTQ294" s="135"/>
      <c r="OTR294" s="135"/>
      <c r="OTS294" s="135"/>
      <c r="OTT294" s="135"/>
      <c r="OTU294" s="135"/>
      <c r="OTV294" s="135"/>
      <c r="OTW294" s="135"/>
      <c r="OTX294" s="135"/>
      <c r="OTY294" s="135"/>
      <c r="OTZ294" s="135"/>
      <c r="OUA294" s="135"/>
      <c r="OUB294" s="135"/>
      <c r="OUC294" s="135"/>
      <c r="OUD294" s="135"/>
      <c r="OUE294" s="135"/>
      <c r="OUF294" s="135"/>
      <c r="OUG294" s="135"/>
      <c r="OUH294" s="135"/>
      <c r="OUI294" s="135"/>
      <c r="OUJ294" s="135"/>
      <c r="OUK294" s="135"/>
      <c r="OUL294" s="135"/>
      <c r="OUM294" s="135"/>
      <c r="OUN294" s="135"/>
      <c r="OUO294" s="135"/>
      <c r="OUP294" s="135"/>
      <c r="OUQ294" s="135"/>
      <c r="OUR294" s="135"/>
      <c r="OUS294" s="135"/>
      <c r="OUT294" s="135"/>
      <c r="OUU294" s="135"/>
      <c r="OUV294" s="135"/>
      <c r="OUW294" s="135"/>
      <c r="OUX294" s="135"/>
      <c r="OUY294" s="135"/>
      <c r="OUZ294" s="135"/>
      <c r="OVA294" s="135"/>
      <c r="OVB294" s="135"/>
      <c r="OVC294" s="135"/>
      <c r="OVD294" s="135"/>
      <c r="OVE294" s="135"/>
      <c r="OVF294" s="135"/>
      <c r="OVG294" s="135"/>
      <c r="OVH294" s="135"/>
      <c r="OVI294" s="135"/>
      <c r="OVJ294" s="135"/>
      <c r="OVK294" s="135"/>
      <c r="OVL294" s="135"/>
      <c r="OVM294" s="135"/>
      <c r="OVN294" s="135"/>
      <c r="OVO294" s="135"/>
      <c r="OVP294" s="135"/>
      <c r="OVQ294" s="135"/>
      <c r="OVR294" s="135"/>
      <c r="OVS294" s="135"/>
      <c r="OVT294" s="135"/>
      <c r="OVU294" s="135"/>
      <c r="OVV294" s="135"/>
      <c r="OVW294" s="135"/>
      <c r="OVX294" s="135"/>
      <c r="OVY294" s="135"/>
      <c r="OVZ294" s="135"/>
      <c r="OWA294" s="135"/>
      <c r="OWB294" s="135"/>
      <c r="OWC294" s="135"/>
      <c r="OWD294" s="135"/>
      <c r="OWE294" s="135"/>
      <c r="OWF294" s="135"/>
      <c r="OWG294" s="135"/>
      <c r="OWH294" s="135"/>
      <c r="OWI294" s="135"/>
      <c r="OWJ294" s="135"/>
      <c r="OWK294" s="135"/>
      <c r="OWL294" s="135"/>
      <c r="OWM294" s="135"/>
      <c r="OWN294" s="135"/>
      <c r="OWO294" s="135"/>
      <c r="OWP294" s="135"/>
      <c r="OWQ294" s="135"/>
      <c r="OWR294" s="135"/>
      <c r="OWS294" s="135"/>
      <c r="OWT294" s="135"/>
      <c r="OWU294" s="135"/>
      <c r="OWV294" s="135"/>
      <c r="OWW294" s="135"/>
      <c r="OWX294" s="135"/>
      <c r="OWY294" s="135"/>
      <c r="OWZ294" s="135"/>
      <c r="OXA294" s="135"/>
      <c r="OXB294" s="135"/>
      <c r="OXC294" s="135"/>
      <c r="OXD294" s="135"/>
      <c r="OXE294" s="135"/>
      <c r="OXF294" s="135"/>
      <c r="OXG294" s="135"/>
      <c r="OXH294" s="135"/>
      <c r="OXI294" s="135"/>
      <c r="OXJ294" s="135"/>
      <c r="OXK294" s="135"/>
      <c r="OXL294" s="135"/>
      <c r="OXM294" s="135"/>
      <c r="OXN294" s="135"/>
      <c r="OXO294" s="135"/>
      <c r="OXP294" s="135"/>
      <c r="OXQ294" s="135"/>
      <c r="OXR294" s="135"/>
      <c r="OXS294" s="135"/>
      <c r="OXT294" s="135"/>
      <c r="OXU294" s="135"/>
      <c r="OXV294" s="135"/>
      <c r="OXW294" s="135"/>
      <c r="OXX294" s="135"/>
      <c r="OXY294" s="135"/>
      <c r="OXZ294" s="135"/>
      <c r="OYA294" s="135"/>
      <c r="OYB294" s="135"/>
      <c r="OYC294" s="135"/>
      <c r="OYD294" s="135"/>
      <c r="OYE294" s="135"/>
      <c r="OYF294" s="135"/>
      <c r="OYG294" s="135"/>
      <c r="OYH294" s="135"/>
      <c r="OYI294" s="135"/>
      <c r="OYJ294" s="135"/>
      <c r="OYK294" s="135"/>
      <c r="OYL294" s="135"/>
      <c r="OYM294" s="135"/>
      <c r="OYN294" s="135"/>
      <c r="OYO294" s="135"/>
      <c r="OYP294" s="135"/>
      <c r="OYQ294" s="135"/>
      <c r="OYR294" s="135"/>
      <c r="OYS294" s="135"/>
      <c r="OYT294" s="135"/>
      <c r="OYU294" s="135"/>
      <c r="OYV294" s="135"/>
      <c r="OYW294" s="135"/>
      <c r="OYX294" s="135"/>
      <c r="OYY294" s="135"/>
      <c r="OYZ294" s="135"/>
      <c r="OZA294" s="135"/>
      <c r="OZB294" s="135"/>
      <c r="OZC294" s="135"/>
      <c r="OZD294" s="135"/>
      <c r="OZE294" s="135"/>
      <c r="OZF294" s="135"/>
      <c r="OZG294" s="135"/>
      <c r="OZH294" s="135"/>
      <c r="OZI294" s="135"/>
      <c r="OZJ294" s="135"/>
      <c r="OZK294" s="135"/>
      <c r="OZL294" s="135"/>
      <c r="OZM294" s="135"/>
      <c r="OZN294" s="135"/>
      <c r="OZO294" s="135"/>
      <c r="OZP294" s="135"/>
      <c r="OZQ294" s="135"/>
      <c r="OZR294" s="135"/>
      <c r="OZS294" s="135"/>
      <c r="OZT294" s="135"/>
      <c r="OZU294" s="135"/>
      <c r="OZV294" s="135"/>
      <c r="OZW294" s="135"/>
      <c r="OZX294" s="135"/>
      <c r="OZY294" s="135"/>
      <c r="OZZ294" s="135"/>
      <c r="PAA294" s="135"/>
      <c r="PAB294" s="135"/>
      <c r="PAC294" s="135"/>
      <c r="PAD294" s="135"/>
      <c r="PAE294" s="135"/>
      <c r="PAF294" s="135"/>
      <c r="PAG294" s="135"/>
      <c r="PAH294" s="135"/>
      <c r="PAI294" s="135"/>
      <c r="PAJ294" s="135"/>
      <c r="PAK294" s="135"/>
      <c r="PAL294" s="135"/>
      <c r="PAM294" s="135"/>
      <c r="PAN294" s="135"/>
      <c r="PAO294" s="135"/>
      <c r="PAP294" s="135"/>
      <c r="PAQ294" s="135"/>
      <c r="PAR294" s="135"/>
      <c r="PAS294" s="135"/>
      <c r="PAT294" s="135"/>
      <c r="PAU294" s="135"/>
      <c r="PAV294" s="135"/>
      <c r="PAW294" s="135"/>
      <c r="PAX294" s="135"/>
      <c r="PAY294" s="135"/>
      <c r="PAZ294" s="135"/>
      <c r="PBA294" s="135"/>
      <c r="PBB294" s="135"/>
      <c r="PBC294" s="135"/>
      <c r="PBD294" s="135"/>
      <c r="PBE294" s="135"/>
      <c r="PBF294" s="135"/>
      <c r="PBG294" s="135"/>
      <c r="PBH294" s="135"/>
      <c r="PBI294" s="135"/>
      <c r="PBJ294" s="135"/>
      <c r="PBK294" s="135"/>
      <c r="PBL294" s="135"/>
      <c r="PBM294" s="135"/>
      <c r="PBN294" s="135"/>
      <c r="PBO294" s="135"/>
      <c r="PBP294" s="135"/>
      <c r="PBQ294" s="135"/>
      <c r="PBR294" s="135"/>
      <c r="PBS294" s="135"/>
      <c r="PBT294" s="135"/>
      <c r="PBU294" s="135"/>
      <c r="PBV294" s="135"/>
      <c r="PBW294" s="135"/>
      <c r="PBX294" s="135"/>
      <c r="PBY294" s="135"/>
      <c r="PBZ294" s="135"/>
      <c r="PCA294" s="135"/>
      <c r="PCB294" s="135"/>
      <c r="PCC294" s="135"/>
      <c r="PCD294" s="135"/>
      <c r="PCE294" s="135"/>
      <c r="PCF294" s="135"/>
      <c r="PCG294" s="135"/>
      <c r="PCH294" s="135"/>
      <c r="PCI294" s="135"/>
      <c r="PCJ294" s="135"/>
      <c r="PCK294" s="135"/>
      <c r="PCL294" s="135"/>
      <c r="PCM294" s="135"/>
      <c r="PCN294" s="135"/>
      <c r="PCO294" s="135"/>
      <c r="PCP294" s="135"/>
      <c r="PCQ294" s="135"/>
      <c r="PCR294" s="135"/>
      <c r="PCS294" s="135"/>
      <c r="PCT294" s="135"/>
      <c r="PCU294" s="135"/>
      <c r="PCV294" s="135"/>
      <c r="PCW294" s="135"/>
      <c r="PCX294" s="135"/>
      <c r="PCY294" s="135"/>
      <c r="PCZ294" s="135"/>
      <c r="PDA294" s="135"/>
      <c r="PDB294" s="135"/>
      <c r="PDC294" s="135"/>
      <c r="PDD294" s="135"/>
      <c r="PDE294" s="135"/>
      <c r="PDF294" s="135"/>
      <c r="PDG294" s="135"/>
      <c r="PDH294" s="135"/>
      <c r="PDI294" s="135"/>
      <c r="PDJ294" s="135"/>
      <c r="PDK294" s="135"/>
      <c r="PDL294" s="135"/>
      <c r="PDM294" s="135"/>
      <c r="PDN294" s="135"/>
      <c r="PDO294" s="135"/>
      <c r="PDP294" s="135"/>
      <c r="PDQ294" s="135"/>
      <c r="PDR294" s="135"/>
      <c r="PDS294" s="135"/>
      <c r="PDT294" s="135"/>
      <c r="PDU294" s="135"/>
      <c r="PDV294" s="135"/>
      <c r="PDW294" s="135"/>
      <c r="PDX294" s="135"/>
      <c r="PDY294" s="135"/>
      <c r="PDZ294" s="135"/>
      <c r="PEA294" s="135"/>
      <c r="PEB294" s="135"/>
      <c r="PEC294" s="135"/>
      <c r="PED294" s="135"/>
      <c r="PEE294" s="135"/>
      <c r="PEF294" s="135"/>
      <c r="PEG294" s="135"/>
      <c r="PEH294" s="135"/>
      <c r="PEI294" s="135"/>
      <c r="PEJ294" s="135"/>
      <c r="PEK294" s="135"/>
      <c r="PEL294" s="135"/>
      <c r="PEM294" s="135"/>
      <c r="PEN294" s="135"/>
      <c r="PEO294" s="135"/>
      <c r="PEP294" s="135"/>
      <c r="PEQ294" s="135"/>
      <c r="PER294" s="135"/>
      <c r="PES294" s="135"/>
      <c r="PET294" s="135"/>
      <c r="PEU294" s="135"/>
      <c r="PEV294" s="135"/>
      <c r="PEW294" s="135"/>
      <c r="PEX294" s="135"/>
      <c r="PEY294" s="135"/>
      <c r="PEZ294" s="135"/>
      <c r="PFA294" s="135"/>
      <c r="PFB294" s="135"/>
      <c r="PFC294" s="135"/>
      <c r="PFD294" s="135"/>
      <c r="PFE294" s="135"/>
      <c r="PFF294" s="135"/>
      <c r="PFG294" s="135"/>
      <c r="PFH294" s="135"/>
      <c r="PFI294" s="135"/>
      <c r="PFJ294" s="135"/>
      <c r="PFK294" s="135"/>
      <c r="PFL294" s="135"/>
      <c r="PFM294" s="135"/>
      <c r="PFN294" s="135"/>
      <c r="PFO294" s="135"/>
      <c r="PFP294" s="135"/>
      <c r="PFQ294" s="135"/>
      <c r="PFR294" s="135"/>
      <c r="PFS294" s="135"/>
      <c r="PFT294" s="135"/>
      <c r="PFU294" s="135"/>
      <c r="PFV294" s="135"/>
      <c r="PFW294" s="135"/>
      <c r="PFX294" s="135"/>
      <c r="PFY294" s="135"/>
      <c r="PFZ294" s="135"/>
      <c r="PGA294" s="135"/>
      <c r="PGB294" s="135"/>
      <c r="PGC294" s="135"/>
      <c r="PGD294" s="135"/>
      <c r="PGE294" s="135"/>
      <c r="PGF294" s="135"/>
      <c r="PGG294" s="135"/>
      <c r="PGH294" s="135"/>
      <c r="PGI294" s="135"/>
      <c r="PGJ294" s="135"/>
      <c r="PGK294" s="135"/>
      <c r="PGL294" s="135"/>
      <c r="PGM294" s="135"/>
      <c r="PGN294" s="135"/>
      <c r="PGO294" s="135"/>
      <c r="PGP294" s="135"/>
      <c r="PGQ294" s="135"/>
      <c r="PGR294" s="135"/>
      <c r="PGS294" s="135"/>
      <c r="PGT294" s="135"/>
      <c r="PGU294" s="135"/>
      <c r="PGV294" s="135"/>
      <c r="PGW294" s="135"/>
      <c r="PGX294" s="135"/>
      <c r="PGY294" s="135"/>
      <c r="PGZ294" s="135"/>
      <c r="PHA294" s="135"/>
      <c r="PHB294" s="135"/>
      <c r="PHC294" s="135"/>
      <c r="PHD294" s="135"/>
      <c r="PHE294" s="135"/>
      <c r="PHF294" s="135"/>
      <c r="PHG294" s="135"/>
      <c r="PHH294" s="135"/>
      <c r="PHI294" s="135"/>
      <c r="PHJ294" s="135"/>
      <c r="PHK294" s="135"/>
      <c r="PHL294" s="135"/>
      <c r="PHM294" s="135"/>
      <c r="PHN294" s="135"/>
      <c r="PHO294" s="135"/>
      <c r="PHP294" s="135"/>
      <c r="PHQ294" s="135"/>
      <c r="PHR294" s="135"/>
      <c r="PHS294" s="135"/>
      <c r="PHT294" s="135"/>
      <c r="PHU294" s="135"/>
      <c r="PHV294" s="135"/>
      <c r="PHW294" s="135"/>
      <c r="PHX294" s="135"/>
      <c r="PHY294" s="135"/>
      <c r="PHZ294" s="135"/>
      <c r="PIA294" s="135"/>
      <c r="PIB294" s="135"/>
      <c r="PIC294" s="135"/>
      <c r="PID294" s="135"/>
      <c r="PIE294" s="135"/>
      <c r="PIF294" s="135"/>
      <c r="PIG294" s="135"/>
      <c r="PIH294" s="135"/>
      <c r="PII294" s="135"/>
      <c r="PIJ294" s="135"/>
      <c r="PIK294" s="135"/>
      <c r="PIL294" s="135"/>
      <c r="PIM294" s="135"/>
      <c r="PIN294" s="135"/>
      <c r="PIO294" s="135"/>
      <c r="PIP294" s="135"/>
      <c r="PIQ294" s="135"/>
      <c r="PIR294" s="135"/>
      <c r="PIS294" s="135"/>
      <c r="PIT294" s="135"/>
      <c r="PIU294" s="135"/>
      <c r="PIV294" s="135"/>
      <c r="PIW294" s="135"/>
      <c r="PIX294" s="135"/>
      <c r="PIY294" s="135"/>
      <c r="PIZ294" s="135"/>
      <c r="PJA294" s="135"/>
      <c r="PJB294" s="135"/>
      <c r="PJC294" s="135"/>
      <c r="PJD294" s="135"/>
      <c r="PJE294" s="135"/>
      <c r="PJF294" s="135"/>
      <c r="PJG294" s="135"/>
      <c r="PJH294" s="135"/>
      <c r="PJI294" s="135"/>
      <c r="PJJ294" s="135"/>
      <c r="PJK294" s="135"/>
      <c r="PJL294" s="135"/>
      <c r="PJM294" s="135"/>
      <c r="PJN294" s="135"/>
      <c r="PJO294" s="135"/>
      <c r="PJP294" s="135"/>
      <c r="PJQ294" s="135"/>
      <c r="PJR294" s="135"/>
      <c r="PJS294" s="135"/>
      <c r="PJT294" s="135"/>
      <c r="PJU294" s="135"/>
      <c r="PJV294" s="135"/>
      <c r="PJW294" s="135"/>
      <c r="PJX294" s="135"/>
      <c r="PJY294" s="135"/>
      <c r="PJZ294" s="135"/>
      <c r="PKA294" s="135"/>
      <c r="PKB294" s="135"/>
      <c r="PKC294" s="135"/>
      <c r="PKD294" s="135"/>
      <c r="PKE294" s="135"/>
      <c r="PKF294" s="135"/>
      <c r="PKG294" s="135"/>
      <c r="PKH294" s="135"/>
      <c r="PKI294" s="135"/>
      <c r="PKJ294" s="135"/>
      <c r="PKK294" s="135"/>
      <c r="PKL294" s="135"/>
      <c r="PKM294" s="135"/>
      <c r="PKN294" s="135"/>
      <c r="PKO294" s="135"/>
      <c r="PKP294" s="135"/>
      <c r="PKQ294" s="135"/>
      <c r="PKR294" s="135"/>
      <c r="PKS294" s="135"/>
      <c r="PKT294" s="135"/>
      <c r="PKU294" s="135"/>
      <c r="PKV294" s="135"/>
      <c r="PKW294" s="135"/>
      <c r="PKX294" s="135"/>
      <c r="PKY294" s="135"/>
      <c r="PKZ294" s="135"/>
      <c r="PLA294" s="135"/>
      <c r="PLB294" s="135"/>
      <c r="PLC294" s="135"/>
      <c r="PLD294" s="135"/>
      <c r="PLE294" s="135"/>
      <c r="PLF294" s="135"/>
      <c r="PLG294" s="135"/>
      <c r="PLH294" s="135"/>
      <c r="PLI294" s="135"/>
      <c r="PLJ294" s="135"/>
      <c r="PLK294" s="135"/>
      <c r="PLL294" s="135"/>
      <c r="PLM294" s="135"/>
      <c r="PLN294" s="135"/>
      <c r="PLO294" s="135"/>
      <c r="PLP294" s="135"/>
      <c r="PLQ294" s="135"/>
      <c r="PLR294" s="135"/>
      <c r="PLS294" s="135"/>
      <c r="PLT294" s="135"/>
      <c r="PLU294" s="135"/>
      <c r="PLV294" s="135"/>
      <c r="PLW294" s="135"/>
      <c r="PLX294" s="135"/>
      <c r="PLY294" s="135"/>
      <c r="PLZ294" s="135"/>
      <c r="PMA294" s="135"/>
      <c r="PMB294" s="135"/>
      <c r="PMC294" s="135"/>
      <c r="PMD294" s="135"/>
      <c r="PME294" s="135"/>
      <c r="PMF294" s="135"/>
      <c r="PMG294" s="135"/>
      <c r="PMH294" s="135"/>
      <c r="PMI294" s="135"/>
      <c r="PMJ294" s="135"/>
      <c r="PMK294" s="135"/>
      <c r="PML294" s="135"/>
      <c r="PMM294" s="135"/>
      <c r="PMN294" s="135"/>
      <c r="PMO294" s="135"/>
      <c r="PMP294" s="135"/>
      <c r="PMQ294" s="135"/>
      <c r="PMR294" s="135"/>
      <c r="PMS294" s="135"/>
      <c r="PMT294" s="135"/>
      <c r="PMU294" s="135"/>
      <c r="PMV294" s="135"/>
      <c r="PMW294" s="135"/>
      <c r="PMX294" s="135"/>
      <c r="PMY294" s="135"/>
      <c r="PMZ294" s="135"/>
      <c r="PNA294" s="135"/>
      <c r="PNB294" s="135"/>
      <c r="PNC294" s="135"/>
      <c r="PND294" s="135"/>
      <c r="PNE294" s="135"/>
      <c r="PNF294" s="135"/>
      <c r="PNG294" s="135"/>
      <c r="PNH294" s="135"/>
      <c r="PNI294" s="135"/>
      <c r="PNJ294" s="135"/>
      <c r="PNK294" s="135"/>
      <c r="PNL294" s="135"/>
      <c r="PNM294" s="135"/>
      <c r="PNN294" s="135"/>
      <c r="PNO294" s="135"/>
      <c r="PNP294" s="135"/>
      <c r="PNQ294" s="135"/>
      <c r="PNR294" s="135"/>
      <c r="PNS294" s="135"/>
      <c r="PNT294" s="135"/>
      <c r="PNU294" s="135"/>
      <c r="PNV294" s="135"/>
      <c r="PNW294" s="135"/>
      <c r="PNX294" s="135"/>
      <c r="PNY294" s="135"/>
      <c r="PNZ294" s="135"/>
      <c r="POA294" s="135"/>
      <c r="POB294" s="135"/>
      <c r="POC294" s="135"/>
      <c r="POD294" s="135"/>
      <c r="POE294" s="135"/>
      <c r="POF294" s="135"/>
      <c r="POG294" s="135"/>
      <c r="POH294" s="135"/>
      <c r="POI294" s="135"/>
      <c r="POJ294" s="135"/>
      <c r="POK294" s="135"/>
      <c r="POL294" s="135"/>
      <c r="POM294" s="135"/>
      <c r="PON294" s="135"/>
      <c r="POO294" s="135"/>
      <c r="POP294" s="135"/>
      <c r="POQ294" s="135"/>
      <c r="POR294" s="135"/>
      <c r="POS294" s="135"/>
      <c r="POT294" s="135"/>
      <c r="POU294" s="135"/>
      <c r="POV294" s="135"/>
      <c r="POW294" s="135"/>
      <c r="POX294" s="135"/>
      <c r="POY294" s="135"/>
      <c r="POZ294" s="135"/>
      <c r="PPA294" s="135"/>
      <c r="PPB294" s="135"/>
      <c r="PPC294" s="135"/>
      <c r="PPD294" s="135"/>
      <c r="PPE294" s="135"/>
      <c r="PPF294" s="135"/>
      <c r="PPG294" s="135"/>
      <c r="PPH294" s="135"/>
      <c r="PPI294" s="135"/>
      <c r="PPJ294" s="135"/>
      <c r="PPK294" s="135"/>
      <c r="PPL294" s="135"/>
      <c r="PPM294" s="135"/>
      <c r="PPN294" s="135"/>
      <c r="PPO294" s="135"/>
      <c r="PPP294" s="135"/>
      <c r="PPQ294" s="135"/>
      <c r="PPR294" s="135"/>
      <c r="PPS294" s="135"/>
      <c r="PPT294" s="135"/>
      <c r="PPU294" s="135"/>
      <c r="PPV294" s="135"/>
      <c r="PPW294" s="135"/>
      <c r="PPX294" s="135"/>
      <c r="PPY294" s="135"/>
      <c r="PPZ294" s="135"/>
      <c r="PQA294" s="135"/>
      <c r="PQB294" s="135"/>
      <c r="PQC294" s="135"/>
      <c r="PQD294" s="135"/>
      <c r="PQE294" s="135"/>
      <c r="PQF294" s="135"/>
      <c r="PQG294" s="135"/>
      <c r="PQH294" s="135"/>
      <c r="PQI294" s="135"/>
      <c r="PQJ294" s="135"/>
      <c r="PQK294" s="135"/>
      <c r="PQL294" s="135"/>
      <c r="PQM294" s="135"/>
      <c r="PQN294" s="135"/>
      <c r="PQO294" s="135"/>
      <c r="PQP294" s="135"/>
      <c r="PQQ294" s="135"/>
      <c r="PQR294" s="135"/>
      <c r="PQS294" s="135"/>
      <c r="PQT294" s="135"/>
      <c r="PQU294" s="135"/>
      <c r="PQV294" s="135"/>
      <c r="PQW294" s="135"/>
      <c r="PQX294" s="135"/>
      <c r="PQY294" s="135"/>
      <c r="PQZ294" s="135"/>
      <c r="PRA294" s="135"/>
      <c r="PRB294" s="135"/>
      <c r="PRC294" s="135"/>
      <c r="PRD294" s="135"/>
      <c r="PRE294" s="135"/>
      <c r="PRF294" s="135"/>
      <c r="PRG294" s="135"/>
      <c r="PRH294" s="135"/>
      <c r="PRI294" s="135"/>
      <c r="PRJ294" s="135"/>
      <c r="PRK294" s="135"/>
      <c r="PRL294" s="135"/>
      <c r="PRM294" s="135"/>
      <c r="PRN294" s="135"/>
      <c r="PRO294" s="135"/>
      <c r="PRP294" s="135"/>
      <c r="PRQ294" s="135"/>
      <c r="PRR294" s="135"/>
      <c r="PRS294" s="135"/>
      <c r="PRT294" s="135"/>
      <c r="PRU294" s="135"/>
      <c r="PRV294" s="135"/>
      <c r="PRW294" s="135"/>
      <c r="PRX294" s="135"/>
      <c r="PRY294" s="135"/>
      <c r="PRZ294" s="135"/>
      <c r="PSA294" s="135"/>
      <c r="PSB294" s="135"/>
      <c r="PSC294" s="135"/>
      <c r="PSD294" s="135"/>
      <c r="PSE294" s="135"/>
      <c r="PSF294" s="135"/>
      <c r="PSG294" s="135"/>
      <c r="PSH294" s="135"/>
      <c r="PSI294" s="135"/>
      <c r="PSJ294" s="135"/>
      <c r="PSK294" s="135"/>
      <c r="PSL294" s="135"/>
      <c r="PSM294" s="135"/>
      <c r="PSN294" s="135"/>
      <c r="PSO294" s="135"/>
      <c r="PSP294" s="135"/>
      <c r="PSQ294" s="135"/>
      <c r="PSR294" s="135"/>
      <c r="PSS294" s="135"/>
      <c r="PST294" s="135"/>
      <c r="PSU294" s="135"/>
      <c r="PSV294" s="135"/>
      <c r="PSW294" s="135"/>
      <c r="PSX294" s="135"/>
      <c r="PSY294" s="135"/>
      <c r="PSZ294" s="135"/>
      <c r="PTA294" s="135"/>
      <c r="PTB294" s="135"/>
      <c r="PTC294" s="135"/>
      <c r="PTD294" s="135"/>
      <c r="PTE294" s="135"/>
      <c r="PTF294" s="135"/>
      <c r="PTG294" s="135"/>
      <c r="PTH294" s="135"/>
      <c r="PTI294" s="135"/>
      <c r="PTJ294" s="135"/>
      <c r="PTK294" s="135"/>
      <c r="PTL294" s="135"/>
      <c r="PTM294" s="135"/>
      <c r="PTN294" s="135"/>
      <c r="PTO294" s="135"/>
      <c r="PTP294" s="135"/>
      <c r="PTQ294" s="135"/>
      <c r="PTR294" s="135"/>
      <c r="PTS294" s="135"/>
      <c r="PTT294" s="135"/>
      <c r="PTU294" s="135"/>
      <c r="PTV294" s="135"/>
      <c r="PTW294" s="135"/>
      <c r="PTX294" s="135"/>
      <c r="PTY294" s="135"/>
      <c r="PTZ294" s="135"/>
      <c r="PUA294" s="135"/>
      <c r="PUB294" s="135"/>
      <c r="PUC294" s="135"/>
      <c r="PUD294" s="135"/>
      <c r="PUE294" s="135"/>
      <c r="PUF294" s="135"/>
      <c r="PUG294" s="135"/>
      <c r="PUH294" s="135"/>
      <c r="PUI294" s="135"/>
      <c r="PUJ294" s="135"/>
      <c r="PUK294" s="135"/>
      <c r="PUL294" s="135"/>
      <c r="PUM294" s="135"/>
      <c r="PUN294" s="135"/>
      <c r="PUO294" s="135"/>
      <c r="PUP294" s="135"/>
      <c r="PUQ294" s="135"/>
      <c r="PUR294" s="135"/>
      <c r="PUS294" s="135"/>
      <c r="PUT294" s="135"/>
      <c r="PUU294" s="135"/>
      <c r="PUV294" s="135"/>
      <c r="PUW294" s="135"/>
      <c r="PUX294" s="135"/>
      <c r="PUY294" s="135"/>
      <c r="PUZ294" s="135"/>
      <c r="PVA294" s="135"/>
      <c r="PVB294" s="135"/>
      <c r="PVC294" s="135"/>
      <c r="PVD294" s="135"/>
      <c r="PVE294" s="135"/>
      <c r="PVF294" s="135"/>
      <c r="PVG294" s="135"/>
      <c r="PVH294" s="135"/>
      <c r="PVI294" s="135"/>
      <c r="PVJ294" s="135"/>
      <c r="PVK294" s="135"/>
      <c r="PVL294" s="135"/>
      <c r="PVM294" s="135"/>
      <c r="PVN294" s="135"/>
      <c r="PVO294" s="135"/>
      <c r="PVP294" s="135"/>
      <c r="PVQ294" s="135"/>
      <c r="PVR294" s="135"/>
      <c r="PVS294" s="135"/>
      <c r="PVT294" s="135"/>
      <c r="PVU294" s="135"/>
      <c r="PVV294" s="135"/>
      <c r="PVW294" s="135"/>
      <c r="PVX294" s="135"/>
      <c r="PVY294" s="135"/>
      <c r="PVZ294" s="135"/>
      <c r="PWA294" s="135"/>
      <c r="PWB294" s="135"/>
      <c r="PWC294" s="135"/>
      <c r="PWD294" s="135"/>
      <c r="PWE294" s="135"/>
      <c r="PWF294" s="135"/>
      <c r="PWG294" s="135"/>
      <c r="PWH294" s="135"/>
      <c r="PWI294" s="135"/>
      <c r="PWJ294" s="135"/>
      <c r="PWK294" s="135"/>
      <c r="PWL294" s="135"/>
      <c r="PWM294" s="135"/>
      <c r="PWN294" s="135"/>
      <c r="PWO294" s="135"/>
      <c r="PWP294" s="135"/>
      <c r="PWQ294" s="135"/>
      <c r="PWR294" s="135"/>
      <c r="PWS294" s="135"/>
      <c r="PWT294" s="135"/>
      <c r="PWU294" s="135"/>
      <c r="PWV294" s="135"/>
      <c r="PWW294" s="135"/>
      <c r="PWX294" s="135"/>
      <c r="PWY294" s="135"/>
      <c r="PWZ294" s="135"/>
      <c r="PXA294" s="135"/>
      <c r="PXB294" s="135"/>
      <c r="PXC294" s="135"/>
      <c r="PXD294" s="135"/>
      <c r="PXE294" s="135"/>
      <c r="PXF294" s="135"/>
      <c r="PXG294" s="135"/>
      <c r="PXH294" s="135"/>
      <c r="PXI294" s="135"/>
      <c r="PXJ294" s="135"/>
      <c r="PXK294" s="135"/>
      <c r="PXL294" s="135"/>
      <c r="PXM294" s="135"/>
      <c r="PXN294" s="135"/>
      <c r="PXO294" s="135"/>
      <c r="PXP294" s="135"/>
      <c r="PXQ294" s="135"/>
      <c r="PXR294" s="135"/>
      <c r="PXS294" s="135"/>
      <c r="PXT294" s="135"/>
      <c r="PXU294" s="135"/>
      <c r="PXV294" s="135"/>
      <c r="PXW294" s="135"/>
      <c r="PXX294" s="135"/>
      <c r="PXY294" s="135"/>
      <c r="PXZ294" s="135"/>
      <c r="PYA294" s="135"/>
      <c r="PYB294" s="135"/>
      <c r="PYC294" s="135"/>
      <c r="PYD294" s="135"/>
      <c r="PYE294" s="135"/>
      <c r="PYF294" s="135"/>
      <c r="PYG294" s="135"/>
      <c r="PYH294" s="135"/>
      <c r="PYI294" s="135"/>
      <c r="PYJ294" s="135"/>
      <c r="PYK294" s="135"/>
      <c r="PYL294" s="135"/>
      <c r="PYM294" s="135"/>
      <c r="PYN294" s="135"/>
      <c r="PYO294" s="135"/>
      <c r="PYP294" s="135"/>
      <c r="PYQ294" s="135"/>
      <c r="PYR294" s="135"/>
      <c r="PYS294" s="135"/>
      <c r="PYT294" s="135"/>
      <c r="PYU294" s="135"/>
      <c r="PYV294" s="135"/>
      <c r="PYW294" s="135"/>
      <c r="PYX294" s="135"/>
      <c r="PYY294" s="135"/>
      <c r="PYZ294" s="135"/>
      <c r="PZA294" s="135"/>
      <c r="PZB294" s="135"/>
      <c r="PZC294" s="135"/>
      <c r="PZD294" s="135"/>
      <c r="PZE294" s="135"/>
      <c r="PZF294" s="135"/>
      <c r="PZG294" s="135"/>
      <c r="PZH294" s="135"/>
      <c r="PZI294" s="135"/>
      <c r="PZJ294" s="135"/>
      <c r="PZK294" s="135"/>
      <c r="PZL294" s="135"/>
      <c r="PZM294" s="135"/>
      <c r="PZN294" s="135"/>
      <c r="PZO294" s="135"/>
      <c r="PZP294" s="135"/>
      <c r="PZQ294" s="135"/>
      <c r="PZR294" s="135"/>
      <c r="PZS294" s="135"/>
      <c r="PZT294" s="135"/>
      <c r="PZU294" s="135"/>
      <c r="PZV294" s="135"/>
      <c r="PZW294" s="135"/>
      <c r="PZX294" s="135"/>
      <c r="PZY294" s="135"/>
      <c r="PZZ294" s="135"/>
      <c r="QAA294" s="135"/>
      <c r="QAB294" s="135"/>
      <c r="QAC294" s="135"/>
      <c r="QAD294" s="135"/>
      <c r="QAE294" s="135"/>
      <c r="QAF294" s="135"/>
      <c r="QAG294" s="135"/>
      <c r="QAH294" s="135"/>
      <c r="QAI294" s="135"/>
      <c r="QAJ294" s="135"/>
      <c r="QAK294" s="135"/>
      <c r="QAL294" s="135"/>
      <c r="QAM294" s="135"/>
      <c r="QAN294" s="135"/>
      <c r="QAO294" s="135"/>
      <c r="QAP294" s="135"/>
      <c r="QAQ294" s="135"/>
      <c r="QAR294" s="135"/>
      <c r="QAS294" s="135"/>
      <c r="QAT294" s="135"/>
      <c r="QAU294" s="135"/>
      <c r="QAV294" s="135"/>
      <c r="QAW294" s="135"/>
      <c r="QAX294" s="135"/>
      <c r="QAY294" s="135"/>
      <c r="QAZ294" s="135"/>
      <c r="QBA294" s="135"/>
      <c r="QBB294" s="135"/>
      <c r="QBC294" s="135"/>
      <c r="QBD294" s="135"/>
      <c r="QBE294" s="135"/>
      <c r="QBF294" s="135"/>
      <c r="QBG294" s="135"/>
      <c r="QBH294" s="135"/>
      <c r="QBI294" s="135"/>
      <c r="QBJ294" s="135"/>
      <c r="QBK294" s="135"/>
      <c r="QBL294" s="135"/>
      <c r="QBM294" s="135"/>
      <c r="QBN294" s="135"/>
      <c r="QBO294" s="135"/>
      <c r="QBP294" s="135"/>
      <c r="QBQ294" s="135"/>
      <c r="QBR294" s="135"/>
      <c r="QBS294" s="135"/>
      <c r="QBT294" s="135"/>
      <c r="QBU294" s="135"/>
      <c r="QBV294" s="135"/>
      <c r="QBW294" s="135"/>
      <c r="QBX294" s="135"/>
      <c r="QBY294" s="135"/>
      <c r="QBZ294" s="135"/>
      <c r="QCA294" s="135"/>
      <c r="QCB294" s="135"/>
      <c r="QCC294" s="135"/>
      <c r="QCD294" s="135"/>
      <c r="QCE294" s="135"/>
      <c r="QCF294" s="135"/>
      <c r="QCG294" s="135"/>
      <c r="QCH294" s="135"/>
      <c r="QCI294" s="135"/>
      <c r="QCJ294" s="135"/>
      <c r="QCK294" s="135"/>
      <c r="QCL294" s="135"/>
      <c r="QCM294" s="135"/>
      <c r="QCN294" s="135"/>
      <c r="QCO294" s="135"/>
      <c r="QCP294" s="135"/>
      <c r="QCQ294" s="135"/>
      <c r="QCR294" s="135"/>
      <c r="QCS294" s="135"/>
      <c r="QCT294" s="135"/>
      <c r="QCU294" s="135"/>
      <c r="QCV294" s="135"/>
      <c r="QCW294" s="135"/>
      <c r="QCX294" s="135"/>
      <c r="QCY294" s="135"/>
      <c r="QCZ294" s="135"/>
      <c r="QDA294" s="135"/>
      <c r="QDB294" s="135"/>
      <c r="QDC294" s="135"/>
      <c r="QDD294" s="135"/>
      <c r="QDE294" s="135"/>
      <c r="QDF294" s="135"/>
      <c r="QDG294" s="135"/>
      <c r="QDH294" s="135"/>
      <c r="QDI294" s="135"/>
      <c r="QDJ294" s="135"/>
      <c r="QDK294" s="135"/>
      <c r="QDL294" s="135"/>
      <c r="QDM294" s="135"/>
      <c r="QDN294" s="135"/>
      <c r="QDO294" s="135"/>
      <c r="QDP294" s="135"/>
      <c r="QDQ294" s="135"/>
      <c r="QDR294" s="135"/>
      <c r="QDS294" s="135"/>
      <c r="QDT294" s="135"/>
      <c r="QDU294" s="135"/>
      <c r="QDV294" s="135"/>
      <c r="QDW294" s="135"/>
      <c r="QDX294" s="135"/>
      <c r="QDY294" s="135"/>
      <c r="QDZ294" s="135"/>
      <c r="QEA294" s="135"/>
      <c r="QEB294" s="135"/>
      <c r="QEC294" s="135"/>
      <c r="QED294" s="135"/>
      <c r="QEE294" s="135"/>
      <c r="QEF294" s="135"/>
      <c r="QEG294" s="135"/>
      <c r="QEH294" s="135"/>
      <c r="QEI294" s="135"/>
      <c r="QEJ294" s="135"/>
      <c r="QEK294" s="135"/>
      <c r="QEL294" s="135"/>
      <c r="QEM294" s="135"/>
      <c r="QEN294" s="135"/>
      <c r="QEO294" s="135"/>
      <c r="QEP294" s="135"/>
      <c r="QEQ294" s="135"/>
      <c r="QER294" s="135"/>
      <c r="QES294" s="135"/>
      <c r="QET294" s="135"/>
      <c r="QEU294" s="135"/>
      <c r="QEV294" s="135"/>
      <c r="QEW294" s="135"/>
      <c r="QEX294" s="135"/>
      <c r="QEY294" s="135"/>
      <c r="QEZ294" s="135"/>
      <c r="QFA294" s="135"/>
      <c r="QFB294" s="135"/>
      <c r="QFC294" s="135"/>
      <c r="QFD294" s="135"/>
      <c r="QFE294" s="135"/>
      <c r="QFF294" s="135"/>
      <c r="QFG294" s="135"/>
      <c r="QFH294" s="135"/>
      <c r="QFI294" s="135"/>
      <c r="QFJ294" s="135"/>
      <c r="QFK294" s="135"/>
      <c r="QFL294" s="135"/>
      <c r="QFM294" s="135"/>
      <c r="QFN294" s="135"/>
      <c r="QFO294" s="135"/>
      <c r="QFP294" s="135"/>
      <c r="QFQ294" s="135"/>
      <c r="QFR294" s="135"/>
      <c r="QFS294" s="135"/>
      <c r="QFT294" s="135"/>
      <c r="QFU294" s="135"/>
      <c r="QFV294" s="135"/>
      <c r="QFW294" s="135"/>
      <c r="QFX294" s="135"/>
      <c r="QFY294" s="135"/>
      <c r="QFZ294" s="135"/>
      <c r="QGA294" s="135"/>
      <c r="QGB294" s="135"/>
      <c r="QGC294" s="135"/>
      <c r="QGD294" s="135"/>
      <c r="QGE294" s="135"/>
      <c r="QGF294" s="135"/>
      <c r="QGG294" s="135"/>
      <c r="QGH294" s="135"/>
      <c r="QGI294" s="135"/>
      <c r="QGJ294" s="135"/>
      <c r="QGK294" s="135"/>
      <c r="QGL294" s="135"/>
      <c r="QGM294" s="135"/>
      <c r="QGN294" s="135"/>
      <c r="QGO294" s="135"/>
      <c r="QGP294" s="135"/>
      <c r="QGQ294" s="135"/>
      <c r="QGR294" s="135"/>
      <c r="QGS294" s="135"/>
      <c r="QGT294" s="135"/>
      <c r="QGU294" s="135"/>
      <c r="QGV294" s="135"/>
      <c r="QGW294" s="135"/>
      <c r="QGX294" s="135"/>
      <c r="QGY294" s="135"/>
      <c r="QGZ294" s="135"/>
      <c r="QHA294" s="135"/>
      <c r="QHB294" s="135"/>
      <c r="QHC294" s="135"/>
      <c r="QHD294" s="135"/>
      <c r="QHE294" s="135"/>
      <c r="QHF294" s="135"/>
      <c r="QHG294" s="135"/>
      <c r="QHH294" s="135"/>
      <c r="QHI294" s="135"/>
      <c r="QHJ294" s="135"/>
      <c r="QHK294" s="135"/>
      <c r="QHL294" s="135"/>
      <c r="QHM294" s="135"/>
      <c r="QHN294" s="135"/>
      <c r="QHO294" s="135"/>
      <c r="QHP294" s="135"/>
      <c r="QHQ294" s="135"/>
      <c r="QHR294" s="135"/>
      <c r="QHS294" s="135"/>
      <c r="QHT294" s="135"/>
      <c r="QHU294" s="135"/>
      <c r="QHV294" s="135"/>
      <c r="QHW294" s="135"/>
      <c r="QHX294" s="135"/>
      <c r="QHY294" s="135"/>
      <c r="QHZ294" s="135"/>
      <c r="QIA294" s="135"/>
      <c r="QIB294" s="135"/>
      <c r="QIC294" s="135"/>
      <c r="QID294" s="135"/>
      <c r="QIE294" s="135"/>
      <c r="QIF294" s="135"/>
      <c r="QIG294" s="135"/>
      <c r="QIH294" s="135"/>
      <c r="QII294" s="135"/>
      <c r="QIJ294" s="135"/>
      <c r="QIK294" s="135"/>
      <c r="QIL294" s="135"/>
      <c r="QIM294" s="135"/>
      <c r="QIN294" s="135"/>
      <c r="QIO294" s="135"/>
      <c r="QIP294" s="135"/>
      <c r="QIQ294" s="135"/>
      <c r="QIR294" s="135"/>
      <c r="QIS294" s="135"/>
      <c r="QIT294" s="135"/>
      <c r="QIU294" s="135"/>
      <c r="QIV294" s="135"/>
      <c r="QIW294" s="135"/>
      <c r="QIX294" s="135"/>
      <c r="QIY294" s="135"/>
      <c r="QIZ294" s="135"/>
      <c r="QJA294" s="135"/>
      <c r="QJB294" s="135"/>
      <c r="QJC294" s="135"/>
      <c r="QJD294" s="135"/>
      <c r="QJE294" s="135"/>
      <c r="QJF294" s="135"/>
      <c r="QJG294" s="135"/>
      <c r="QJH294" s="135"/>
      <c r="QJI294" s="135"/>
      <c r="QJJ294" s="135"/>
      <c r="QJK294" s="135"/>
      <c r="QJL294" s="135"/>
      <c r="QJM294" s="135"/>
      <c r="QJN294" s="135"/>
      <c r="QJO294" s="135"/>
      <c r="QJP294" s="135"/>
      <c r="QJQ294" s="135"/>
      <c r="QJR294" s="135"/>
      <c r="QJS294" s="135"/>
      <c r="QJT294" s="135"/>
      <c r="QJU294" s="135"/>
      <c r="QJV294" s="135"/>
      <c r="QJW294" s="135"/>
      <c r="QJX294" s="135"/>
      <c r="QJY294" s="135"/>
      <c r="QJZ294" s="135"/>
      <c r="QKA294" s="135"/>
      <c r="QKB294" s="135"/>
      <c r="QKC294" s="135"/>
      <c r="QKD294" s="135"/>
      <c r="QKE294" s="135"/>
      <c r="QKF294" s="135"/>
      <c r="QKG294" s="135"/>
      <c r="QKH294" s="135"/>
      <c r="QKI294" s="135"/>
      <c r="QKJ294" s="135"/>
      <c r="QKK294" s="135"/>
      <c r="QKL294" s="135"/>
      <c r="QKM294" s="135"/>
      <c r="QKN294" s="135"/>
      <c r="QKO294" s="135"/>
      <c r="QKP294" s="135"/>
      <c r="QKQ294" s="135"/>
      <c r="QKR294" s="135"/>
      <c r="QKS294" s="135"/>
      <c r="QKT294" s="135"/>
      <c r="QKU294" s="135"/>
      <c r="QKV294" s="135"/>
      <c r="QKW294" s="135"/>
      <c r="QKX294" s="135"/>
      <c r="QKY294" s="135"/>
      <c r="QKZ294" s="135"/>
      <c r="QLA294" s="135"/>
      <c r="QLB294" s="135"/>
      <c r="QLC294" s="135"/>
      <c r="QLD294" s="135"/>
      <c r="QLE294" s="135"/>
      <c r="QLF294" s="135"/>
      <c r="QLG294" s="135"/>
      <c r="QLH294" s="135"/>
      <c r="QLI294" s="135"/>
      <c r="QLJ294" s="135"/>
      <c r="QLK294" s="135"/>
      <c r="QLL294" s="135"/>
      <c r="QLM294" s="135"/>
      <c r="QLN294" s="135"/>
      <c r="QLO294" s="135"/>
      <c r="QLP294" s="135"/>
      <c r="QLQ294" s="135"/>
      <c r="QLR294" s="135"/>
      <c r="QLS294" s="135"/>
      <c r="QLT294" s="135"/>
      <c r="QLU294" s="135"/>
      <c r="QLV294" s="135"/>
      <c r="QLW294" s="135"/>
      <c r="QLX294" s="135"/>
      <c r="QLY294" s="135"/>
      <c r="QLZ294" s="135"/>
      <c r="QMA294" s="135"/>
      <c r="QMB294" s="135"/>
      <c r="QMC294" s="135"/>
      <c r="QMD294" s="135"/>
      <c r="QME294" s="135"/>
      <c r="QMF294" s="135"/>
      <c r="QMG294" s="135"/>
      <c r="QMH294" s="135"/>
      <c r="QMI294" s="135"/>
      <c r="QMJ294" s="135"/>
      <c r="QMK294" s="135"/>
      <c r="QML294" s="135"/>
      <c r="QMM294" s="135"/>
      <c r="QMN294" s="135"/>
      <c r="QMO294" s="135"/>
      <c r="QMP294" s="135"/>
      <c r="QMQ294" s="135"/>
      <c r="QMR294" s="135"/>
      <c r="QMS294" s="135"/>
      <c r="QMT294" s="135"/>
      <c r="QMU294" s="135"/>
      <c r="QMV294" s="135"/>
      <c r="QMW294" s="135"/>
      <c r="QMX294" s="135"/>
      <c r="QMY294" s="135"/>
      <c r="QMZ294" s="135"/>
      <c r="QNA294" s="135"/>
      <c r="QNB294" s="135"/>
      <c r="QNC294" s="135"/>
      <c r="QND294" s="135"/>
      <c r="QNE294" s="135"/>
      <c r="QNF294" s="135"/>
      <c r="QNG294" s="135"/>
      <c r="QNH294" s="135"/>
      <c r="QNI294" s="135"/>
      <c r="QNJ294" s="135"/>
      <c r="QNK294" s="135"/>
      <c r="QNL294" s="135"/>
      <c r="QNM294" s="135"/>
      <c r="QNN294" s="135"/>
      <c r="QNO294" s="135"/>
      <c r="QNP294" s="135"/>
      <c r="QNQ294" s="135"/>
      <c r="QNR294" s="135"/>
      <c r="QNS294" s="135"/>
      <c r="QNT294" s="135"/>
      <c r="QNU294" s="135"/>
      <c r="QNV294" s="135"/>
      <c r="QNW294" s="135"/>
      <c r="QNX294" s="135"/>
      <c r="QNY294" s="135"/>
      <c r="QNZ294" s="135"/>
      <c r="QOA294" s="135"/>
      <c r="QOB294" s="135"/>
      <c r="QOC294" s="135"/>
      <c r="QOD294" s="135"/>
      <c r="QOE294" s="135"/>
      <c r="QOF294" s="135"/>
      <c r="QOG294" s="135"/>
      <c r="QOH294" s="135"/>
      <c r="QOI294" s="135"/>
      <c r="QOJ294" s="135"/>
      <c r="QOK294" s="135"/>
      <c r="QOL294" s="135"/>
      <c r="QOM294" s="135"/>
      <c r="QON294" s="135"/>
      <c r="QOO294" s="135"/>
      <c r="QOP294" s="135"/>
      <c r="QOQ294" s="135"/>
      <c r="QOR294" s="135"/>
      <c r="QOS294" s="135"/>
      <c r="QOT294" s="135"/>
      <c r="QOU294" s="135"/>
      <c r="QOV294" s="135"/>
      <c r="QOW294" s="135"/>
      <c r="QOX294" s="135"/>
      <c r="QOY294" s="135"/>
      <c r="QOZ294" s="135"/>
      <c r="QPA294" s="135"/>
      <c r="QPB294" s="135"/>
      <c r="QPC294" s="135"/>
      <c r="QPD294" s="135"/>
      <c r="QPE294" s="135"/>
      <c r="QPF294" s="135"/>
      <c r="QPG294" s="135"/>
      <c r="QPH294" s="135"/>
      <c r="QPI294" s="135"/>
      <c r="QPJ294" s="135"/>
      <c r="QPK294" s="135"/>
      <c r="QPL294" s="135"/>
      <c r="QPM294" s="135"/>
      <c r="QPN294" s="135"/>
      <c r="QPO294" s="135"/>
      <c r="QPP294" s="135"/>
      <c r="QPQ294" s="135"/>
      <c r="QPR294" s="135"/>
      <c r="QPS294" s="135"/>
      <c r="QPT294" s="135"/>
      <c r="QPU294" s="135"/>
      <c r="QPV294" s="135"/>
      <c r="QPW294" s="135"/>
      <c r="QPX294" s="135"/>
      <c r="QPY294" s="135"/>
      <c r="QPZ294" s="135"/>
      <c r="QQA294" s="135"/>
      <c r="QQB294" s="135"/>
      <c r="QQC294" s="135"/>
      <c r="QQD294" s="135"/>
      <c r="QQE294" s="135"/>
      <c r="QQF294" s="135"/>
      <c r="QQG294" s="135"/>
      <c r="QQH294" s="135"/>
      <c r="QQI294" s="135"/>
      <c r="QQJ294" s="135"/>
      <c r="QQK294" s="135"/>
      <c r="QQL294" s="135"/>
      <c r="QQM294" s="135"/>
      <c r="QQN294" s="135"/>
      <c r="QQO294" s="135"/>
      <c r="QQP294" s="135"/>
      <c r="QQQ294" s="135"/>
      <c r="QQR294" s="135"/>
      <c r="QQS294" s="135"/>
      <c r="QQT294" s="135"/>
      <c r="QQU294" s="135"/>
      <c r="QQV294" s="135"/>
      <c r="QQW294" s="135"/>
      <c r="QQX294" s="135"/>
      <c r="QQY294" s="135"/>
      <c r="QQZ294" s="135"/>
      <c r="QRA294" s="135"/>
      <c r="QRB294" s="135"/>
      <c r="QRC294" s="135"/>
      <c r="QRD294" s="135"/>
      <c r="QRE294" s="135"/>
      <c r="QRF294" s="135"/>
      <c r="QRG294" s="135"/>
      <c r="QRH294" s="135"/>
      <c r="QRI294" s="135"/>
      <c r="QRJ294" s="135"/>
      <c r="QRK294" s="135"/>
      <c r="QRL294" s="135"/>
      <c r="QRM294" s="135"/>
      <c r="QRN294" s="135"/>
      <c r="QRO294" s="135"/>
      <c r="QRP294" s="135"/>
      <c r="QRQ294" s="135"/>
      <c r="QRR294" s="135"/>
      <c r="QRS294" s="135"/>
      <c r="QRT294" s="135"/>
      <c r="QRU294" s="135"/>
      <c r="QRV294" s="135"/>
      <c r="QRW294" s="135"/>
      <c r="QRX294" s="135"/>
      <c r="QRY294" s="135"/>
      <c r="QRZ294" s="135"/>
      <c r="QSA294" s="135"/>
      <c r="QSB294" s="135"/>
      <c r="QSC294" s="135"/>
      <c r="QSD294" s="135"/>
      <c r="QSE294" s="135"/>
      <c r="QSF294" s="135"/>
      <c r="QSG294" s="135"/>
      <c r="QSH294" s="135"/>
      <c r="QSI294" s="135"/>
      <c r="QSJ294" s="135"/>
      <c r="QSK294" s="135"/>
      <c r="QSL294" s="135"/>
      <c r="QSM294" s="135"/>
      <c r="QSN294" s="135"/>
      <c r="QSO294" s="135"/>
      <c r="QSP294" s="135"/>
      <c r="QSQ294" s="135"/>
      <c r="QSR294" s="135"/>
      <c r="QSS294" s="135"/>
      <c r="QST294" s="135"/>
      <c r="QSU294" s="135"/>
      <c r="QSV294" s="135"/>
      <c r="QSW294" s="135"/>
      <c r="QSX294" s="135"/>
      <c r="QSY294" s="135"/>
      <c r="QSZ294" s="135"/>
      <c r="QTA294" s="135"/>
      <c r="QTB294" s="135"/>
      <c r="QTC294" s="135"/>
      <c r="QTD294" s="135"/>
      <c r="QTE294" s="135"/>
      <c r="QTF294" s="135"/>
      <c r="QTG294" s="135"/>
      <c r="QTH294" s="135"/>
      <c r="QTI294" s="135"/>
      <c r="QTJ294" s="135"/>
      <c r="QTK294" s="135"/>
      <c r="QTL294" s="135"/>
      <c r="QTM294" s="135"/>
      <c r="QTN294" s="135"/>
      <c r="QTO294" s="135"/>
      <c r="QTP294" s="135"/>
      <c r="QTQ294" s="135"/>
      <c r="QTR294" s="135"/>
      <c r="QTS294" s="135"/>
      <c r="QTT294" s="135"/>
      <c r="QTU294" s="135"/>
      <c r="QTV294" s="135"/>
      <c r="QTW294" s="135"/>
      <c r="QTX294" s="135"/>
      <c r="QTY294" s="135"/>
      <c r="QTZ294" s="135"/>
      <c r="QUA294" s="135"/>
      <c r="QUB294" s="135"/>
      <c r="QUC294" s="135"/>
      <c r="QUD294" s="135"/>
      <c r="QUE294" s="135"/>
      <c r="QUF294" s="135"/>
      <c r="QUG294" s="135"/>
      <c r="QUH294" s="135"/>
      <c r="QUI294" s="135"/>
      <c r="QUJ294" s="135"/>
      <c r="QUK294" s="135"/>
      <c r="QUL294" s="135"/>
      <c r="QUM294" s="135"/>
      <c r="QUN294" s="135"/>
      <c r="QUO294" s="135"/>
      <c r="QUP294" s="135"/>
      <c r="QUQ294" s="135"/>
      <c r="QUR294" s="135"/>
      <c r="QUS294" s="135"/>
      <c r="QUT294" s="135"/>
      <c r="QUU294" s="135"/>
      <c r="QUV294" s="135"/>
      <c r="QUW294" s="135"/>
      <c r="QUX294" s="135"/>
      <c r="QUY294" s="135"/>
      <c r="QUZ294" s="135"/>
      <c r="QVA294" s="135"/>
      <c r="QVB294" s="135"/>
      <c r="QVC294" s="135"/>
      <c r="QVD294" s="135"/>
      <c r="QVE294" s="135"/>
      <c r="QVF294" s="135"/>
      <c r="QVG294" s="135"/>
      <c r="QVH294" s="135"/>
      <c r="QVI294" s="135"/>
      <c r="QVJ294" s="135"/>
      <c r="QVK294" s="135"/>
      <c r="QVL294" s="135"/>
      <c r="QVM294" s="135"/>
      <c r="QVN294" s="135"/>
      <c r="QVO294" s="135"/>
      <c r="QVP294" s="135"/>
      <c r="QVQ294" s="135"/>
      <c r="QVR294" s="135"/>
      <c r="QVS294" s="135"/>
      <c r="QVT294" s="135"/>
      <c r="QVU294" s="135"/>
      <c r="QVV294" s="135"/>
      <c r="QVW294" s="135"/>
      <c r="QVX294" s="135"/>
      <c r="QVY294" s="135"/>
      <c r="QVZ294" s="135"/>
      <c r="QWA294" s="135"/>
      <c r="QWB294" s="135"/>
      <c r="QWC294" s="135"/>
      <c r="QWD294" s="135"/>
      <c r="QWE294" s="135"/>
      <c r="QWF294" s="135"/>
      <c r="QWG294" s="135"/>
      <c r="QWH294" s="135"/>
      <c r="QWI294" s="135"/>
      <c r="QWJ294" s="135"/>
      <c r="QWK294" s="135"/>
      <c r="QWL294" s="135"/>
      <c r="QWM294" s="135"/>
      <c r="QWN294" s="135"/>
      <c r="QWO294" s="135"/>
      <c r="QWP294" s="135"/>
      <c r="QWQ294" s="135"/>
      <c r="QWR294" s="135"/>
      <c r="QWS294" s="135"/>
      <c r="QWT294" s="135"/>
      <c r="QWU294" s="135"/>
      <c r="QWV294" s="135"/>
      <c r="QWW294" s="135"/>
      <c r="QWX294" s="135"/>
      <c r="QWY294" s="135"/>
      <c r="QWZ294" s="135"/>
      <c r="QXA294" s="135"/>
      <c r="QXB294" s="135"/>
      <c r="QXC294" s="135"/>
      <c r="QXD294" s="135"/>
      <c r="QXE294" s="135"/>
      <c r="QXF294" s="135"/>
      <c r="QXG294" s="135"/>
      <c r="QXH294" s="135"/>
      <c r="QXI294" s="135"/>
      <c r="QXJ294" s="135"/>
      <c r="QXK294" s="135"/>
      <c r="QXL294" s="135"/>
      <c r="QXM294" s="135"/>
      <c r="QXN294" s="135"/>
      <c r="QXO294" s="135"/>
      <c r="QXP294" s="135"/>
      <c r="QXQ294" s="135"/>
      <c r="QXR294" s="135"/>
      <c r="QXS294" s="135"/>
      <c r="QXT294" s="135"/>
      <c r="QXU294" s="135"/>
      <c r="QXV294" s="135"/>
      <c r="QXW294" s="135"/>
      <c r="QXX294" s="135"/>
      <c r="QXY294" s="135"/>
      <c r="QXZ294" s="135"/>
      <c r="QYA294" s="135"/>
      <c r="QYB294" s="135"/>
      <c r="QYC294" s="135"/>
      <c r="QYD294" s="135"/>
      <c r="QYE294" s="135"/>
      <c r="QYF294" s="135"/>
      <c r="QYG294" s="135"/>
      <c r="QYH294" s="135"/>
      <c r="QYI294" s="135"/>
      <c r="QYJ294" s="135"/>
      <c r="QYK294" s="135"/>
      <c r="QYL294" s="135"/>
      <c r="QYM294" s="135"/>
      <c r="QYN294" s="135"/>
      <c r="QYO294" s="135"/>
      <c r="QYP294" s="135"/>
      <c r="QYQ294" s="135"/>
      <c r="QYR294" s="135"/>
      <c r="QYS294" s="135"/>
      <c r="QYT294" s="135"/>
      <c r="QYU294" s="135"/>
      <c r="QYV294" s="135"/>
      <c r="QYW294" s="135"/>
      <c r="QYX294" s="135"/>
      <c r="QYY294" s="135"/>
      <c r="QYZ294" s="135"/>
      <c r="QZA294" s="135"/>
      <c r="QZB294" s="135"/>
      <c r="QZC294" s="135"/>
      <c r="QZD294" s="135"/>
      <c r="QZE294" s="135"/>
      <c r="QZF294" s="135"/>
      <c r="QZG294" s="135"/>
      <c r="QZH294" s="135"/>
      <c r="QZI294" s="135"/>
      <c r="QZJ294" s="135"/>
      <c r="QZK294" s="135"/>
      <c r="QZL294" s="135"/>
      <c r="QZM294" s="135"/>
      <c r="QZN294" s="135"/>
      <c r="QZO294" s="135"/>
      <c r="QZP294" s="135"/>
      <c r="QZQ294" s="135"/>
      <c r="QZR294" s="135"/>
      <c r="QZS294" s="135"/>
      <c r="QZT294" s="135"/>
      <c r="QZU294" s="135"/>
      <c r="QZV294" s="135"/>
      <c r="QZW294" s="135"/>
      <c r="QZX294" s="135"/>
      <c r="QZY294" s="135"/>
      <c r="QZZ294" s="135"/>
      <c r="RAA294" s="135"/>
      <c r="RAB294" s="135"/>
      <c r="RAC294" s="135"/>
      <c r="RAD294" s="135"/>
      <c r="RAE294" s="135"/>
      <c r="RAF294" s="135"/>
      <c r="RAG294" s="135"/>
      <c r="RAH294" s="135"/>
      <c r="RAI294" s="135"/>
      <c r="RAJ294" s="135"/>
      <c r="RAK294" s="135"/>
      <c r="RAL294" s="135"/>
      <c r="RAM294" s="135"/>
      <c r="RAN294" s="135"/>
      <c r="RAO294" s="135"/>
      <c r="RAP294" s="135"/>
      <c r="RAQ294" s="135"/>
      <c r="RAR294" s="135"/>
      <c r="RAS294" s="135"/>
      <c r="RAT294" s="135"/>
      <c r="RAU294" s="135"/>
      <c r="RAV294" s="135"/>
      <c r="RAW294" s="135"/>
      <c r="RAX294" s="135"/>
      <c r="RAY294" s="135"/>
      <c r="RAZ294" s="135"/>
      <c r="RBA294" s="135"/>
      <c r="RBB294" s="135"/>
      <c r="RBC294" s="135"/>
      <c r="RBD294" s="135"/>
      <c r="RBE294" s="135"/>
      <c r="RBF294" s="135"/>
      <c r="RBG294" s="135"/>
      <c r="RBH294" s="135"/>
      <c r="RBI294" s="135"/>
      <c r="RBJ294" s="135"/>
      <c r="RBK294" s="135"/>
      <c r="RBL294" s="135"/>
      <c r="RBM294" s="135"/>
      <c r="RBN294" s="135"/>
      <c r="RBO294" s="135"/>
      <c r="RBP294" s="135"/>
      <c r="RBQ294" s="135"/>
      <c r="RBR294" s="135"/>
      <c r="RBS294" s="135"/>
      <c r="RBT294" s="135"/>
      <c r="RBU294" s="135"/>
      <c r="RBV294" s="135"/>
      <c r="RBW294" s="135"/>
      <c r="RBX294" s="135"/>
      <c r="RBY294" s="135"/>
      <c r="RBZ294" s="135"/>
      <c r="RCA294" s="135"/>
      <c r="RCB294" s="135"/>
      <c r="RCC294" s="135"/>
      <c r="RCD294" s="135"/>
      <c r="RCE294" s="135"/>
      <c r="RCF294" s="135"/>
      <c r="RCG294" s="135"/>
      <c r="RCH294" s="135"/>
      <c r="RCI294" s="135"/>
      <c r="RCJ294" s="135"/>
      <c r="RCK294" s="135"/>
      <c r="RCL294" s="135"/>
      <c r="RCM294" s="135"/>
      <c r="RCN294" s="135"/>
      <c r="RCO294" s="135"/>
      <c r="RCP294" s="135"/>
      <c r="RCQ294" s="135"/>
      <c r="RCR294" s="135"/>
      <c r="RCS294" s="135"/>
      <c r="RCT294" s="135"/>
      <c r="RCU294" s="135"/>
      <c r="RCV294" s="135"/>
      <c r="RCW294" s="135"/>
      <c r="RCX294" s="135"/>
      <c r="RCY294" s="135"/>
      <c r="RCZ294" s="135"/>
      <c r="RDA294" s="135"/>
      <c r="RDB294" s="135"/>
      <c r="RDC294" s="135"/>
      <c r="RDD294" s="135"/>
      <c r="RDE294" s="135"/>
      <c r="RDF294" s="135"/>
      <c r="RDG294" s="135"/>
      <c r="RDH294" s="135"/>
      <c r="RDI294" s="135"/>
      <c r="RDJ294" s="135"/>
      <c r="RDK294" s="135"/>
      <c r="RDL294" s="135"/>
      <c r="RDM294" s="135"/>
      <c r="RDN294" s="135"/>
      <c r="RDO294" s="135"/>
      <c r="RDP294" s="135"/>
      <c r="RDQ294" s="135"/>
      <c r="RDR294" s="135"/>
      <c r="RDS294" s="135"/>
      <c r="RDT294" s="135"/>
      <c r="RDU294" s="135"/>
      <c r="RDV294" s="135"/>
      <c r="RDW294" s="135"/>
      <c r="RDX294" s="135"/>
      <c r="RDY294" s="135"/>
      <c r="RDZ294" s="135"/>
      <c r="REA294" s="135"/>
      <c r="REB294" s="135"/>
      <c r="REC294" s="135"/>
      <c r="RED294" s="135"/>
      <c r="REE294" s="135"/>
      <c r="REF294" s="135"/>
      <c r="REG294" s="135"/>
      <c r="REH294" s="135"/>
      <c r="REI294" s="135"/>
      <c r="REJ294" s="135"/>
      <c r="REK294" s="135"/>
      <c r="REL294" s="135"/>
      <c r="REM294" s="135"/>
      <c r="REN294" s="135"/>
      <c r="REO294" s="135"/>
      <c r="REP294" s="135"/>
      <c r="REQ294" s="135"/>
      <c r="RER294" s="135"/>
      <c r="RES294" s="135"/>
      <c r="RET294" s="135"/>
      <c r="REU294" s="135"/>
      <c r="REV294" s="135"/>
      <c r="REW294" s="135"/>
      <c r="REX294" s="135"/>
      <c r="REY294" s="135"/>
      <c r="REZ294" s="135"/>
      <c r="RFA294" s="135"/>
      <c r="RFB294" s="135"/>
      <c r="RFC294" s="135"/>
      <c r="RFD294" s="135"/>
      <c r="RFE294" s="135"/>
      <c r="RFF294" s="135"/>
      <c r="RFG294" s="135"/>
      <c r="RFH294" s="135"/>
      <c r="RFI294" s="135"/>
      <c r="RFJ294" s="135"/>
      <c r="RFK294" s="135"/>
      <c r="RFL294" s="135"/>
      <c r="RFM294" s="135"/>
      <c r="RFN294" s="135"/>
      <c r="RFO294" s="135"/>
      <c r="RFP294" s="135"/>
      <c r="RFQ294" s="135"/>
      <c r="RFR294" s="135"/>
      <c r="RFS294" s="135"/>
      <c r="RFT294" s="135"/>
      <c r="RFU294" s="135"/>
      <c r="RFV294" s="135"/>
      <c r="RFW294" s="135"/>
      <c r="RFX294" s="135"/>
      <c r="RFY294" s="135"/>
      <c r="RFZ294" s="135"/>
      <c r="RGA294" s="135"/>
      <c r="RGB294" s="135"/>
      <c r="RGC294" s="135"/>
      <c r="RGD294" s="135"/>
      <c r="RGE294" s="135"/>
      <c r="RGF294" s="135"/>
      <c r="RGG294" s="135"/>
      <c r="RGH294" s="135"/>
      <c r="RGI294" s="135"/>
      <c r="RGJ294" s="135"/>
      <c r="RGK294" s="135"/>
      <c r="RGL294" s="135"/>
      <c r="RGM294" s="135"/>
      <c r="RGN294" s="135"/>
      <c r="RGO294" s="135"/>
      <c r="RGP294" s="135"/>
      <c r="RGQ294" s="135"/>
      <c r="RGR294" s="135"/>
      <c r="RGS294" s="135"/>
      <c r="RGT294" s="135"/>
      <c r="RGU294" s="135"/>
      <c r="RGV294" s="135"/>
      <c r="RGW294" s="135"/>
      <c r="RGX294" s="135"/>
      <c r="RGY294" s="135"/>
      <c r="RGZ294" s="135"/>
      <c r="RHA294" s="135"/>
      <c r="RHB294" s="135"/>
      <c r="RHC294" s="135"/>
      <c r="RHD294" s="135"/>
      <c r="RHE294" s="135"/>
      <c r="RHF294" s="135"/>
      <c r="RHG294" s="135"/>
      <c r="RHH294" s="135"/>
      <c r="RHI294" s="135"/>
      <c r="RHJ294" s="135"/>
      <c r="RHK294" s="135"/>
      <c r="RHL294" s="135"/>
      <c r="RHM294" s="135"/>
      <c r="RHN294" s="135"/>
      <c r="RHO294" s="135"/>
      <c r="RHP294" s="135"/>
      <c r="RHQ294" s="135"/>
      <c r="RHR294" s="135"/>
      <c r="RHS294" s="135"/>
      <c r="RHT294" s="135"/>
      <c r="RHU294" s="135"/>
      <c r="RHV294" s="135"/>
      <c r="RHW294" s="135"/>
      <c r="RHX294" s="135"/>
      <c r="RHY294" s="135"/>
      <c r="RHZ294" s="135"/>
      <c r="RIA294" s="135"/>
      <c r="RIB294" s="135"/>
      <c r="RIC294" s="135"/>
      <c r="RID294" s="135"/>
      <c r="RIE294" s="135"/>
      <c r="RIF294" s="135"/>
      <c r="RIG294" s="135"/>
      <c r="RIH294" s="135"/>
      <c r="RII294" s="135"/>
      <c r="RIJ294" s="135"/>
      <c r="RIK294" s="135"/>
      <c r="RIL294" s="135"/>
      <c r="RIM294" s="135"/>
      <c r="RIN294" s="135"/>
      <c r="RIO294" s="135"/>
      <c r="RIP294" s="135"/>
      <c r="RIQ294" s="135"/>
      <c r="RIR294" s="135"/>
      <c r="RIS294" s="135"/>
      <c r="RIT294" s="135"/>
      <c r="RIU294" s="135"/>
      <c r="RIV294" s="135"/>
      <c r="RIW294" s="135"/>
      <c r="RIX294" s="135"/>
      <c r="RIY294" s="135"/>
      <c r="RIZ294" s="135"/>
      <c r="RJA294" s="135"/>
      <c r="RJB294" s="135"/>
      <c r="RJC294" s="135"/>
      <c r="RJD294" s="135"/>
      <c r="RJE294" s="135"/>
      <c r="RJF294" s="135"/>
      <c r="RJG294" s="135"/>
      <c r="RJH294" s="135"/>
      <c r="RJI294" s="135"/>
      <c r="RJJ294" s="135"/>
      <c r="RJK294" s="135"/>
      <c r="RJL294" s="135"/>
      <c r="RJM294" s="135"/>
      <c r="RJN294" s="135"/>
      <c r="RJO294" s="135"/>
      <c r="RJP294" s="135"/>
      <c r="RJQ294" s="135"/>
      <c r="RJR294" s="135"/>
      <c r="RJS294" s="135"/>
      <c r="RJT294" s="135"/>
      <c r="RJU294" s="135"/>
      <c r="RJV294" s="135"/>
      <c r="RJW294" s="135"/>
      <c r="RJX294" s="135"/>
      <c r="RJY294" s="135"/>
      <c r="RJZ294" s="135"/>
      <c r="RKA294" s="135"/>
      <c r="RKB294" s="135"/>
      <c r="RKC294" s="135"/>
      <c r="RKD294" s="135"/>
      <c r="RKE294" s="135"/>
      <c r="RKF294" s="135"/>
      <c r="RKG294" s="135"/>
      <c r="RKH294" s="135"/>
      <c r="RKI294" s="135"/>
      <c r="RKJ294" s="135"/>
      <c r="RKK294" s="135"/>
      <c r="RKL294" s="135"/>
      <c r="RKM294" s="135"/>
      <c r="RKN294" s="135"/>
      <c r="RKO294" s="135"/>
      <c r="RKP294" s="135"/>
      <c r="RKQ294" s="135"/>
      <c r="RKR294" s="135"/>
      <c r="RKS294" s="135"/>
      <c r="RKT294" s="135"/>
      <c r="RKU294" s="135"/>
      <c r="RKV294" s="135"/>
      <c r="RKW294" s="135"/>
      <c r="RKX294" s="135"/>
      <c r="RKY294" s="135"/>
      <c r="RKZ294" s="135"/>
      <c r="RLA294" s="135"/>
      <c r="RLB294" s="135"/>
      <c r="RLC294" s="135"/>
      <c r="RLD294" s="135"/>
      <c r="RLE294" s="135"/>
      <c r="RLF294" s="135"/>
      <c r="RLG294" s="135"/>
      <c r="RLH294" s="135"/>
      <c r="RLI294" s="135"/>
      <c r="RLJ294" s="135"/>
      <c r="RLK294" s="135"/>
      <c r="RLL294" s="135"/>
      <c r="RLM294" s="135"/>
      <c r="RLN294" s="135"/>
      <c r="RLO294" s="135"/>
      <c r="RLP294" s="135"/>
      <c r="RLQ294" s="135"/>
      <c r="RLR294" s="135"/>
      <c r="RLS294" s="135"/>
      <c r="RLT294" s="135"/>
      <c r="RLU294" s="135"/>
      <c r="RLV294" s="135"/>
      <c r="RLW294" s="135"/>
      <c r="RLX294" s="135"/>
      <c r="RLY294" s="135"/>
      <c r="RLZ294" s="135"/>
      <c r="RMA294" s="135"/>
      <c r="RMB294" s="135"/>
      <c r="RMC294" s="135"/>
      <c r="RMD294" s="135"/>
      <c r="RME294" s="135"/>
      <c r="RMF294" s="135"/>
      <c r="RMG294" s="135"/>
      <c r="RMH294" s="135"/>
      <c r="RMI294" s="135"/>
      <c r="RMJ294" s="135"/>
      <c r="RMK294" s="135"/>
      <c r="RML294" s="135"/>
      <c r="RMM294" s="135"/>
      <c r="RMN294" s="135"/>
      <c r="RMO294" s="135"/>
      <c r="RMP294" s="135"/>
      <c r="RMQ294" s="135"/>
      <c r="RMR294" s="135"/>
      <c r="RMS294" s="135"/>
      <c r="RMT294" s="135"/>
      <c r="RMU294" s="135"/>
      <c r="RMV294" s="135"/>
      <c r="RMW294" s="135"/>
      <c r="RMX294" s="135"/>
      <c r="RMY294" s="135"/>
      <c r="RMZ294" s="135"/>
      <c r="RNA294" s="135"/>
      <c r="RNB294" s="135"/>
      <c r="RNC294" s="135"/>
      <c r="RND294" s="135"/>
      <c r="RNE294" s="135"/>
      <c r="RNF294" s="135"/>
      <c r="RNG294" s="135"/>
      <c r="RNH294" s="135"/>
      <c r="RNI294" s="135"/>
      <c r="RNJ294" s="135"/>
      <c r="RNK294" s="135"/>
      <c r="RNL294" s="135"/>
      <c r="RNM294" s="135"/>
      <c r="RNN294" s="135"/>
      <c r="RNO294" s="135"/>
      <c r="RNP294" s="135"/>
      <c r="RNQ294" s="135"/>
      <c r="RNR294" s="135"/>
      <c r="RNS294" s="135"/>
      <c r="RNT294" s="135"/>
      <c r="RNU294" s="135"/>
      <c r="RNV294" s="135"/>
      <c r="RNW294" s="135"/>
      <c r="RNX294" s="135"/>
      <c r="RNY294" s="135"/>
      <c r="RNZ294" s="135"/>
      <c r="ROA294" s="135"/>
      <c r="ROB294" s="135"/>
      <c r="ROC294" s="135"/>
      <c r="ROD294" s="135"/>
      <c r="ROE294" s="135"/>
      <c r="ROF294" s="135"/>
      <c r="ROG294" s="135"/>
      <c r="ROH294" s="135"/>
      <c r="ROI294" s="135"/>
      <c r="ROJ294" s="135"/>
      <c r="ROK294" s="135"/>
      <c r="ROL294" s="135"/>
      <c r="ROM294" s="135"/>
      <c r="RON294" s="135"/>
      <c r="ROO294" s="135"/>
      <c r="ROP294" s="135"/>
      <c r="ROQ294" s="135"/>
      <c r="ROR294" s="135"/>
      <c r="ROS294" s="135"/>
      <c r="ROT294" s="135"/>
      <c r="ROU294" s="135"/>
      <c r="ROV294" s="135"/>
      <c r="ROW294" s="135"/>
      <c r="ROX294" s="135"/>
      <c r="ROY294" s="135"/>
      <c r="ROZ294" s="135"/>
      <c r="RPA294" s="135"/>
      <c r="RPB294" s="135"/>
      <c r="RPC294" s="135"/>
      <c r="RPD294" s="135"/>
      <c r="RPE294" s="135"/>
      <c r="RPF294" s="135"/>
      <c r="RPG294" s="135"/>
      <c r="RPH294" s="135"/>
      <c r="RPI294" s="135"/>
      <c r="RPJ294" s="135"/>
      <c r="RPK294" s="135"/>
      <c r="RPL294" s="135"/>
      <c r="RPM294" s="135"/>
      <c r="RPN294" s="135"/>
      <c r="RPO294" s="135"/>
      <c r="RPP294" s="135"/>
      <c r="RPQ294" s="135"/>
      <c r="RPR294" s="135"/>
      <c r="RPS294" s="135"/>
      <c r="RPT294" s="135"/>
      <c r="RPU294" s="135"/>
      <c r="RPV294" s="135"/>
      <c r="RPW294" s="135"/>
      <c r="RPX294" s="135"/>
      <c r="RPY294" s="135"/>
      <c r="RPZ294" s="135"/>
      <c r="RQA294" s="135"/>
      <c r="RQB294" s="135"/>
      <c r="RQC294" s="135"/>
      <c r="RQD294" s="135"/>
      <c r="RQE294" s="135"/>
      <c r="RQF294" s="135"/>
      <c r="RQG294" s="135"/>
      <c r="RQH294" s="135"/>
      <c r="RQI294" s="135"/>
      <c r="RQJ294" s="135"/>
      <c r="RQK294" s="135"/>
      <c r="RQL294" s="135"/>
      <c r="RQM294" s="135"/>
      <c r="RQN294" s="135"/>
      <c r="RQO294" s="135"/>
      <c r="RQP294" s="135"/>
      <c r="RQQ294" s="135"/>
      <c r="RQR294" s="135"/>
      <c r="RQS294" s="135"/>
      <c r="RQT294" s="135"/>
      <c r="RQU294" s="135"/>
      <c r="RQV294" s="135"/>
      <c r="RQW294" s="135"/>
      <c r="RQX294" s="135"/>
      <c r="RQY294" s="135"/>
      <c r="RQZ294" s="135"/>
      <c r="RRA294" s="135"/>
      <c r="RRB294" s="135"/>
      <c r="RRC294" s="135"/>
      <c r="RRD294" s="135"/>
      <c r="RRE294" s="135"/>
      <c r="RRF294" s="135"/>
      <c r="RRG294" s="135"/>
      <c r="RRH294" s="135"/>
      <c r="RRI294" s="135"/>
      <c r="RRJ294" s="135"/>
      <c r="RRK294" s="135"/>
      <c r="RRL294" s="135"/>
      <c r="RRM294" s="135"/>
      <c r="RRN294" s="135"/>
      <c r="RRO294" s="135"/>
      <c r="RRP294" s="135"/>
      <c r="RRQ294" s="135"/>
      <c r="RRR294" s="135"/>
      <c r="RRS294" s="135"/>
      <c r="RRT294" s="135"/>
      <c r="RRU294" s="135"/>
      <c r="RRV294" s="135"/>
      <c r="RRW294" s="135"/>
      <c r="RRX294" s="135"/>
      <c r="RRY294" s="135"/>
      <c r="RRZ294" s="135"/>
      <c r="RSA294" s="135"/>
      <c r="RSB294" s="135"/>
      <c r="RSC294" s="135"/>
      <c r="RSD294" s="135"/>
      <c r="RSE294" s="135"/>
      <c r="RSF294" s="135"/>
      <c r="RSG294" s="135"/>
      <c r="RSH294" s="135"/>
      <c r="RSI294" s="135"/>
      <c r="RSJ294" s="135"/>
      <c r="RSK294" s="135"/>
      <c r="RSL294" s="135"/>
      <c r="RSM294" s="135"/>
      <c r="RSN294" s="135"/>
      <c r="RSO294" s="135"/>
      <c r="RSP294" s="135"/>
      <c r="RSQ294" s="135"/>
      <c r="RSR294" s="135"/>
      <c r="RSS294" s="135"/>
      <c r="RST294" s="135"/>
      <c r="RSU294" s="135"/>
      <c r="RSV294" s="135"/>
      <c r="RSW294" s="135"/>
      <c r="RSX294" s="135"/>
      <c r="RSY294" s="135"/>
      <c r="RSZ294" s="135"/>
      <c r="RTA294" s="135"/>
      <c r="RTB294" s="135"/>
      <c r="RTC294" s="135"/>
      <c r="RTD294" s="135"/>
      <c r="RTE294" s="135"/>
      <c r="RTF294" s="135"/>
      <c r="RTG294" s="135"/>
      <c r="RTH294" s="135"/>
      <c r="RTI294" s="135"/>
      <c r="RTJ294" s="135"/>
      <c r="RTK294" s="135"/>
      <c r="RTL294" s="135"/>
      <c r="RTM294" s="135"/>
      <c r="RTN294" s="135"/>
      <c r="RTO294" s="135"/>
      <c r="RTP294" s="135"/>
      <c r="RTQ294" s="135"/>
      <c r="RTR294" s="135"/>
      <c r="RTS294" s="135"/>
      <c r="RTT294" s="135"/>
      <c r="RTU294" s="135"/>
      <c r="RTV294" s="135"/>
      <c r="RTW294" s="135"/>
      <c r="RTX294" s="135"/>
      <c r="RTY294" s="135"/>
      <c r="RTZ294" s="135"/>
      <c r="RUA294" s="135"/>
      <c r="RUB294" s="135"/>
      <c r="RUC294" s="135"/>
      <c r="RUD294" s="135"/>
      <c r="RUE294" s="135"/>
      <c r="RUF294" s="135"/>
      <c r="RUG294" s="135"/>
      <c r="RUH294" s="135"/>
      <c r="RUI294" s="135"/>
      <c r="RUJ294" s="135"/>
      <c r="RUK294" s="135"/>
      <c r="RUL294" s="135"/>
      <c r="RUM294" s="135"/>
      <c r="RUN294" s="135"/>
      <c r="RUO294" s="135"/>
      <c r="RUP294" s="135"/>
      <c r="RUQ294" s="135"/>
      <c r="RUR294" s="135"/>
      <c r="RUS294" s="135"/>
      <c r="RUT294" s="135"/>
      <c r="RUU294" s="135"/>
      <c r="RUV294" s="135"/>
      <c r="RUW294" s="135"/>
      <c r="RUX294" s="135"/>
      <c r="RUY294" s="135"/>
      <c r="RUZ294" s="135"/>
      <c r="RVA294" s="135"/>
      <c r="RVB294" s="135"/>
      <c r="RVC294" s="135"/>
      <c r="RVD294" s="135"/>
      <c r="RVE294" s="135"/>
      <c r="RVF294" s="135"/>
      <c r="RVG294" s="135"/>
      <c r="RVH294" s="135"/>
      <c r="RVI294" s="135"/>
      <c r="RVJ294" s="135"/>
      <c r="RVK294" s="135"/>
      <c r="RVL294" s="135"/>
      <c r="RVM294" s="135"/>
      <c r="RVN294" s="135"/>
      <c r="RVO294" s="135"/>
      <c r="RVP294" s="135"/>
      <c r="RVQ294" s="135"/>
      <c r="RVR294" s="135"/>
      <c r="RVS294" s="135"/>
      <c r="RVT294" s="135"/>
      <c r="RVU294" s="135"/>
      <c r="RVV294" s="135"/>
      <c r="RVW294" s="135"/>
      <c r="RVX294" s="135"/>
      <c r="RVY294" s="135"/>
      <c r="RVZ294" s="135"/>
      <c r="RWA294" s="135"/>
      <c r="RWB294" s="135"/>
      <c r="RWC294" s="135"/>
      <c r="RWD294" s="135"/>
      <c r="RWE294" s="135"/>
      <c r="RWF294" s="135"/>
      <c r="RWG294" s="135"/>
      <c r="RWH294" s="135"/>
      <c r="RWI294" s="135"/>
      <c r="RWJ294" s="135"/>
      <c r="RWK294" s="135"/>
      <c r="RWL294" s="135"/>
      <c r="RWM294" s="135"/>
      <c r="RWN294" s="135"/>
      <c r="RWO294" s="135"/>
      <c r="RWP294" s="135"/>
      <c r="RWQ294" s="135"/>
      <c r="RWR294" s="135"/>
      <c r="RWS294" s="135"/>
      <c r="RWT294" s="135"/>
      <c r="RWU294" s="135"/>
      <c r="RWV294" s="135"/>
      <c r="RWW294" s="135"/>
      <c r="RWX294" s="135"/>
      <c r="RWY294" s="135"/>
      <c r="RWZ294" s="135"/>
      <c r="RXA294" s="135"/>
      <c r="RXB294" s="135"/>
      <c r="RXC294" s="135"/>
      <c r="RXD294" s="135"/>
      <c r="RXE294" s="135"/>
      <c r="RXF294" s="135"/>
      <c r="RXG294" s="135"/>
      <c r="RXH294" s="135"/>
      <c r="RXI294" s="135"/>
      <c r="RXJ294" s="135"/>
      <c r="RXK294" s="135"/>
      <c r="RXL294" s="135"/>
      <c r="RXM294" s="135"/>
      <c r="RXN294" s="135"/>
      <c r="RXO294" s="135"/>
      <c r="RXP294" s="135"/>
      <c r="RXQ294" s="135"/>
      <c r="RXR294" s="135"/>
      <c r="RXS294" s="135"/>
      <c r="RXT294" s="135"/>
      <c r="RXU294" s="135"/>
      <c r="RXV294" s="135"/>
      <c r="RXW294" s="135"/>
      <c r="RXX294" s="135"/>
      <c r="RXY294" s="135"/>
      <c r="RXZ294" s="135"/>
      <c r="RYA294" s="135"/>
      <c r="RYB294" s="135"/>
      <c r="RYC294" s="135"/>
      <c r="RYD294" s="135"/>
      <c r="RYE294" s="135"/>
      <c r="RYF294" s="135"/>
      <c r="RYG294" s="135"/>
      <c r="RYH294" s="135"/>
      <c r="RYI294" s="135"/>
      <c r="RYJ294" s="135"/>
      <c r="RYK294" s="135"/>
      <c r="RYL294" s="135"/>
      <c r="RYM294" s="135"/>
      <c r="RYN294" s="135"/>
      <c r="RYO294" s="135"/>
      <c r="RYP294" s="135"/>
      <c r="RYQ294" s="135"/>
      <c r="RYR294" s="135"/>
      <c r="RYS294" s="135"/>
      <c r="RYT294" s="135"/>
      <c r="RYU294" s="135"/>
      <c r="RYV294" s="135"/>
      <c r="RYW294" s="135"/>
      <c r="RYX294" s="135"/>
      <c r="RYY294" s="135"/>
      <c r="RYZ294" s="135"/>
      <c r="RZA294" s="135"/>
      <c r="RZB294" s="135"/>
      <c r="RZC294" s="135"/>
      <c r="RZD294" s="135"/>
      <c r="RZE294" s="135"/>
      <c r="RZF294" s="135"/>
      <c r="RZG294" s="135"/>
      <c r="RZH294" s="135"/>
      <c r="RZI294" s="135"/>
      <c r="RZJ294" s="135"/>
      <c r="RZK294" s="135"/>
      <c r="RZL294" s="135"/>
      <c r="RZM294" s="135"/>
      <c r="RZN294" s="135"/>
      <c r="RZO294" s="135"/>
      <c r="RZP294" s="135"/>
      <c r="RZQ294" s="135"/>
      <c r="RZR294" s="135"/>
      <c r="RZS294" s="135"/>
      <c r="RZT294" s="135"/>
      <c r="RZU294" s="135"/>
      <c r="RZV294" s="135"/>
      <c r="RZW294" s="135"/>
      <c r="RZX294" s="135"/>
      <c r="RZY294" s="135"/>
      <c r="RZZ294" s="135"/>
      <c r="SAA294" s="135"/>
      <c r="SAB294" s="135"/>
      <c r="SAC294" s="135"/>
      <c r="SAD294" s="135"/>
      <c r="SAE294" s="135"/>
      <c r="SAF294" s="135"/>
      <c r="SAG294" s="135"/>
      <c r="SAH294" s="135"/>
      <c r="SAI294" s="135"/>
      <c r="SAJ294" s="135"/>
      <c r="SAK294" s="135"/>
      <c r="SAL294" s="135"/>
      <c r="SAM294" s="135"/>
      <c r="SAN294" s="135"/>
      <c r="SAO294" s="135"/>
      <c r="SAP294" s="135"/>
      <c r="SAQ294" s="135"/>
      <c r="SAR294" s="135"/>
      <c r="SAS294" s="135"/>
      <c r="SAT294" s="135"/>
      <c r="SAU294" s="135"/>
      <c r="SAV294" s="135"/>
      <c r="SAW294" s="135"/>
      <c r="SAX294" s="135"/>
      <c r="SAY294" s="135"/>
      <c r="SAZ294" s="135"/>
      <c r="SBA294" s="135"/>
      <c r="SBB294" s="135"/>
      <c r="SBC294" s="135"/>
      <c r="SBD294" s="135"/>
      <c r="SBE294" s="135"/>
      <c r="SBF294" s="135"/>
      <c r="SBG294" s="135"/>
      <c r="SBH294" s="135"/>
      <c r="SBI294" s="135"/>
      <c r="SBJ294" s="135"/>
      <c r="SBK294" s="135"/>
      <c r="SBL294" s="135"/>
      <c r="SBM294" s="135"/>
      <c r="SBN294" s="135"/>
      <c r="SBO294" s="135"/>
      <c r="SBP294" s="135"/>
      <c r="SBQ294" s="135"/>
      <c r="SBR294" s="135"/>
      <c r="SBS294" s="135"/>
      <c r="SBT294" s="135"/>
      <c r="SBU294" s="135"/>
      <c r="SBV294" s="135"/>
      <c r="SBW294" s="135"/>
      <c r="SBX294" s="135"/>
      <c r="SBY294" s="135"/>
      <c r="SBZ294" s="135"/>
      <c r="SCA294" s="135"/>
      <c r="SCB294" s="135"/>
      <c r="SCC294" s="135"/>
      <c r="SCD294" s="135"/>
      <c r="SCE294" s="135"/>
      <c r="SCF294" s="135"/>
      <c r="SCG294" s="135"/>
      <c r="SCH294" s="135"/>
      <c r="SCI294" s="135"/>
      <c r="SCJ294" s="135"/>
      <c r="SCK294" s="135"/>
      <c r="SCL294" s="135"/>
      <c r="SCM294" s="135"/>
      <c r="SCN294" s="135"/>
      <c r="SCO294" s="135"/>
      <c r="SCP294" s="135"/>
      <c r="SCQ294" s="135"/>
      <c r="SCR294" s="135"/>
      <c r="SCS294" s="135"/>
      <c r="SCT294" s="135"/>
      <c r="SCU294" s="135"/>
      <c r="SCV294" s="135"/>
      <c r="SCW294" s="135"/>
      <c r="SCX294" s="135"/>
      <c r="SCY294" s="135"/>
      <c r="SCZ294" s="135"/>
      <c r="SDA294" s="135"/>
      <c r="SDB294" s="135"/>
      <c r="SDC294" s="135"/>
      <c r="SDD294" s="135"/>
      <c r="SDE294" s="135"/>
      <c r="SDF294" s="135"/>
      <c r="SDG294" s="135"/>
      <c r="SDH294" s="135"/>
      <c r="SDI294" s="135"/>
      <c r="SDJ294" s="135"/>
      <c r="SDK294" s="135"/>
      <c r="SDL294" s="135"/>
      <c r="SDM294" s="135"/>
      <c r="SDN294" s="135"/>
      <c r="SDO294" s="135"/>
      <c r="SDP294" s="135"/>
      <c r="SDQ294" s="135"/>
      <c r="SDR294" s="135"/>
      <c r="SDS294" s="135"/>
      <c r="SDT294" s="135"/>
      <c r="SDU294" s="135"/>
      <c r="SDV294" s="135"/>
      <c r="SDW294" s="135"/>
      <c r="SDX294" s="135"/>
      <c r="SDY294" s="135"/>
      <c r="SDZ294" s="135"/>
      <c r="SEA294" s="135"/>
      <c r="SEB294" s="135"/>
      <c r="SEC294" s="135"/>
      <c r="SED294" s="135"/>
      <c r="SEE294" s="135"/>
      <c r="SEF294" s="135"/>
      <c r="SEG294" s="135"/>
      <c r="SEH294" s="135"/>
      <c r="SEI294" s="135"/>
      <c r="SEJ294" s="135"/>
      <c r="SEK294" s="135"/>
      <c r="SEL294" s="135"/>
      <c r="SEM294" s="135"/>
      <c r="SEN294" s="135"/>
      <c r="SEO294" s="135"/>
      <c r="SEP294" s="135"/>
      <c r="SEQ294" s="135"/>
      <c r="SER294" s="135"/>
      <c r="SES294" s="135"/>
      <c r="SET294" s="135"/>
      <c r="SEU294" s="135"/>
      <c r="SEV294" s="135"/>
      <c r="SEW294" s="135"/>
      <c r="SEX294" s="135"/>
      <c r="SEY294" s="135"/>
      <c r="SEZ294" s="135"/>
      <c r="SFA294" s="135"/>
      <c r="SFB294" s="135"/>
      <c r="SFC294" s="135"/>
      <c r="SFD294" s="135"/>
      <c r="SFE294" s="135"/>
      <c r="SFF294" s="135"/>
      <c r="SFG294" s="135"/>
      <c r="SFH294" s="135"/>
      <c r="SFI294" s="135"/>
      <c r="SFJ294" s="135"/>
      <c r="SFK294" s="135"/>
      <c r="SFL294" s="135"/>
      <c r="SFM294" s="135"/>
      <c r="SFN294" s="135"/>
      <c r="SFO294" s="135"/>
      <c r="SFP294" s="135"/>
      <c r="SFQ294" s="135"/>
      <c r="SFR294" s="135"/>
      <c r="SFS294" s="135"/>
      <c r="SFT294" s="135"/>
      <c r="SFU294" s="135"/>
      <c r="SFV294" s="135"/>
      <c r="SFW294" s="135"/>
      <c r="SFX294" s="135"/>
      <c r="SFY294" s="135"/>
      <c r="SFZ294" s="135"/>
      <c r="SGA294" s="135"/>
      <c r="SGB294" s="135"/>
      <c r="SGC294" s="135"/>
      <c r="SGD294" s="135"/>
      <c r="SGE294" s="135"/>
      <c r="SGF294" s="135"/>
      <c r="SGG294" s="135"/>
      <c r="SGH294" s="135"/>
      <c r="SGI294" s="135"/>
      <c r="SGJ294" s="135"/>
      <c r="SGK294" s="135"/>
      <c r="SGL294" s="135"/>
      <c r="SGM294" s="135"/>
      <c r="SGN294" s="135"/>
      <c r="SGO294" s="135"/>
      <c r="SGP294" s="135"/>
      <c r="SGQ294" s="135"/>
      <c r="SGR294" s="135"/>
      <c r="SGS294" s="135"/>
      <c r="SGT294" s="135"/>
      <c r="SGU294" s="135"/>
      <c r="SGV294" s="135"/>
      <c r="SGW294" s="135"/>
      <c r="SGX294" s="135"/>
      <c r="SGY294" s="135"/>
      <c r="SGZ294" s="135"/>
      <c r="SHA294" s="135"/>
      <c r="SHB294" s="135"/>
      <c r="SHC294" s="135"/>
      <c r="SHD294" s="135"/>
      <c r="SHE294" s="135"/>
      <c r="SHF294" s="135"/>
      <c r="SHG294" s="135"/>
      <c r="SHH294" s="135"/>
      <c r="SHI294" s="135"/>
      <c r="SHJ294" s="135"/>
      <c r="SHK294" s="135"/>
      <c r="SHL294" s="135"/>
      <c r="SHM294" s="135"/>
      <c r="SHN294" s="135"/>
      <c r="SHO294" s="135"/>
      <c r="SHP294" s="135"/>
      <c r="SHQ294" s="135"/>
      <c r="SHR294" s="135"/>
      <c r="SHS294" s="135"/>
      <c r="SHT294" s="135"/>
      <c r="SHU294" s="135"/>
      <c r="SHV294" s="135"/>
      <c r="SHW294" s="135"/>
      <c r="SHX294" s="135"/>
      <c r="SHY294" s="135"/>
      <c r="SHZ294" s="135"/>
      <c r="SIA294" s="135"/>
      <c r="SIB294" s="135"/>
      <c r="SIC294" s="135"/>
      <c r="SID294" s="135"/>
      <c r="SIE294" s="135"/>
      <c r="SIF294" s="135"/>
      <c r="SIG294" s="135"/>
      <c r="SIH294" s="135"/>
      <c r="SII294" s="135"/>
      <c r="SIJ294" s="135"/>
      <c r="SIK294" s="135"/>
      <c r="SIL294" s="135"/>
      <c r="SIM294" s="135"/>
      <c r="SIN294" s="135"/>
      <c r="SIO294" s="135"/>
      <c r="SIP294" s="135"/>
      <c r="SIQ294" s="135"/>
      <c r="SIR294" s="135"/>
      <c r="SIS294" s="135"/>
      <c r="SIT294" s="135"/>
      <c r="SIU294" s="135"/>
      <c r="SIV294" s="135"/>
      <c r="SIW294" s="135"/>
      <c r="SIX294" s="135"/>
      <c r="SIY294" s="135"/>
      <c r="SIZ294" s="135"/>
      <c r="SJA294" s="135"/>
      <c r="SJB294" s="135"/>
      <c r="SJC294" s="135"/>
      <c r="SJD294" s="135"/>
      <c r="SJE294" s="135"/>
      <c r="SJF294" s="135"/>
      <c r="SJG294" s="135"/>
      <c r="SJH294" s="135"/>
      <c r="SJI294" s="135"/>
      <c r="SJJ294" s="135"/>
      <c r="SJK294" s="135"/>
      <c r="SJL294" s="135"/>
      <c r="SJM294" s="135"/>
      <c r="SJN294" s="135"/>
      <c r="SJO294" s="135"/>
      <c r="SJP294" s="135"/>
      <c r="SJQ294" s="135"/>
      <c r="SJR294" s="135"/>
      <c r="SJS294" s="135"/>
      <c r="SJT294" s="135"/>
      <c r="SJU294" s="135"/>
      <c r="SJV294" s="135"/>
      <c r="SJW294" s="135"/>
      <c r="SJX294" s="135"/>
      <c r="SJY294" s="135"/>
      <c r="SJZ294" s="135"/>
      <c r="SKA294" s="135"/>
      <c r="SKB294" s="135"/>
      <c r="SKC294" s="135"/>
      <c r="SKD294" s="135"/>
      <c r="SKE294" s="135"/>
      <c r="SKF294" s="135"/>
      <c r="SKG294" s="135"/>
      <c r="SKH294" s="135"/>
      <c r="SKI294" s="135"/>
      <c r="SKJ294" s="135"/>
      <c r="SKK294" s="135"/>
      <c r="SKL294" s="135"/>
      <c r="SKM294" s="135"/>
      <c r="SKN294" s="135"/>
      <c r="SKO294" s="135"/>
      <c r="SKP294" s="135"/>
      <c r="SKQ294" s="135"/>
      <c r="SKR294" s="135"/>
      <c r="SKS294" s="135"/>
      <c r="SKT294" s="135"/>
      <c r="SKU294" s="135"/>
      <c r="SKV294" s="135"/>
      <c r="SKW294" s="135"/>
      <c r="SKX294" s="135"/>
      <c r="SKY294" s="135"/>
      <c r="SKZ294" s="135"/>
      <c r="SLA294" s="135"/>
      <c r="SLB294" s="135"/>
      <c r="SLC294" s="135"/>
      <c r="SLD294" s="135"/>
      <c r="SLE294" s="135"/>
      <c r="SLF294" s="135"/>
      <c r="SLG294" s="135"/>
      <c r="SLH294" s="135"/>
      <c r="SLI294" s="135"/>
      <c r="SLJ294" s="135"/>
      <c r="SLK294" s="135"/>
      <c r="SLL294" s="135"/>
      <c r="SLM294" s="135"/>
      <c r="SLN294" s="135"/>
      <c r="SLO294" s="135"/>
      <c r="SLP294" s="135"/>
      <c r="SLQ294" s="135"/>
      <c r="SLR294" s="135"/>
      <c r="SLS294" s="135"/>
      <c r="SLT294" s="135"/>
      <c r="SLU294" s="135"/>
      <c r="SLV294" s="135"/>
      <c r="SLW294" s="135"/>
      <c r="SLX294" s="135"/>
      <c r="SLY294" s="135"/>
      <c r="SLZ294" s="135"/>
      <c r="SMA294" s="135"/>
      <c r="SMB294" s="135"/>
      <c r="SMC294" s="135"/>
      <c r="SMD294" s="135"/>
      <c r="SME294" s="135"/>
      <c r="SMF294" s="135"/>
      <c r="SMG294" s="135"/>
      <c r="SMH294" s="135"/>
      <c r="SMI294" s="135"/>
      <c r="SMJ294" s="135"/>
      <c r="SMK294" s="135"/>
      <c r="SML294" s="135"/>
      <c r="SMM294" s="135"/>
      <c r="SMN294" s="135"/>
      <c r="SMO294" s="135"/>
      <c r="SMP294" s="135"/>
      <c r="SMQ294" s="135"/>
      <c r="SMR294" s="135"/>
      <c r="SMS294" s="135"/>
      <c r="SMT294" s="135"/>
      <c r="SMU294" s="135"/>
      <c r="SMV294" s="135"/>
      <c r="SMW294" s="135"/>
      <c r="SMX294" s="135"/>
      <c r="SMY294" s="135"/>
      <c r="SMZ294" s="135"/>
      <c r="SNA294" s="135"/>
      <c r="SNB294" s="135"/>
      <c r="SNC294" s="135"/>
      <c r="SND294" s="135"/>
      <c r="SNE294" s="135"/>
      <c r="SNF294" s="135"/>
      <c r="SNG294" s="135"/>
      <c r="SNH294" s="135"/>
      <c r="SNI294" s="135"/>
      <c r="SNJ294" s="135"/>
      <c r="SNK294" s="135"/>
      <c r="SNL294" s="135"/>
      <c r="SNM294" s="135"/>
      <c r="SNN294" s="135"/>
      <c r="SNO294" s="135"/>
      <c r="SNP294" s="135"/>
      <c r="SNQ294" s="135"/>
      <c r="SNR294" s="135"/>
      <c r="SNS294" s="135"/>
      <c r="SNT294" s="135"/>
      <c r="SNU294" s="135"/>
      <c r="SNV294" s="135"/>
      <c r="SNW294" s="135"/>
      <c r="SNX294" s="135"/>
      <c r="SNY294" s="135"/>
      <c r="SNZ294" s="135"/>
      <c r="SOA294" s="135"/>
      <c r="SOB294" s="135"/>
      <c r="SOC294" s="135"/>
      <c r="SOD294" s="135"/>
      <c r="SOE294" s="135"/>
      <c r="SOF294" s="135"/>
      <c r="SOG294" s="135"/>
      <c r="SOH294" s="135"/>
      <c r="SOI294" s="135"/>
      <c r="SOJ294" s="135"/>
      <c r="SOK294" s="135"/>
      <c r="SOL294" s="135"/>
      <c r="SOM294" s="135"/>
      <c r="SON294" s="135"/>
      <c r="SOO294" s="135"/>
      <c r="SOP294" s="135"/>
      <c r="SOQ294" s="135"/>
      <c r="SOR294" s="135"/>
      <c r="SOS294" s="135"/>
      <c r="SOT294" s="135"/>
      <c r="SOU294" s="135"/>
      <c r="SOV294" s="135"/>
      <c r="SOW294" s="135"/>
      <c r="SOX294" s="135"/>
      <c r="SOY294" s="135"/>
      <c r="SOZ294" s="135"/>
      <c r="SPA294" s="135"/>
      <c r="SPB294" s="135"/>
      <c r="SPC294" s="135"/>
      <c r="SPD294" s="135"/>
      <c r="SPE294" s="135"/>
      <c r="SPF294" s="135"/>
      <c r="SPG294" s="135"/>
      <c r="SPH294" s="135"/>
      <c r="SPI294" s="135"/>
      <c r="SPJ294" s="135"/>
      <c r="SPK294" s="135"/>
      <c r="SPL294" s="135"/>
      <c r="SPM294" s="135"/>
      <c r="SPN294" s="135"/>
      <c r="SPO294" s="135"/>
      <c r="SPP294" s="135"/>
      <c r="SPQ294" s="135"/>
      <c r="SPR294" s="135"/>
      <c r="SPS294" s="135"/>
      <c r="SPT294" s="135"/>
      <c r="SPU294" s="135"/>
      <c r="SPV294" s="135"/>
      <c r="SPW294" s="135"/>
      <c r="SPX294" s="135"/>
      <c r="SPY294" s="135"/>
      <c r="SPZ294" s="135"/>
      <c r="SQA294" s="135"/>
      <c r="SQB294" s="135"/>
      <c r="SQC294" s="135"/>
      <c r="SQD294" s="135"/>
      <c r="SQE294" s="135"/>
      <c r="SQF294" s="135"/>
      <c r="SQG294" s="135"/>
      <c r="SQH294" s="135"/>
      <c r="SQI294" s="135"/>
      <c r="SQJ294" s="135"/>
      <c r="SQK294" s="135"/>
      <c r="SQL294" s="135"/>
      <c r="SQM294" s="135"/>
      <c r="SQN294" s="135"/>
      <c r="SQO294" s="135"/>
      <c r="SQP294" s="135"/>
      <c r="SQQ294" s="135"/>
      <c r="SQR294" s="135"/>
      <c r="SQS294" s="135"/>
      <c r="SQT294" s="135"/>
      <c r="SQU294" s="135"/>
      <c r="SQV294" s="135"/>
      <c r="SQW294" s="135"/>
      <c r="SQX294" s="135"/>
      <c r="SQY294" s="135"/>
      <c r="SQZ294" s="135"/>
      <c r="SRA294" s="135"/>
      <c r="SRB294" s="135"/>
      <c r="SRC294" s="135"/>
      <c r="SRD294" s="135"/>
      <c r="SRE294" s="135"/>
      <c r="SRF294" s="135"/>
      <c r="SRG294" s="135"/>
      <c r="SRH294" s="135"/>
      <c r="SRI294" s="135"/>
      <c r="SRJ294" s="135"/>
      <c r="SRK294" s="135"/>
      <c r="SRL294" s="135"/>
      <c r="SRM294" s="135"/>
      <c r="SRN294" s="135"/>
      <c r="SRO294" s="135"/>
      <c r="SRP294" s="135"/>
      <c r="SRQ294" s="135"/>
      <c r="SRR294" s="135"/>
      <c r="SRS294" s="135"/>
      <c r="SRT294" s="135"/>
      <c r="SRU294" s="135"/>
      <c r="SRV294" s="135"/>
      <c r="SRW294" s="135"/>
      <c r="SRX294" s="135"/>
      <c r="SRY294" s="135"/>
      <c r="SRZ294" s="135"/>
      <c r="SSA294" s="135"/>
      <c r="SSB294" s="135"/>
      <c r="SSC294" s="135"/>
      <c r="SSD294" s="135"/>
      <c r="SSE294" s="135"/>
      <c r="SSF294" s="135"/>
      <c r="SSG294" s="135"/>
      <c r="SSH294" s="135"/>
      <c r="SSI294" s="135"/>
      <c r="SSJ294" s="135"/>
      <c r="SSK294" s="135"/>
      <c r="SSL294" s="135"/>
      <c r="SSM294" s="135"/>
      <c r="SSN294" s="135"/>
      <c r="SSO294" s="135"/>
      <c r="SSP294" s="135"/>
      <c r="SSQ294" s="135"/>
      <c r="SSR294" s="135"/>
      <c r="SSS294" s="135"/>
      <c r="SST294" s="135"/>
      <c r="SSU294" s="135"/>
      <c r="SSV294" s="135"/>
      <c r="SSW294" s="135"/>
      <c r="SSX294" s="135"/>
      <c r="SSY294" s="135"/>
      <c r="SSZ294" s="135"/>
      <c r="STA294" s="135"/>
      <c r="STB294" s="135"/>
      <c r="STC294" s="135"/>
      <c r="STD294" s="135"/>
      <c r="STE294" s="135"/>
      <c r="STF294" s="135"/>
      <c r="STG294" s="135"/>
      <c r="STH294" s="135"/>
      <c r="STI294" s="135"/>
      <c r="STJ294" s="135"/>
      <c r="STK294" s="135"/>
      <c r="STL294" s="135"/>
      <c r="STM294" s="135"/>
      <c r="STN294" s="135"/>
      <c r="STO294" s="135"/>
      <c r="STP294" s="135"/>
      <c r="STQ294" s="135"/>
      <c r="STR294" s="135"/>
      <c r="STS294" s="135"/>
      <c r="STT294" s="135"/>
      <c r="STU294" s="135"/>
      <c r="STV294" s="135"/>
      <c r="STW294" s="135"/>
      <c r="STX294" s="135"/>
      <c r="STY294" s="135"/>
      <c r="STZ294" s="135"/>
      <c r="SUA294" s="135"/>
      <c r="SUB294" s="135"/>
      <c r="SUC294" s="135"/>
      <c r="SUD294" s="135"/>
      <c r="SUE294" s="135"/>
      <c r="SUF294" s="135"/>
      <c r="SUG294" s="135"/>
      <c r="SUH294" s="135"/>
      <c r="SUI294" s="135"/>
      <c r="SUJ294" s="135"/>
      <c r="SUK294" s="135"/>
      <c r="SUL294" s="135"/>
      <c r="SUM294" s="135"/>
      <c r="SUN294" s="135"/>
      <c r="SUO294" s="135"/>
      <c r="SUP294" s="135"/>
      <c r="SUQ294" s="135"/>
      <c r="SUR294" s="135"/>
      <c r="SUS294" s="135"/>
      <c r="SUT294" s="135"/>
      <c r="SUU294" s="135"/>
      <c r="SUV294" s="135"/>
      <c r="SUW294" s="135"/>
      <c r="SUX294" s="135"/>
      <c r="SUY294" s="135"/>
      <c r="SUZ294" s="135"/>
      <c r="SVA294" s="135"/>
      <c r="SVB294" s="135"/>
      <c r="SVC294" s="135"/>
      <c r="SVD294" s="135"/>
      <c r="SVE294" s="135"/>
      <c r="SVF294" s="135"/>
      <c r="SVG294" s="135"/>
      <c r="SVH294" s="135"/>
      <c r="SVI294" s="135"/>
      <c r="SVJ294" s="135"/>
      <c r="SVK294" s="135"/>
      <c r="SVL294" s="135"/>
      <c r="SVM294" s="135"/>
      <c r="SVN294" s="135"/>
      <c r="SVO294" s="135"/>
      <c r="SVP294" s="135"/>
      <c r="SVQ294" s="135"/>
      <c r="SVR294" s="135"/>
      <c r="SVS294" s="135"/>
      <c r="SVT294" s="135"/>
      <c r="SVU294" s="135"/>
      <c r="SVV294" s="135"/>
      <c r="SVW294" s="135"/>
      <c r="SVX294" s="135"/>
      <c r="SVY294" s="135"/>
      <c r="SVZ294" s="135"/>
      <c r="SWA294" s="135"/>
      <c r="SWB294" s="135"/>
      <c r="SWC294" s="135"/>
      <c r="SWD294" s="135"/>
      <c r="SWE294" s="135"/>
      <c r="SWF294" s="135"/>
      <c r="SWG294" s="135"/>
      <c r="SWH294" s="135"/>
      <c r="SWI294" s="135"/>
      <c r="SWJ294" s="135"/>
      <c r="SWK294" s="135"/>
      <c r="SWL294" s="135"/>
      <c r="SWM294" s="135"/>
      <c r="SWN294" s="135"/>
      <c r="SWO294" s="135"/>
      <c r="SWP294" s="135"/>
      <c r="SWQ294" s="135"/>
      <c r="SWR294" s="135"/>
      <c r="SWS294" s="135"/>
      <c r="SWT294" s="135"/>
      <c r="SWU294" s="135"/>
      <c r="SWV294" s="135"/>
      <c r="SWW294" s="135"/>
      <c r="SWX294" s="135"/>
      <c r="SWY294" s="135"/>
      <c r="SWZ294" s="135"/>
      <c r="SXA294" s="135"/>
      <c r="SXB294" s="135"/>
      <c r="SXC294" s="135"/>
      <c r="SXD294" s="135"/>
      <c r="SXE294" s="135"/>
      <c r="SXF294" s="135"/>
      <c r="SXG294" s="135"/>
      <c r="SXH294" s="135"/>
      <c r="SXI294" s="135"/>
      <c r="SXJ294" s="135"/>
      <c r="SXK294" s="135"/>
      <c r="SXL294" s="135"/>
      <c r="SXM294" s="135"/>
      <c r="SXN294" s="135"/>
      <c r="SXO294" s="135"/>
      <c r="SXP294" s="135"/>
      <c r="SXQ294" s="135"/>
      <c r="SXR294" s="135"/>
      <c r="SXS294" s="135"/>
      <c r="SXT294" s="135"/>
      <c r="SXU294" s="135"/>
      <c r="SXV294" s="135"/>
      <c r="SXW294" s="135"/>
      <c r="SXX294" s="135"/>
      <c r="SXY294" s="135"/>
      <c r="SXZ294" s="135"/>
      <c r="SYA294" s="135"/>
      <c r="SYB294" s="135"/>
      <c r="SYC294" s="135"/>
      <c r="SYD294" s="135"/>
      <c r="SYE294" s="135"/>
      <c r="SYF294" s="135"/>
      <c r="SYG294" s="135"/>
      <c r="SYH294" s="135"/>
      <c r="SYI294" s="135"/>
      <c r="SYJ294" s="135"/>
      <c r="SYK294" s="135"/>
      <c r="SYL294" s="135"/>
      <c r="SYM294" s="135"/>
      <c r="SYN294" s="135"/>
      <c r="SYO294" s="135"/>
      <c r="SYP294" s="135"/>
      <c r="SYQ294" s="135"/>
      <c r="SYR294" s="135"/>
      <c r="SYS294" s="135"/>
      <c r="SYT294" s="135"/>
      <c r="SYU294" s="135"/>
      <c r="SYV294" s="135"/>
      <c r="SYW294" s="135"/>
      <c r="SYX294" s="135"/>
      <c r="SYY294" s="135"/>
      <c r="SYZ294" s="135"/>
      <c r="SZA294" s="135"/>
      <c r="SZB294" s="135"/>
      <c r="SZC294" s="135"/>
      <c r="SZD294" s="135"/>
      <c r="SZE294" s="135"/>
      <c r="SZF294" s="135"/>
      <c r="SZG294" s="135"/>
      <c r="SZH294" s="135"/>
      <c r="SZI294" s="135"/>
      <c r="SZJ294" s="135"/>
      <c r="SZK294" s="135"/>
      <c r="SZL294" s="135"/>
      <c r="SZM294" s="135"/>
      <c r="SZN294" s="135"/>
      <c r="SZO294" s="135"/>
      <c r="SZP294" s="135"/>
      <c r="SZQ294" s="135"/>
      <c r="SZR294" s="135"/>
      <c r="SZS294" s="135"/>
      <c r="SZT294" s="135"/>
      <c r="SZU294" s="135"/>
      <c r="SZV294" s="135"/>
      <c r="SZW294" s="135"/>
      <c r="SZX294" s="135"/>
      <c r="SZY294" s="135"/>
      <c r="SZZ294" s="135"/>
      <c r="TAA294" s="135"/>
      <c r="TAB294" s="135"/>
      <c r="TAC294" s="135"/>
      <c r="TAD294" s="135"/>
      <c r="TAE294" s="135"/>
      <c r="TAF294" s="135"/>
      <c r="TAG294" s="135"/>
      <c r="TAH294" s="135"/>
      <c r="TAI294" s="135"/>
      <c r="TAJ294" s="135"/>
      <c r="TAK294" s="135"/>
      <c r="TAL294" s="135"/>
      <c r="TAM294" s="135"/>
      <c r="TAN294" s="135"/>
      <c r="TAO294" s="135"/>
      <c r="TAP294" s="135"/>
      <c r="TAQ294" s="135"/>
      <c r="TAR294" s="135"/>
      <c r="TAS294" s="135"/>
      <c r="TAT294" s="135"/>
      <c r="TAU294" s="135"/>
      <c r="TAV294" s="135"/>
      <c r="TAW294" s="135"/>
      <c r="TAX294" s="135"/>
      <c r="TAY294" s="135"/>
      <c r="TAZ294" s="135"/>
      <c r="TBA294" s="135"/>
      <c r="TBB294" s="135"/>
      <c r="TBC294" s="135"/>
      <c r="TBD294" s="135"/>
      <c r="TBE294" s="135"/>
      <c r="TBF294" s="135"/>
      <c r="TBG294" s="135"/>
      <c r="TBH294" s="135"/>
      <c r="TBI294" s="135"/>
      <c r="TBJ294" s="135"/>
      <c r="TBK294" s="135"/>
      <c r="TBL294" s="135"/>
      <c r="TBM294" s="135"/>
      <c r="TBN294" s="135"/>
      <c r="TBO294" s="135"/>
      <c r="TBP294" s="135"/>
      <c r="TBQ294" s="135"/>
      <c r="TBR294" s="135"/>
      <c r="TBS294" s="135"/>
      <c r="TBT294" s="135"/>
      <c r="TBU294" s="135"/>
      <c r="TBV294" s="135"/>
      <c r="TBW294" s="135"/>
      <c r="TBX294" s="135"/>
      <c r="TBY294" s="135"/>
      <c r="TBZ294" s="135"/>
      <c r="TCA294" s="135"/>
      <c r="TCB294" s="135"/>
      <c r="TCC294" s="135"/>
      <c r="TCD294" s="135"/>
      <c r="TCE294" s="135"/>
      <c r="TCF294" s="135"/>
      <c r="TCG294" s="135"/>
      <c r="TCH294" s="135"/>
      <c r="TCI294" s="135"/>
      <c r="TCJ294" s="135"/>
      <c r="TCK294" s="135"/>
      <c r="TCL294" s="135"/>
      <c r="TCM294" s="135"/>
      <c r="TCN294" s="135"/>
      <c r="TCO294" s="135"/>
      <c r="TCP294" s="135"/>
      <c r="TCQ294" s="135"/>
      <c r="TCR294" s="135"/>
      <c r="TCS294" s="135"/>
      <c r="TCT294" s="135"/>
      <c r="TCU294" s="135"/>
      <c r="TCV294" s="135"/>
      <c r="TCW294" s="135"/>
      <c r="TCX294" s="135"/>
      <c r="TCY294" s="135"/>
      <c r="TCZ294" s="135"/>
      <c r="TDA294" s="135"/>
      <c r="TDB294" s="135"/>
      <c r="TDC294" s="135"/>
      <c r="TDD294" s="135"/>
      <c r="TDE294" s="135"/>
      <c r="TDF294" s="135"/>
      <c r="TDG294" s="135"/>
      <c r="TDH294" s="135"/>
      <c r="TDI294" s="135"/>
      <c r="TDJ294" s="135"/>
      <c r="TDK294" s="135"/>
      <c r="TDL294" s="135"/>
      <c r="TDM294" s="135"/>
      <c r="TDN294" s="135"/>
      <c r="TDO294" s="135"/>
      <c r="TDP294" s="135"/>
      <c r="TDQ294" s="135"/>
      <c r="TDR294" s="135"/>
      <c r="TDS294" s="135"/>
      <c r="TDT294" s="135"/>
      <c r="TDU294" s="135"/>
      <c r="TDV294" s="135"/>
      <c r="TDW294" s="135"/>
      <c r="TDX294" s="135"/>
      <c r="TDY294" s="135"/>
      <c r="TDZ294" s="135"/>
      <c r="TEA294" s="135"/>
      <c r="TEB294" s="135"/>
      <c r="TEC294" s="135"/>
      <c r="TED294" s="135"/>
      <c r="TEE294" s="135"/>
      <c r="TEF294" s="135"/>
      <c r="TEG294" s="135"/>
      <c r="TEH294" s="135"/>
      <c r="TEI294" s="135"/>
      <c r="TEJ294" s="135"/>
      <c r="TEK294" s="135"/>
      <c r="TEL294" s="135"/>
      <c r="TEM294" s="135"/>
      <c r="TEN294" s="135"/>
      <c r="TEO294" s="135"/>
      <c r="TEP294" s="135"/>
      <c r="TEQ294" s="135"/>
      <c r="TER294" s="135"/>
      <c r="TES294" s="135"/>
      <c r="TET294" s="135"/>
      <c r="TEU294" s="135"/>
      <c r="TEV294" s="135"/>
      <c r="TEW294" s="135"/>
      <c r="TEX294" s="135"/>
      <c r="TEY294" s="135"/>
      <c r="TEZ294" s="135"/>
      <c r="TFA294" s="135"/>
      <c r="TFB294" s="135"/>
      <c r="TFC294" s="135"/>
      <c r="TFD294" s="135"/>
      <c r="TFE294" s="135"/>
      <c r="TFF294" s="135"/>
      <c r="TFG294" s="135"/>
      <c r="TFH294" s="135"/>
      <c r="TFI294" s="135"/>
      <c r="TFJ294" s="135"/>
      <c r="TFK294" s="135"/>
      <c r="TFL294" s="135"/>
      <c r="TFM294" s="135"/>
      <c r="TFN294" s="135"/>
      <c r="TFO294" s="135"/>
      <c r="TFP294" s="135"/>
      <c r="TFQ294" s="135"/>
      <c r="TFR294" s="135"/>
      <c r="TFS294" s="135"/>
      <c r="TFT294" s="135"/>
      <c r="TFU294" s="135"/>
      <c r="TFV294" s="135"/>
      <c r="TFW294" s="135"/>
      <c r="TFX294" s="135"/>
      <c r="TFY294" s="135"/>
      <c r="TFZ294" s="135"/>
      <c r="TGA294" s="135"/>
      <c r="TGB294" s="135"/>
      <c r="TGC294" s="135"/>
      <c r="TGD294" s="135"/>
      <c r="TGE294" s="135"/>
      <c r="TGF294" s="135"/>
      <c r="TGG294" s="135"/>
      <c r="TGH294" s="135"/>
      <c r="TGI294" s="135"/>
      <c r="TGJ294" s="135"/>
      <c r="TGK294" s="135"/>
      <c r="TGL294" s="135"/>
      <c r="TGM294" s="135"/>
      <c r="TGN294" s="135"/>
      <c r="TGO294" s="135"/>
      <c r="TGP294" s="135"/>
      <c r="TGQ294" s="135"/>
      <c r="TGR294" s="135"/>
      <c r="TGS294" s="135"/>
      <c r="TGT294" s="135"/>
      <c r="TGU294" s="135"/>
      <c r="TGV294" s="135"/>
      <c r="TGW294" s="135"/>
      <c r="TGX294" s="135"/>
      <c r="TGY294" s="135"/>
      <c r="TGZ294" s="135"/>
      <c r="THA294" s="135"/>
      <c r="THB294" s="135"/>
      <c r="THC294" s="135"/>
      <c r="THD294" s="135"/>
      <c r="THE294" s="135"/>
      <c r="THF294" s="135"/>
      <c r="THG294" s="135"/>
      <c r="THH294" s="135"/>
      <c r="THI294" s="135"/>
      <c r="THJ294" s="135"/>
      <c r="THK294" s="135"/>
      <c r="THL294" s="135"/>
      <c r="THM294" s="135"/>
      <c r="THN294" s="135"/>
      <c r="THO294" s="135"/>
      <c r="THP294" s="135"/>
      <c r="THQ294" s="135"/>
      <c r="THR294" s="135"/>
      <c r="THS294" s="135"/>
      <c r="THT294" s="135"/>
      <c r="THU294" s="135"/>
      <c r="THV294" s="135"/>
      <c r="THW294" s="135"/>
      <c r="THX294" s="135"/>
      <c r="THY294" s="135"/>
      <c r="THZ294" s="135"/>
      <c r="TIA294" s="135"/>
      <c r="TIB294" s="135"/>
      <c r="TIC294" s="135"/>
      <c r="TID294" s="135"/>
      <c r="TIE294" s="135"/>
      <c r="TIF294" s="135"/>
      <c r="TIG294" s="135"/>
      <c r="TIH294" s="135"/>
      <c r="TII294" s="135"/>
      <c r="TIJ294" s="135"/>
      <c r="TIK294" s="135"/>
      <c r="TIL294" s="135"/>
      <c r="TIM294" s="135"/>
      <c r="TIN294" s="135"/>
      <c r="TIO294" s="135"/>
      <c r="TIP294" s="135"/>
      <c r="TIQ294" s="135"/>
      <c r="TIR294" s="135"/>
      <c r="TIS294" s="135"/>
      <c r="TIT294" s="135"/>
      <c r="TIU294" s="135"/>
      <c r="TIV294" s="135"/>
      <c r="TIW294" s="135"/>
      <c r="TIX294" s="135"/>
      <c r="TIY294" s="135"/>
      <c r="TIZ294" s="135"/>
      <c r="TJA294" s="135"/>
      <c r="TJB294" s="135"/>
      <c r="TJC294" s="135"/>
      <c r="TJD294" s="135"/>
      <c r="TJE294" s="135"/>
      <c r="TJF294" s="135"/>
      <c r="TJG294" s="135"/>
      <c r="TJH294" s="135"/>
      <c r="TJI294" s="135"/>
      <c r="TJJ294" s="135"/>
      <c r="TJK294" s="135"/>
      <c r="TJL294" s="135"/>
      <c r="TJM294" s="135"/>
      <c r="TJN294" s="135"/>
      <c r="TJO294" s="135"/>
      <c r="TJP294" s="135"/>
      <c r="TJQ294" s="135"/>
      <c r="TJR294" s="135"/>
      <c r="TJS294" s="135"/>
      <c r="TJT294" s="135"/>
      <c r="TJU294" s="135"/>
      <c r="TJV294" s="135"/>
      <c r="TJW294" s="135"/>
      <c r="TJX294" s="135"/>
      <c r="TJY294" s="135"/>
      <c r="TJZ294" s="135"/>
      <c r="TKA294" s="135"/>
      <c r="TKB294" s="135"/>
      <c r="TKC294" s="135"/>
      <c r="TKD294" s="135"/>
      <c r="TKE294" s="135"/>
      <c r="TKF294" s="135"/>
      <c r="TKG294" s="135"/>
      <c r="TKH294" s="135"/>
      <c r="TKI294" s="135"/>
      <c r="TKJ294" s="135"/>
      <c r="TKK294" s="135"/>
      <c r="TKL294" s="135"/>
      <c r="TKM294" s="135"/>
      <c r="TKN294" s="135"/>
      <c r="TKO294" s="135"/>
      <c r="TKP294" s="135"/>
      <c r="TKQ294" s="135"/>
      <c r="TKR294" s="135"/>
      <c r="TKS294" s="135"/>
      <c r="TKT294" s="135"/>
      <c r="TKU294" s="135"/>
      <c r="TKV294" s="135"/>
      <c r="TKW294" s="135"/>
      <c r="TKX294" s="135"/>
      <c r="TKY294" s="135"/>
      <c r="TKZ294" s="135"/>
      <c r="TLA294" s="135"/>
      <c r="TLB294" s="135"/>
      <c r="TLC294" s="135"/>
      <c r="TLD294" s="135"/>
      <c r="TLE294" s="135"/>
      <c r="TLF294" s="135"/>
      <c r="TLG294" s="135"/>
      <c r="TLH294" s="135"/>
      <c r="TLI294" s="135"/>
      <c r="TLJ294" s="135"/>
      <c r="TLK294" s="135"/>
      <c r="TLL294" s="135"/>
      <c r="TLM294" s="135"/>
      <c r="TLN294" s="135"/>
      <c r="TLO294" s="135"/>
      <c r="TLP294" s="135"/>
      <c r="TLQ294" s="135"/>
      <c r="TLR294" s="135"/>
      <c r="TLS294" s="135"/>
      <c r="TLT294" s="135"/>
      <c r="TLU294" s="135"/>
      <c r="TLV294" s="135"/>
      <c r="TLW294" s="135"/>
      <c r="TLX294" s="135"/>
      <c r="TLY294" s="135"/>
      <c r="TLZ294" s="135"/>
      <c r="TMA294" s="135"/>
      <c r="TMB294" s="135"/>
      <c r="TMC294" s="135"/>
      <c r="TMD294" s="135"/>
      <c r="TME294" s="135"/>
      <c r="TMF294" s="135"/>
      <c r="TMG294" s="135"/>
      <c r="TMH294" s="135"/>
      <c r="TMI294" s="135"/>
      <c r="TMJ294" s="135"/>
      <c r="TMK294" s="135"/>
      <c r="TML294" s="135"/>
      <c r="TMM294" s="135"/>
      <c r="TMN294" s="135"/>
      <c r="TMO294" s="135"/>
      <c r="TMP294" s="135"/>
      <c r="TMQ294" s="135"/>
      <c r="TMR294" s="135"/>
      <c r="TMS294" s="135"/>
      <c r="TMT294" s="135"/>
      <c r="TMU294" s="135"/>
      <c r="TMV294" s="135"/>
      <c r="TMW294" s="135"/>
      <c r="TMX294" s="135"/>
      <c r="TMY294" s="135"/>
      <c r="TMZ294" s="135"/>
      <c r="TNA294" s="135"/>
      <c r="TNB294" s="135"/>
      <c r="TNC294" s="135"/>
      <c r="TND294" s="135"/>
      <c r="TNE294" s="135"/>
      <c r="TNF294" s="135"/>
      <c r="TNG294" s="135"/>
      <c r="TNH294" s="135"/>
      <c r="TNI294" s="135"/>
      <c r="TNJ294" s="135"/>
      <c r="TNK294" s="135"/>
      <c r="TNL294" s="135"/>
      <c r="TNM294" s="135"/>
      <c r="TNN294" s="135"/>
      <c r="TNO294" s="135"/>
      <c r="TNP294" s="135"/>
      <c r="TNQ294" s="135"/>
      <c r="TNR294" s="135"/>
      <c r="TNS294" s="135"/>
      <c r="TNT294" s="135"/>
      <c r="TNU294" s="135"/>
      <c r="TNV294" s="135"/>
      <c r="TNW294" s="135"/>
      <c r="TNX294" s="135"/>
      <c r="TNY294" s="135"/>
      <c r="TNZ294" s="135"/>
      <c r="TOA294" s="135"/>
      <c r="TOB294" s="135"/>
      <c r="TOC294" s="135"/>
      <c r="TOD294" s="135"/>
      <c r="TOE294" s="135"/>
      <c r="TOF294" s="135"/>
      <c r="TOG294" s="135"/>
      <c r="TOH294" s="135"/>
      <c r="TOI294" s="135"/>
      <c r="TOJ294" s="135"/>
      <c r="TOK294" s="135"/>
      <c r="TOL294" s="135"/>
      <c r="TOM294" s="135"/>
      <c r="TON294" s="135"/>
      <c r="TOO294" s="135"/>
      <c r="TOP294" s="135"/>
      <c r="TOQ294" s="135"/>
      <c r="TOR294" s="135"/>
      <c r="TOS294" s="135"/>
      <c r="TOT294" s="135"/>
      <c r="TOU294" s="135"/>
      <c r="TOV294" s="135"/>
      <c r="TOW294" s="135"/>
      <c r="TOX294" s="135"/>
      <c r="TOY294" s="135"/>
      <c r="TOZ294" s="135"/>
      <c r="TPA294" s="135"/>
      <c r="TPB294" s="135"/>
      <c r="TPC294" s="135"/>
      <c r="TPD294" s="135"/>
      <c r="TPE294" s="135"/>
      <c r="TPF294" s="135"/>
      <c r="TPG294" s="135"/>
      <c r="TPH294" s="135"/>
      <c r="TPI294" s="135"/>
      <c r="TPJ294" s="135"/>
      <c r="TPK294" s="135"/>
      <c r="TPL294" s="135"/>
      <c r="TPM294" s="135"/>
      <c r="TPN294" s="135"/>
      <c r="TPO294" s="135"/>
      <c r="TPP294" s="135"/>
      <c r="TPQ294" s="135"/>
      <c r="TPR294" s="135"/>
      <c r="TPS294" s="135"/>
      <c r="TPT294" s="135"/>
      <c r="TPU294" s="135"/>
      <c r="TPV294" s="135"/>
      <c r="TPW294" s="135"/>
      <c r="TPX294" s="135"/>
      <c r="TPY294" s="135"/>
      <c r="TPZ294" s="135"/>
      <c r="TQA294" s="135"/>
      <c r="TQB294" s="135"/>
      <c r="TQC294" s="135"/>
      <c r="TQD294" s="135"/>
      <c r="TQE294" s="135"/>
      <c r="TQF294" s="135"/>
      <c r="TQG294" s="135"/>
      <c r="TQH294" s="135"/>
      <c r="TQI294" s="135"/>
      <c r="TQJ294" s="135"/>
      <c r="TQK294" s="135"/>
      <c r="TQL294" s="135"/>
      <c r="TQM294" s="135"/>
      <c r="TQN294" s="135"/>
      <c r="TQO294" s="135"/>
      <c r="TQP294" s="135"/>
      <c r="TQQ294" s="135"/>
      <c r="TQR294" s="135"/>
      <c r="TQS294" s="135"/>
      <c r="TQT294" s="135"/>
      <c r="TQU294" s="135"/>
      <c r="TQV294" s="135"/>
      <c r="TQW294" s="135"/>
      <c r="TQX294" s="135"/>
      <c r="TQY294" s="135"/>
      <c r="TQZ294" s="135"/>
      <c r="TRA294" s="135"/>
      <c r="TRB294" s="135"/>
      <c r="TRC294" s="135"/>
      <c r="TRD294" s="135"/>
      <c r="TRE294" s="135"/>
      <c r="TRF294" s="135"/>
      <c r="TRG294" s="135"/>
      <c r="TRH294" s="135"/>
      <c r="TRI294" s="135"/>
      <c r="TRJ294" s="135"/>
      <c r="TRK294" s="135"/>
      <c r="TRL294" s="135"/>
      <c r="TRM294" s="135"/>
      <c r="TRN294" s="135"/>
      <c r="TRO294" s="135"/>
      <c r="TRP294" s="135"/>
      <c r="TRQ294" s="135"/>
      <c r="TRR294" s="135"/>
      <c r="TRS294" s="135"/>
      <c r="TRT294" s="135"/>
      <c r="TRU294" s="135"/>
      <c r="TRV294" s="135"/>
      <c r="TRW294" s="135"/>
      <c r="TRX294" s="135"/>
      <c r="TRY294" s="135"/>
      <c r="TRZ294" s="135"/>
      <c r="TSA294" s="135"/>
      <c r="TSB294" s="135"/>
      <c r="TSC294" s="135"/>
      <c r="TSD294" s="135"/>
      <c r="TSE294" s="135"/>
      <c r="TSF294" s="135"/>
      <c r="TSG294" s="135"/>
      <c r="TSH294" s="135"/>
      <c r="TSI294" s="135"/>
      <c r="TSJ294" s="135"/>
      <c r="TSK294" s="135"/>
      <c r="TSL294" s="135"/>
      <c r="TSM294" s="135"/>
      <c r="TSN294" s="135"/>
      <c r="TSO294" s="135"/>
      <c r="TSP294" s="135"/>
      <c r="TSQ294" s="135"/>
      <c r="TSR294" s="135"/>
      <c r="TSS294" s="135"/>
      <c r="TST294" s="135"/>
      <c r="TSU294" s="135"/>
      <c r="TSV294" s="135"/>
      <c r="TSW294" s="135"/>
      <c r="TSX294" s="135"/>
      <c r="TSY294" s="135"/>
      <c r="TSZ294" s="135"/>
      <c r="TTA294" s="135"/>
      <c r="TTB294" s="135"/>
      <c r="TTC294" s="135"/>
      <c r="TTD294" s="135"/>
      <c r="TTE294" s="135"/>
      <c r="TTF294" s="135"/>
      <c r="TTG294" s="135"/>
      <c r="TTH294" s="135"/>
      <c r="TTI294" s="135"/>
      <c r="TTJ294" s="135"/>
      <c r="TTK294" s="135"/>
      <c r="TTL294" s="135"/>
      <c r="TTM294" s="135"/>
      <c r="TTN294" s="135"/>
      <c r="TTO294" s="135"/>
      <c r="TTP294" s="135"/>
      <c r="TTQ294" s="135"/>
      <c r="TTR294" s="135"/>
      <c r="TTS294" s="135"/>
      <c r="TTT294" s="135"/>
      <c r="TTU294" s="135"/>
      <c r="TTV294" s="135"/>
      <c r="TTW294" s="135"/>
      <c r="TTX294" s="135"/>
      <c r="TTY294" s="135"/>
      <c r="TTZ294" s="135"/>
      <c r="TUA294" s="135"/>
      <c r="TUB294" s="135"/>
      <c r="TUC294" s="135"/>
      <c r="TUD294" s="135"/>
      <c r="TUE294" s="135"/>
      <c r="TUF294" s="135"/>
      <c r="TUG294" s="135"/>
      <c r="TUH294" s="135"/>
      <c r="TUI294" s="135"/>
      <c r="TUJ294" s="135"/>
      <c r="TUK294" s="135"/>
      <c r="TUL294" s="135"/>
      <c r="TUM294" s="135"/>
      <c r="TUN294" s="135"/>
      <c r="TUO294" s="135"/>
      <c r="TUP294" s="135"/>
      <c r="TUQ294" s="135"/>
      <c r="TUR294" s="135"/>
      <c r="TUS294" s="135"/>
      <c r="TUT294" s="135"/>
      <c r="TUU294" s="135"/>
      <c r="TUV294" s="135"/>
      <c r="TUW294" s="135"/>
      <c r="TUX294" s="135"/>
      <c r="TUY294" s="135"/>
      <c r="TUZ294" s="135"/>
      <c r="TVA294" s="135"/>
      <c r="TVB294" s="135"/>
      <c r="TVC294" s="135"/>
      <c r="TVD294" s="135"/>
      <c r="TVE294" s="135"/>
      <c r="TVF294" s="135"/>
      <c r="TVG294" s="135"/>
      <c r="TVH294" s="135"/>
      <c r="TVI294" s="135"/>
      <c r="TVJ294" s="135"/>
      <c r="TVK294" s="135"/>
      <c r="TVL294" s="135"/>
      <c r="TVM294" s="135"/>
      <c r="TVN294" s="135"/>
      <c r="TVO294" s="135"/>
      <c r="TVP294" s="135"/>
      <c r="TVQ294" s="135"/>
      <c r="TVR294" s="135"/>
      <c r="TVS294" s="135"/>
      <c r="TVT294" s="135"/>
      <c r="TVU294" s="135"/>
      <c r="TVV294" s="135"/>
      <c r="TVW294" s="135"/>
      <c r="TVX294" s="135"/>
      <c r="TVY294" s="135"/>
      <c r="TVZ294" s="135"/>
      <c r="TWA294" s="135"/>
      <c r="TWB294" s="135"/>
      <c r="TWC294" s="135"/>
      <c r="TWD294" s="135"/>
      <c r="TWE294" s="135"/>
      <c r="TWF294" s="135"/>
      <c r="TWG294" s="135"/>
      <c r="TWH294" s="135"/>
      <c r="TWI294" s="135"/>
      <c r="TWJ294" s="135"/>
      <c r="TWK294" s="135"/>
      <c r="TWL294" s="135"/>
      <c r="TWM294" s="135"/>
      <c r="TWN294" s="135"/>
      <c r="TWO294" s="135"/>
      <c r="TWP294" s="135"/>
      <c r="TWQ294" s="135"/>
      <c r="TWR294" s="135"/>
      <c r="TWS294" s="135"/>
      <c r="TWT294" s="135"/>
      <c r="TWU294" s="135"/>
      <c r="TWV294" s="135"/>
      <c r="TWW294" s="135"/>
      <c r="TWX294" s="135"/>
      <c r="TWY294" s="135"/>
      <c r="TWZ294" s="135"/>
      <c r="TXA294" s="135"/>
      <c r="TXB294" s="135"/>
      <c r="TXC294" s="135"/>
      <c r="TXD294" s="135"/>
      <c r="TXE294" s="135"/>
      <c r="TXF294" s="135"/>
      <c r="TXG294" s="135"/>
      <c r="TXH294" s="135"/>
      <c r="TXI294" s="135"/>
      <c r="TXJ294" s="135"/>
      <c r="TXK294" s="135"/>
      <c r="TXL294" s="135"/>
      <c r="TXM294" s="135"/>
      <c r="TXN294" s="135"/>
      <c r="TXO294" s="135"/>
      <c r="TXP294" s="135"/>
      <c r="TXQ294" s="135"/>
      <c r="TXR294" s="135"/>
      <c r="TXS294" s="135"/>
      <c r="TXT294" s="135"/>
      <c r="TXU294" s="135"/>
      <c r="TXV294" s="135"/>
      <c r="TXW294" s="135"/>
      <c r="TXX294" s="135"/>
      <c r="TXY294" s="135"/>
      <c r="TXZ294" s="135"/>
      <c r="TYA294" s="135"/>
      <c r="TYB294" s="135"/>
      <c r="TYC294" s="135"/>
      <c r="TYD294" s="135"/>
      <c r="TYE294" s="135"/>
      <c r="TYF294" s="135"/>
      <c r="TYG294" s="135"/>
      <c r="TYH294" s="135"/>
      <c r="TYI294" s="135"/>
      <c r="TYJ294" s="135"/>
      <c r="TYK294" s="135"/>
      <c r="TYL294" s="135"/>
      <c r="TYM294" s="135"/>
      <c r="TYN294" s="135"/>
      <c r="TYO294" s="135"/>
      <c r="TYP294" s="135"/>
      <c r="TYQ294" s="135"/>
      <c r="TYR294" s="135"/>
      <c r="TYS294" s="135"/>
      <c r="TYT294" s="135"/>
      <c r="TYU294" s="135"/>
      <c r="TYV294" s="135"/>
      <c r="TYW294" s="135"/>
      <c r="TYX294" s="135"/>
      <c r="TYY294" s="135"/>
      <c r="TYZ294" s="135"/>
      <c r="TZA294" s="135"/>
      <c r="TZB294" s="135"/>
      <c r="TZC294" s="135"/>
      <c r="TZD294" s="135"/>
      <c r="TZE294" s="135"/>
      <c r="TZF294" s="135"/>
      <c r="TZG294" s="135"/>
      <c r="TZH294" s="135"/>
      <c r="TZI294" s="135"/>
      <c r="TZJ294" s="135"/>
      <c r="TZK294" s="135"/>
      <c r="TZL294" s="135"/>
      <c r="TZM294" s="135"/>
      <c r="TZN294" s="135"/>
      <c r="TZO294" s="135"/>
      <c r="TZP294" s="135"/>
      <c r="TZQ294" s="135"/>
      <c r="TZR294" s="135"/>
      <c r="TZS294" s="135"/>
      <c r="TZT294" s="135"/>
      <c r="TZU294" s="135"/>
      <c r="TZV294" s="135"/>
      <c r="TZW294" s="135"/>
      <c r="TZX294" s="135"/>
      <c r="TZY294" s="135"/>
      <c r="TZZ294" s="135"/>
      <c r="UAA294" s="135"/>
      <c r="UAB294" s="135"/>
      <c r="UAC294" s="135"/>
      <c r="UAD294" s="135"/>
      <c r="UAE294" s="135"/>
      <c r="UAF294" s="135"/>
      <c r="UAG294" s="135"/>
      <c r="UAH294" s="135"/>
      <c r="UAI294" s="135"/>
      <c r="UAJ294" s="135"/>
      <c r="UAK294" s="135"/>
      <c r="UAL294" s="135"/>
      <c r="UAM294" s="135"/>
      <c r="UAN294" s="135"/>
      <c r="UAO294" s="135"/>
      <c r="UAP294" s="135"/>
      <c r="UAQ294" s="135"/>
      <c r="UAR294" s="135"/>
      <c r="UAS294" s="135"/>
      <c r="UAT294" s="135"/>
      <c r="UAU294" s="135"/>
      <c r="UAV294" s="135"/>
      <c r="UAW294" s="135"/>
      <c r="UAX294" s="135"/>
      <c r="UAY294" s="135"/>
      <c r="UAZ294" s="135"/>
      <c r="UBA294" s="135"/>
      <c r="UBB294" s="135"/>
      <c r="UBC294" s="135"/>
      <c r="UBD294" s="135"/>
      <c r="UBE294" s="135"/>
      <c r="UBF294" s="135"/>
      <c r="UBG294" s="135"/>
      <c r="UBH294" s="135"/>
      <c r="UBI294" s="135"/>
      <c r="UBJ294" s="135"/>
      <c r="UBK294" s="135"/>
      <c r="UBL294" s="135"/>
      <c r="UBM294" s="135"/>
      <c r="UBN294" s="135"/>
      <c r="UBO294" s="135"/>
      <c r="UBP294" s="135"/>
      <c r="UBQ294" s="135"/>
      <c r="UBR294" s="135"/>
      <c r="UBS294" s="135"/>
      <c r="UBT294" s="135"/>
      <c r="UBU294" s="135"/>
      <c r="UBV294" s="135"/>
      <c r="UBW294" s="135"/>
      <c r="UBX294" s="135"/>
      <c r="UBY294" s="135"/>
      <c r="UBZ294" s="135"/>
      <c r="UCA294" s="135"/>
      <c r="UCB294" s="135"/>
      <c r="UCC294" s="135"/>
      <c r="UCD294" s="135"/>
      <c r="UCE294" s="135"/>
      <c r="UCF294" s="135"/>
      <c r="UCG294" s="135"/>
      <c r="UCH294" s="135"/>
      <c r="UCI294" s="135"/>
      <c r="UCJ294" s="135"/>
      <c r="UCK294" s="135"/>
      <c r="UCL294" s="135"/>
      <c r="UCM294" s="135"/>
      <c r="UCN294" s="135"/>
      <c r="UCO294" s="135"/>
      <c r="UCP294" s="135"/>
      <c r="UCQ294" s="135"/>
      <c r="UCR294" s="135"/>
      <c r="UCS294" s="135"/>
      <c r="UCT294" s="135"/>
      <c r="UCU294" s="135"/>
      <c r="UCV294" s="135"/>
      <c r="UCW294" s="135"/>
      <c r="UCX294" s="135"/>
      <c r="UCY294" s="135"/>
      <c r="UCZ294" s="135"/>
      <c r="UDA294" s="135"/>
      <c r="UDB294" s="135"/>
      <c r="UDC294" s="135"/>
      <c r="UDD294" s="135"/>
      <c r="UDE294" s="135"/>
      <c r="UDF294" s="135"/>
      <c r="UDG294" s="135"/>
      <c r="UDH294" s="135"/>
      <c r="UDI294" s="135"/>
      <c r="UDJ294" s="135"/>
      <c r="UDK294" s="135"/>
      <c r="UDL294" s="135"/>
      <c r="UDM294" s="135"/>
      <c r="UDN294" s="135"/>
      <c r="UDO294" s="135"/>
      <c r="UDP294" s="135"/>
      <c r="UDQ294" s="135"/>
      <c r="UDR294" s="135"/>
      <c r="UDS294" s="135"/>
      <c r="UDT294" s="135"/>
      <c r="UDU294" s="135"/>
      <c r="UDV294" s="135"/>
      <c r="UDW294" s="135"/>
      <c r="UDX294" s="135"/>
      <c r="UDY294" s="135"/>
      <c r="UDZ294" s="135"/>
      <c r="UEA294" s="135"/>
      <c r="UEB294" s="135"/>
      <c r="UEC294" s="135"/>
      <c r="UED294" s="135"/>
      <c r="UEE294" s="135"/>
      <c r="UEF294" s="135"/>
      <c r="UEG294" s="135"/>
      <c r="UEH294" s="135"/>
      <c r="UEI294" s="135"/>
      <c r="UEJ294" s="135"/>
      <c r="UEK294" s="135"/>
      <c r="UEL294" s="135"/>
      <c r="UEM294" s="135"/>
      <c r="UEN294" s="135"/>
      <c r="UEO294" s="135"/>
      <c r="UEP294" s="135"/>
      <c r="UEQ294" s="135"/>
      <c r="UER294" s="135"/>
      <c r="UES294" s="135"/>
      <c r="UET294" s="135"/>
      <c r="UEU294" s="135"/>
      <c r="UEV294" s="135"/>
      <c r="UEW294" s="135"/>
      <c r="UEX294" s="135"/>
      <c r="UEY294" s="135"/>
      <c r="UEZ294" s="135"/>
      <c r="UFA294" s="135"/>
      <c r="UFB294" s="135"/>
      <c r="UFC294" s="135"/>
      <c r="UFD294" s="135"/>
      <c r="UFE294" s="135"/>
      <c r="UFF294" s="135"/>
      <c r="UFG294" s="135"/>
      <c r="UFH294" s="135"/>
      <c r="UFI294" s="135"/>
      <c r="UFJ294" s="135"/>
      <c r="UFK294" s="135"/>
      <c r="UFL294" s="135"/>
      <c r="UFM294" s="135"/>
      <c r="UFN294" s="135"/>
      <c r="UFO294" s="135"/>
      <c r="UFP294" s="135"/>
      <c r="UFQ294" s="135"/>
      <c r="UFR294" s="135"/>
      <c r="UFS294" s="135"/>
      <c r="UFT294" s="135"/>
      <c r="UFU294" s="135"/>
      <c r="UFV294" s="135"/>
      <c r="UFW294" s="135"/>
      <c r="UFX294" s="135"/>
      <c r="UFY294" s="135"/>
      <c r="UFZ294" s="135"/>
      <c r="UGA294" s="135"/>
      <c r="UGB294" s="135"/>
      <c r="UGC294" s="135"/>
      <c r="UGD294" s="135"/>
      <c r="UGE294" s="135"/>
      <c r="UGF294" s="135"/>
      <c r="UGG294" s="135"/>
      <c r="UGH294" s="135"/>
      <c r="UGI294" s="135"/>
      <c r="UGJ294" s="135"/>
      <c r="UGK294" s="135"/>
      <c r="UGL294" s="135"/>
      <c r="UGM294" s="135"/>
      <c r="UGN294" s="135"/>
      <c r="UGO294" s="135"/>
      <c r="UGP294" s="135"/>
      <c r="UGQ294" s="135"/>
      <c r="UGR294" s="135"/>
      <c r="UGS294" s="135"/>
      <c r="UGT294" s="135"/>
      <c r="UGU294" s="135"/>
      <c r="UGV294" s="135"/>
      <c r="UGW294" s="135"/>
      <c r="UGX294" s="135"/>
      <c r="UGY294" s="135"/>
      <c r="UGZ294" s="135"/>
      <c r="UHA294" s="135"/>
      <c r="UHB294" s="135"/>
      <c r="UHC294" s="135"/>
      <c r="UHD294" s="135"/>
      <c r="UHE294" s="135"/>
      <c r="UHF294" s="135"/>
      <c r="UHG294" s="135"/>
      <c r="UHH294" s="135"/>
      <c r="UHI294" s="135"/>
      <c r="UHJ294" s="135"/>
      <c r="UHK294" s="135"/>
      <c r="UHL294" s="135"/>
      <c r="UHM294" s="135"/>
      <c r="UHN294" s="135"/>
      <c r="UHO294" s="135"/>
      <c r="UHP294" s="135"/>
      <c r="UHQ294" s="135"/>
      <c r="UHR294" s="135"/>
      <c r="UHS294" s="135"/>
      <c r="UHT294" s="135"/>
      <c r="UHU294" s="135"/>
      <c r="UHV294" s="135"/>
      <c r="UHW294" s="135"/>
      <c r="UHX294" s="135"/>
      <c r="UHY294" s="135"/>
      <c r="UHZ294" s="135"/>
      <c r="UIA294" s="135"/>
      <c r="UIB294" s="135"/>
      <c r="UIC294" s="135"/>
      <c r="UID294" s="135"/>
      <c r="UIE294" s="135"/>
      <c r="UIF294" s="135"/>
      <c r="UIG294" s="135"/>
      <c r="UIH294" s="135"/>
      <c r="UII294" s="135"/>
      <c r="UIJ294" s="135"/>
      <c r="UIK294" s="135"/>
      <c r="UIL294" s="135"/>
      <c r="UIM294" s="135"/>
      <c r="UIN294" s="135"/>
      <c r="UIO294" s="135"/>
      <c r="UIP294" s="135"/>
      <c r="UIQ294" s="135"/>
      <c r="UIR294" s="135"/>
      <c r="UIS294" s="135"/>
      <c r="UIT294" s="135"/>
      <c r="UIU294" s="135"/>
      <c r="UIV294" s="135"/>
      <c r="UIW294" s="135"/>
      <c r="UIX294" s="135"/>
      <c r="UIY294" s="135"/>
      <c r="UIZ294" s="135"/>
      <c r="UJA294" s="135"/>
      <c r="UJB294" s="135"/>
      <c r="UJC294" s="135"/>
      <c r="UJD294" s="135"/>
      <c r="UJE294" s="135"/>
      <c r="UJF294" s="135"/>
      <c r="UJG294" s="135"/>
      <c r="UJH294" s="135"/>
      <c r="UJI294" s="135"/>
      <c r="UJJ294" s="135"/>
      <c r="UJK294" s="135"/>
      <c r="UJL294" s="135"/>
      <c r="UJM294" s="135"/>
      <c r="UJN294" s="135"/>
      <c r="UJO294" s="135"/>
      <c r="UJP294" s="135"/>
      <c r="UJQ294" s="135"/>
      <c r="UJR294" s="135"/>
      <c r="UJS294" s="135"/>
      <c r="UJT294" s="135"/>
      <c r="UJU294" s="135"/>
      <c r="UJV294" s="135"/>
      <c r="UJW294" s="135"/>
      <c r="UJX294" s="135"/>
      <c r="UJY294" s="135"/>
      <c r="UJZ294" s="135"/>
      <c r="UKA294" s="135"/>
      <c r="UKB294" s="135"/>
      <c r="UKC294" s="135"/>
      <c r="UKD294" s="135"/>
      <c r="UKE294" s="135"/>
      <c r="UKF294" s="135"/>
      <c r="UKG294" s="135"/>
      <c r="UKH294" s="135"/>
      <c r="UKI294" s="135"/>
      <c r="UKJ294" s="135"/>
      <c r="UKK294" s="135"/>
      <c r="UKL294" s="135"/>
      <c r="UKM294" s="135"/>
      <c r="UKN294" s="135"/>
      <c r="UKO294" s="135"/>
      <c r="UKP294" s="135"/>
      <c r="UKQ294" s="135"/>
      <c r="UKR294" s="135"/>
      <c r="UKS294" s="135"/>
      <c r="UKT294" s="135"/>
      <c r="UKU294" s="135"/>
      <c r="UKV294" s="135"/>
      <c r="UKW294" s="135"/>
      <c r="UKX294" s="135"/>
      <c r="UKY294" s="135"/>
      <c r="UKZ294" s="135"/>
      <c r="ULA294" s="135"/>
      <c r="ULB294" s="135"/>
      <c r="ULC294" s="135"/>
      <c r="ULD294" s="135"/>
      <c r="ULE294" s="135"/>
      <c r="ULF294" s="135"/>
      <c r="ULG294" s="135"/>
      <c r="ULH294" s="135"/>
      <c r="ULI294" s="135"/>
      <c r="ULJ294" s="135"/>
      <c r="ULK294" s="135"/>
      <c r="ULL294" s="135"/>
      <c r="ULM294" s="135"/>
      <c r="ULN294" s="135"/>
      <c r="ULO294" s="135"/>
      <c r="ULP294" s="135"/>
      <c r="ULQ294" s="135"/>
      <c r="ULR294" s="135"/>
      <c r="ULS294" s="135"/>
      <c r="ULT294" s="135"/>
      <c r="ULU294" s="135"/>
      <c r="ULV294" s="135"/>
      <c r="ULW294" s="135"/>
      <c r="ULX294" s="135"/>
      <c r="ULY294" s="135"/>
      <c r="ULZ294" s="135"/>
      <c r="UMA294" s="135"/>
      <c r="UMB294" s="135"/>
      <c r="UMC294" s="135"/>
      <c r="UMD294" s="135"/>
      <c r="UME294" s="135"/>
      <c r="UMF294" s="135"/>
      <c r="UMG294" s="135"/>
      <c r="UMH294" s="135"/>
      <c r="UMI294" s="135"/>
      <c r="UMJ294" s="135"/>
      <c r="UMK294" s="135"/>
      <c r="UML294" s="135"/>
      <c r="UMM294" s="135"/>
      <c r="UMN294" s="135"/>
      <c r="UMO294" s="135"/>
      <c r="UMP294" s="135"/>
      <c r="UMQ294" s="135"/>
      <c r="UMR294" s="135"/>
      <c r="UMS294" s="135"/>
      <c r="UMT294" s="135"/>
      <c r="UMU294" s="135"/>
      <c r="UMV294" s="135"/>
      <c r="UMW294" s="135"/>
      <c r="UMX294" s="135"/>
      <c r="UMY294" s="135"/>
      <c r="UMZ294" s="135"/>
      <c r="UNA294" s="135"/>
      <c r="UNB294" s="135"/>
      <c r="UNC294" s="135"/>
      <c r="UND294" s="135"/>
      <c r="UNE294" s="135"/>
      <c r="UNF294" s="135"/>
      <c r="UNG294" s="135"/>
      <c r="UNH294" s="135"/>
      <c r="UNI294" s="135"/>
      <c r="UNJ294" s="135"/>
      <c r="UNK294" s="135"/>
      <c r="UNL294" s="135"/>
      <c r="UNM294" s="135"/>
      <c r="UNN294" s="135"/>
      <c r="UNO294" s="135"/>
      <c r="UNP294" s="135"/>
      <c r="UNQ294" s="135"/>
      <c r="UNR294" s="135"/>
      <c r="UNS294" s="135"/>
      <c r="UNT294" s="135"/>
      <c r="UNU294" s="135"/>
      <c r="UNV294" s="135"/>
      <c r="UNW294" s="135"/>
      <c r="UNX294" s="135"/>
      <c r="UNY294" s="135"/>
      <c r="UNZ294" s="135"/>
      <c r="UOA294" s="135"/>
      <c r="UOB294" s="135"/>
      <c r="UOC294" s="135"/>
      <c r="UOD294" s="135"/>
      <c r="UOE294" s="135"/>
      <c r="UOF294" s="135"/>
      <c r="UOG294" s="135"/>
      <c r="UOH294" s="135"/>
      <c r="UOI294" s="135"/>
      <c r="UOJ294" s="135"/>
      <c r="UOK294" s="135"/>
      <c r="UOL294" s="135"/>
      <c r="UOM294" s="135"/>
      <c r="UON294" s="135"/>
      <c r="UOO294" s="135"/>
      <c r="UOP294" s="135"/>
      <c r="UOQ294" s="135"/>
      <c r="UOR294" s="135"/>
      <c r="UOS294" s="135"/>
      <c r="UOT294" s="135"/>
      <c r="UOU294" s="135"/>
      <c r="UOV294" s="135"/>
      <c r="UOW294" s="135"/>
      <c r="UOX294" s="135"/>
      <c r="UOY294" s="135"/>
      <c r="UOZ294" s="135"/>
      <c r="UPA294" s="135"/>
      <c r="UPB294" s="135"/>
      <c r="UPC294" s="135"/>
      <c r="UPD294" s="135"/>
      <c r="UPE294" s="135"/>
      <c r="UPF294" s="135"/>
      <c r="UPG294" s="135"/>
      <c r="UPH294" s="135"/>
      <c r="UPI294" s="135"/>
      <c r="UPJ294" s="135"/>
      <c r="UPK294" s="135"/>
      <c r="UPL294" s="135"/>
      <c r="UPM294" s="135"/>
      <c r="UPN294" s="135"/>
      <c r="UPO294" s="135"/>
      <c r="UPP294" s="135"/>
      <c r="UPQ294" s="135"/>
      <c r="UPR294" s="135"/>
      <c r="UPS294" s="135"/>
      <c r="UPT294" s="135"/>
      <c r="UPU294" s="135"/>
      <c r="UPV294" s="135"/>
      <c r="UPW294" s="135"/>
      <c r="UPX294" s="135"/>
      <c r="UPY294" s="135"/>
      <c r="UPZ294" s="135"/>
      <c r="UQA294" s="135"/>
      <c r="UQB294" s="135"/>
      <c r="UQC294" s="135"/>
      <c r="UQD294" s="135"/>
      <c r="UQE294" s="135"/>
      <c r="UQF294" s="135"/>
      <c r="UQG294" s="135"/>
      <c r="UQH294" s="135"/>
      <c r="UQI294" s="135"/>
      <c r="UQJ294" s="135"/>
      <c r="UQK294" s="135"/>
      <c r="UQL294" s="135"/>
      <c r="UQM294" s="135"/>
      <c r="UQN294" s="135"/>
      <c r="UQO294" s="135"/>
      <c r="UQP294" s="135"/>
      <c r="UQQ294" s="135"/>
      <c r="UQR294" s="135"/>
      <c r="UQS294" s="135"/>
      <c r="UQT294" s="135"/>
      <c r="UQU294" s="135"/>
      <c r="UQV294" s="135"/>
      <c r="UQW294" s="135"/>
      <c r="UQX294" s="135"/>
      <c r="UQY294" s="135"/>
      <c r="UQZ294" s="135"/>
      <c r="URA294" s="135"/>
      <c r="URB294" s="135"/>
      <c r="URC294" s="135"/>
      <c r="URD294" s="135"/>
      <c r="URE294" s="135"/>
      <c r="URF294" s="135"/>
      <c r="URG294" s="135"/>
      <c r="URH294" s="135"/>
      <c r="URI294" s="135"/>
      <c r="URJ294" s="135"/>
      <c r="URK294" s="135"/>
      <c r="URL294" s="135"/>
      <c r="URM294" s="135"/>
      <c r="URN294" s="135"/>
      <c r="URO294" s="135"/>
      <c r="URP294" s="135"/>
      <c r="URQ294" s="135"/>
      <c r="URR294" s="135"/>
      <c r="URS294" s="135"/>
      <c r="URT294" s="135"/>
      <c r="URU294" s="135"/>
      <c r="URV294" s="135"/>
      <c r="URW294" s="135"/>
      <c r="URX294" s="135"/>
      <c r="URY294" s="135"/>
      <c r="URZ294" s="135"/>
      <c r="USA294" s="135"/>
      <c r="USB294" s="135"/>
      <c r="USC294" s="135"/>
      <c r="USD294" s="135"/>
      <c r="USE294" s="135"/>
      <c r="USF294" s="135"/>
      <c r="USG294" s="135"/>
      <c r="USH294" s="135"/>
      <c r="USI294" s="135"/>
      <c r="USJ294" s="135"/>
      <c r="USK294" s="135"/>
      <c r="USL294" s="135"/>
      <c r="USM294" s="135"/>
      <c r="USN294" s="135"/>
      <c r="USO294" s="135"/>
      <c r="USP294" s="135"/>
      <c r="USQ294" s="135"/>
      <c r="USR294" s="135"/>
      <c r="USS294" s="135"/>
      <c r="UST294" s="135"/>
      <c r="USU294" s="135"/>
      <c r="USV294" s="135"/>
      <c r="USW294" s="135"/>
      <c r="USX294" s="135"/>
      <c r="USY294" s="135"/>
      <c r="USZ294" s="135"/>
      <c r="UTA294" s="135"/>
      <c r="UTB294" s="135"/>
      <c r="UTC294" s="135"/>
      <c r="UTD294" s="135"/>
      <c r="UTE294" s="135"/>
      <c r="UTF294" s="135"/>
      <c r="UTG294" s="135"/>
      <c r="UTH294" s="135"/>
      <c r="UTI294" s="135"/>
      <c r="UTJ294" s="135"/>
      <c r="UTK294" s="135"/>
      <c r="UTL294" s="135"/>
      <c r="UTM294" s="135"/>
      <c r="UTN294" s="135"/>
      <c r="UTO294" s="135"/>
      <c r="UTP294" s="135"/>
      <c r="UTQ294" s="135"/>
      <c r="UTR294" s="135"/>
      <c r="UTS294" s="135"/>
      <c r="UTT294" s="135"/>
      <c r="UTU294" s="135"/>
      <c r="UTV294" s="135"/>
      <c r="UTW294" s="135"/>
      <c r="UTX294" s="135"/>
      <c r="UTY294" s="135"/>
      <c r="UTZ294" s="135"/>
      <c r="UUA294" s="135"/>
      <c r="UUB294" s="135"/>
      <c r="UUC294" s="135"/>
      <c r="UUD294" s="135"/>
      <c r="UUE294" s="135"/>
      <c r="UUF294" s="135"/>
      <c r="UUG294" s="135"/>
      <c r="UUH294" s="135"/>
      <c r="UUI294" s="135"/>
      <c r="UUJ294" s="135"/>
      <c r="UUK294" s="135"/>
      <c r="UUL294" s="135"/>
      <c r="UUM294" s="135"/>
      <c r="UUN294" s="135"/>
      <c r="UUO294" s="135"/>
      <c r="UUP294" s="135"/>
      <c r="UUQ294" s="135"/>
      <c r="UUR294" s="135"/>
      <c r="UUS294" s="135"/>
      <c r="UUT294" s="135"/>
      <c r="UUU294" s="135"/>
      <c r="UUV294" s="135"/>
      <c r="UUW294" s="135"/>
      <c r="UUX294" s="135"/>
      <c r="UUY294" s="135"/>
      <c r="UUZ294" s="135"/>
      <c r="UVA294" s="135"/>
      <c r="UVB294" s="135"/>
      <c r="UVC294" s="135"/>
      <c r="UVD294" s="135"/>
      <c r="UVE294" s="135"/>
      <c r="UVF294" s="135"/>
      <c r="UVG294" s="135"/>
      <c r="UVH294" s="135"/>
      <c r="UVI294" s="135"/>
      <c r="UVJ294" s="135"/>
      <c r="UVK294" s="135"/>
      <c r="UVL294" s="135"/>
      <c r="UVM294" s="135"/>
      <c r="UVN294" s="135"/>
      <c r="UVO294" s="135"/>
      <c r="UVP294" s="135"/>
      <c r="UVQ294" s="135"/>
      <c r="UVR294" s="135"/>
      <c r="UVS294" s="135"/>
      <c r="UVT294" s="135"/>
      <c r="UVU294" s="135"/>
      <c r="UVV294" s="135"/>
      <c r="UVW294" s="135"/>
      <c r="UVX294" s="135"/>
      <c r="UVY294" s="135"/>
      <c r="UVZ294" s="135"/>
      <c r="UWA294" s="135"/>
      <c r="UWB294" s="135"/>
      <c r="UWC294" s="135"/>
      <c r="UWD294" s="135"/>
      <c r="UWE294" s="135"/>
      <c r="UWF294" s="135"/>
      <c r="UWG294" s="135"/>
      <c r="UWH294" s="135"/>
      <c r="UWI294" s="135"/>
      <c r="UWJ294" s="135"/>
      <c r="UWK294" s="135"/>
      <c r="UWL294" s="135"/>
      <c r="UWM294" s="135"/>
      <c r="UWN294" s="135"/>
      <c r="UWO294" s="135"/>
      <c r="UWP294" s="135"/>
      <c r="UWQ294" s="135"/>
      <c r="UWR294" s="135"/>
      <c r="UWS294" s="135"/>
      <c r="UWT294" s="135"/>
      <c r="UWU294" s="135"/>
      <c r="UWV294" s="135"/>
      <c r="UWW294" s="135"/>
      <c r="UWX294" s="135"/>
      <c r="UWY294" s="135"/>
      <c r="UWZ294" s="135"/>
      <c r="UXA294" s="135"/>
      <c r="UXB294" s="135"/>
      <c r="UXC294" s="135"/>
      <c r="UXD294" s="135"/>
      <c r="UXE294" s="135"/>
      <c r="UXF294" s="135"/>
      <c r="UXG294" s="135"/>
      <c r="UXH294" s="135"/>
      <c r="UXI294" s="135"/>
      <c r="UXJ294" s="135"/>
      <c r="UXK294" s="135"/>
      <c r="UXL294" s="135"/>
      <c r="UXM294" s="135"/>
      <c r="UXN294" s="135"/>
      <c r="UXO294" s="135"/>
      <c r="UXP294" s="135"/>
      <c r="UXQ294" s="135"/>
      <c r="UXR294" s="135"/>
      <c r="UXS294" s="135"/>
      <c r="UXT294" s="135"/>
      <c r="UXU294" s="135"/>
      <c r="UXV294" s="135"/>
      <c r="UXW294" s="135"/>
      <c r="UXX294" s="135"/>
      <c r="UXY294" s="135"/>
      <c r="UXZ294" s="135"/>
      <c r="UYA294" s="135"/>
      <c r="UYB294" s="135"/>
      <c r="UYC294" s="135"/>
      <c r="UYD294" s="135"/>
      <c r="UYE294" s="135"/>
      <c r="UYF294" s="135"/>
      <c r="UYG294" s="135"/>
      <c r="UYH294" s="135"/>
      <c r="UYI294" s="135"/>
      <c r="UYJ294" s="135"/>
      <c r="UYK294" s="135"/>
      <c r="UYL294" s="135"/>
      <c r="UYM294" s="135"/>
      <c r="UYN294" s="135"/>
      <c r="UYO294" s="135"/>
      <c r="UYP294" s="135"/>
      <c r="UYQ294" s="135"/>
      <c r="UYR294" s="135"/>
      <c r="UYS294" s="135"/>
      <c r="UYT294" s="135"/>
      <c r="UYU294" s="135"/>
      <c r="UYV294" s="135"/>
      <c r="UYW294" s="135"/>
      <c r="UYX294" s="135"/>
      <c r="UYY294" s="135"/>
      <c r="UYZ294" s="135"/>
      <c r="UZA294" s="135"/>
      <c r="UZB294" s="135"/>
      <c r="UZC294" s="135"/>
      <c r="UZD294" s="135"/>
      <c r="UZE294" s="135"/>
      <c r="UZF294" s="135"/>
      <c r="UZG294" s="135"/>
      <c r="UZH294" s="135"/>
      <c r="UZI294" s="135"/>
      <c r="UZJ294" s="135"/>
      <c r="UZK294" s="135"/>
      <c r="UZL294" s="135"/>
      <c r="UZM294" s="135"/>
      <c r="UZN294" s="135"/>
      <c r="UZO294" s="135"/>
      <c r="UZP294" s="135"/>
      <c r="UZQ294" s="135"/>
      <c r="UZR294" s="135"/>
      <c r="UZS294" s="135"/>
      <c r="UZT294" s="135"/>
      <c r="UZU294" s="135"/>
      <c r="UZV294" s="135"/>
      <c r="UZW294" s="135"/>
      <c r="UZX294" s="135"/>
      <c r="UZY294" s="135"/>
      <c r="UZZ294" s="135"/>
      <c r="VAA294" s="135"/>
      <c r="VAB294" s="135"/>
      <c r="VAC294" s="135"/>
      <c r="VAD294" s="135"/>
      <c r="VAE294" s="135"/>
      <c r="VAF294" s="135"/>
      <c r="VAG294" s="135"/>
      <c r="VAH294" s="135"/>
      <c r="VAI294" s="135"/>
      <c r="VAJ294" s="135"/>
      <c r="VAK294" s="135"/>
      <c r="VAL294" s="135"/>
      <c r="VAM294" s="135"/>
      <c r="VAN294" s="135"/>
      <c r="VAO294" s="135"/>
      <c r="VAP294" s="135"/>
      <c r="VAQ294" s="135"/>
      <c r="VAR294" s="135"/>
      <c r="VAS294" s="135"/>
      <c r="VAT294" s="135"/>
      <c r="VAU294" s="135"/>
      <c r="VAV294" s="135"/>
      <c r="VAW294" s="135"/>
      <c r="VAX294" s="135"/>
      <c r="VAY294" s="135"/>
      <c r="VAZ294" s="135"/>
      <c r="VBA294" s="135"/>
      <c r="VBB294" s="135"/>
      <c r="VBC294" s="135"/>
      <c r="VBD294" s="135"/>
      <c r="VBE294" s="135"/>
      <c r="VBF294" s="135"/>
      <c r="VBG294" s="135"/>
      <c r="VBH294" s="135"/>
      <c r="VBI294" s="135"/>
      <c r="VBJ294" s="135"/>
      <c r="VBK294" s="135"/>
      <c r="VBL294" s="135"/>
      <c r="VBM294" s="135"/>
      <c r="VBN294" s="135"/>
      <c r="VBO294" s="135"/>
      <c r="VBP294" s="135"/>
      <c r="VBQ294" s="135"/>
      <c r="VBR294" s="135"/>
      <c r="VBS294" s="135"/>
      <c r="VBT294" s="135"/>
      <c r="VBU294" s="135"/>
      <c r="VBV294" s="135"/>
      <c r="VBW294" s="135"/>
      <c r="VBX294" s="135"/>
      <c r="VBY294" s="135"/>
      <c r="VBZ294" s="135"/>
      <c r="VCA294" s="135"/>
      <c r="VCB294" s="135"/>
      <c r="VCC294" s="135"/>
      <c r="VCD294" s="135"/>
      <c r="VCE294" s="135"/>
      <c r="VCF294" s="135"/>
      <c r="VCG294" s="135"/>
      <c r="VCH294" s="135"/>
      <c r="VCI294" s="135"/>
      <c r="VCJ294" s="135"/>
      <c r="VCK294" s="135"/>
      <c r="VCL294" s="135"/>
      <c r="VCM294" s="135"/>
      <c r="VCN294" s="135"/>
      <c r="VCO294" s="135"/>
      <c r="VCP294" s="135"/>
      <c r="VCQ294" s="135"/>
      <c r="VCR294" s="135"/>
      <c r="VCS294" s="135"/>
      <c r="VCT294" s="135"/>
      <c r="VCU294" s="135"/>
      <c r="VCV294" s="135"/>
      <c r="VCW294" s="135"/>
      <c r="VCX294" s="135"/>
      <c r="VCY294" s="135"/>
      <c r="VCZ294" s="135"/>
      <c r="VDA294" s="135"/>
      <c r="VDB294" s="135"/>
      <c r="VDC294" s="135"/>
      <c r="VDD294" s="135"/>
      <c r="VDE294" s="135"/>
      <c r="VDF294" s="135"/>
      <c r="VDG294" s="135"/>
      <c r="VDH294" s="135"/>
      <c r="VDI294" s="135"/>
      <c r="VDJ294" s="135"/>
      <c r="VDK294" s="135"/>
      <c r="VDL294" s="135"/>
      <c r="VDM294" s="135"/>
      <c r="VDN294" s="135"/>
      <c r="VDO294" s="135"/>
      <c r="VDP294" s="135"/>
      <c r="VDQ294" s="135"/>
      <c r="VDR294" s="135"/>
      <c r="VDS294" s="135"/>
      <c r="VDT294" s="135"/>
      <c r="VDU294" s="135"/>
      <c r="VDV294" s="135"/>
      <c r="VDW294" s="135"/>
      <c r="VDX294" s="135"/>
      <c r="VDY294" s="135"/>
      <c r="VDZ294" s="135"/>
      <c r="VEA294" s="135"/>
      <c r="VEB294" s="135"/>
      <c r="VEC294" s="135"/>
      <c r="VED294" s="135"/>
      <c r="VEE294" s="135"/>
      <c r="VEF294" s="135"/>
      <c r="VEG294" s="135"/>
      <c r="VEH294" s="135"/>
      <c r="VEI294" s="135"/>
      <c r="VEJ294" s="135"/>
      <c r="VEK294" s="135"/>
      <c r="VEL294" s="135"/>
      <c r="VEM294" s="135"/>
      <c r="VEN294" s="135"/>
      <c r="VEO294" s="135"/>
      <c r="VEP294" s="135"/>
      <c r="VEQ294" s="135"/>
      <c r="VER294" s="135"/>
      <c r="VES294" s="135"/>
      <c r="VET294" s="135"/>
      <c r="VEU294" s="135"/>
      <c r="VEV294" s="135"/>
      <c r="VEW294" s="135"/>
      <c r="VEX294" s="135"/>
      <c r="VEY294" s="135"/>
      <c r="VEZ294" s="135"/>
      <c r="VFA294" s="135"/>
      <c r="VFB294" s="135"/>
      <c r="VFC294" s="135"/>
      <c r="VFD294" s="135"/>
      <c r="VFE294" s="135"/>
      <c r="VFF294" s="135"/>
      <c r="VFG294" s="135"/>
      <c r="VFH294" s="135"/>
      <c r="VFI294" s="135"/>
      <c r="VFJ294" s="135"/>
      <c r="VFK294" s="135"/>
      <c r="VFL294" s="135"/>
      <c r="VFM294" s="135"/>
      <c r="VFN294" s="135"/>
      <c r="VFO294" s="135"/>
      <c r="VFP294" s="135"/>
      <c r="VFQ294" s="135"/>
      <c r="VFR294" s="135"/>
      <c r="VFS294" s="135"/>
      <c r="VFT294" s="135"/>
      <c r="VFU294" s="135"/>
      <c r="VFV294" s="135"/>
      <c r="VFW294" s="135"/>
      <c r="VFX294" s="135"/>
      <c r="VFY294" s="135"/>
      <c r="VFZ294" s="135"/>
      <c r="VGA294" s="135"/>
      <c r="VGB294" s="135"/>
      <c r="VGC294" s="135"/>
      <c r="VGD294" s="135"/>
      <c r="VGE294" s="135"/>
      <c r="VGF294" s="135"/>
      <c r="VGG294" s="135"/>
      <c r="VGH294" s="135"/>
      <c r="VGI294" s="135"/>
      <c r="VGJ294" s="135"/>
      <c r="VGK294" s="135"/>
      <c r="VGL294" s="135"/>
      <c r="VGM294" s="135"/>
      <c r="VGN294" s="135"/>
      <c r="VGO294" s="135"/>
      <c r="VGP294" s="135"/>
      <c r="VGQ294" s="135"/>
      <c r="VGR294" s="135"/>
      <c r="VGS294" s="135"/>
      <c r="VGT294" s="135"/>
      <c r="VGU294" s="135"/>
      <c r="VGV294" s="135"/>
      <c r="VGW294" s="135"/>
      <c r="VGX294" s="135"/>
      <c r="VGY294" s="135"/>
      <c r="VGZ294" s="135"/>
      <c r="VHA294" s="135"/>
      <c r="VHB294" s="135"/>
      <c r="VHC294" s="135"/>
      <c r="VHD294" s="135"/>
      <c r="VHE294" s="135"/>
      <c r="VHF294" s="135"/>
      <c r="VHG294" s="135"/>
      <c r="VHH294" s="135"/>
      <c r="VHI294" s="135"/>
      <c r="VHJ294" s="135"/>
      <c r="VHK294" s="135"/>
      <c r="VHL294" s="135"/>
      <c r="VHM294" s="135"/>
      <c r="VHN294" s="135"/>
      <c r="VHO294" s="135"/>
      <c r="VHP294" s="135"/>
      <c r="VHQ294" s="135"/>
      <c r="VHR294" s="135"/>
      <c r="VHS294" s="135"/>
      <c r="VHT294" s="135"/>
      <c r="VHU294" s="135"/>
      <c r="VHV294" s="135"/>
      <c r="VHW294" s="135"/>
      <c r="VHX294" s="135"/>
      <c r="VHY294" s="135"/>
      <c r="VHZ294" s="135"/>
      <c r="VIA294" s="135"/>
      <c r="VIB294" s="135"/>
      <c r="VIC294" s="135"/>
      <c r="VID294" s="135"/>
      <c r="VIE294" s="135"/>
      <c r="VIF294" s="135"/>
      <c r="VIG294" s="135"/>
      <c r="VIH294" s="135"/>
      <c r="VII294" s="135"/>
      <c r="VIJ294" s="135"/>
      <c r="VIK294" s="135"/>
      <c r="VIL294" s="135"/>
      <c r="VIM294" s="135"/>
      <c r="VIN294" s="135"/>
      <c r="VIO294" s="135"/>
      <c r="VIP294" s="135"/>
      <c r="VIQ294" s="135"/>
      <c r="VIR294" s="135"/>
      <c r="VIS294" s="135"/>
      <c r="VIT294" s="135"/>
      <c r="VIU294" s="135"/>
      <c r="VIV294" s="135"/>
      <c r="VIW294" s="135"/>
      <c r="VIX294" s="135"/>
      <c r="VIY294" s="135"/>
      <c r="VIZ294" s="135"/>
      <c r="VJA294" s="135"/>
      <c r="VJB294" s="135"/>
      <c r="VJC294" s="135"/>
      <c r="VJD294" s="135"/>
      <c r="VJE294" s="135"/>
      <c r="VJF294" s="135"/>
      <c r="VJG294" s="135"/>
      <c r="VJH294" s="135"/>
      <c r="VJI294" s="135"/>
      <c r="VJJ294" s="135"/>
      <c r="VJK294" s="135"/>
      <c r="VJL294" s="135"/>
      <c r="VJM294" s="135"/>
      <c r="VJN294" s="135"/>
      <c r="VJO294" s="135"/>
      <c r="VJP294" s="135"/>
      <c r="VJQ294" s="135"/>
      <c r="VJR294" s="135"/>
      <c r="VJS294" s="135"/>
      <c r="VJT294" s="135"/>
      <c r="VJU294" s="135"/>
      <c r="VJV294" s="135"/>
      <c r="VJW294" s="135"/>
      <c r="VJX294" s="135"/>
      <c r="VJY294" s="135"/>
      <c r="VJZ294" s="135"/>
      <c r="VKA294" s="135"/>
      <c r="VKB294" s="135"/>
      <c r="VKC294" s="135"/>
      <c r="VKD294" s="135"/>
      <c r="VKE294" s="135"/>
      <c r="VKF294" s="135"/>
      <c r="VKG294" s="135"/>
      <c r="VKH294" s="135"/>
      <c r="VKI294" s="135"/>
      <c r="VKJ294" s="135"/>
      <c r="VKK294" s="135"/>
      <c r="VKL294" s="135"/>
      <c r="VKM294" s="135"/>
      <c r="VKN294" s="135"/>
      <c r="VKO294" s="135"/>
      <c r="VKP294" s="135"/>
      <c r="VKQ294" s="135"/>
      <c r="VKR294" s="135"/>
      <c r="VKS294" s="135"/>
      <c r="VKT294" s="135"/>
      <c r="VKU294" s="135"/>
      <c r="VKV294" s="135"/>
      <c r="VKW294" s="135"/>
      <c r="VKX294" s="135"/>
      <c r="VKY294" s="135"/>
      <c r="VKZ294" s="135"/>
      <c r="VLA294" s="135"/>
      <c r="VLB294" s="135"/>
      <c r="VLC294" s="135"/>
      <c r="VLD294" s="135"/>
      <c r="VLE294" s="135"/>
      <c r="VLF294" s="135"/>
      <c r="VLG294" s="135"/>
      <c r="VLH294" s="135"/>
      <c r="VLI294" s="135"/>
      <c r="VLJ294" s="135"/>
      <c r="VLK294" s="135"/>
      <c r="VLL294" s="135"/>
      <c r="VLM294" s="135"/>
      <c r="VLN294" s="135"/>
      <c r="VLO294" s="135"/>
      <c r="VLP294" s="135"/>
      <c r="VLQ294" s="135"/>
      <c r="VLR294" s="135"/>
      <c r="VLS294" s="135"/>
      <c r="VLT294" s="135"/>
      <c r="VLU294" s="135"/>
      <c r="VLV294" s="135"/>
      <c r="VLW294" s="135"/>
      <c r="VLX294" s="135"/>
      <c r="VLY294" s="135"/>
      <c r="VLZ294" s="135"/>
      <c r="VMA294" s="135"/>
      <c r="VMB294" s="135"/>
      <c r="VMC294" s="135"/>
      <c r="VMD294" s="135"/>
      <c r="VME294" s="135"/>
      <c r="VMF294" s="135"/>
      <c r="VMG294" s="135"/>
      <c r="VMH294" s="135"/>
      <c r="VMI294" s="135"/>
      <c r="VMJ294" s="135"/>
      <c r="VMK294" s="135"/>
      <c r="VML294" s="135"/>
      <c r="VMM294" s="135"/>
      <c r="VMN294" s="135"/>
      <c r="VMO294" s="135"/>
      <c r="VMP294" s="135"/>
      <c r="VMQ294" s="135"/>
      <c r="VMR294" s="135"/>
      <c r="VMS294" s="135"/>
      <c r="VMT294" s="135"/>
      <c r="VMU294" s="135"/>
      <c r="VMV294" s="135"/>
      <c r="VMW294" s="135"/>
      <c r="VMX294" s="135"/>
      <c r="VMY294" s="135"/>
      <c r="VMZ294" s="135"/>
      <c r="VNA294" s="135"/>
      <c r="VNB294" s="135"/>
      <c r="VNC294" s="135"/>
      <c r="VND294" s="135"/>
      <c r="VNE294" s="135"/>
      <c r="VNF294" s="135"/>
      <c r="VNG294" s="135"/>
      <c r="VNH294" s="135"/>
      <c r="VNI294" s="135"/>
      <c r="VNJ294" s="135"/>
      <c r="VNK294" s="135"/>
      <c r="VNL294" s="135"/>
      <c r="VNM294" s="135"/>
      <c r="VNN294" s="135"/>
      <c r="VNO294" s="135"/>
      <c r="VNP294" s="135"/>
      <c r="VNQ294" s="135"/>
      <c r="VNR294" s="135"/>
      <c r="VNS294" s="135"/>
      <c r="VNT294" s="135"/>
      <c r="VNU294" s="135"/>
      <c r="VNV294" s="135"/>
      <c r="VNW294" s="135"/>
      <c r="VNX294" s="135"/>
      <c r="VNY294" s="135"/>
      <c r="VNZ294" s="135"/>
      <c r="VOA294" s="135"/>
      <c r="VOB294" s="135"/>
      <c r="VOC294" s="135"/>
      <c r="VOD294" s="135"/>
      <c r="VOE294" s="135"/>
      <c r="VOF294" s="135"/>
      <c r="VOG294" s="135"/>
      <c r="VOH294" s="135"/>
      <c r="VOI294" s="135"/>
      <c r="VOJ294" s="135"/>
      <c r="VOK294" s="135"/>
      <c r="VOL294" s="135"/>
      <c r="VOM294" s="135"/>
      <c r="VON294" s="135"/>
      <c r="VOO294" s="135"/>
      <c r="VOP294" s="135"/>
      <c r="VOQ294" s="135"/>
      <c r="VOR294" s="135"/>
      <c r="VOS294" s="135"/>
      <c r="VOT294" s="135"/>
      <c r="VOU294" s="135"/>
      <c r="VOV294" s="135"/>
      <c r="VOW294" s="135"/>
      <c r="VOX294" s="135"/>
      <c r="VOY294" s="135"/>
      <c r="VOZ294" s="135"/>
      <c r="VPA294" s="135"/>
      <c r="VPB294" s="135"/>
      <c r="VPC294" s="135"/>
      <c r="VPD294" s="135"/>
      <c r="VPE294" s="135"/>
      <c r="VPF294" s="135"/>
      <c r="VPG294" s="135"/>
      <c r="VPH294" s="135"/>
      <c r="VPI294" s="135"/>
      <c r="VPJ294" s="135"/>
      <c r="VPK294" s="135"/>
      <c r="VPL294" s="135"/>
      <c r="VPM294" s="135"/>
      <c r="VPN294" s="135"/>
      <c r="VPO294" s="135"/>
      <c r="VPP294" s="135"/>
      <c r="VPQ294" s="135"/>
      <c r="VPR294" s="135"/>
      <c r="VPS294" s="135"/>
      <c r="VPT294" s="135"/>
      <c r="VPU294" s="135"/>
      <c r="VPV294" s="135"/>
      <c r="VPW294" s="135"/>
      <c r="VPX294" s="135"/>
      <c r="VPY294" s="135"/>
      <c r="VPZ294" s="135"/>
      <c r="VQA294" s="135"/>
      <c r="VQB294" s="135"/>
      <c r="VQC294" s="135"/>
      <c r="VQD294" s="135"/>
      <c r="VQE294" s="135"/>
      <c r="VQF294" s="135"/>
      <c r="VQG294" s="135"/>
      <c r="VQH294" s="135"/>
      <c r="VQI294" s="135"/>
      <c r="VQJ294" s="135"/>
      <c r="VQK294" s="135"/>
      <c r="VQL294" s="135"/>
      <c r="VQM294" s="135"/>
      <c r="VQN294" s="135"/>
      <c r="VQO294" s="135"/>
      <c r="VQP294" s="135"/>
      <c r="VQQ294" s="135"/>
      <c r="VQR294" s="135"/>
      <c r="VQS294" s="135"/>
      <c r="VQT294" s="135"/>
      <c r="VQU294" s="135"/>
      <c r="VQV294" s="135"/>
      <c r="VQW294" s="135"/>
      <c r="VQX294" s="135"/>
      <c r="VQY294" s="135"/>
      <c r="VQZ294" s="135"/>
      <c r="VRA294" s="135"/>
      <c r="VRB294" s="135"/>
      <c r="VRC294" s="135"/>
      <c r="VRD294" s="135"/>
      <c r="VRE294" s="135"/>
      <c r="VRF294" s="135"/>
      <c r="VRG294" s="135"/>
      <c r="VRH294" s="135"/>
      <c r="VRI294" s="135"/>
      <c r="VRJ294" s="135"/>
      <c r="VRK294" s="135"/>
      <c r="VRL294" s="135"/>
      <c r="VRM294" s="135"/>
      <c r="VRN294" s="135"/>
      <c r="VRO294" s="135"/>
      <c r="VRP294" s="135"/>
      <c r="VRQ294" s="135"/>
      <c r="VRR294" s="135"/>
      <c r="VRS294" s="135"/>
      <c r="VRT294" s="135"/>
      <c r="VRU294" s="135"/>
      <c r="VRV294" s="135"/>
      <c r="VRW294" s="135"/>
      <c r="VRX294" s="135"/>
      <c r="VRY294" s="135"/>
      <c r="VRZ294" s="135"/>
      <c r="VSA294" s="135"/>
      <c r="VSB294" s="135"/>
      <c r="VSC294" s="135"/>
      <c r="VSD294" s="135"/>
      <c r="VSE294" s="135"/>
      <c r="VSF294" s="135"/>
      <c r="VSG294" s="135"/>
      <c r="VSH294" s="135"/>
      <c r="VSI294" s="135"/>
      <c r="VSJ294" s="135"/>
      <c r="VSK294" s="135"/>
      <c r="VSL294" s="135"/>
      <c r="VSM294" s="135"/>
      <c r="VSN294" s="135"/>
      <c r="VSO294" s="135"/>
      <c r="VSP294" s="135"/>
      <c r="VSQ294" s="135"/>
      <c r="VSR294" s="135"/>
      <c r="VSS294" s="135"/>
      <c r="VST294" s="135"/>
      <c r="VSU294" s="135"/>
      <c r="VSV294" s="135"/>
      <c r="VSW294" s="135"/>
      <c r="VSX294" s="135"/>
      <c r="VSY294" s="135"/>
      <c r="VSZ294" s="135"/>
      <c r="VTA294" s="135"/>
      <c r="VTB294" s="135"/>
      <c r="VTC294" s="135"/>
      <c r="VTD294" s="135"/>
      <c r="VTE294" s="135"/>
      <c r="VTF294" s="135"/>
      <c r="VTG294" s="135"/>
      <c r="VTH294" s="135"/>
      <c r="VTI294" s="135"/>
      <c r="VTJ294" s="135"/>
      <c r="VTK294" s="135"/>
      <c r="VTL294" s="135"/>
      <c r="VTM294" s="135"/>
      <c r="VTN294" s="135"/>
      <c r="VTO294" s="135"/>
      <c r="VTP294" s="135"/>
      <c r="VTQ294" s="135"/>
      <c r="VTR294" s="135"/>
      <c r="VTS294" s="135"/>
      <c r="VTT294" s="135"/>
      <c r="VTU294" s="135"/>
      <c r="VTV294" s="135"/>
      <c r="VTW294" s="135"/>
      <c r="VTX294" s="135"/>
      <c r="VTY294" s="135"/>
      <c r="VTZ294" s="135"/>
      <c r="VUA294" s="135"/>
      <c r="VUB294" s="135"/>
      <c r="VUC294" s="135"/>
      <c r="VUD294" s="135"/>
      <c r="VUE294" s="135"/>
      <c r="VUF294" s="135"/>
      <c r="VUG294" s="135"/>
      <c r="VUH294" s="135"/>
      <c r="VUI294" s="135"/>
      <c r="VUJ294" s="135"/>
      <c r="VUK294" s="135"/>
      <c r="VUL294" s="135"/>
      <c r="VUM294" s="135"/>
      <c r="VUN294" s="135"/>
      <c r="VUO294" s="135"/>
      <c r="VUP294" s="135"/>
      <c r="VUQ294" s="135"/>
      <c r="VUR294" s="135"/>
      <c r="VUS294" s="135"/>
      <c r="VUT294" s="135"/>
      <c r="VUU294" s="135"/>
      <c r="VUV294" s="135"/>
      <c r="VUW294" s="135"/>
      <c r="VUX294" s="135"/>
      <c r="VUY294" s="135"/>
      <c r="VUZ294" s="135"/>
      <c r="VVA294" s="135"/>
      <c r="VVB294" s="135"/>
      <c r="VVC294" s="135"/>
      <c r="VVD294" s="135"/>
      <c r="VVE294" s="135"/>
      <c r="VVF294" s="135"/>
      <c r="VVG294" s="135"/>
      <c r="VVH294" s="135"/>
      <c r="VVI294" s="135"/>
      <c r="VVJ294" s="135"/>
      <c r="VVK294" s="135"/>
      <c r="VVL294" s="135"/>
      <c r="VVM294" s="135"/>
      <c r="VVN294" s="135"/>
      <c r="VVO294" s="135"/>
      <c r="VVP294" s="135"/>
      <c r="VVQ294" s="135"/>
      <c r="VVR294" s="135"/>
      <c r="VVS294" s="135"/>
      <c r="VVT294" s="135"/>
      <c r="VVU294" s="135"/>
      <c r="VVV294" s="135"/>
      <c r="VVW294" s="135"/>
      <c r="VVX294" s="135"/>
      <c r="VVY294" s="135"/>
      <c r="VVZ294" s="135"/>
      <c r="VWA294" s="135"/>
      <c r="VWB294" s="135"/>
      <c r="VWC294" s="135"/>
      <c r="VWD294" s="135"/>
      <c r="VWE294" s="135"/>
      <c r="VWF294" s="135"/>
      <c r="VWG294" s="135"/>
      <c r="VWH294" s="135"/>
      <c r="VWI294" s="135"/>
      <c r="VWJ294" s="135"/>
      <c r="VWK294" s="135"/>
      <c r="VWL294" s="135"/>
      <c r="VWM294" s="135"/>
      <c r="VWN294" s="135"/>
      <c r="VWO294" s="135"/>
      <c r="VWP294" s="135"/>
      <c r="VWQ294" s="135"/>
      <c r="VWR294" s="135"/>
      <c r="VWS294" s="135"/>
      <c r="VWT294" s="135"/>
      <c r="VWU294" s="135"/>
      <c r="VWV294" s="135"/>
      <c r="VWW294" s="135"/>
      <c r="VWX294" s="135"/>
      <c r="VWY294" s="135"/>
      <c r="VWZ294" s="135"/>
      <c r="VXA294" s="135"/>
      <c r="VXB294" s="135"/>
      <c r="VXC294" s="135"/>
      <c r="VXD294" s="135"/>
      <c r="VXE294" s="135"/>
      <c r="VXF294" s="135"/>
      <c r="VXG294" s="135"/>
      <c r="VXH294" s="135"/>
      <c r="VXI294" s="135"/>
      <c r="VXJ294" s="135"/>
      <c r="VXK294" s="135"/>
      <c r="VXL294" s="135"/>
      <c r="VXM294" s="135"/>
      <c r="VXN294" s="135"/>
      <c r="VXO294" s="135"/>
      <c r="VXP294" s="135"/>
      <c r="VXQ294" s="135"/>
      <c r="VXR294" s="135"/>
      <c r="VXS294" s="135"/>
      <c r="VXT294" s="135"/>
      <c r="VXU294" s="135"/>
      <c r="VXV294" s="135"/>
      <c r="VXW294" s="135"/>
      <c r="VXX294" s="135"/>
      <c r="VXY294" s="135"/>
      <c r="VXZ294" s="135"/>
      <c r="VYA294" s="135"/>
      <c r="VYB294" s="135"/>
      <c r="VYC294" s="135"/>
      <c r="VYD294" s="135"/>
      <c r="VYE294" s="135"/>
      <c r="VYF294" s="135"/>
      <c r="VYG294" s="135"/>
      <c r="VYH294" s="135"/>
      <c r="VYI294" s="135"/>
      <c r="VYJ294" s="135"/>
      <c r="VYK294" s="135"/>
      <c r="VYL294" s="135"/>
      <c r="VYM294" s="135"/>
      <c r="VYN294" s="135"/>
      <c r="VYO294" s="135"/>
      <c r="VYP294" s="135"/>
      <c r="VYQ294" s="135"/>
      <c r="VYR294" s="135"/>
      <c r="VYS294" s="135"/>
      <c r="VYT294" s="135"/>
      <c r="VYU294" s="135"/>
      <c r="VYV294" s="135"/>
      <c r="VYW294" s="135"/>
      <c r="VYX294" s="135"/>
      <c r="VYY294" s="135"/>
      <c r="VYZ294" s="135"/>
      <c r="VZA294" s="135"/>
      <c r="VZB294" s="135"/>
      <c r="VZC294" s="135"/>
      <c r="VZD294" s="135"/>
      <c r="VZE294" s="135"/>
      <c r="VZF294" s="135"/>
      <c r="VZG294" s="135"/>
      <c r="VZH294" s="135"/>
      <c r="VZI294" s="135"/>
      <c r="VZJ294" s="135"/>
      <c r="VZK294" s="135"/>
      <c r="VZL294" s="135"/>
      <c r="VZM294" s="135"/>
      <c r="VZN294" s="135"/>
      <c r="VZO294" s="135"/>
      <c r="VZP294" s="135"/>
      <c r="VZQ294" s="135"/>
      <c r="VZR294" s="135"/>
      <c r="VZS294" s="135"/>
      <c r="VZT294" s="135"/>
      <c r="VZU294" s="135"/>
      <c r="VZV294" s="135"/>
      <c r="VZW294" s="135"/>
      <c r="VZX294" s="135"/>
      <c r="VZY294" s="135"/>
      <c r="VZZ294" s="135"/>
      <c r="WAA294" s="135"/>
      <c r="WAB294" s="135"/>
      <c r="WAC294" s="135"/>
      <c r="WAD294" s="135"/>
      <c r="WAE294" s="135"/>
      <c r="WAF294" s="135"/>
      <c r="WAG294" s="135"/>
      <c r="WAH294" s="135"/>
      <c r="WAI294" s="135"/>
      <c r="WAJ294" s="135"/>
      <c r="WAK294" s="135"/>
      <c r="WAL294" s="135"/>
      <c r="WAM294" s="135"/>
      <c r="WAN294" s="135"/>
      <c r="WAO294" s="135"/>
      <c r="WAP294" s="135"/>
      <c r="WAQ294" s="135"/>
      <c r="WAR294" s="135"/>
      <c r="WAS294" s="135"/>
      <c r="WAT294" s="135"/>
      <c r="WAU294" s="135"/>
      <c r="WAV294" s="135"/>
      <c r="WAW294" s="135"/>
      <c r="WAX294" s="135"/>
      <c r="WAY294" s="135"/>
      <c r="WAZ294" s="135"/>
      <c r="WBA294" s="135"/>
      <c r="WBB294" s="135"/>
      <c r="WBC294" s="135"/>
      <c r="WBD294" s="135"/>
      <c r="WBE294" s="135"/>
      <c r="WBF294" s="135"/>
      <c r="WBG294" s="135"/>
      <c r="WBH294" s="135"/>
      <c r="WBI294" s="135"/>
      <c r="WBJ294" s="135"/>
      <c r="WBK294" s="135"/>
      <c r="WBL294" s="135"/>
      <c r="WBM294" s="135"/>
      <c r="WBN294" s="135"/>
      <c r="WBO294" s="135"/>
      <c r="WBP294" s="135"/>
      <c r="WBQ294" s="135"/>
      <c r="WBR294" s="135"/>
      <c r="WBS294" s="135"/>
      <c r="WBT294" s="135"/>
      <c r="WBU294" s="135"/>
      <c r="WBV294" s="135"/>
      <c r="WBW294" s="135"/>
      <c r="WBX294" s="135"/>
      <c r="WBY294" s="135"/>
      <c r="WBZ294" s="135"/>
      <c r="WCA294" s="135"/>
      <c r="WCB294" s="135"/>
      <c r="WCC294" s="135"/>
      <c r="WCD294" s="135"/>
      <c r="WCE294" s="135"/>
      <c r="WCF294" s="135"/>
      <c r="WCG294" s="135"/>
      <c r="WCH294" s="135"/>
      <c r="WCI294" s="135"/>
      <c r="WCJ294" s="135"/>
      <c r="WCK294" s="135"/>
      <c r="WCL294" s="135"/>
      <c r="WCM294" s="135"/>
      <c r="WCN294" s="135"/>
      <c r="WCO294" s="135"/>
      <c r="WCP294" s="135"/>
      <c r="WCQ294" s="135"/>
      <c r="WCR294" s="135"/>
      <c r="WCS294" s="135"/>
      <c r="WCT294" s="135"/>
      <c r="WCU294" s="135"/>
      <c r="WCV294" s="135"/>
      <c r="WCW294" s="135"/>
      <c r="WCX294" s="135"/>
      <c r="WCY294" s="135"/>
      <c r="WCZ294" s="135"/>
      <c r="WDA294" s="135"/>
      <c r="WDB294" s="135"/>
      <c r="WDC294" s="135"/>
      <c r="WDD294" s="135"/>
      <c r="WDE294" s="135"/>
      <c r="WDF294" s="135"/>
      <c r="WDG294" s="135"/>
      <c r="WDH294" s="135"/>
      <c r="WDI294" s="135"/>
      <c r="WDJ294" s="135"/>
      <c r="WDK294" s="135"/>
      <c r="WDL294" s="135"/>
      <c r="WDM294" s="135"/>
      <c r="WDN294" s="135"/>
      <c r="WDO294" s="135"/>
      <c r="WDP294" s="135"/>
      <c r="WDQ294" s="135"/>
      <c r="WDR294" s="135"/>
      <c r="WDS294" s="135"/>
      <c r="WDT294" s="135"/>
      <c r="WDU294" s="135"/>
      <c r="WDV294" s="135"/>
      <c r="WDW294" s="135"/>
      <c r="WDX294" s="135"/>
      <c r="WDY294" s="135"/>
      <c r="WDZ294" s="135"/>
      <c r="WEA294" s="135"/>
      <c r="WEB294" s="135"/>
      <c r="WEC294" s="135"/>
      <c r="WED294" s="135"/>
      <c r="WEE294" s="135"/>
      <c r="WEF294" s="135"/>
      <c r="WEG294" s="135"/>
      <c r="WEH294" s="135"/>
      <c r="WEI294" s="135"/>
      <c r="WEJ294" s="135"/>
      <c r="WEK294" s="135"/>
      <c r="WEL294" s="135"/>
      <c r="WEM294" s="135"/>
      <c r="WEN294" s="135"/>
      <c r="WEO294" s="135"/>
      <c r="WEP294" s="135"/>
      <c r="WEQ294" s="135"/>
      <c r="WER294" s="135"/>
      <c r="WES294" s="135"/>
      <c r="WET294" s="135"/>
      <c r="WEU294" s="135"/>
      <c r="WEV294" s="135"/>
      <c r="WEW294" s="135"/>
      <c r="WEX294" s="135"/>
      <c r="WEY294" s="135"/>
      <c r="WEZ294" s="135"/>
      <c r="WFA294" s="135"/>
      <c r="WFB294" s="135"/>
      <c r="WFC294" s="135"/>
      <c r="WFD294" s="135"/>
      <c r="WFE294" s="135"/>
      <c r="WFF294" s="135"/>
      <c r="WFG294" s="135"/>
      <c r="WFH294" s="135"/>
      <c r="WFI294" s="135"/>
      <c r="WFJ294" s="135"/>
      <c r="WFK294" s="135"/>
      <c r="WFL294" s="135"/>
      <c r="WFM294" s="135"/>
      <c r="WFN294" s="135"/>
      <c r="WFO294" s="135"/>
      <c r="WFP294" s="135"/>
      <c r="WFQ294" s="135"/>
      <c r="WFR294" s="135"/>
      <c r="WFS294" s="135"/>
      <c r="WFT294" s="135"/>
      <c r="WFU294" s="135"/>
      <c r="WFV294" s="135"/>
      <c r="WFW294" s="135"/>
      <c r="WFX294" s="135"/>
      <c r="WFY294" s="135"/>
      <c r="WFZ294" s="135"/>
      <c r="WGA294" s="135"/>
      <c r="WGB294" s="135"/>
      <c r="WGC294" s="135"/>
      <c r="WGD294" s="135"/>
      <c r="WGE294" s="135"/>
      <c r="WGF294" s="135"/>
      <c r="WGG294" s="135"/>
      <c r="WGH294" s="135"/>
      <c r="WGI294" s="135"/>
      <c r="WGJ294" s="135"/>
      <c r="WGK294" s="135"/>
      <c r="WGL294" s="135"/>
      <c r="WGM294" s="135"/>
      <c r="WGN294" s="135"/>
      <c r="WGO294" s="135"/>
      <c r="WGP294" s="135"/>
      <c r="WGQ294" s="135"/>
      <c r="WGR294" s="135"/>
      <c r="WGS294" s="135"/>
      <c r="WGT294" s="135"/>
      <c r="WGU294" s="135"/>
      <c r="WGV294" s="135"/>
      <c r="WGW294" s="135"/>
      <c r="WGX294" s="135"/>
      <c r="WGY294" s="135"/>
      <c r="WGZ294" s="135"/>
      <c r="WHA294" s="135"/>
      <c r="WHB294" s="135"/>
      <c r="WHC294" s="135"/>
      <c r="WHD294" s="135"/>
      <c r="WHE294" s="135"/>
      <c r="WHF294" s="135"/>
      <c r="WHG294" s="135"/>
      <c r="WHH294" s="135"/>
      <c r="WHI294" s="135"/>
      <c r="WHJ294" s="135"/>
      <c r="WHK294" s="135"/>
      <c r="WHL294" s="135"/>
      <c r="WHM294" s="135"/>
      <c r="WHN294" s="135"/>
      <c r="WHO294" s="135"/>
      <c r="WHP294" s="135"/>
      <c r="WHQ294" s="135"/>
      <c r="WHR294" s="135"/>
      <c r="WHS294" s="135"/>
      <c r="WHT294" s="135"/>
      <c r="WHU294" s="135"/>
      <c r="WHV294" s="135"/>
      <c r="WHW294" s="135"/>
      <c r="WHX294" s="135"/>
      <c r="WHY294" s="135"/>
      <c r="WHZ294" s="135"/>
      <c r="WIA294" s="135"/>
      <c r="WIB294" s="135"/>
      <c r="WIC294" s="135"/>
      <c r="WID294" s="135"/>
      <c r="WIE294" s="135"/>
      <c r="WIF294" s="135"/>
      <c r="WIG294" s="135"/>
      <c r="WIH294" s="135"/>
      <c r="WII294" s="135"/>
      <c r="WIJ294" s="135"/>
      <c r="WIK294" s="135"/>
      <c r="WIL294" s="135"/>
      <c r="WIM294" s="135"/>
      <c r="WIN294" s="135"/>
      <c r="WIO294" s="135"/>
      <c r="WIP294" s="135"/>
      <c r="WIQ294" s="135"/>
      <c r="WIR294" s="135"/>
      <c r="WIS294" s="135"/>
      <c r="WIT294" s="135"/>
      <c r="WIU294" s="135"/>
      <c r="WIV294" s="135"/>
      <c r="WIW294" s="135"/>
      <c r="WIX294" s="135"/>
      <c r="WIY294" s="135"/>
      <c r="WIZ294" s="135"/>
      <c r="WJA294" s="135"/>
      <c r="WJB294" s="135"/>
      <c r="WJC294" s="135"/>
      <c r="WJD294" s="135"/>
      <c r="WJE294" s="135"/>
      <c r="WJF294" s="135"/>
      <c r="WJG294" s="135"/>
      <c r="WJH294" s="135"/>
      <c r="WJI294" s="135"/>
      <c r="WJJ294" s="135"/>
      <c r="WJK294" s="135"/>
      <c r="WJL294" s="135"/>
      <c r="WJM294" s="135"/>
      <c r="WJN294" s="135"/>
      <c r="WJO294" s="135"/>
      <c r="WJP294" s="135"/>
      <c r="WJQ294" s="135"/>
      <c r="WJR294" s="135"/>
      <c r="WJS294" s="135"/>
      <c r="WJT294" s="135"/>
      <c r="WJU294" s="135"/>
      <c r="WJV294" s="135"/>
      <c r="WJW294" s="135"/>
      <c r="WJX294" s="135"/>
      <c r="WJY294" s="135"/>
      <c r="WJZ294" s="135"/>
      <c r="WKA294" s="135"/>
      <c r="WKB294" s="135"/>
      <c r="WKC294" s="135"/>
      <c r="WKD294" s="135"/>
      <c r="WKE294" s="135"/>
      <c r="WKF294" s="135"/>
      <c r="WKG294" s="135"/>
      <c r="WKH294" s="135"/>
      <c r="WKI294" s="135"/>
      <c r="WKJ294" s="135"/>
      <c r="WKK294" s="135"/>
      <c r="WKL294" s="135"/>
      <c r="WKM294" s="135"/>
      <c r="WKN294" s="135"/>
      <c r="WKO294" s="135"/>
      <c r="WKP294" s="135"/>
      <c r="WKQ294" s="135"/>
      <c r="WKR294" s="135"/>
      <c r="WKS294" s="135"/>
      <c r="WKT294" s="135"/>
      <c r="WKU294" s="135"/>
      <c r="WKV294" s="135"/>
      <c r="WKW294" s="135"/>
      <c r="WKX294" s="135"/>
      <c r="WKY294" s="135"/>
      <c r="WKZ294" s="135"/>
      <c r="WLA294" s="135"/>
      <c r="WLB294" s="135"/>
      <c r="WLC294" s="135"/>
      <c r="WLD294" s="135"/>
      <c r="WLE294" s="135"/>
      <c r="WLF294" s="135"/>
      <c r="WLG294" s="135"/>
      <c r="WLH294" s="135"/>
      <c r="WLI294" s="135"/>
      <c r="WLJ294" s="135"/>
      <c r="WLK294" s="135"/>
      <c r="WLL294" s="135"/>
      <c r="WLM294" s="135"/>
      <c r="WLN294" s="135"/>
      <c r="WLO294" s="135"/>
      <c r="WLP294" s="135"/>
      <c r="WLQ294" s="135"/>
      <c r="WLR294" s="135"/>
      <c r="WLS294" s="135"/>
      <c r="WLT294" s="135"/>
      <c r="WLU294" s="135"/>
      <c r="WLV294" s="135"/>
      <c r="WLW294" s="135"/>
      <c r="WLX294" s="135"/>
      <c r="WLY294" s="135"/>
      <c r="WLZ294" s="135"/>
      <c r="WMA294" s="135"/>
      <c r="WMB294" s="135"/>
      <c r="WMC294" s="135"/>
      <c r="WMD294" s="135"/>
      <c r="WME294" s="135"/>
      <c r="WMF294" s="135"/>
      <c r="WMG294" s="135"/>
      <c r="WMH294" s="135"/>
      <c r="WMI294" s="135"/>
      <c r="WMJ294" s="135"/>
      <c r="WMK294" s="135"/>
      <c r="WML294" s="135"/>
      <c r="WMM294" s="135"/>
      <c r="WMN294" s="135"/>
      <c r="WMO294" s="135"/>
      <c r="WMP294" s="135"/>
      <c r="WMQ294" s="135"/>
      <c r="WMR294" s="135"/>
      <c r="WMS294" s="135"/>
      <c r="WMT294" s="135"/>
      <c r="WMU294" s="135"/>
      <c r="WMV294" s="135"/>
      <c r="WMW294" s="135"/>
      <c r="WMX294" s="135"/>
      <c r="WMY294" s="135"/>
      <c r="WMZ294" s="135"/>
      <c r="WNA294" s="135"/>
      <c r="WNB294" s="135"/>
      <c r="WNC294" s="135"/>
      <c r="WND294" s="135"/>
      <c r="WNE294" s="135"/>
      <c r="WNF294" s="135"/>
      <c r="WNG294" s="135"/>
      <c r="WNH294" s="135"/>
      <c r="WNI294" s="135"/>
      <c r="WNJ294" s="135"/>
      <c r="WNK294" s="135"/>
      <c r="WNL294" s="135"/>
      <c r="WNM294" s="135"/>
      <c r="WNN294" s="135"/>
      <c r="WNO294" s="135"/>
      <c r="WNP294" s="135"/>
      <c r="WNQ294" s="135"/>
      <c r="WNR294" s="135"/>
      <c r="WNS294" s="135"/>
      <c r="WNT294" s="135"/>
      <c r="WNU294" s="135"/>
      <c r="WNV294" s="135"/>
      <c r="WNW294" s="135"/>
      <c r="WNX294" s="135"/>
      <c r="WNY294" s="135"/>
      <c r="WNZ294" s="135"/>
      <c r="WOA294" s="135"/>
      <c r="WOB294" s="135"/>
      <c r="WOC294" s="135"/>
      <c r="WOD294" s="135"/>
      <c r="WOE294" s="135"/>
      <c r="WOF294" s="135"/>
      <c r="WOG294" s="135"/>
      <c r="WOH294" s="135"/>
      <c r="WOI294" s="135"/>
      <c r="WOJ294" s="135"/>
      <c r="WOK294" s="135"/>
      <c r="WOL294" s="135"/>
      <c r="WOM294" s="135"/>
      <c r="WON294" s="135"/>
      <c r="WOO294" s="135"/>
      <c r="WOP294" s="135"/>
      <c r="WOQ294" s="135"/>
      <c r="WOR294" s="135"/>
      <c r="WOS294" s="135"/>
      <c r="WOT294" s="135"/>
      <c r="WOU294" s="135"/>
      <c r="WOV294" s="135"/>
      <c r="WOW294" s="135"/>
      <c r="WOX294" s="135"/>
      <c r="WOY294" s="135"/>
      <c r="WOZ294" s="135"/>
      <c r="WPA294" s="135"/>
      <c r="WPB294" s="135"/>
      <c r="WPC294" s="135"/>
      <c r="WPD294" s="135"/>
      <c r="WPE294" s="135"/>
      <c r="WPF294" s="135"/>
      <c r="WPG294" s="135"/>
      <c r="WPH294" s="135"/>
      <c r="WPI294" s="135"/>
      <c r="WPJ294" s="135"/>
      <c r="WPK294" s="135"/>
      <c r="WPL294" s="135"/>
      <c r="WPM294" s="135"/>
      <c r="WPN294" s="135"/>
      <c r="WPO294" s="135"/>
      <c r="WPP294" s="135"/>
      <c r="WPQ294" s="135"/>
      <c r="WPR294" s="135"/>
      <c r="WPS294" s="135"/>
      <c r="WPT294" s="135"/>
      <c r="WPU294" s="135"/>
      <c r="WPV294" s="135"/>
      <c r="WPW294" s="135"/>
      <c r="WPX294" s="135"/>
      <c r="WPY294" s="135"/>
      <c r="WPZ294" s="135"/>
      <c r="WQA294" s="135"/>
      <c r="WQB294" s="135"/>
      <c r="WQC294" s="135"/>
      <c r="WQD294" s="135"/>
      <c r="WQE294" s="135"/>
      <c r="WQF294" s="135"/>
      <c r="WQG294" s="135"/>
      <c r="WQH294" s="135"/>
      <c r="WQI294" s="135"/>
      <c r="WQJ294" s="135"/>
      <c r="WQK294" s="135"/>
      <c r="WQL294" s="135"/>
      <c r="WQM294" s="135"/>
      <c r="WQN294" s="135"/>
      <c r="WQO294" s="135"/>
      <c r="WQP294" s="135"/>
      <c r="WQQ294" s="135"/>
      <c r="WQR294" s="135"/>
      <c r="WQS294" s="135"/>
      <c r="WQT294" s="135"/>
      <c r="WQU294" s="135"/>
      <c r="WQV294" s="135"/>
      <c r="WQW294" s="135"/>
      <c r="WQX294" s="135"/>
      <c r="WQY294" s="135"/>
      <c r="WQZ294" s="135"/>
      <c r="WRA294" s="135"/>
      <c r="WRB294" s="135"/>
      <c r="WRC294" s="135"/>
      <c r="WRD294" s="135"/>
      <c r="WRE294" s="135"/>
      <c r="WRF294" s="135"/>
      <c r="WRG294" s="135"/>
      <c r="WRH294" s="135"/>
      <c r="WRI294" s="135"/>
      <c r="WRJ294" s="135"/>
      <c r="WRK294" s="135"/>
      <c r="WRL294" s="135"/>
      <c r="WRM294" s="135"/>
      <c r="WRN294" s="135"/>
      <c r="WRO294" s="135"/>
      <c r="WRP294" s="135"/>
      <c r="WRQ294" s="135"/>
      <c r="WRR294" s="135"/>
      <c r="WRS294" s="135"/>
      <c r="WRT294" s="135"/>
      <c r="WRU294" s="135"/>
      <c r="WRV294" s="135"/>
      <c r="WRW294" s="135"/>
      <c r="WRX294" s="135"/>
      <c r="WRY294" s="135"/>
      <c r="WRZ294" s="135"/>
      <c r="WSA294" s="135"/>
      <c r="WSB294" s="135"/>
      <c r="WSC294" s="135"/>
      <c r="WSD294" s="135"/>
      <c r="WSE294" s="135"/>
      <c r="WSF294" s="135"/>
      <c r="WSG294" s="135"/>
      <c r="WSH294" s="135"/>
      <c r="WSI294" s="135"/>
      <c r="WSJ294" s="135"/>
      <c r="WSK294" s="135"/>
      <c r="WSL294" s="135"/>
      <c r="WSM294" s="135"/>
      <c r="WSN294" s="135"/>
      <c r="WSO294" s="135"/>
      <c r="WSP294" s="135"/>
      <c r="WSQ294" s="135"/>
      <c r="WSR294" s="135"/>
      <c r="WSS294" s="135"/>
      <c r="WST294" s="135"/>
      <c r="WSU294" s="135"/>
      <c r="WSV294" s="135"/>
      <c r="WSW294" s="135"/>
      <c r="WSX294" s="135"/>
      <c r="WSY294" s="135"/>
      <c r="WSZ294" s="135"/>
      <c r="WTA294" s="135"/>
      <c r="WTB294" s="135"/>
      <c r="WTC294" s="135"/>
      <c r="WTD294" s="135"/>
      <c r="WTE294" s="135"/>
      <c r="WTF294" s="135"/>
      <c r="WTG294" s="135"/>
      <c r="WTH294" s="135"/>
      <c r="WTI294" s="135"/>
      <c r="WTJ294" s="135"/>
      <c r="WTK294" s="135"/>
      <c r="WTL294" s="135"/>
      <c r="WTM294" s="135"/>
      <c r="WTN294" s="135"/>
      <c r="WTO294" s="135"/>
      <c r="WTP294" s="135"/>
      <c r="WTQ294" s="135"/>
      <c r="WTR294" s="135"/>
      <c r="WTS294" s="135"/>
      <c r="WTT294" s="135"/>
      <c r="WTU294" s="135"/>
      <c r="WTV294" s="135"/>
      <c r="WTW294" s="135"/>
      <c r="WTX294" s="135"/>
      <c r="WTY294" s="135"/>
      <c r="WTZ294" s="135"/>
      <c r="WUA294" s="135"/>
      <c r="WUB294" s="135"/>
      <c r="WUC294" s="135"/>
      <c r="WUD294" s="135"/>
      <c r="WUE294" s="135"/>
      <c r="WUF294" s="135"/>
      <c r="WUG294" s="135"/>
      <c r="WUH294" s="135"/>
      <c r="WUI294" s="135"/>
      <c r="WUJ294" s="135"/>
      <c r="WUK294" s="135"/>
      <c r="WUL294" s="135"/>
      <c r="WUM294" s="135"/>
      <c r="WUN294" s="135"/>
      <c r="WUO294" s="135"/>
      <c r="WUP294" s="135"/>
      <c r="WUQ294" s="135"/>
      <c r="WUR294" s="135"/>
      <c r="WUS294" s="135"/>
      <c r="WUT294" s="135"/>
      <c r="WUU294" s="135"/>
      <c r="WUV294" s="135"/>
      <c r="WUW294" s="135"/>
      <c r="WUX294" s="135"/>
      <c r="WUY294" s="135"/>
      <c r="WUZ294" s="135"/>
      <c r="WVA294" s="135"/>
      <c r="WVB294" s="135"/>
      <c r="WVC294" s="135"/>
      <c r="WVD294" s="135"/>
      <c r="WVE294" s="135"/>
      <c r="WVF294" s="135"/>
      <c r="WVG294" s="135"/>
      <c r="WVH294" s="135"/>
      <c r="WVI294" s="135"/>
      <c r="WVJ294" s="135"/>
      <c r="WVK294" s="135"/>
      <c r="WVL294" s="135"/>
      <c r="WVM294" s="135"/>
      <c r="WVN294" s="135"/>
      <c r="WVO294" s="135"/>
      <c r="WVP294" s="135"/>
      <c r="WVQ294" s="135"/>
      <c r="WVR294" s="135"/>
      <c r="WVS294" s="135"/>
      <c r="WVT294" s="135"/>
      <c r="WVU294" s="135"/>
      <c r="WVV294" s="135"/>
    </row>
  </sheetData>
  <autoFilter ref="B1:M288" xr:uid="{A0CFA1BF-6F2D-4A63-9FE1-B56A7964CAB0}"/>
  <mergeCells count="5">
    <mergeCell ref="B3:B4"/>
    <mergeCell ref="C3:C4"/>
    <mergeCell ref="D3:E3"/>
    <mergeCell ref="F3:G3"/>
    <mergeCell ref="H3:K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D312B-0A07-4F90-8066-F798136C14E7}">
  <sheetPr>
    <tabColor rgb="FFFFC000"/>
  </sheetPr>
  <dimension ref="A1:Q908"/>
  <sheetViews>
    <sheetView showGridLines="0" zoomScale="90" zoomScaleNormal="90" workbookViewId="0">
      <pane xSplit="6" ySplit="4" topLeftCell="G545" activePane="bottomRight" state="frozen"/>
      <selection activeCell="B101" sqref="B101"/>
      <selection pane="topRight" activeCell="B101" sqref="B101"/>
      <selection pane="bottomLeft" activeCell="B101" sqref="B101"/>
      <selection pane="bottomRight" activeCell="B101" sqref="B101"/>
    </sheetView>
  </sheetViews>
  <sheetFormatPr baseColWidth="10" defaultColWidth="41.6640625" defaultRowHeight="11.4" x14ac:dyDescent="0.3"/>
  <cols>
    <col min="1" max="1" width="12.109375" style="297" customWidth="1"/>
    <col min="2" max="2" width="51.88671875" style="297" bestFit="1" customWidth="1"/>
    <col min="3" max="3" width="14.5546875" style="299" customWidth="1"/>
    <col min="4" max="4" width="41.6640625" style="299"/>
    <col min="5" max="5" width="8.5546875" style="300" customWidth="1"/>
    <col min="6" max="6" width="7.109375" style="300" customWidth="1"/>
    <col min="7" max="7" width="18.33203125" style="301" customWidth="1"/>
    <col min="8" max="8" width="4.109375" style="297" customWidth="1"/>
    <col min="9" max="9" width="17" style="302" customWidth="1"/>
    <col min="10" max="10" width="5.33203125" style="297" customWidth="1"/>
    <col min="11" max="11" width="18.33203125" style="301" customWidth="1"/>
    <col min="12" max="12" width="4.109375" style="297" customWidth="1"/>
    <col min="13" max="13" width="17" style="302" customWidth="1"/>
    <col min="14" max="14" width="4.44140625" style="297" customWidth="1"/>
    <col min="15" max="15" width="18.33203125" style="301" customWidth="1"/>
    <col min="16" max="16" width="4.109375" style="297" customWidth="1"/>
    <col min="17" max="17" width="17" style="302" customWidth="1"/>
    <col min="18" max="16384" width="41.6640625" style="297"/>
  </cols>
  <sheetData>
    <row r="1" spans="1:17" x14ac:dyDescent="0.3">
      <c r="B1" s="298" t="s">
        <v>1117</v>
      </c>
    </row>
    <row r="2" spans="1:17" x14ac:dyDescent="0.3">
      <c r="B2" s="303" t="s">
        <v>1118</v>
      </c>
    </row>
    <row r="3" spans="1:17" ht="12" x14ac:dyDescent="0.3">
      <c r="G3" s="793" t="s">
        <v>1119</v>
      </c>
      <c r="H3" s="793"/>
      <c r="I3" s="793"/>
      <c r="J3" s="302"/>
      <c r="K3" s="793" t="s">
        <v>1120</v>
      </c>
      <c r="L3" s="793"/>
      <c r="M3" s="793"/>
      <c r="N3" s="302"/>
      <c r="O3" s="793" t="s">
        <v>1121</v>
      </c>
      <c r="P3" s="793"/>
      <c r="Q3" s="793"/>
    </row>
    <row r="4" spans="1:17" s="300" customFormat="1" ht="11.4" customHeight="1" x14ac:dyDescent="0.3">
      <c r="A4" s="304" t="s">
        <v>1122</v>
      </c>
      <c r="B4" s="304" t="s">
        <v>1123</v>
      </c>
      <c r="C4" s="304" t="s">
        <v>1124</v>
      </c>
      <c r="D4" s="304" t="s">
        <v>149</v>
      </c>
      <c r="E4" s="304" t="s">
        <v>1125</v>
      </c>
      <c r="F4" s="304" t="s">
        <v>1126</v>
      </c>
      <c r="G4" s="305" t="s">
        <v>1127</v>
      </c>
      <c r="H4" s="304"/>
      <c r="I4" s="306" t="s">
        <v>1128</v>
      </c>
      <c r="J4" s="304"/>
      <c r="K4" s="305" t="s">
        <v>1127</v>
      </c>
      <c r="L4" s="304"/>
      <c r="M4" s="306" t="s">
        <v>1128</v>
      </c>
      <c r="N4" s="304"/>
      <c r="O4" s="305" t="s">
        <v>1127</v>
      </c>
      <c r="P4" s="304"/>
      <c r="Q4" s="306" t="s">
        <v>1128</v>
      </c>
    </row>
    <row r="5" spans="1:17" s="313" customFormat="1" ht="12" customHeight="1" x14ac:dyDescent="0.3">
      <c r="A5" s="307" t="s">
        <v>154</v>
      </c>
      <c r="B5" s="307"/>
      <c r="C5" s="308">
        <v>1</v>
      </c>
      <c r="D5" s="308" t="s">
        <v>154</v>
      </c>
      <c r="E5" s="309" t="s">
        <v>662</v>
      </c>
      <c r="F5" s="309" t="s">
        <v>1129</v>
      </c>
      <c r="G5" s="310">
        <f>IF(F5="I",IFERROR(VLOOKUP(C5,'Consolidado 2021'!B:H,7,FALSE),0),0)</f>
        <v>0</v>
      </c>
      <c r="H5" s="311"/>
      <c r="I5" s="312">
        <v>0</v>
      </c>
      <c r="J5" s="311"/>
      <c r="K5" s="310">
        <f>IF(F5="I",IFERROR(SUMIF('Consolidado 2020'!N:N,Clasificaciones!C5,'Consolidado 2020'!L:L),0),0)</f>
        <v>0</v>
      </c>
      <c r="L5" s="311"/>
      <c r="M5" s="312">
        <v>0</v>
      </c>
      <c r="N5" s="311"/>
      <c r="O5" s="310">
        <v>0</v>
      </c>
      <c r="P5" s="311"/>
      <c r="Q5" s="312">
        <v>0</v>
      </c>
    </row>
    <row r="6" spans="1:17" s="313" customFormat="1" ht="12" customHeight="1" x14ac:dyDescent="0.3">
      <c r="A6" s="307" t="s">
        <v>154</v>
      </c>
      <c r="B6" s="307"/>
      <c r="C6" s="308">
        <v>11</v>
      </c>
      <c r="D6" s="308" t="s">
        <v>155</v>
      </c>
      <c r="E6" s="309" t="s">
        <v>662</v>
      </c>
      <c r="F6" s="309" t="s">
        <v>1129</v>
      </c>
      <c r="G6" s="310">
        <f>IF(F6="I",IFERROR(VLOOKUP(C6,'Consolidado 2021'!B:H,7,FALSE),0),0)</f>
        <v>0</v>
      </c>
      <c r="H6" s="311"/>
      <c r="I6" s="312">
        <v>0</v>
      </c>
      <c r="J6" s="311"/>
      <c r="K6" s="310">
        <f>IF(F6="I",IFERROR(SUMIF('Consolidado 2020'!N:N,Clasificaciones!C6,'Consolidado 2020'!L:L),0),0)</f>
        <v>0</v>
      </c>
      <c r="L6" s="311"/>
      <c r="M6" s="312">
        <v>0</v>
      </c>
      <c r="N6" s="311"/>
      <c r="O6" s="310">
        <v>0</v>
      </c>
      <c r="P6" s="311"/>
      <c r="Q6" s="312">
        <v>0</v>
      </c>
    </row>
    <row r="7" spans="1:17" s="313" customFormat="1" ht="12" customHeight="1" x14ac:dyDescent="0.3">
      <c r="A7" s="307" t="s">
        <v>154</v>
      </c>
      <c r="B7" s="307"/>
      <c r="C7" s="308">
        <v>111</v>
      </c>
      <c r="D7" s="308" t="s">
        <v>156</v>
      </c>
      <c r="E7" s="309" t="s">
        <v>662</v>
      </c>
      <c r="F7" s="309" t="s">
        <v>1129</v>
      </c>
      <c r="G7" s="310">
        <f>IF(F7="I",IFERROR(VLOOKUP(C7,'Consolidado 2021'!B:H,7,FALSE),0),0)</f>
        <v>0</v>
      </c>
      <c r="H7" s="311"/>
      <c r="I7" s="312">
        <v>0</v>
      </c>
      <c r="J7" s="311"/>
      <c r="K7" s="310">
        <f>IF(F7="I",IFERROR(SUMIF('Consolidado 2020'!N:N,Clasificaciones!C7,'Consolidado 2020'!L:L),0),0)</f>
        <v>0</v>
      </c>
      <c r="L7" s="311"/>
      <c r="M7" s="312">
        <v>0</v>
      </c>
      <c r="N7" s="311"/>
      <c r="O7" s="310">
        <v>0</v>
      </c>
      <c r="P7" s="311"/>
      <c r="Q7" s="312">
        <v>0</v>
      </c>
    </row>
    <row r="8" spans="1:17" s="313" customFormat="1" ht="12" customHeight="1" x14ac:dyDescent="0.3">
      <c r="A8" s="307" t="s">
        <v>154</v>
      </c>
      <c r="B8" s="307" t="s">
        <v>1130</v>
      </c>
      <c r="C8" s="308">
        <v>11101</v>
      </c>
      <c r="D8" s="308" t="s">
        <v>1131</v>
      </c>
      <c r="E8" s="309" t="s">
        <v>662</v>
      </c>
      <c r="F8" s="309" t="s">
        <v>1129</v>
      </c>
      <c r="G8" s="310">
        <f>IF(F8="I",IFERROR(VLOOKUP(C8,'Consolidado 2021'!B:H,7,FALSE),0),0)</f>
        <v>0</v>
      </c>
      <c r="H8" s="311"/>
      <c r="I8" s="312">
        <v>0</v>
      </c>
      <c r="J8" s="311"/>
      <c r="K8" s="310">
        <f>IF(F8="I",IFERROR(SUMIF('Consolidado 2020'!N:N,Clasificaciones!C8,'Consolidado 2020'!L:L),0),0)</f>
        <v>0</v>
      </c>
      <c r="L8" s="311"/>
      <c r="M8" s="312">
        <v>0</v>
      </c>
      <c r="N8" s="311"/>
      <c r="O8" s="310">
        <v>0</v>
      </c>
      <c r="P8" s="311"/>
      <c r="Q8" s="312">
        <v>0</v>
      </c>
    </row>
    <row r="9" spans="1:17" s="313" customFormat="1" ht="12" customHeight="1" x14ac:dyDescent="0.3">
      <c r="A9" s="307" t="s">
        <v>154</v>
      </c>
      <c r="B9" s="307" t="s">
        <v>1130</v>
      </c>
      <c r="C9" s="308">
        <v>1110101</v>
      </c>
      <c r="D9" s="308" t="s">
        <v>1131</v>
      </c>
      <c r="E9" s="309" t="s">
        <v>662</v>
      </c>
      <c r="F9" s="309" t="s">
        <v>1132</v>
      </c>
      <c r="G9" s="310">
        <f>IF(F9="I",IFERROR(VLOOKUP(C9,'Consolidado 2021'!B:H,7,FALSE),0),0)</f>
        <v>0</v>
      </c>
      <c r="H9" s="311"/>
      <c r="I9" s="312">
        <v>0</v>
      </c>
      <c r="J9" s="311"/>
      <c r="K9" s="310">
        <f>IF(F9="I",IFERROR(SUMIF('Consolidado 2020'!N:N,Clasificaciones!C9,'Consolidado 2020'!L:L),0),0)</f>
        <v>0</v>
      </c>
      <c r="L9" s="311"/>
      <c r="M9" s="312">
        <v>0</v>
      </c>
      <c r="N9" s="311"/>
      <c r="O9" s="310">
        <v>0</v>
      </c>
      <c r="P9" s="311"/>
      <c r="Q9" s="312">
        <v>0</v>
      </c>
    </row>
    <row r="10" spans="1:17" s="313" customFormat="1" ht="12" customHeight="1" x14ac:dyDescent="0.3">
      <c r="A10" s="307" t="s">
        <v>154</v>
      </c>
      <c r="B10" s="307" t="s">
        <v>1133</v>
      </c>
      <c r="C10" s="308">
        <v>1110102</v>
      </c>
      <c r="D10" s="308" t="s">
        <v>1133</v>
      </c>
      <c r="E10" s="309" t="s">
        <v>662</v>
      </c>
      <c r="F10" s="309" t="s">
        <v>1132</v>
      </c>
      <c r="G10" s="310">
        <f>IF(F10="I",IFERROR(VLOOKUP(C10,'Consolidado 2021'!B:H,7,FALSE),0),0)</f>
        <v>0</v>
      </c>
      <c r="H10" s="311"/>
      <c r="I10" s="312">
        <v>0</v>
      </c>
      <c r="J10" s="311"/>
      <c r="K10" s="310">
        <f>IF(F10="I",IFERROR(SUMIF('Consolidado 2020'!N:N,Clasificaciones!C10,'Consolidado 2020'!L:L),0),0)</f>
        <v>0</v>
      </c>
      <c r="L10" s="311"/>
      <c r="M10" s="312">
        <v>0</v>
      </c>
      <c r="N10" s="311"/>
      <c r="O10" s="310">
        <v>0</v>
      </c>
      <c r="P10" s="311"/>
      <c r="Q10" s="312">
        <v>0</v>
      </c>
    </row>
    <row r="11" spans="1:17" s="313" customFormat="1" ht="12" customHeight="1" x14ac:dyDescent="0.3">
      <c r="A11" s="307" t="s">
        <v>154</v>
      </c>
      <c r="B11" s="307"/>
      <c r="C11" s="308">
        <v>11102</v>
      </c>
      <c r="D11" s="308" t="s">
        <v>1134</v>
      </c>
      <c r="E11" s="309" t="s">
        <v>662</v>
      </c>
      <c r="F11" s="309" t="s">
        <v>1129</v>
      </c>
      <c r="G11" s="310">
        <f>IF(F11="I",IFERROR(VLOOKUP(C11,'Consolidado 2021'!B:H,7,FALSE),0),0)</f>
        <v>0</v>
      </c>
      <c r="H11" s="311"/>
      <c r="I11" s="312">
        <v>0</v>
      </c>
      <c r="J11" s="311"/>
      <c r="K11" s="310">
        <f>IF(F11="I",IFERROR(SUMIF('Consolidado 2020'!N:N,Clasificaciones!C11,'Consolidado 2020'!L:L),0),0)</f>
        <v>0</v>
      </c>
      <c r="L11" s="311"/>
      <c r="M11" s="312">
        <v>0</v>
      </c>
      <c r="N11" s="311"/>
      <c r="O11" s="310">
        <v>0</v>
      </c>
      <c r="P11" s="311"/>
      <c r="Q11" s="312">
        <v>0</v>
      </c>
    </row>
    <row r="12" spans="1:17" s="313" customFormat="1" ht="12" customHeight="1" x14ac:dyDescent="0.3">
      <c r="A12" s="307" t="s">
        <v>154</v>
      </c>
      <c r="B12" s="307" t="s">
        <v>1134</v>
      </c>
      <c r="C12" s="308">
        <v>1110201</v>
      </c>
      <c r="D12" s="308" t="s">
        <v>1135</v>
      </c>
      <c r="E12" s="309" t="s">
        <v>662</v>
      </c>
      <c r="F12" s="309" t="s">
        <v>1129</v>
      </c>
      <c r="G12" s="310">
        <f>IF(F12="I",IFERROR(VLOOKUP(C12,'Consolidado 2021'!B:H,7,FALSE),0),0)</f>
        <v>0</v>
      </c>
      <c r="H12" s="311"/>
      <c r="I12" s="312">
        <v>0</v>
      </c>
      <c r="J12" s="311"/>
      <c r="K12" s="310">
        <f>IF(F12="I",IFERROR(SUMIF('Consolidado 2020'!N:N,Clasificaciones!C12,'Consolidado 2020'!L:L),0),0)</f>
        <v>0</v>
      </c>
      <c r="L12" s="311"/>
      <c r="M12" s="312">
        <v>0</v>
      </c>
      <c r="N12" s="311"/>
      <c r="O12" s="310">
        <v>0</v>
      </c>
      <c r="P12" s="311"/>
      <c r="Q12" s="312">
        <v>0</v>
      </c>
    </row>
    <row r="13" spans="1:17" s="313" customFormat="1" ht="12" customHeight="1" x14ac:dyDescent="0.3">
      <c r="A13" s="307" t="s">
        <v>154</v>
      </c>
      <c r="B13" s="307" t="s">
        <v>1134</v>
      </c>
      <c r="C13" s="308">
        <v>1110202</v>
      </c>
      <c r="D13" s="308" t="s">
        <v>1136</v>
      </c>
      <c r="E13" s="309" t="s">
        <v>1137</v>
      </c>
      <c r="F13" s="309" t="s">
        <v>1129</v>
      </c>
      <c r="G13" s="310">
        <f>IF(F13="I",IFERROR(VLOOKUP(C13,'Consolidado 2021'!B:H,7,FALSE),0),0)</f>
        <v>0</v>
      </c>
      <c r="H13" s="311"/>
      <c r="I13" s="312">
        <v>0</v>
      </c>
      <c r="J13" s="311"/>
      <c r="K13" s="310">
        <f>IF(F13="I",IFERROR(SUMIF('Consolidado 2020'!N:N,Clasificaciones!C13,'Consolidado 2020'!L:L),0),0)</f>
        <v>0</v>
      </c>
      <c r="L13" s="311"/>
      <c r="M13" s="312">
        <v>0</v>
      </c>
      <c r="N13" s="311"/>
      <c r="O13" s="310">
        <v>0</v>
      </c>
      <c r="P13" s="311"/>
      <c r="Q13" s="312">
        <v>0</v>
      </c>
    </row>
    <row r="14" spans="1:17" s="313" customFormat="1" ht="12" customHeight="1" x14ac:dyDescent="0.3">
      <c r="A14" s="307" t="s">
        <v>154</v>
      </c>
      <c r="B14" s="307"/>
      <c r="C14" s="308">
        <v>11103</v>
      </c>
      <c r="D14" s="308" t="s">
        <v>157</v>
      </c>
      <c r="E14" s="309" t="s">
        <v>1137</v>
      </c>
      <c r="F14" s="309" t="s">
        <v>1129</v>
      </c>
      <c r="G14" s="310">
        <f>IF(F14="I",IFERROR(VLOOKUP(C14,'Consolidado 2021'!B:H,7,FALSE),0),0)</f>
        <v>0</v>
      </c>
      <c r="H14" s="311"/>
      <c r="I14" s="312">
        <v>0</v>
      </c>
      <c r="J14" s="311"/>
      <c r="K14" s="310">
        <f>IF(F14="I",IFERROR(SUMIF('Consolidado 2020'!N:N,Clasificaciones!C14,'Consolidado 2020'!L:L),0),0)</f>
        <v>0</v>
      </c>
      <c r="L14" s="311"/>
      <c r="M14" s="312">
        <v>0</v>
      </c>
      <c r="N14" s="311"/>
      <c r="O14" s="310">
        <v>0</v>
      </c>
      <c r="P14" s="311"/>
      <c r="Q14" s="312">
        <v>0</v>
      </c>
    </row>
    <row r="15" spans="1:17" s="313" customFormat="1" ht="12" customHeight="1" x14ac:dyDescent="0.3">
      <c r="A15" s="307" t="s">
        <v>154</v>
      </c>
      <c r="B15" s="307"/>
      <c r="C15" s="308">
        <v>1110301</v>
      </c>
      <c r="D15" s="308" t="s">
        <v>158</v>
      </c>
      <c r="E15" s="309" t="s">
        <v>662</v>
      </c>
      <c r="F15" s="309" t="s">
        <v>1129</v>
      </c>
      <c r="G15" s="310">
        <f>IF(F15="I",IFERROR(VLOOKUP(C15,'Consolidado 2021'!B:H,7,FALSE),0),0)</f>
        <v>0</v>
      </c>
      <c r="H15" s="311"/>
      <c r="I15" s="312">
        <v>0</v>
      </c>
      <c r="J15" s="311"/>
      <c r="K15" s="310">
        <f>IF(F15="I",IFERROR(SUMIF('Consolidado 2020'!N:N,Clasificaciones!C15,'Consolidado 2020'!L:L),0),0)</f>
        <v>0</v>
      </c>
      <c r="L15" s="311"/>
      <c r="M15" s="312">
        <v>0</v>
      </c>
      <c r="N15" s="311"/>
      <c r="O15" s="310">
        <v>0</v>
      </c>
      <c r="P15" s="311"/>
      <c r="Q15" s="312">
        <v>0</v>
      </c>
    </row>
    <row r="16" spans="1:17" s="313" customFormat="1" ht="12" customHeight="1" x14ac:dyDescent="0.3">
      <c r="A16" s="307" t="s">
        <v>154</v>
      </c>
      <c r="B16" s="307" t="s">
        <v>157</v>
      </c>
      <c r="C16" s="308">
        <v>111030101</v>
      </c>
      <c r="D16" s="308" t="s">
        <v>159</v>
      </c>
      <c r="E16" s="309" t="s">
        <v>662</v>
      </c>
      <c r="F16" s="309" t="s">
        <v>1132</v>
      </c>
      <c r="G16" s="310">
        <f>IF(F16="I",IFERROR(VLOOKUP(C16,'Consolidado 2021'!B:H,7,FALSE),0),0)</f>
        <v>1872447497</v>
      </c>
      <c r="H16" s="311"/>
      <c r="I16" s="312">
        <v>0</v>
      </c>
      <c r="J16" s="311"/>
      <c r="K16" s="310">
        <f>IF(F16="I",IFERROR(SUMIF('Consolidado 2020'!N:N,Clasificaciones!C16,'Consolidado 2020'!L:L),0),0)</f>
        <v>302810046</v>
      </c>
      <c r="L16" s="311"/>
      <c r="M16" s="312">
        <v>0</v>
      </c>
      <c r="N16" s="311"/>
      <c r="O16" s="310">
        <v>0</v>
      </c>
      <c r="P16" s="311"/>
      <c r="Q16" s="312">
        <v>0</v>
      </c>
    </row>
    <row r="17" spans="1:17" s="313" customFormat="1" ht="12" customHeight="1" x14ac:dyDescent="0.3">
      <c r="A17" s="307" t="s">
        <v>154</v>
      </c>
      <c r="B17" s="307" t="s">
        <v>157</v>
      </c>
      <c r="C17" s="308">
        <v>111030102</v>
      </c>
      <c r="D17" s="308" t="s">
        <v>160</v>
      </c>
      <c r="E17" s="309" t="s">
        <v>662</v>
      </c>
      <c r="F17" s="309" t="s">
        <v>1132</v>
      </c>
      <c r="G17" s="310">
        <f>IF(F17="I",IFERROR(VLOOKUP(C17,'Consolidado 2021'!B:H,7,FALSE),0),0)</f>
        <v>121221490</v>
      </c>
      <c r="H17" s="311"/>
      <c r="I17" s="312">
        <v>0</v>
      </c>
      <c r="J17" s="311"/>
      <c r="K17" s="310">
        <f>IF(F17="I",IFERROR(SUMIF('Consolidado 2020'!N:N,Clasificaciones!C17,'Consolidado 2020'!L:L),0),0)</f>
        <v>20227028</v>
      </c>
      <c r="L17" s="311"/>
      <c r="M17" s="312">
        <v>0</v>
      </c>
      <c r="N17" s="311"/>
      <c r="O17" s="310">
        <v>0</v>
      </c>
      <c r="P17" s="311"/>
      <c r="Q17" s="312">
        <v>0</v>
      </c>
    </row>
    <row r="18" spans="1:17" s="313" customFormat="1" ht="12" customHeight="1" x14ac:dyDescent="0.3">
      <c r="A18" s="307" t="s">
        <v>154</v>
      </c>
      <c r="B18" s="307" t="s">
        <v>157</v>
      </c>
      <c r="C18" s="308">
        <v>111030103</v>
      </c>
      <c r="D18" s="308" t="s">
        <v>161</v>
      </c>
      <c r="E18" s="309" t="s">
        <v>662</v>
      </c>
      <c r="F18" s="309" t="s">
        <v>1132</v>
      </c>
      <c r="G18" s="310">
        <f>IF(F18="I",IFERROR(VLOOKUP(C18,'Consolidado 2021'!B:H,7,FALSE),0),0)</f>
        <v>6027989</v>
      </c>
      <c r="H18" s="311"/>
      <c r="I18" s="312">
        <v>0</v>
      </c>
      <c r="J18" s="311"/>
      <c r="K18" s="310">
        <f>IF(F18="I",IFERROR(SUMIF('Consolidado 2020'!N:N,Clasificaciones!C18,'Consolidado 2020'!L:L),0),0)</f>
        <v>6000000</v>
      </c>
      <c r="L18" s="311"/>
      <c r="M18" s="312">
        <v>0</v>
      </c>
      <c r="N18" s="311"/>
      <c r="O18" s="310">
        <v>0</v>
      </c>
      <c r="P18" s="311"/>
      <c r="Q18" s="312">
        <v>0</v>
      </c>
    </row>
    <row r="19" spans="1:17" s="313" customFormat="1" ht="12" customHeight="1" x14ac:dyDescent="0.3">
      <c r="A19" s="307" t="s">
        <v>154</v>
      </c>
      <c r="B19" s="307" t="s">
        <v>157</v>
      </c>
      <c r="C19" s="308">
        <v>111030104</v>
      </c>
      <c r="D19" s="308" t="s">
        <v>162</v>
      </c>
      <c r="E19" s="309" t="s">
        <v>662</v>
      </c>
      <c r="F19" s="309" t="s">
        <v>1132</v>
      </c>
      <c r="G19" s="310">
        <f>IF(F19="I",IFERROR(VLOOKUP(C19,'Consolidado 2021'!B:H,7,FALSE),0),0)</f>
        <v>6000000</v>
      </c>
      <c r="H19" s="311"/>
      <c r="I19" s="312">
        <v>0</v>
      </c>
      <c r="J19" s="311"/>
      <c r="K19" s="310">
        <f>IF(F19="I",IFERROR(SUMIF('Consolidado 2020'!N:N,Clasificaciones!C19,'Consolidado 2020'!L:L),0),0)</f>
        <v>6000000</v>
      </c>
      <c r="L19" s="311"/>
      <c r="M19" s="312">
        <v>0</v>
      </c>
      <c r="N19" s="311"/>
      <c r="O19" s="310">
        <v>0</v>
      </c>
      <c r="P19" s="311"/>
      <c r="Q19" s="312">
        <v>0</v>
      </c>
    </row>
    <row r="20" spans="1:17" s="313" customFormat="1" ht="12" customHeight="1" x14ac:dyDescent="0.3">
      <c r="A20" s="307" t="s">
        <v>154</v>
      </c>
      <c r="B20" s="307" t="s">
        <v>157</v>
      </c>
      <c r="C20" s="308">
        <v>111030105</v>
      </c>
      <c r="D20" s="308" t="s">
        <v>1138</v>
      </c>
      <c r="E20" s="309" t="s">
        <v>662</v>
      </c>
      <c r="F20" s="309" t="s">
        <v>1132</v>
      </c>
      <c r="G20" s="310">
        <f>IF(F20="I",IFERROR(VLOOKUP(C20,'Consolidado 2021'!B:H,7,FALSE),0),0)</f>
        <v>0</v>
      </c>
      <c r="H20" s="311"/>
      <c r="I20" s="312">
        <v>0</v>
      </c>
      <c r="J20" s="311"/>
      <c r="K20" s="310">
        <f>IF(F20="I",IFERROR(SUMIF('Consolidado 2020'!N:N,Clasificaciones!C20,'Consolidado 2020'!L:L),0),0)</f>
        <v>0</v>
      </c>
      <c r="L20" s="311"/>
      <c r="M20" s="312">
        <v>0</v>
      </c>
      <c r="N20" s="311"/>
      <c r="O20" s="310">
        <v>0</v>
      </c>
      <c r="P20" s="311"/>
      <c r="Q20" s="312">
        <v>0</v>
      </c>
    </row>
    <row r="21" spans="1:17" s="313" customFormat="1" ht="12" customHeight="1" x14ac:dyDescent="0.3">
      <c r="A21" s="307" t="s">
        <v>154</v>
      </c>
      <c r="B21" s="307" t="s">
        <v>157</v>
      </c>
      <c r="C21" s="308">
        <v>111030106</v>
      </c>
      <c r="D21" s="308" t="s">
        <v>163</v>
      </c>
      <c r="E21" s="309" t="s">
        <v>662</v>
      </c>
      <c r="F21" s="309" t="s">
        <v>1132</v>
      </c>
      <c r="G21" s="310">
        <f>IF(F21="I",IFERROR(VLOOKUP(C21,'Consolidado 2021'!B:H,7,FALSE),0),0)</f>
        <v>5560000</v>
      </c>
      <c r="H21" s="311"/>
      <c r="I21" s="312">
        <v>0</v>
      </c>
      <c r="J21" s="311"/>
      <c r="K21" s="310">
        <f>IF(F21="I",IFERROR(SUMIF('Consolidado 2020'!N:N,Clasificaciones!C21,'Consolidado 2020'!L:L),0),0)</f>
        <v>5100000</v>
      </c>
      <c r="L21" s="311"/>
      <c r="M21" s="312">
        <v>0</v>
      </c>
      <c r="N21" s="311"/>
      <c r="O21" s="310">
        <v>0</v>
      </c>
      <c r="P21" s="311"/>
      <c r="Q21" s="312">
        <v>0</v>
      </c>
    </row>
    <row r="22" spans="1:17" s="313" customFormat="1" ht="12" customHeight="1" x14ac:dyDescent="0.3">
      <c r="A22" s="307" t="s">
        <v>154</v>
      </c>
      <c r="B22" s="307" t="s">
        <v>157</v>
      </c>
      <c r="C22" s="308">
        <v>111030107</v>
      </c>
      <c r="D22" s="308" t="s">
        <v>164</v>
      </c>
      <c r="E22" s="309" t="s">
        <v>662</v>
      </c>
      <c r="F22" s="309" t="s">
        <v>1132</v>
      </c>
      <c r="G22" s="310">
        <f>IF(F22="I",IFERROR(VLOOKUP(C22,'Consolidado 2021'!B:H,7,FALSE),0),0)</f>
        <v>300374</v>
      </c>
      <c r="H22" s="311"/>
      <c r="I22" s="312">
        <v>0</v>
      </c>
      <c r="J22" s="311"/>
      <c r="K22" s="310">
        <f>IF(F22="I",IFERROR(SUMIF('Consolidado 2020'!N:N,Clasificaciones!C22,'Consolidado 2020'!L:L),0),0)</f>
        <v>300000</v>
      </c>
      <c r="L22" s="311"/>
      <c r="M22" s="312">
        <v>0</v>
      </c>
      <c r="N22" s="311"/>
      <c r="O22" s="310">
        <v>0</v>
      </c>
      <c r="P22" s="311"/>
      <c r="Q22" s="312">
        <v>0</v>
      </c>
    </row>
    <row r="23" spans="1:17" s="313" customFormat="1" ht="12" customHeight="1" x14ac:dyDescent="0.3">
      <c r="A23" s="307" t="s">
        <v>154</v>
      </c>
      <c r="B23" s="307" t="s">
        <v>157</v>
      </c>
      <c r="C23" s="308">
        <v>111030108</v>
      </c>
      <c r="D23" s="308" t="s">
        <v>165</v>
      </c>
      <c r="E23" s="309" t="s">
        <v>662</v>
      </c>
      <c r="F23" s="309" t="s">
        <v>1132</v>
      </c>
      <c r="G23" s="310">
        <f>IF(F23="I",IFERROR(VLOOKUP(C23,'Consolidado 2021'!B:H,7,FALSE),0),0)</f>
        <v>3468465</v>
      </c>
      <c r="H23" s="311"/>
      <c r="I23" s="312">
        <v>0</v>
      </c>
      <c r="J23" s="311"/>
      <c r="K23" s="310">
        <f>IF(F23="I",IFERROR(SUMIF('Consolidado 2020'!N:N,Clasificaciones!C23,'Consolidado 2020'!L:L),0),0)</f>
        <v>39964336</v>
      </c>
      <c r="L23" s="311"/>
      <c r="M23" s="312">
        <v>0</v>
      </c>
      <c r="N23" s="311"/>
      <c r="O23" s="310">
        <v>0</v>
      </c>
      <c r="P23" s="311"/>
      <c r="Q23" s="312">
        <v>0</v>
      </c>
    </row>
    <row r="24" spans="1:17" s="313" customFormat="1" ht="12" customHeight="1" x14ac:dyDescent="0.3">
      <c r="A24" s="307" t="s">
        <v>154</v>
      </c>
      <c r="B24" s="307" t="s">
        <v>157</v>
      </c>
      <c r="C24" s="308">
        <v>111030109</v>
      </c>
      <c r="D24" s="308" t="s">
        <v>166</v>
      </c>
      <c r="E24" s="309" t="s">
        <v>662</v>
      </c>
      <c r="F24" s="309" t="s">
        <v>1132</v>
      </c>
      <c r="G24" s="310">
        <f>IF(F24="I",IFERROR(VLOOKUP(C24,'Consolidado 2021'!B:H,7,FALSE),0),0)</f>
        <v>3982</v>
      </c>
      <c r="H24" s="311"/>
      <c r="I24" s="312">
        <v>0</v>
      </c>
      <c r="J24" s="311"/>
      <c r="K24" s="310">
        <f>IF(F24="I",IFERROR(SUMIF('Consolidado 2020'!N:N,Clasificaciones!C24,'Consolidado 2020'!L:L),0),0)</f>
        <v>1189</v>
      </c>
      <c r="L24" s="311"/>
      <c r="M24" s="312">
        <v>0</v>
      </c>
      <c r="N24" s="311"/>
      <c r="O24" s="310">
        <v>0</v>
      </c>
      <c r="P24" s="311"/>
      <c r="Q24" s="312">
        <v>0</v>
      </c>
    </row>
    <row r="25" spans="1:17" s="313" customFormat="1" ht="12" customHeight="1" x14ac:dyDescent="0.3">
      <c r="A25" s="307" t="s">
        <v>154</v>
      </c>
      <c r="B25" s="307" t="s">
        <v>157</v>
      </c>
      <c r="C25" s="308">
        <v>111030110</v>
      </c>
      <c r="D25" s="308" t="s">
        <v>1139</v>
      </c>
      <c r="E25" s="309" t="s">
        <v>662</v>
      </c>
      <c r="F25" s="309" t="s">
        <v>1132</v>
      </c>
      <c r="G25" s="310">
        <f>IF(F25="I",IFERROR(VLOOKUP(C25,'Consolidado 2021'!B:H,7,FALSE),0),0)</f>
        <v>0</v>
      </c>
      <c r="H25" s="311"/>
      <c r="I25" s="312">
        <v>0</v>
      </c>
      <c r="J25" s="311"/>
      <c r="K25" s="310">
        <f>IF(F25="I",IFERROR(SUMIF('Consolidado 2020'!N:N,Clasificaciones!C25,'Consolidado 2020'!L:L),0),0)</f>
        <v>0</v>
      </c>
      <c r="L25" s="311"/>
      <c r="M25" s="312">
        <v>0</v>
      </c>
      <c r="N25" s="311"/>
      <c r="O25" s="310">
        <v>0</v>
      </c>
      <c r="P25" s="311"/>
      <c r="Q25" s="312">
        <v>0</v>
      </c>
    </row>
    <row r="26" spans="1:17" s="313" customFormat="1" ht="12" customHeight="1" x14ac:dyDescent="0.3">
      <c r="A26" s="307" t="s">
        <v>154</v>
      </c>
      <c r="B26" s="307" t="s">
        <v>157</v>
      </c>
      <c r="C26" s="308">
        <v>111030111</v>
      </c>
      <c r="D26" s="308" t="s">
        <v>167</v>
      </c>
      <c r="E26" s="309" t="s">
        <v>662</v>
      </c>
      <c r="F26" s="309" t="s">
        <v>1132</v>
      </c>
      <c r="G26" s="310">
        <f>IF(F26="I",IFERROR(VLOOKUP(C26,'Consolidado 2021'!B:H,7,FALSE),0),0)</f>
        <v>36676</v>
      </c>
      <c r="H26" s="311"/>
      <c r="I26" s="312">
        <v>0</v>
      </c>
      <c r="J26" s="311"/>
      <c r="K26" s="310">
        <f>IF(F26="I",IFERROR(SUMIF('Consolidado 2020'!N:N,Clasificaciones!C26,'Consolidado 2020'!L:L),0),0)</f>
        <v>448</v>
      </c>
      <c r="L26" s="311"/>
      <c r="M26" s="312">
        <v>0</v>
      </c>
      <c r="N26" s="311"/>
      <c r="O26" s="310">
        <v>0</v>
      </c>
      <c r="P26" s="311"/>
      <c r="Q26" s="312">
        <v>0</v>
      </c>
    </row>
    <row r="27" spans="1:17" s="313" customFormat="1" ht="12" customHeight="1" x14ac:dyDescent="0.3">
      <c r="A27" s="307" t="s">
        <v>154</v>
      </c>
      <c r="B27" s="307" t="s">
        <v>157</v>
      </c>
      <c r="C27" s="308">
        <v>111030112</v>
      </c>
      <c r="D27" s="308" t="s">
        <v>168</v>
      </c>
      <c r="E27" s="309" t="s">
        <v>662</v>
      </c>
      <c r="F27" s="309" t="s">
        <v>1132</v>
      </c>
      <c r="G27" s="310">
        <f>IF(F27="I",IFERROR(VLOOKUP(C27,'Consolidado 2021'!B:H,7,FALSE),0),0)</f>
        <v>263032</v>
      </c>
      <c r="H27" s="311"/>
      <c r="I27" s="312">
        <v>0</v>
      </c>
      <c r="J27" s="311"/>
      <c r="K27" s="310">
        <f>IF(F27="I",IFERROR(SUMIF('Consolidado 2020'!N:N,Clasificaciones!C27,'Consolidado 2020'!L:L),0),0)</f>
        <v>263014</v>
      </c>
      <c r="L27" s="311"/>
      <c r="M27" s="312">
        <v>0</v>
      </c>
      <c r="N27" s="311"/>
      <c r="O27" s="310">
        <v>0</v>
      </c>
      <c r="P27" s="311"/>
      <c r="Q27" s="312">
        <v>0</v>
      </c>
    </row>
    <row r="28" spans="1:17" s="313" customFormat="1" ht="12" customHeight="1" x14ac:dyDescent="0.3">
      <c r="A28" s="307" t="s">
        <v>154</v>
      </c>
      <c r="B28" s="307" t="s">
        <v>157</v>
      </c>
      <c r="C28" s="308">
        <v>111030113</v>
      </c>
      <c r="D28" s="308" t="s">
        <v>169</v>
      </c>
      <c r="E28" s="309" t="s">
        <v>662</v>
      </c>
      <c r="F28" s="309" t="s">
        <v>1132</v>
      </c>
      <c r="G28" s="310">
        <f>IF(F28="I",IFERROR(VLOOKUP(C28,'Consolidado 2021'!B:H,7,FALSE),0),0)</f>
        <v>18159282</v>
      </c>
      <c r="H28" s="311"/>
      <c r="I28" s="312">
        <v>0</v>
      </c>
      <c r="J28" s="311"/>
      <c r="K28" s="310">
        <f>IF(F28="I",IFERROR(SUMIF('Consolidado 2020'!N:N,Clasificaciones!C28,'Consolidado 2020'!L:L),0),0)</f>
        <v>12324356</v>
      </c>
      <c r="L28" s="311"/>
      <c r="M28" s="312">
        <v>0</v>
      </c>
      <c r="N28" s="311"/>
      <c r="O28" s="310">
        <v>0</v>
      </c>
      <c r="P28" s="311"/>
      <c r="Q28" s="312">
        <v>0</v>
      </c>
    </row>
    <row r="29" spans="1:17" s="313" customFormat="1" ht="12" customHeight="1" x14ac:dyDescent="0.3">
      <c r="A29" s="307" t="s">
        <v>154</v>
      </c>
      <c r="B29" s="307" t="s">
        <v>157</v>
      </c>
      <c r="C29" s="308">
        <v>111030114</v>
      </c>
      <c r="D29" s="308" t="s">
        <v>170</v>
      </c>
      <c r="E29" s="309" t="s">
        <v>662</v>
      </c>
      <c r="F29" s="309" t="s">
        <v>1132</v>
      </c>
      <c r="G29" s="310">
        <f>IF(F29="I",IFERROR(VLOOKUP(C29,'Consolidado 2021'!B:H,7,FALSE),0),0)</f>
        <v>6759960</v>
      </c>
      <c r="H29" s="311"/>
      <c r="I29" s="312">
        <v>0</v>
      </c>
      <c r="J29" s="311"/>
      <c r="K29" s="310">
        <f>IF(F29="I",IFERROR(SUMIF('Consolidado 2020'!N:N,Clasificaciones!C29,'Consolidado 2020'!L:L),0),0)</f>
        <v>3000000</v>
      </c>
      <c r="L29" s="311"/>
      <c r="M29" s="312">
        <v>0</v>
      </c>
      <c r="N29" s="311"/>
      <c r="O29" s="310">
        <v>0</v>
      </c>
      <c r="P29" s="311"/>
      <c r="Q29" s="312">
        <v>0</v>
      </c>
    </row>
    <row r="30" spans="1:17" s="313" customFormat="1" ht="12" customHeight="1" x14ac:dyDescent="0.3">
      <c r="A30" s="307" t="s">
        <v>154</v>
      </c>
      <c r="B30" s="307" t="s">
        <v>157</v>
      </c>
      <c r="C30" s="308">
        <v>111030116</v>
      </c>
      <c r="D30" s="308" t="s">
        <v>1140</v>
      </c>
      <c r="E30" s="309" t="s">
        <v>662</v>
      </c>
      <c r="F30" s="309" t="s">
        <v>1132</v>
      </c>
      <c r="G30" s="310">
        <f>IF(F30="I",IFERROR(VLOOKUP(C30,'Consolidado 2021'!B:H,7,FALSE),0),0)</f>
        <v>3800000</v>
      </c>
      <c r="H30" s="311"/>
      <c r="I30" s="312">
        <v>0</v>
      </c>
      <c r="J30" s="311"/>
      <c r="K30" s="310">
        <f>IF(F30="I",IFERROR(SUMIF('Consolidado 2020'!N:N,Clasificaciones!C30,'Consolidado 2020'!L:L),0),0)</f>
        <v>0</v>
      </c>
      <c r="L30" s="311"/>
      <c r="M30" s="312">
        <v>0</v>
      </c>
      <c r="N30" s="311"/>
      <c r="O30" s="310">
        <v>0</v>
      </c>
      <c r="P30" s="311"/>
      <c r="Q30" s="312">
        <v>0</v>
      </c>
    </row>
    <row r="31" spans="1:17" s="313" customFormat="1" ht="12" customHeight="1" x14ac:dyDescent="0.3">
      <c r="A31" s="307" t="s">
        <v>154</v>
      </c>
      <c r="B31" s="307" t="s">
        <v>157</v>
      </c>
      <c r="C31" s="308">
        <v>111030117</v>
      </c>
      <c r="D31" s="308" t="s">
        <v>172</v>
      </c>
      <c r="E31" s="309" t="s">
        <v>662</v>
      </c>
      <c r="F31" s="309" t="s">
        <v>1132</v>
      </c>
      <c r="G31" s="310">
        <f>IF(F31="I",IFERROR(VLOOKUP(C31,'Consolidado 2021'!B:H,7,FALSE),0),0)</f>
        <v>1000706</v>
      </c>
      <c r="H31" s="311"/>
      <c r="I31" s="312">
        <v>0</v>
      </c>
      <c r="J31" s="311"/>
      <c r="K31" s="310">
        <f>IF(F31="I",IFERROR(SUMIF('Consolidado 2020'!N:N,Clasificaciones!C31,'Consolidado 2020'!L:L),0),0)</f>
        <v>0</v>
      </c>
      <c r="L31" s="311"/>
      <c r="M31" s="312">
        <v>0</v>
      </c>
      <c r="N31" s="311"/>
      <c r="O31" s="310">
        <v>0</v>
      </c>
      <c r="P31" s="311"/>
      <c r="Q31" s="312">
        <v>0</v>
      </c>
    </row>
    <row r="32" spans="1:17" s="313" customFormat="1" ht="12" customHeight="1" x14ac:dyDescent="0.3">
      <c r="A32" s="307" t="s">
        <v>154</v>
      </c>
      <c r="B32" s="307" t="s">
        <v>157</v>
      </c>
      <c r="C32" s="308">
        <v>111030118</v>
      </c>
      <c r="D32" s="308" t="s">
        <v>1141</v>
      </c>
      <c r="E32" s="309" t="s">
        <v>662</v>
      </c>
      <c r="F32" s="309" t="s">
        <v>1132</v>
      </c>
      <c r="G32" s="310">
        <f>IF(F32="I",IFERROR(VLOOKUP(C32,'Consolidado 2021'!B:H,7,FALSE),0),0)</f>
        <v>468059075</v>
      </c>
      <c r="H32" s="311"/>
      <c r="I32" s="312">
        <v>0</v>
      </c>
      <c r="J32" s="311"/>
      <c r="K32" s="310">
        <f>IF(F32="I",IFERROR(SUMIF('Consolidado 2020'!N:N,Clasificaciones!C32,'Consolidado 2020'!L:L),0),0)</f>
        <v>0</v>
      </c>
      <c r="L32" s="311"/>
      <c r="M32" s="312">
        <v>0</v>
      </c>
      <c r="N32" s="311"/>
      <c r="O32" s="310">
        <v>0</v>
      </c>
      <c r="P32" s="311"/>
      <c r="Q32" s="312">
        <v>0</v>
      </c>
    </row>
    <row r="33" spans="1:17" s="313" customFormat="1" ht="12" customHeight="1" x14ac:dyDescent="0.3">
      <c r="A33" s="307" t="s">
        <v>154</v>
      </c>
      <c r="B33" s="307" t="s">
        <v>157</v>
      </c>
      <c r="C33" s="308">
        <v>111030119</v>
      </c>
      <c r="D33" s="308" t="s">
        <v>174</v>
      </c>
      <c r="E33" s="309" t="s">
        <v>662</v>
      </c>
      <c r="F33" s="309" t="s">
        <v>1132</v>
      </c>
      <c r="G33" s="310">
        <f>IF(F33="I",IFERROR(VLOOKUP(C33,'Consolidado 2021'!B:H,7,FALSE),0),0)</f>
        <v>110</v>
      </c>
      <c r="H33" s="311"/>
      <c r="I33" s="312">
        <v>0</v>
      </c>
      <c r="J33" s="311"/>
      <c r="K33" s="310">
        <f>IF(F33="I",IFERROR(SUMIF('Consolidado 2020'!N:N,Clasificaciones!C33,'Consolidado 2020'!L:L),0),0)</f>
        <v>0</v>
      </c>
      <c r="L33" s="311"/>
      <c r="M33" s="312">
        <v>0</v>
      </c>
      <c r="N33" s="311"/>
      <c r="O33" s="310">
        <v>0</v>
      </c>
      <c r="P33" s="311"/>
      <c r="Q33" s="312">
        <v>0</v>
      </c>
    </row>
    <row r="34" spans="1:17" s="313" customFormat="1" ht="12" customHeight="1" x14ac:dyDescent="0.3">
      <c r="A34" s="307" t="s">
        <v>154</v>
      </c>
      <c r="B34" s="307" t="s">
        <v>157</v>
      </c>
      <c r="C34" s="308">
        <v>111030120</v>
      </c>
      <c r="D34" s="308" t="s">
        <v>1142</v>
      </c>
      <c r="E34" s="309" t="s">
        <v>662</v>
      </c>
      <c r="F34" s="309" t="s">
        <v>1132</v>
      </c>
      <c r="G34" s="310">
        <f>IF(F34="I",IFERROR(VLOOKUP(C34,'Consolidado 2021'!B:H,7,FALSE),0),0)</f>
        <v>0</v>
      </c>
      <c r="H34" s="311"/>
      <c r="I34" s="312">
        <v>0</v>
      </c>
      <c r="J34" s="311"/>
      <c r="K34" s="310">
        <f>IF(F34="I",IFERROR(SUMIF('Consolidado 2020'!N:N,Clasificaciones!C34,'Consolidado 2020'!L:L),0),0)</f>
        <v>0</v>
      </c>
      <c r="L34" s="311"/>
      <c r="M34" s="312">
        <v>0</v>
      </c>
      <c r="N34" s="311"/>
      <c r="O34" s="310">
        <v>0</v>
      </c>
      <c r="P34" s="311"/>
      <c r="Q34" s="312">
        <v>0</v>
      </c>
    </row>
    <row r="35" spans="1:17" s="313" customFormat="1" ht="12" customHeight="1" x14ac:dyDescent="0.3">
      <c r="A35" s="307" t="s">
        <v>154</v>
      </c>
      <c r="B35" s="307" t="s">
        <v>157</v>
      </c>
      <c r="C35" s="308">
        <v>111030121</v>
      </c>
      <c r="D35" s="308" t="s">
        <v>175</v>
      </c>
      <c r="E35" s="309" t="s">
        <v>662</v>
      </c>
      <c r="F35" s="309" t="s">
        <v>1132</v>
      </c>
      <c r="G35" s="310">
        <f>IF(F35="I",IFERROR(VLOOKUP(C35,'Consolidado 2021'!B:H,7,FALSE),0),0)</f>
        <v>47834073</v>
      </c>
      <c r="H35" s="311"/>
      <c r="I35" s="312">
        <v>0</v>
      </c>
      <c r="J35" s="311"/>
      <c r="K35" s="310">
        <f>IF(F35="I",IFERROR(SUMIF('Consolidado 2020'!N:N,Clasificaciones!C35,'Consolidado 2020'!L:L),0),0)</f>
        <v>0</v>
      </c>
      <c r="L35" s="311"/>
      <c r="M35" s="312">
        <v>0</v>
      </c>
      <c r="N35" s="311"/>
      <c r="O35" s="310">
        <v>0</v>
      </c>
      <c r="P35" s="311"/>
      <c r="Q35" s="312">
        <v>0</v>
      </c>
    </row>
    <row r="36" spans="1:17" s="313" customFormat="1" ht="12" customHeight="1" x14ac:dyDescent="0.3">
      <c r="A36" s="307" t="s">
        <v>154</v>
      </c>
      <c r="B36" s="307" t="s">
        <v>157</v>
      </c>
      <c r="C36" s="308">
        <v>111030122</v>
      </c>
      <c r="D36" s="308" t="s">
        <v>176</v>
      </c>
      <c r="E36" s="309" t="s">
        <v>662</v>
      </c>
      <c r="F36" s="309" t="s">
        <v>1132</v>
      </c>
      <c r="G36" s="310">
        <f>IF(F36="I",IFERROR(VLOOKUP(C36,'Consolidado 2021'!B:H,7,FALSE),0),0)</f>
        <v>7781169</v>
      </c>
      <c r="H36" s="311"/>
      <c r="I36" s="312">
        <v>0</v>
      </c>
      <c r="J36" s="311"/>
      <c r="K36" s="310">
        <f>IF(F36="I",IFERROR(SUMIF('Consolidado 2020'!N:N,Clasificaciones!C36,'Consolidado 2020'!L:L),0),0)</f>
        <v>0</v>
      </c>
      <c r="L36" s="311"/>
      <c r="M36" s="312">
        <v>0</v>
      </c>
      <c r="N36" s="311"/>
      <c r="O36" s="310">
        <v>0</v>
      </c>
      <c r="P36" s="311"/>
      <c r="Q36" s="312">
        <v>0</v>
      </c>
    </row>
    <row r="37" spans="1:17" s="313" customFormat="1" ht="12" customHeight="1" x14ac:dyDescent="0.3">
      <c r="A37" s="307" t="s">
        <v>154</v>
      </c>
      <c r="B37" s="307" t="s">
        <v>157</v>
      </c>
      <c r="C37" s="308">
        <v>101010201</v>
      </c>
      <c r="D37" s="308" t="s">
        <v>544</v>
      </c>
      <c r="E37" s="309" t="s">
        <v>662</v>
      </c>
      <c r="F37" s="309" t="s">
        <v>1132</v>
      </c>
      <c r="G37" s="310">
        <f>IF(F37="I",IFERROR(VLOOKUP(C37,'Consolidado 2021'!B:H,7,FALSE),0),0)</f>
        <v>716173061</v>
      </c>
      <c r="H37" s="311"/>
      <c r="I37" s="312">
        <v>0</v>
      </c>
      <c r="J37" s="311"/>
      <c r="K37" s="310">
        <f>IF(F37="I",IFERROR(SUMIF('Consolidado 2020'!N:N,Clasificaciones!C37,'Consolidado 2020'!L:L),0),0)</f>
        <v>274384113</v>
      </c>
      <c r="L37" s="311"/>
      <c r="M37" s="312">
        <v>0</v>
      </c>
      <c r="N37" s="311"/>
      <c r="O37" s="310">
        <v>0</v>
      </c>
      <c r="P37" s="311"/>
      <c r="Q37" s="312">
        <v>0</v>
      </c>
    </row>
    <row r="38" spans="1:17" s="313" customFormat="1" ht="12" customHeight="1" x14ac:dyDescent="0.3">
      <c r="A38" s="307" t="s">
        <v>154</v>
      </c>
      <c r="B38" s="307"/>
      <c r="C38" s="308">
        <v>1110302</v>
      </c>
      <c r="D38" s="308" t="s">
        <v>177</v>
      </c>
      <c r="E38" s="309" t="s">
        <v>662</v>
      </c>
      <c r="F38" s="309" t="s">
        <v>1129</v>
      </c>
      <c r="G38" s="310">
        <f>IF(F38="I",IFERROR(VLOOKUP(C38,'Consolidado 2021'!B:H,7,FALSE),0),0)</f>
        <v>0</v>
      </c>
      <c r="H38" s="311"/>
      <c r="I38" s="312">
        <v>0</v>
      </c>
      <c r="J38" s="311"/>
      <c r="K38" s="310">
        <f>IF(F38="I",IFERROR(SUMIF('Consolidado 2020'!N:N,Clasificaciones!C38,'Consolidado 2020'!L:L),0),0)</f>
        <v>0</v>
      </c>
      <c r="L38" s="311"/>
      <c r="M38" s="312">
        <v>0</v>
      </c>
      <c r="N38" s="311"/>
      <c r="O38" s="310">
        <v>0</v>
      </c>
      <c r="P38" s="311"/>
      <c r="Q38" s="312">
        <v>0</v>
      </c>
    </row>
    <row r="39" spans="1:17" s="313" customFormat="1" ht="12" customHeight="1" x14ac:dyDescent="0.3">
      <c r="A39" s="307" t="s">
        <v>154</v>
      </c>
      <c r="B39" s="307" t="s">
        <v>157</v>
      </c>
      <c r="C39" s="308">
        <v>111030201</v>
      </c>
      <c r="D39" s="308" t="s">
        <v>178</v>
      </c>
      <c r="E39" s="309" t="s">
        <v>1137</v>
      </c>
      <c r="F39" s="309" t="s">
        <v>1132</v>
      </c>
      <c r="G39" s="310">
        <f>IF(F39="I",IFERROR(VLOOKUP(C39,'Consolidado 2021'!B:H,7,FALSE),0),0)</f>
        <v>1</v>
      </c>
      <c r="H39" s="311"/>
      <c r="I39" s="312">
        <v>0</v>
      </c>
      <c r="J39" s="311"/>
      <c r="K39" s="310">
        <f>IF(F39="I",IFERROR(SUMIF('Consolidado 2020'!N:N,Clasificaciones!C39,'Consolidado 2020'!L:L),0),0)</f>
        <v>0</v>
      </c>
      <c r="L39" s="311"/>
      <c r="M39" s="312">
        <v>0</v>
      </c>
      <c r="N39" s="311"/>
      <c r="O39" s="310">
        <v>0</v>
      </c>
      <c r="P39" s="311"/>
      <c r="Q39" s="312">
        <v>0</v>
      </c>
    </row>
    <row r="40" spans="1:17" s="313" customFormat="1" ht="12" customHeight="1" x14ac:dyDescent="0.3">
      <c r="A40" s="307" t="s">
        <v>154</v>
      </c>
      <c r="B40" s="307" t="s">
        <v>157</v>
      </c>
      <c r="C40" s="308">
        <v>111030202</v>
      </c>
      <c r="D40" s="308" t="s">
        <v>179</v>
      </c>
      <c r="E40" s="309" t="s">
        <v>1137</v>
      </c>
      <c r="F40" s="309" t="s">
        <v>1132</v>
      </c>
      <c r="G40" s="310">
        <f>IF(F40="I",IFERROR(VLOOKUP(C40,'Consolidado 2021'!B:H,7,FALSE),0),0)</f>
        <v>103749</v>
      </c>
      <c r="H40" s="311"/>
      <c r="I40" s="312">
        <v>0</v>
      </c>
      <c r="J40" s="311"/>
      <c r="K40" s="310">
        <f>IF(F40="I",IFERROR(SUMIF('Consolidado 2020'!N:N,Clasificaciones!C40,'Consolidado 2020'!L:L),0),0)</f>
        <v>45627</v>
      </c>
      <c r="L40" s="311"/>
      <c r="M40" s="312">
        <v>0</v>
      </c>
      <c r="N40" s="311"/>
      <c r="O40" s="310">
        <v>0</v>
      </c>
      <c r="P40" s="311"/>
      <c r="Q40" s="312">
        <v>0</v>
      </c>
    </row>
    <row r="41" spans="1:17" s="313" customFormat="1" ht="12" customHeight="1" x14ac:dyDescent="0.3">
      <c r="A41" s="307" t="s">
        <v>154</v>
      </c>
      <c r="B41" s="307" t="s">
        <v>157</v>
      </c>
      <c r="C41" s="308">
        <v>111030203</v>
      </c>
      <c r="D41" s="308" t="s">
        <v>180</v>
      </c>
      <c r="E41" s="309" t="s">
        <v>1137</v>
      </c>
      <c r="F41" s="309" t="s">
        <v>1132</v>
      </c>
      <c r="G41" s="310">
        <f>IF(F41="I",IFERROR(VLOOKUP(C41,'Consolidado 2021'!B:H,7,FALSE),0),0)</f>
        <v>47566618</v>
      </c>
      <c r="H41" s="311"/>
      <c r="I41" s="312">
        <v>0</v>
      </c>
      <c r="J41" s="311"/>
      <c r="K41" s="310">
        <f>IF(F41="I",IFERROR(SUMIF('Consolidado 2020'!N:N,Clasificaciones!C41,'Consolidado 2020'!L:L),0),0)</f>
        <v>41351760</v>
      </c>
      <c r="L41" s="311"/>
      <c r="M41" s="312">
        <v>0</v>
      </c>
      <c r="N41" s="311"/>
      <c r="O41" s="310">
        <v>0</v>
      </c>
      <c r="P41" s="311"/>
      <c r="Q41" s="312">
        <v>0</v>
      </c>
    </row>
    <row r="42" spans="1:17" s="313" customFormat="1" ht="12" customHeight="1" x14ac:dyDescent="0.3">
      <c r="A42" s="307" t="s">
        <v>154</v>
      </c>
      <c r="B42" s="307" t="s">
        <v>157</v>
      </c>
      <c r="C42" s="308">
        <v>111030204</v>
      </c>
      <c r="D42" s="308" t="s">
        <v>181</v>
      </c>
      <c r="E42" s="309" t="s">
        <v>1137</v>
      </c>
      <c r="F42" s="309" t="s">
        <v>1132</v>
      </c>
      <c r="G42" s="310">
        <f>IF(F42="I",IFERROR(VLOOKUP(C42,'Consolidado 2021'!B:H,7,FALSE),0),0)</f>
        <v>51387132</v>
      </c>
      <c r="H42" s="311"/>
      <c r="I42" s="312">
        <v>0</v>
      </c>
      <c r="J42" s="311"/>
      <c r="K42" s="310">
        <f>IF(F42="I",IFERROR(SUMIF('Consolidado 2020'!N:N,Clasificaciones!C42,'Consolidado 2020'!L:L),0),0)</f>
        <v>41351760</v>
      </c>
      <c r="L42" s="311"/>
      <c r="M42" s="312">
        <v>0</v>
      </c>
      <c r="N42" s="311"/>
      <c r="O42" s="310">
        <v>0</v>
      </c>
      <c r="P42" s="311"/>
      <c r="Q42" s="312">
        <v>0</v>
      </c>
    </row>
    <row r="43" spans="1:17" s="313" customFormat="1" ht="12" customHeight="1" x14ac:dyDescent="0.3">
      <c r="A43" s="307" t="s">
        <v>154</v>
      </c>
      <c r="B43" s="307" t="s">
        <v>157</v>
      </c>
      <c r="C43" s="308">
        <v>111030205</v>
      </c>
      <c r="D43" s="308" t="s">
        <v>1143</v>
      </c>
      <c r="E43" s="309" t="s">
        <v>1137</v>
      </c>
      <c r="F43" s="309" t="s">
        <v>1132</v>
      </c>
      <c r="G43" s="310">
        <f>IF(F43="I",IFERROR(VLOOKUP(C43,'Consolidado 2021'!B:H,7,FALSE),0),0)</f>
        <v>0</v>
      </c>
      <c r="H43" s="311"/>
      <c r="I43" s="312">
        <v>0</v>
      </c>
      <c r="J43" s="311"/>
      <c r="K43" s="310">
        <f>IF(F43="I",IFERROR(SUMIF('Consolidado 2020'!N:N,Clasificaciones!C43,'Consolidado 2020'!L:L),0),0)</f>
        <v>0</v>
      </c>
      <c r="L43" s="311"/>
      <c r="M43" s="312">
        <v>0</v>
      </c>
      <c r="N43" s="311"/>
      <c r="O43" s="310">
        <v>0</v>
      </c>
      <c r="P43" s="311"/>
      <c r="Q43" s="312">
        <v>0</v>
      </c>
    </row>
    <row r="44" spans="1:17" s="313" customFormat="1" ht="12" customHeight="1" x14ac:dyDescent="0.3">
      <c r="A44" s="307" t="s">
        <v>154</v>
      </c>
      <c r="B44" s="307" t="s">
        <v>157</v>
      </c>
      <c r="C44" s="308">
        <v>111030206</v>
      </c>
      <c r="D44" s="308" t="s">
        <v>182</v>
      </c>
      <c r="E44" s="309" t="s">
        <v>1137</v>
      </c>
      <c r="F44" s="309" t="s">
        <v>1132</v>
      </c>
      <c r="G44" s="310">
        <f>IF(F44="I",IFERROR(VLOOKUP(C44,'Consolidado 2021'!B:H,7,FALSE),0),0)</f>
        <v>39661888</v>
      </c>
      <c r="H44" s="311"/>
      <c r="I44" s="312">
        <v>0</v>
      </c>
      <c r="J44" s="311"/>
      <c r="K44" s="310">
        <f>IF(F44="I",IFERROR(SUMIF('Consolidado 2020'!N:N,Clasificaciones!C44,'Consolidado 2020'!L:L),0),0)</f>
        <v>5858</v>
      </c>
      <c r="L44" s="311"/>
      <c r="M44" s="312">
        <v>0</v>
      </c>
      <c r="N44" s="311"/>
      <c r="O44" s="310">
        <v>0</v>
      </c>
      <c r="P44" s="311"/>
      <c r="Q44" s="312">
        <v>0</v>
      </c>
    </row>
    <row r="45" spans="1:17" s="313" customFormat="1" ht="12" customHeight="1" x14ac:dyDescent="0.3">
      <c r="A45" s="307" t="s">
        <v>154</v>
      </c>
      <c r="B45" s="307" t="s">
        <v>157</v>
      </c>
      <c r="C45" s="308">
        <v>111030207</v>
      </c>
      <c r="D45" s="308" t="s">
        <v>183</v>
      </c>
      <c r="E45" s="309" t="s">
        <v>1137</v>
      </c>
      <c r="F45" s="309" t="s">
        <v>1132</v>
      </c>
      <c r="G45" s="310">
        <f>IF(F45="I",IFERROR(VLOOKUP(C45,'Consolidado 2021'!B:H,7,FALSE),0),0)</f>
        <v>12780</v>
      </c>
      <c r="H45" s="311"/>
      <c r="I45" s="312">
        <v>0</v>
      </c>
      <c r="J45" s="311"/>
      <c r="K45" s="310">
        <f>IF(F45="I",IFERROR(SUMIF('Consolidado 2020'!N:N,Clasificaciones!C45,'Consolidado 2020'!L:L),0),0)</f>
        <v>0</v>
      </c>
      <c r="L45" s="311"/>
      <c r="M45" s="312">
        <v>0</v>
      </c>
      <c r="N45" s="311"/>
      <c r="O45" s="310">
        <v>0</v>
      </c>
      <c r="P45" s="311"/>
      <c r="Q45" s="312">
        <v>0</v>
      </c>
    </row>
    <row r="46" spans="1:17" s="313" customFormat="1" ht="12" customHeight="1" x14ac:dyDescent="0.3">
      <c r="A46" s="307" t="s">
        <v>154</v>
      </c>
      <c r="B46" s="307" t="s">
        <v>157</v>
      </c>
      <c r="C46" s="308">
        <v>111030208</v>
      </c>
      <c r="D46" s="308" t="s">
        <v>1144</v>
      </c>
      <c r="E46" s="309" t="s">
        <v>1137</v>
      </c>
      <c r="F46" s="309" t="s">
        <v>1132</v>
      </c>
      <c r="G46" s="310">
        <f>IF(F46="I",IFERROR(VLOOKUP(C46,'Consolidado 2021'!B:H,7,FALSE),0),0)</f>
        <v>0</v>
      </c>
      <c r="H46" s="311"/>
      <c r="I46" s="312">
        <v>0</v>
      </c>
      <c r="J46" s="311"/>
      <c r="K46" s="310">
        <f>IF(F46="I",IFERROR(SUMIF('Consolidado 2020'!N:N,Clasificaciones!C46,'Consolidado 2020'!L:L),0),0)</f>
        <v>0</v>
      </c>
      <c r="L46" s="311"/>
      <c r="M46" s="312">
        <v>0</v>
      </c>
      <c r="N46" s="311"/>
      <c r="O46" s="310">
        <v>0</v>
      </c>
      <c r="P46" s="311"/>
      <c r="Q46" s="312">
        <v>0</v>
      </c>
    </row>
    <row r="47" spans="1:17" s="313" customFormat="1" ht="12" customHeight="1" x14ac:dyDescent="0.3">
      <c r="A47" s="307" t="s">
        <v>154</v>
      </c>
      <c r="B47" s="307" t="s">
        <v>157</v>
      </c>
      <c r="C47" s="308">
        <v>111030209</v>
      </c>
      <c r="D47" s="308" t="s">
        <v>184</v>
      </c>
      <c r="E47" s="309" t="s">
        <v>1137</v>
      </c>
      <c r="F47" s="309" t="s">
        <v>1132</v>
      </c>
      <c r="G47" s="310">
        <f>IF(F47="I",IFERROR(VLOOKUP(C47,'Consolidado 2021'!B:H,7,FALSE),0),0)</f>
        <v>34835</v>
      </c>
      <c r="H47" s="311"/>
      <c r="I47" s="312">
        <v>0</v>
      </c>
      <c r="J47" s="311"/>
      <c r="K47" s="310">
        <f>IF(F47="I",IFERROR(SUMIF('Consolidado 2020'!N:N,Clasificaciones!C47,'Consolidado 2020'!L:L),0),0)</f>
        <v>758</v>
      </c>
      <c r="L47" s="311"/>
      <c r="M47" s="312">
        <v>0</v>
      </c>
      <c r="N47" s="311"/>
      <c r="O47" s="310">
        <v>0</v>
      </c>
      <c r="P47" s="311"/>
      <c r="Q47" s="312">
        <v>0</v>
      </c>
    </row>
    <row r="48" spans="1:17" s="313" customFormat="1" ht="12" customHeight="1" x14ac:dyDescent="0.3">
      <c r="A48" s="307" t="s">
        <v>154</v>
      </c>
      <c r="B48" s="307" t="s">
        <v>157</v>
      </c>
      <c r="C48" s="308">
        <v>111030210</v>
      </c>
      <c r="D48" s="308" t="s">
        <v>185</v>
      </c>
      <c r="E48" s="309" t="s">
        <v>1137</v>
      </c>
      <c r="F48" s="309" t="s">
        <v>1132</v>
      </c>
      <c r="G48" s="310">
        <f>IF(F48="I",IFERROR(VLOOKUP(C48,'Consolidado 2021'!B:H,7,FALSE),0),0)</f>
        <v>28300935</v>
      </c>
      <c r="H48" s="311"/>
      <c r="I48" s="312">
        <v>0</v>
      </c>
      <c r="J48" s="311"/>
      <c r="K48" s="310">
        <f>IF(F48="I",IFERROR(SUMIF('Consolidado 2020'!N:N,Clasificaciones!C48,'Consolidado 2020'!L:L),0),0)</f>
        <v>104212293</v>
      </c>
      <c r="L48" s="311"/>
      <c r="M48" s="312">
        <v>0</v>
      </c>
      <c r="N48" s="311"/>
      <c r="O48" s="310">
        <v>0</v>
      </c>
      <c r="P48" s="311"/>
      <c r="Q48" s="312">
        <v>0</v>
      </c>
    </row>
    <row r="49" spans="1:17" s="313" customFormat="1" ht="12" customHeight="1" x14ac:dyDescent="0.3">
      <c r="A49" s="307" t="s">
        <v>154</v>
      </c>
      <c r="B49" s="307" t="s">
        <v>157</v>
      </c>
      <c r="C49" s="308">
        <v>111030211</v>
      </c>
      <c r="D49" s="308" t="s">
        <v>186</v>
      </c>
      <c r="E49" s="309" t="s">
        <v>1137</v>
      </c>
      <c r="F49" s="309" t="s">
        <v>1132</v>
      </c>
      <c r="G49" s="310">
        <f>IF(F49="I",IFERROR(VLOOKUP(C49,'Consolidado 2021'!B:H,7,FALSE),0),0)</f>
        <v>16401929</v>
      </c>
      <c r="H49" s="311"/>
      <c r="I49" s="312">
        <v>0</v>
      </c>
      <c r="J49" s="311"/>
      <c r="K49" s="310">
        <f>IF(F49="I",IFERROR(SUMIF('Consolidado 2020'!N:N,Clasificaciones!C49,'Consolidado 2020'!L:L),0),0)</f>
        <v>59334538</v>
      </c>
      <c r="L49" s="311"/>
      <c r="M49" s="312">
        <v>0</v>
      </c>
      <c r="N49" s="311"/>
      <c r="O49" s="310">
        <v>0</v>
      </c>
      <c r="P49" s="311"/>
      <c r="Q49" s="312">
        <v>0</v>
      </c>
    </row>
    <row r="50" spans="1:17" s="313" customFormat="1" ht="12" customHeight="1" x14ac:dyDescent="0.3">
      <c r="A50" s="307" t="s">
        <v>154</v>
      </c>
      <c r="B50" s="307" t="s">
        <v>157</v>
      </c>
      <c r="C50" s="308">
        <v>111030212</v>
      </c>
      <c r="D50" s="308" t="s">
        <v>187</v>
      </c>
      <c r="E50" s="309" t="s">
        <v>1137</v>
      </c>
      <c r="F50" s="309" t="s">
        <v>1132</v>
      </c>
      <c r="G50" s="310">
        <f>IF(F50="I",IFERROR(VLOOKUP(C50,'Consolidado 2021'!B:H,7,FALSE),0),0)</f>
        <v>22914151</v>
      </c>
      <c r="H50" s="311"/>
      <c r="I50" s="312">
        <v>0</v>
      </c>
      <c r="J50" s="311"/>
      <c r="K50" s="310">
        <f>IF(F50="I",IFERROR(SUMIF('Consolidado 2020'!N:N,Clasificaciones!C50,'Consolidado 2020'!L:L),0),0)</f>
        <v>20675880</v>
      </c>
      <c r="L50" s="311"/>
      <c r="M50" s="312">
        <v>0</v>
      </c>
      <c r="N50" s="311"/>
      <c r="O50" s="310">
        <v>0</v>
      </c>
      <c r="P50" s="311"/>
      <c r="Q50" s="312">
        <v>0</v>
      </c>
    </row>
    <row r="51" spans="1:17" s="313" customFormat="1" ht="12" customHeight="1" x14ac:dyDescent="0.3">
      <c r="A51" s="307" t="s">
        <v>154</v>
      </c>
      <c r="B51" s="307" t="s">
        <v>157</v>
      </c>
      <c r="C51" s="308">
        <v>111030213</v>
      </c>
      <c r="D51" s="308" t="s">
        <v>1145</v>
      </c>
      <c r="E51" s="309" t="s">
        <v>1137</v>
      </c>
      <c r="F51" s="309" t="s">
        <v>1132</v>
      </c>
      <c r="G51" s="310">
        <f>IF(F51="I",IFERROR(VLOOKUP(C51,'Consolidado 2021'!B:H,7,FALSE),0),0)</f>
        <v>0</v>
      </c>
      <c r="H51" s="311"/>
      <c r="I51" s="312">
        <v>0</v>
      </c>
      <c r="J51" s="311"/>
      <c r="K51" s="310">
        <f>IF(F51="I",IFERROR(SUMIF('Consolidado 2020'!N:N,Clasificaciones!C51,'Consolidado 2020'!L:L),0),0)</f>
        <v>0</v>
      </c>
      <c r="L51" s="311"/>
      <c r="M51" s="312">
        <v>0</v>
      </c>
      <c r="N51" s="311"/>
      <c r="O51" s="310">
        <v>0</v>
      </c>
      <c r="P51" s="311"/>
      <c r="Q51" s="312">
        <v>0</v>
      </c>
    </row>
    <row r="52" spans="1:17" s="313" customFormat="1" ht="12" customHeight="1" x14ac:dyDescent="0.3">
      <c r="A52" s="307" t="s">
        <v>154</v>
      </c>
      <c r="B52" s="307" t="s">
        <v>157</v>
      </c>
      <c r="C52" s="308">
        <v>111030214</v>
      </c>
      <c r="D52" s="308" t="s">
        <v>174</v>
      </c>
      <c r="E52" s="309" t="s">
        <v>1137</v>
      </c>
      <c r="F52" s="309" t="s">
        <v>1132</v>
      </c>
      <c r="G52" s="310">
        <f>IF(F52="I",IFERROR(VLOOKUP(C52,'Consolidado 2021'!B:H,7,FALSE),0),0)</f>
        <v>10492</v>
      </c>
      <c r="H52" s="311"/>
      <c r="I52" s="312">
        <v>0</v>
      </c>
      <c r="J52" s="311"/>
      <c r="K52" s="310">
        <f>IF(F52="I",IFERROR(SUMIF('Consolidado 2020'!N:N,Clasificaciones!C52,'Consolidado 2020'!L:L),0),0)</f>
        <v>0</v>
      </c>
      <c r="L52" s="311"/>
      <c r="M52" s="312">
        <v>0</v>
      </c>
      <c r="N52" s="311"/>
      <c r="O52" s="310">
        <v>0</v>
      </c>
      <c r="P52" s="311"/>
      <c r="Q52" s="312">
        <v>0</v>
      </c>
    </row>
    <row r="53" spans="1:17" s="313" customFormat="1" ht="12" customHeight="1" x14ac:dyDescent="0.3">
      <c r="A53" s="307" t="s">
        <v>154</v>
      </c>
      <c r="B53" s="307" t="s">
        <v>157</v>
      </c>
      <c r="C53" s="308">
        <v>111030215</v>
      </c>
      <c r="D53" s="308" t="s">
        <v>1146</v>
      </c>
      <c r="E53" s="309" t="s">
        <v>1137</v>
      </c>
      <c r="F53" s="309" t="s">
        <v>1132</v>
      </c>
      <c r="G53" s="310">
        <f>IF(F53="I",IFERROR(VLOOKUP(C53,'Consolidado 2021'!B:H,7,FALSE),0),0)</f>
        <v>0</v>
      </c>
      <c r="H53" s="311"/>
      <c r="I53" s="312">
        <v>0</v>
      </c>
      <c r="J53" s="311"/>
      <c r="K53" s="310">
        <f>IF(F53="I",IFERROR(SUMIF('Consolidado 2020'!N:N,Clasificaciones!C53,'Consolidado 2020'!L:L),0),0)</f>
        <v>0</v>
      </c>
      <c r="L53" s="311"/>
      <c r="M53" s="312">
        <v>0</v>
      </c>
      <c r="N53" s="311"/>
      <c r="O53" s="310">
        <v>0</v>
      </c>
      <c r="P53" s="311"/>
      <c r="Q53" s="312">
        <v>0</v>
      </c>
    </row>
    <row r="54" spans="1:17" s="313" customFormat="1" ht="12" customHeight="1" x14ac:dyDescent="0.3">
      <c r="A54" s="307" t="s">
        <v>154</v>
      </c>
      <c r="B54" s="307" t="s">
        <v>157</v>
      </c>
      <c r="C54" s="308">
        <v>111030216</v>
      </c>
      <c r="D54" s="308" t="s">
        <v>1147</v>
      </c>
      <c r="E54" s="309" t="s">
        <v>1137</v>
      </c>
      <c r="F54" s="309" t="s">
        <v>1132</v>
      </c>
      <c r="G54" s="310">
        <f>IF(F54="I",IFERROR(VLOOKUP(C54,'Consolidado 2021'!B:H,7,FALSE),0),0)</f>
        <v>6871291</v>
      </c>
      <c r="H54" s="311"/>
      <c r="I54" s="312">
        <v>0</v>
      </c>
      <c r="J54" s="311"/>
      <c r="K54" s="310">
        <f>IF(F54="I",IFERROR(SUMIF('Consolidado 2020'!N:N,Clasificaciones!C54,'Consolidado 2020'!L:L),0),0)</f>
        <v>0</v>
      </c>
      <c r="L54" s="311"/>
      <c r="M54" s="312">
        <v>0</v>
      </c>
      <c r="N54" s="311"/>
      <c r="O54" s="310">
        <v>0</v>
      </c>
      <c r="P54" s="311"/>
      <c r="Q54" s="312">
        <v>0</v>
      </c>
    </row>
    <row r="55" spans="1:17" s="313" customFormat="1" ht="12" customHeight="1" x14ac:dyDescent="0.3">
      <c r="A55" s="307" t="s">
        <v>154</v>
      </c>
      <c r="B55" s="307" t="s">
        <v>157</v>
      </c>
      <c r="C55" s="308">
        <v>111030217</v>
      </c>
      <c r="D55" s="308" t="s">
        <v>189</v>
      </c>
      <c r="E55" s="309" t="s">
        <v>1137</v>
      </c>
      <c r="F55" s="309" t="s">
        <v>1132</v>
      </c>
      <c r="G55" s="310">
        <f>IF(F55="I",IFERROR(VLOOKUP(C55,'Consolidado 2021'!B:H,7,FALSE),0),0)</f>
        <v>61362792</v>
      </c>
      <c r="H55" s="311"/>
      <c r="I55" s="312">
        <v>0</v>
      </c>
      <c r="J55" s="311"/>
      <c r="K55" s="310">
        <f>IF(F55="I",IFERROR(SUMIF('Consolidado 2020'!N:N,Clasificaciones!C55,'Consolidado 2020'!L:L),0),0)</f>
        <v>0</v>
      </c>
      <c r="L55" s="311"/>
      <c r="M55" s="312">
        <v>0</v>
      </c>
      <c r="N55" s="311"/>
      <c r="O55" s="310">
        <v>0</v>
      </c>
      <c r="P55" s="311"/>
      <c r="Q55" s="312">
        <v>0</v>
      </c>
    </row>
    <row r="56" spans="1:17" s="313" customFormat="1" ht="12" customHeight="1" x14ac:dyDescent="0.3">
      <c r="A56" s="307" t="s">
        <v>154</v>
      </c>
      <c r="B56" s="307" t="s">
        <v>157</v>
      </c>
      <c r="C56" s="308">
        <v>111030218</v>
      </c>
      <c r="D56" s="308" t="s">
        <v>190</v>
      </c>
      <c r="E56" s="309" t="s">
        <v>1137</v>
      </c>
      <c r="F56" s="309" t="s">
        <v>1132</v>
      </c>
      <c r="G56" s="310">
        <f>IF(F56="I",IFERROR(VLOOKUP(C56,'Consolidado 2021'!B:H,7,FALSE),0),0)</f>
        <v>26311969</v>
      </c>
      <c r="H56" s="311"/>
      <c r="I56" s="312">
        <v>0</v>
      </c>
      <c r="J56" s="311"/>
      <c r="K56" s="310">
        <f>IF(F56="I",IFERROR(SUMIF('Consolidado 2020'!N:N,Clasificaciones!C56,'Consolidado 2020'!L:L),0),0)</f>
        <v>0</v>
      </c>
      <c r="L56" s="311"/>
      <c r="M56" s="312">
        <v>0</v>
      </c>
      <c r="N56" s="311"/>
      <c r="O56" s="310">
        <v>0</v>
      </c>
      <c r="P56" s="311"/>
      <c r="Q56" s="312">
        <v>0</v>
      </c>
    </row>
    <row r="57" spans="1:17" s="313" customFormat="1" ht="12" customHeight="1" x14ac:dyDescent="0.3">
      <c r="A57" s="307" t="s">
        <v>154</v>
      </c>
      <c r="B57" s="307" t="s">
        <v>157</v>
      </c>
      <c r="C57" s="308">
        <v>111030219</v>
      </c>
      <c r="D57" s="308" t="s">
        <v>191</v>
      </c>
      <c r="E57" s="309" t="s">
        <v>1137</v>
      </c>
      <c r="F57" s="309" t="s">
        <v>1132</v>
      </c>
      <c r="G57" s="310">
        <f>IF(F57="I",IFERROR(VLOOKUP(C57,'Consolidado 2021'!B:H,7,FALSE),0),0)</f>
        <v>20109555</v>
      </c>
      <c r="H57" s="311"/>
      <c r="I57" s="312">
        <v>0</v>
      </c>
      <c r="J57" s="311"/>
      <c r="K57" s="310">
        <f>IF(F57="I",IFERROR(SUMIF('Consolidado 2020'!N:N,Clasificaciones!C57,'Consolidado 2020'!L:L),0),0)</f>
        <v>0</v>
      </c>
      <c r="L57" s="311"/>
      <c r="M57" s="312">
        <v>0</v>
      </c>
      <c r="N57" s="311"/>
      <c r="O57" s="310">
        <v>0</v>
      </c>
      <c r="P57" s="311"/>
      <c r="Q57" s="312">
        <v>0</v>
      </c>
    </row>
    <row r="58" spans="1:17" s="313" customFormat="1" ht="12" customHeight="1" x14ac:dyDescent="0.3">
      <c r="A58" s="307" t="s">
        <v>154</v>
      </c>
      <c r="B58" s="307" t="s">
        <v>157</v>
      </c>
      <c r="C58" s="308">
        <v>101010202</v>
      </c>
      <c r="D58" s="308" t="s">
        <v>545</v>
      </c>
      <c r="E58" s="309" t="s">
        <v>1137</v>
      </c>
      <c r="F58" s="309" t="s">
        <v>1132</v>
      </c>
      <c r="G58" s="310">
        <f>IF(F58="I",IFERROR(VLOOKUP(C58,'Consolidado 2021'!B:H,7,FALSE),0),0)</f>
        <v>760987004</v>
      </c>
      <c r="H58" s="311"/>
      <c r="I58" s="312">
        <v>0</v>
      </c>
      <c r="J58" s="311"/>
      <c r="K58" s="310">
        <f>IF(F58="I",IFERROR(SUMIF('Consolidado 2020'!N:N,Clasificaciones!C58,'Consolidado 2020'!L:L),0),0)</f>
        <v>4273</v>
      </c>
      <c r="L58" s="311"/>
      <c r="M58" s="312">
        <v>0</v>
      </c>
      <c r="N58" s="311"/>
      <c r="O58" s="310">
        <v>0</v>
      </c>
      <c r="P58" s="311"/>
      <c r="Q58" s="312">
        <v>0</v>
      </c>
    </row>
    <row r="59" spans="1:17" s="313" customFormat="1" ht="12" customHeight="1" x14ac:dyDescent="0.3">
      <c r="A59" s="307" t="s">
        <v>154</v>
      </c>
      <c r="B59" s="307" t="s">
        <v>157</v>
      </c>
      <c r="C59" s="308">
        <v>11104</v>
      </c>
      <c r="D59" s="308" t="s">
        <v>1148</v>
      </c>
      <c r="E59" s="309" t="s">
        <v>662</v>
      </c>
      <c r="F59" s="309" t="s">
        <v>1132</v>
      </c>
      <c r="G59" s="310">
        <f>IF(F59="I",IFERROR(VLOOKUP(C59,'Consolidado 2021'!B:H,7,FALSE),0),0)</f>
        <v>0</v>
      </c>
      <c r="H59" s="311"/>
      <c r="I59" s="312">
        <v>0</v>
      </c>
      <c r="J59" s="311"/>
      <c r="K59" s="310">
        <f>IF(F59="I",IFERROR(SUMIF('Consolidado 2020'!N:N,Clasificaciones!C59,'Consolidado 2020'!L:L),0),0)</f>
        <v>0</v>
      </c>
      <c r="L59" s="311"/>
      <c r="M59" s="312">
        <v>0</v>
      </c>
      <c r="N59" s="311"/>
      <c r="O59" s="310">
        <v>0</v>
      </c>
      <c r="P59" s="311"/>
      <c r="Q59" s="312">
        <v>0</v>
      </c>
    </row>
    <row r="60" spans="1:17" s="313" customFormat="1" ht="12" customHeight="1" x14ac:dyDescent="0.3">
      <c r="A60" s="307" t="s">
        <v>154</v>
      </c>
      <c r="B60" s="307" t="s">
        <v>157</v>
      </c>
      <c r="C60" s="308">
        <v>11105</v>
      </c>
      <c r="D60" s="308" t="s">
        <v>1149</v>
      </c>
      <c r="E60" s="309" t="s">
        <v>662</v>
      </c>
      <c r="F60" s="309" t="s">
        <v>1132</v>
      </c>
      <c r="G60" s="310">
        <f>IF(F60="I",IFERROR(VLOOKUP(C60,'Consolidado 2021'!B:H,7,FALSE),0),0)</f>
        <v>0</v>
      </c>
      <c r="H60" s="311"/>
      <c r="I60" s="312">
        <v>0</v>
      </c>
      <c r="J60" s="311"/>
      <c r="K60" s="310">
        <f>IF(F60="I",IFERROR(SUMIF('Consolidado 2020'!N:N,Clasificaciones!C60,'Consolidado 2020'!L:L),0),0)</f>
        <v>0</v>
      </c>
      <c r="L60" s="311"/>
      <c r="M60" s="312">
        <v>0</v>
      </c>
      <c r="N60" s="311"/>
      <c r="O60" s="310">
        <v>0</v>
      </c>
      <c r="P60" s="311"/>
      <c r="Q60" s="312">
        <v>0</v>
      </c>
    </row>
    <row r="61" spans="1:17" s="313" customFormat="1" ht="12" customHeight="1" x14ac:dyDescent="0.3">
      <c r="A61" s="307" t="s">
        <v>154</v>
      </c>
      <c r="B61" s="307" t="s">
        <v>157</v>
      </c>
      <c r="C61" s="308">
        <v>11106</v>
      </c>
      <c r="D61" s="308" t="s">
        <v>1150</v>
      </c>
      <c r="E61" s="309" t="s">
        <v>662</v>
      </c>
      <c r="F61" s="309" t="s">
        <v>1132</v>
      </c>
      <c r="G61" s="310">
        <f>IF(F61="I",IFERROR(VLOOKUP(C61,'Consolidado 2021'!B:H,7,FALSE),0),0)</f>
        <v>0</v>
      </c>
      <c r="H61" s="311"/>
      <c r="I61" s="312">
        <v>0</v>
      </c>
      <c r="J61" s="311"/>
      <c r="K61" s="310">
        <f>IF(F61="I",IFERROR(SUMIF('Consolidado 2020'!N:N,Clasificaciones!C61,'Consolidado 2020'!L:L),0),0)</f>
        <v>0</v>
      </c>
      <c r="L61" s="311"/>
      <c r="M61" s="312">
        <v>0</v>
      </c>
      <c r="N61" s="311"/>
      <c r="O61" s="310">
        <v>0</v>
      </c>
      <c r="P61" s="311"/>
      <c r="Q61" s="312">
        <v>0</v>
      </c>
    </row>
    <row r="62" spans="1:17" s="313" customFormat="1" ht="12" customHeight="1" x14ac:dyDescent="0.3">
      <c r="A62" s="307" t="s">
        <v>154</v>
      </c>
      <c r="B62" s="307" t="s">
        <v>157</v>
      </c>
      <c r="C62" s="308">
        <v>11107</v>
      </c>
      <c r="D62" s="308" t="s">
        <v>1151</v>
      </c>
      <c r="E62" s="309" t="s">
        <v>662</v>
      </c>
      <c r="F62" s="309" t="s">
        <v>1132</v>
      </c>
      <c r="G62" s="310">
        <f>IF(F62="I",IFERROR(VLOOKUP(C62,'Consolidado 2021'!B:H,7,FALSE),0),0)</f>
        <v>0</v>
      </c>
      <c r="H62" s="311"/>
      <c r="I62" s="312">
        <v>0</v>
      </c>
      <c r="J62" s="311"/>
      <c r="K62" s="310">
        <f>IF(F62="I",IFERROR(SUMIF('Consolidado 2020'!N:N,Clasificaciones!C62,'Consolidado 2020'!L:L),0),0)</f>
        <v>0</v>
      </c>
      <c r="L62" s="311"/>
      <c r="M62" s="312">
        <v>0</v>
      </c>
      <c r="N62" s="311"/>
      <c r="O62" s="310">
        <v>0</v>
      </c>
      <c r="P62" s="311"/>
      <c r="Q62" s="312">
        <v>0</v>
      </c>
    </row>
    <row r="63" spans="1:17" s="313" customFormat="1" ht="12" customHeight="1" x14ac:dyDescent="0.3">
      <c r="A63" s="307" t="s">
        <v>154</v>
      </c>
      <c r="B63" s="307"/>
      <c r="C63" s="308">
        <v>112</v>
      </c>
      <c r="D63" s="308" t="s">
        <v>192</v>
      </c>
      <c r="E63" s="309" t="s">
        <v>662</v>
      </c>
      <c r="F63" s="309" t="s">
        <v>1129</v>
      </c>
      <c r="G63" s="310">
        <f>IF(F63="I",IFERROR(VLOOKUP(C63,'Consolidado 2021'!B:H,7,FALSE),0),0)</f>
        <v>0</v>
      </c>
      <c r="H63" s="311"/>
      <c r="I63" s="312">
        <v>0</v>
      </c>
      <c r="J63" s="311"/>
      <c r="K63" s="310">
        <f>IF(F63="I",IFERROR(SUMIF('Consolidado 2020'!N:N,Clasificaciones!C63,'Consolidado 2020'!L:L),0),0)</f>
        <v>0</v>
      </c>
      <c r="L63" s="311"/>
      <c r="M63" s="312">
        <v>0</v>
      </c>
      <c r="N63" s="311"/>
      <c r="O63" s="310">
        <v>0</v>
      </c>
      <c r="P63" s="311"/>
      <c r="Q63" s="312">
        <v>0</v>
      </c>
    </row>
    <row r="64" spans="1:17" s="313" customFormat="1" ht="12" customHeight="1" x14ac:dyDescent="0.3">
      <c r="A64" s="307" t="s">
        <v>154</v>
      </c>
      <c r="B64" s="307"/>
      <c r="C64" s="308">
        <v>11201</v>
      </c>
      <c r="D64" s="308" t="s">
        <v>193</v>
      </c>
      <c r="E64" s="309" t="s">
        <v>662</v>
      </c>
      <c r="F64" s="309" t="s">
        <v>1129</v>
      </c>
      <c r="G64" s="310">
        <f>IF(F64="I",IFERROR(VLOOKUP(C64,'Consolidado 2021'!B:H,7,FALSE),0),0)</f>
        <v>0</v>
      </c>
      <c r="H64" s="311"/>
      <c r="I64" s="312">
        <v>0</v>
      </c>
      <c r="J64" s="311"/>
      <c r="K64" s="310">
        <f>IF(F64="I",IFERROR(SUMIF('Consolidado 2020'!N:N,Clasificaciones!C64,'Consolidado 2020'!L:L),0),0)</f>
        <v>0</v>
      </c>
      <c r="L64" s="311"/>
      <c r="M64" s="312">
        <v>0</v>
      </c>
      <c r="N64" s="311"/>
      <c r="O64" s="310">
        <v>0</v>
      </c>
      <c r="P64" s="311"/>
      <c r="Q64" s="312">
        <v>0</v>
      </c>
    </row>
    <row r="65" spans="1:17" s="313" customFormat="1" ht="12" customHeight="1" x14ac:dyDescent="0.3">
      <c r="A65" s="307" t="s">
        <v>154</v>
      </c>
      <c r="B65" s="307"/>
      <c r="C65" s="308">
        <v>112011</v>
      </c>
      <c r="D65" s="308" t="s">
        <v>194</v>
      </c>
      <c r="E65" s="309" t="s">
        <v>662</v>
      </c>
      <c r="F65" s="309" t="s">
        <v>1129</v>
      </c>
      <c r="G65" s="310">
        <f>IF(F65="I",IFERROR(VLOOKUP(C65,'Consolidado 2021'!B:H,7,FALSE),0),0)</f>
        <v>0</v>
      </c>
      <c r="H65" s="311"/>
      <c r="I65" s="312">
        <v>0</v>
      </c>
      <c r="J65" s="311"/>
      <c r="K65" s="310">
        <f>IF(F65="I",IFERROR(SUMIF('Consolidado 2020'!N:N,Clasificaciones!C65,'Consolidado 2020'!L:L),0),0)</f>
        <v>0</v>
      </c>
      <c r="L65" s="311"/>
      <c r="M65" s="312">
        <v>0</v>
      </c>
      <c r="N65" s="311"/>
      <c r="O65" s="310">
        <v>0</v>
      </c>
      <c r="P65" s="311"/>
      <c r="Q65" s="312">
        <v>0</v>
      </c>
    </row>
    <row r="66" spans="1:17" s="313" customFormat="1" ht="12" customHeight="1" x14ac:dyDescent="0.3">
      <c r="A66" s="307" t="s">
        <v>154</v>
      </c>
      <c r="B66" s="307"/>
      <c r="C66" s="308">
        <v>1120111</v>
      </c>
      <c r="D66" s="308" t="s">
        <v>195</v>
      </c>
      <c r="E66" s="309" t="s">
        <v>662</v>
      </c>
      <c r="F66" s="309" t="s">
        <v>1129</v>
      </c>
      <c r="G66" s="310">
        <f>IF(F66="I",IFERROR(VLOOKUP(C66,'Consolidado 2021'!B:H,7,FALSE),0),0)</f>
        <v>0</v>
      </c>
      <c r="H66" s="311"/>
      <c r="I66" s="312">
        <v>0</v>
      </c>
      <c r="J66" s="311"/>
      <c r="K66" s="310">
        <f>IF(F66="I",IFERROR(SUMIF('Consolidado 2020'!N:N,Clasificaciones!C66,'Consolidado 2020'!L:L),0),0)</f>
        <v>0</v>
      </c>
      <c r="L66" s="311"/>
      <c r="M66" s="312">
        <v>0</v>
      </c>
      <c r="N66" s="311"/>
      <c r="O66" s="310">
        <v>0</v>
      </c>
      <c r="P66" s="311"/>
      <c r="Q66" s="312">
        <v>0</v>
      </c>
    </row>
    <row r="67" spans="1:17" s="313" customFormat="1" ht="12" customHeight="1" x14ac:dyDescent="0.3">
      <c r="A67" s="307" t="s">
        <v>154</v>
      </c>
      <c r="B67" s="307"/>
      <c r="C67" s="308">
        <v>11201111</v>
      </c>
      <c r="D67" s="308" t="s">
        <v>196</v>
      </c>
      <c r="E67" s="309" t="s">
        <v>662</v>
      </c>
      <c r="F67" s="309" t="s">
        <v>1129</v>
      </c>
      <c r="G67" s="310">
        <f>IF(F67="I",IFERROR(VLOOKUP(C67,'Consolidado 2021'!B:H,7,FALSE),0),0)</f>
        <v>0</v>
      </c>
      <c r="H67" s="311"/>
      <c r="I67" s="312">
        <v>0</v>
      </c>
      <c r="J67" s="311"/>
      <c r="K67" s="310">
        <f>IF(F67="I",IFERROR(SUMIF('Consolidado 2020'!N:N,Clasificaciones!C67,'Consolidado 2020'!L:L),0),0)</f>
        <v>0</v>
      </c>
      <c r="L67" s="311"/>
      <c r="M67" s="312">
        <v>0</v>
      </c>
      <c r="N67" s="311"/>
      <c r="O67" s="310">
        <v>0</v>
      </c>
      <c r="P67" s="311"/>
      <c r="Q67" s="312">
        <v>0</v>
      </c>
    </row>
    <row r="68" spans="1:17" s="313" customFormat="1" ht="12" customHeight="1" x14ac:dyDescent="0.3">
      <c r="A68" s="307" t="s">
        <v>154</v>
      </c>
      <c r="B68" s="307" t="s">
        <v>1152</v>
      </c>
      <c r="C68" s="308">
        <v>1120111101</v>
      </c>
      <c r="D68" s="308" t="s">
        <v>197</v>
      </c>
      <c r="E68" s="309" t="s">
        <v>662</v>
      </c>
      <c r="F68" s="309" t="s">
        <v>1132</v>
      </c>
      <c r="G68" s="310">
        <f>IF(F68="I",IFERROR(VLOOKUP(C68,'Consolidado 2021'!B:H,7,FALSE),0),0)</f>
        <v>75000000</v>
      </c>
      <c r="H68" s="311"/>
      <c r="I68" s="312">
        <v>0</v>
      </c>
      <c r="J68" s="311"/>
      <c r="K68" s="310">
        <f>IF(F68="I",IFERROR(SUMIF('Consolidado 2020'!N:N,Clasificaciones!C68,'Consolidado 2020'!L:L),0),0)</f>
        <v>75000000</v>
      </c>
      <c r="L68" s="311"/>
      <c r="M68" s="312">
        <v>0</v>
      </c>
      <c r="N68" s="311"/>
      <c r="O68" s="310">
        <v>0</v>
      </c>
      <c r="P68" s="311"/>
      <c r="Q68" s="312">
        <v>0</v>
      </c>
    </row>
    <row r="69" spans="1:17" s="313" customFormat="1" ht="12" customHeight="1" x14ac:dyDescent="0.3">
      <c r="A69" s="307" t="s">
        <v>154</v>
      </c>
      <c r="B69" s="307"/>
      <c r="C69" s="308">
        <v>1120111102</v>
      </c>
      <c r="D69" s="308" t="s">
        <v>1153</v>
      </c>
      <c r="E69" s="309" t="s">
        <v>1137</v>
      </c>
      <c r="F69" s="309" t="s">
        <v>1132</v>
      </c>
      <c r="G69" s="310">
        <f>IF(F69="I",IFERROR(VLOOKUP(C69,'Consolidado 2021'!B:H,7,FALSE),0),0)</f>
        <v>0</v>
      </c>
      <c r="H69" s="311"/>
      <c r="I69" s="312">
        <v>0</v>
      </c>
      <c r="J69" s="311"/>
      <c r="K69" s="310">
        <f>IF(F69="I",IFERROR(SUMIF('Consolidado 2020'!N:N,Clasificaciones!C69,'Consolidado 2020'!L:L),0),0)</f>
        <v>0</v>
      </c>
      <c r="L69" s="311"/>
      <c r="M69" s="312">
        <v>0</v>
      </c>
      <c r="N69" s="311"/>
      <c r="O69" s="310">
        <v>0</v>
      </c>
      <c r="P69" s="311"/>
      <c r="Q69" s="312">
        <v>0</v>
      </c>
    </row>
    <row r="70" spans="1:17" s="313" customFormat="1" ht="12" customHeight="1" x14ac:dyDescent="0.3">
      <c r="A70" s="307" t="s">
        <v>154</v>
      </c>
      <c r="B70" s="307"/>
      <c r="C70" s="308">
        <v>1120112</v>
      </c>
      <c r="D70" s="308" t="s">
        <v>198</v>
      </c>
      <c r="E70" s="309" t="s">
        <v>662</v>
      </c>
      <c r="F70" s="309" t="s">
        <v>1129</v>
      </c>
      <c r="G70" s="310">
        <f>IF(F70="I",IFERROR(VLOOKUP(C70,'Consolidado 2021'!B:H,7,FALSE),0),0)</f>
        <v>0</v>
      </c>
      <c r="H70" s="311"/>
      <c r="I70" s="312">
        <v>0</v>
      </c>
      <c r="J70" s="311"/>
      <c r="K70" s="310">
        <f>IF(F70="I",IFERROR(SUMIF('Consolidado 2020'!N:N,Clasificaciones!C70,'Consolidado 2020'!L:L),0),0)</f>
        <v>0</v>
      </c>
      <c r="L70" s="311"/>
      <c r="M70" s="312">
        <v>0</v>
      </c>
      <c r="N70" s="311"/>
      <c r="O70" s="310">
        <v>0</v>
      </c>
      <c r="P70" s="311"/>
      <c r="Q70" s="312">
        <v>0</v>
      </c>
    </row>
    <row r="71" spans="1:17" s="313" customFormat="1" ht="12" customHeight="1" x14ac:dyDescent="0.3">
      <c r="A71" s="307" t="s">
        <v>154</v>
      </c>
      <c r="B71" s="307"/>
      <c r="C71" s="308">
        <v>11201121</v>
      </c>
      <c r="D71" s="308" t="s">
        <v>199</v>
      </c>
      <c r="E71" s="309" t="s">
        <v>662</v>
      </c>
      <c r="F71" s="309" t="s">
        <v>1129</v>
      </c>
      <c r="G71" s="310">
        <f>IF(F71="I",IFERROR(VLOOKUP(C71,'Consolidado 2021'!B:H,7,FALSE),0),0)</f>
        <v>0</v>
      </c>
      <c r="H71" s="311"/>
      <c r="I71" s="312">
        <v>0</v>
      </c>
      <c r="J71" s="311"/>
      <c r="K71" s="310">
        <f>IF(F71="I",IFERROR(SUMIF('Consolidado 2020'!N:N,Clasificaciones!C71,'Consolidado 2020'!L:L),0),0)</f>
        <v>0</v>
      </c>
      <c r="L71" s="311"/>
      <c r="M71" s="312">
        <v>0</v>
      </c>
      <c r="N71" s="311"/>
      <c r="O71" s="310">
        <v>0</v>
      </c>
      <c r="P71" s="311"/>
      <c r="Q71" s="312">
        <v>0</v>
      </c>
    </row>
    <row r="72" spans="1:17" s="313" customFormat="1" ht="12" customHeight="1" x14ac:dyDescent="0.3">
      <c r="A72" s="307" t="s">
        <v>154</v>
      </c>
      <c r="B72" s="307" t="s">
        <v>1152</v>
      </c>
      <c r="C72" s="308">
        <v>1120112101</v>
      </c>
      <c r="D72" s="308" t="s">
        <v>200</v>
      </c>
      <c r="E72" s="309" t="s">
        <v>662</v>
      </c>
      <c r="F72" s="309" t="s">
        <v>1132</v>
      </c>
      <c r="G72" s="310">
        <f>IF(F72="I",IFERROR(VLOOKUP(C72,'Consolidado 2021'!B:H,7,FALSE),0),0)</f>
        <v>100000000</v>
      </c>
      <c r="H72" s="311"/>
      <c r="I72" s="312">
        <v>0</v>
      </c>
      <c r="J72" s="311"/>
      <c r="K72" s="310">
        <f>IF(F72="I",IFERROR(SUMIF('Consolidado 2020'!N:N,Clasificaciones!C72,'Consolidado 2020'!L:L),0),0)</f>
        <v>529000000</v>
      </c>
      <c r="L72" s="311"/>
      <c r="M72" s="312">
        <v>0</v>
      </c>
      <c r="N72" s="311"/>
      <c r="O72" s="310">
        <v>0</v>
      </c>
      <c r="P72" s="311"/>
      <c r="Q72" s="312">
        <v>0</v>
      </c>
    </row>
    <row r="73" spans="1:17" s="313" customFormat="1" ht="12" customHeight="1" x14ac:dyDescent="0.3">
      <c r="A73" s="307" t="s">
        <v>154</v>
      </c>
      <c r="B73" s="307"/>
      <c r="C73" s="308">
        <v>1120112102</v>
      </c>
      <c r="D73" s="308" t="s">
        <v>240</v>
      </c>
      <c r="E73" s="309" t="s">
        <v>1137</v>
      </c>
      <c r="F73" s="309" t="s">
        <v>1132</v>
      </c>
      <c r="G73" s="310">
        <f>IF(F73="I",IFERROR(VLOOKUP(C73,'Consolidado 2021'!B:H,7,FALSE),0),0)</f>
        <v>0</v>
      </c>
      <c r="H73" s="311"/>
      <c r="I73" s="312">
        <v>0</v>
      </c>
      <c r="J73" s="311"/>
      <c r="K73" s="310">
        <f>IF(F73="I",IFERROR(SUMIF('Consolidado 2020'!N:N,Clasificaciones!C73,'Consolidado 2020'!L:L),0),0)</f>
        <v>0</v>
      </c>
      <c r="L73" s="311"/>
      <c r="M73" s="312">
        <v>0</v>
      </c>
      <c r="N73" s="311"/>
      <c r="O73" s="310">
        <v>0</v>
      </c>
      <c r="P73" s="311"/>
      <c r="Q73" s="312">
        <v>0</v>
      </c>
    </row>
    <row r="74" spans="1:17" s="313" customFormat="1" ht="12" customHeight="1" x14ac:dyDescent="0.3">
      <c r="A74" s="307" t="s">
        <v>154</v>
      </c>
      <c r="B74" s="307"/>
      <c r="C74" s="308">
        <v>11201122</v>
      </c>
      <c r="D74" s="308" t="s">
        <v>201</v>
      </c>
      <c r="E74" s="309" t="s">
        <v>662</v>
      </c>
      <c r="F74" s="309" t="s">
        <v>1129</v>
      </c>
      <c r="G74" s="310">
        <f>IF(F74="I",IFERROR(VLOOKUP(C74,'Consolidado 2021'!B:H,7,FALSE),0),0)</f>
        <v>0</v>
      </c>
      <c r="H74" s="311"/>
      <c r="I74" s="312">
        <v>0</v>
      </c>
      <c r="J74" s="311"/>
      <c r="K74" s="310">
        <f>IF(F74="I",IFERROR(SUMIF('Consolidado 2020'!N:N,Clasificaciones!C74,'Consolidado 2020'!L:L),0),0)</f>
        <v>0</v>
      </c>
      <c r="L74" s="311"/>
      <c r="M74" s="312">
        <v>0</v>
      </c>
      <c r="N74" s="311"/>
      <c r="O74" s="310">
        <v>0</v>
      </c>
      <c r="P74" s="311"/>
      <c r="Q74" s="312">
        <v>0</v>
      </c>
    </row>
    <row r="75" spans="1:17" s="313" customFormat="1" ht="12" customHeight="1" x14ac:dyDescent="0.3">
      <c r="A75" s="307" t="s">
        <v>154</v>
      </c>
      <c r="B75" s="307" t="s">
        <v>1152</v>
      </c>
      <c r="C75" s="308">
        <v>1120112201</v>
      </c>
      <c r="D75" s="308" t="s">
        <v>1061</v>
      </c>
      <c r="E75" s="309" t="s">
        <v>662</v>
      </c>
      <c r="F75" s="309" t="s">
        <v>1132</v>
      </c>
      <c r="G75" s="310">
        <f>IF(F75="I",IFERROR(VLOOKUP(C75,'Consolidado 2021'!B:H,7,FALSE),0),0)</f>
        <v>0</v>
      </c>
      <c r="H75" s="311"/>
      <c r="I75" s="312">
        <v>0</v>
      </c>
      <c r="J75" s="311"/>
      <c r="K75" s="310">
        <f>IF(F75="I",IFERROR(SUMIF('Consolidado 2020'!N:N,Clasificaciones!C75,'Consolidado 2020'!L:L),0),0)</f>
        <v>0</v>
      </c>
      <c r="L75" s="311"/>
      <c r="M75" s="312">
        <v>0</v>
      </c>
      <c r="N75" s="311"/>
      <c r="O75" s="310">
        <v>0</v>
      </c>
      <c r="P75" s="311"/>
      <c r="Q75" s="312">
        <v>0</v>
      </c>
    </row>
    <row r="76" spans="1:17" s="313" customFormat="1" ht="12" customHeight="1" x14ac:dyDescent="0.3">
      <c r="A76" s="307" t="s">
        <v>154</v>
      </c>
      <c r="B76" s="307" t="s">
        <v>1152</v>
      </c>
      <c r="C76" s="308">
        <v>1120112202</v>
      </c>
      <c r="D76" s="308" t="s">
        <v>202</v>
      </c>
      <c r="E76" s="309" t="s">
        <v>1137</v>
      </c>
      <c r="F76" s="309" t="s">
        <v>1132</v>
      </c>
      <c r="G76" s="310">
        <f>IF(F76="I",IFERROR(VLOOKUP(C76,'Consolidado 2021'!B:H,7,FALSE),0),0)</f>
        <v>68708100</v>
      </c>
      <c r="H76" s="311"/>
      <c r="I76" s="312">
        <v>0</v>
      </c>
      <c r="J76" s="311"/>
      <c r="K76" s="310">
        <f>IF(F76="I",IFERROR(SUMIF('Consolidado 2020'!N:N,Clasificaciones!C76,'Consolidado 2020'!L:L),0),0)</f>
        <v>689196000</v>
      </c>
      <c r="L76" s="311"/>
      <c r="M76" s="312">
        <v>0</v>
      </c>
      <c r="N76" s="311"/>
      <c r="O76" s="310">
        <v>0</v>
      </c>
      <c r="P76" s="311"/>
      <c r="Q76" s="312">
        <v>0</v>
      </c>
    </row>
    <row r="77" spans="1:17" s="313" customFormat="1" ht="12" customHeight="1" x14ac:dyDescent="0.3">
      <c r="A77" s="307" t="s">
        <v>154</v>
      </c>
      <c r="B77" s="307"/>
      <c r="C77" s="308">
        <v>11201123</v>
      </c>
      <c r="D77" s="308" t="s">
        <v>203</v>
      </c>
      <c r="E77" s="309" t="s">
        <v>662</v>
      </c>
      <c r="F77" s="309" t="s">
        <v>1129</v>
      </c>
      <c r="G77" s="310">
        <f>IF(F77="I",IFERROR(VLOOKUP(C77,'Consolidado 2021'!B:H,7,FALSE),0),0)</f>
        <v>0</v>
      </c>
      <c r="H77" s="311"/>
      <c r="I77" s="312">
        <v>0</v>
      </c>
      <c r="J77" s="311"/>
      <c r="K77" s="310">
        <f>IF(F77="I",IFERROR(SUMIF('Consolidado 2020'!N:N,Clasificaciones!C77,'Consolidado 2020'!L:L),0),0)</f>
        <v>0</v>
      </c>
      <c r="L77" s="311"/>
      <c r="M77" s="312">
        <v>0</v>
      </c>
      <c r="N77" s="311"/>
      <c r="O77" s="310">
        <v>0</v>
      </c>
      <c r="P77" s="311"/>
      <c r="Q77" s="312">
        <v>0</v>
      </c>
    </row>
    <row r="78" spans="1:17" s="313" customFormat="1" ht="12" customHeight="1" x14ac:dyDescent="0.3">
      <c r="A78" s="307" t="s">
        <v>154</v>
      </c>
      <c r="B78" s="307" t="s">
        <v>1152</v>
      </c>
      <c r="C78" s="308">
        <v>1120112301</v>
      </c>
      <c r="D78" s="308" t="s">
        <v>204</v>
      </c>
      <c r="E78" s="309" t="s">
        <v>662</v>
      </c>
      <c r="F78" s="309" t="s">
        <v>1132</v>
      </c>
      <c r="G78" s="310">
        <f>IF(F78="I",IFERROR(VLOOKUP(C78,'Consolidado 2021'!B:H,7,FALSE),0),0)</f>
        <v>6050000000</v>
      </c>
      <c r="H78" s="311"/>
      <c r="I78" s="312">
        <v>0</v>
      </c>
      <c r="J78" s="311"/>
      <c r="K78" s="310">
        <f>IF(F78="I",IFERROR(SUMIF('Consolidado 2020'!N:N,Clasificaciones!C78,'Consolidado 2020'!L:L),0),0)</f>
        <v>2790000000</v>
      </c>
      <c r="L78" s="311"/>
      <c r="M78" s="312">
        <v>0</v>
      </c>
      <c r="N78" s="311"/>
      <c r="O78" s="310">
        <v>0</v>
      </c>
      <c r="P78" s="311"/>
      <c r="Q78" s="312">
        <v>0</v>
      </c>
    </row>
    <row r="79" spans="1:17" s="313" customFormat="1" ht="12" customHeight="1" x14ac:dyDescent="0.3">
      <c r="A79" s="307" t="s">
        <v>154</v>
      </c>
      <c r="B79" s="307" t="s">
        <v>1152</v>
      </c>
      <c r="C79" s="308">
        <v>1120112302</v>
      </c>
      <c r="D79" s="308" t="s">
        <v>205</v>
      </c>
      <c r="E79" s="309" t="s">
        <v>1137</v>
      </c>
      <c r="F79" s="309" t="s">
        <v>1132</v>
      </c>
      <c r="G79" s="310">
        <f>IF(F79="I",IFERROR(VLOOKUP(C79,'Consolidado 2021'!B:H,7,FALSE),0),0)</f>
        <v>1202391750</v>
      </c>
      <c r="H79" s="311"/>
      <c r="I79" s="312">
        <v>0</v>
      </c>
      <c r="J79" s="311"/>
      <c r="K79" s="310">
        <f>IF(F79="I",IFERROR(SUMIF('Consolidado 2020'!N:N,Clasificaciones!C79,'Consolidado 2020'!L:L),0),0)</f>
        <v>2398608839</v>
      </c>
      <c r="L79" s="311"/>
      <c r="M79" s="312">
        <v>0</v>
      </c>
      <c r="N79" s="311"/>
      <c r="O79" s="310">
        <v>0</v>
      </c>
      <c r="P79" s="311"/>
      <c r="Q79" s="312">
        <v>0</v>
      </c>
    </row>
    <row r="80" spans="1:17" s="313" customFormat="1" ht="12" customHeight="1" x14ac:dyDescent="0.3">
      <c r="A80" s="307" t="s">
        <v>154</v>
      </c>
      <c r="B80" s="307"/>
      <c r="C80" s="308">
        <v>1120113</v>
      </c>
      <c r="D80" s="308" t="s">
        <v>206</v>
      </c>
      <c r="E80" s="309" t="s">
        <v>662</v>
      </c>
      <c r="F80" s="309" t="s">
        <v>1129</v>
      </c>
      <c r="G80" s="310">
        <f>IF(F80="I",IFERROR(VLOOKUP(C80,'Consolidado 2021'!B:H,7,FALSE),0),0)</f>
        <v>0</v>
      </c>
      <c r="H80" s="311"/>
      <c r="I80" s="312">
        <v>0</v>
      </c>
      <c r="J80" s="311"/>
      <c r="K80" s="310">
        <f>IF(F80="I",IFERROR(SUMIF('Consolidado 2020'!N:N,Clasificaciones!C80,'Consolidado 2020'!L:L),0),0)</f>
        <v>0</v>
      </c>
      <c r="L80" s="311"/>
      <c r="M80" s="312">
        <v>0</v>
      </c>
      <c r="N80" s="311"/>
      <c r="O80" s="310">
        <v>0</v>
      </c>
      <c r="P80" s="311"/>
      <c r="Q80" s="312">
        <v>0</v>
      </c>
    </row>
    <row r="81" spans="1:17" s="313" customFormat="1" ht="12" customHeight="1" x14ac:dyDescent="0.3">
      <c r="A81" s="307" t="s">
        <v>154</v>
      </c>
      <c r="B81" s="307"/>
      <c r="C81" s="308">
        <v>11201131</v>
      </c>
      <c r="D81" s="308" t="s">
        <v>207</v>
      </c>
      <c r="E81" s="309" t="s">
        <v>662</v>
      </c>
      <c r="F81" s="309" t="s">
        <v>1129</v>
      </c>
      <c r="G81" s="310">
        <f>IF(F81="I",IFERROR(VLOOKUP(C81,'Consolidado 2021'!B:H,7,FALSE),0),0)</f>
        <v>0</v>
      </c>
      <c r="H81" s="311"/>
      <c r="I81" s="312">
        <v>0</v>
      </c>
      <c r="J81" s="311"/>
      <c r="K81" s="310">
        <f>IF(F81="I",IFERROR(SUMIF('Consolidado 2020'!N:N,Clasificaciones!C81,'Consolidado 2020'!L:L),0),0)</f>
        <v>0</v>
      </c>
      <c r="L81" s="311"/>
      <c r="M81" s="312">
        <v>0</v>
      </c>
      <c r="N81" s="311"/>
      <c r="O81" s="310">
        <v>0</v>
      </c>
      <c r="P81" s="311"/>
      <c r="Q81" s="312">
        <v>0</v>
      </c>
    </row>
    <row r="82" spans="1:17" s="313" customFormat="1" ht="12" customHeight="1" x14ac:dyDescent="0.3">
      <c r="A82" s="307" t="s">
        <v>154</v>
      </c>
      <c r="B82" s="307" t="s">
        <v>1152</v>
      </c>
      <c r="C82" s="308">
        <v>1120113101</v>
      </c>
      <c r="D82" s="308" t="s">
        <v>208</v>
      </c>
      <c r="E82" s="309" t="s">
        <v>662</v>
      </c>
      <c r="F82" s="309" t="s">
        <v>1132</v>
      </c>
      <c r="G82" s="310">
        <f>IF(F82="I",IFERROR(VLOOKUP(C82,'Consolidado 2021'!B:H,7,FALSE),0),0)</f>
        <v>2786000000</v>
      </c>
      <c r="H82" s="311"/>
      <c r="I82" s="312">
        <v>0</v>
      </c>
      <c r="J82" s="311"/>
      <c r="K82" s="310">
        <f>IF(F82="I",IFERROR(SUMIF('Consolidado 2020'!N:N,Clasificaciones!C82,'Consolidado 2020'!L:L),0),0)</f>
        <v>2939000000</v>
      </c>
      <c r="L82" s="311"/>
      <c r="M82" s="312">
        <v>0</v>
      </c>
      <c r="N82" s="311"/>
      <c r="O82" s="310">
        <v>0</v>
      </c>
      <c r="P82" s="311"/>
      <c r="Q82" s="312">
        <v>0</v>
      </c>
    </row>
    <row r="83" spans="1:17" s="313" customFormat="1" ht="12" customHeight="1" x14ac:dyDescent="0.3">
      <c r="A83" s="307" t="s">
        <v>154</v>
      </c>
      <c r="B83" s="307"/>
      <c r="C83" s="308">
        <v>1120113102</v>
      </c>
      <c r="D83" s="308" t="s">
        <v>396</v>
      </c>
      <c r="E83" s="309" t="s">
        <v>1137</v>
      </c>
      <c r="F83" s="309" t="s">
        <v>1132</v>
      </c>
      <c r="G83" s="310">
        <f>IF(F83="I",IFERROR(VLOOKUP(C83,'Consolidado 2021'!B:H,7,FALSE),0),0)</f>
        <v>0</v>
      </c>
      <c r="H83" s="311"/>
      <c r="I83" s="312">
        <v>0</v>
      </c>
      <c r="J83" s="311"/>
      <c r="K83" s="310">
        <f>IF(F83="I",IFERROR(SUMIF('Consolidado 2020'!N:N,Clasificaciones!C83,'Consolidado 2020'!L:L),0),0)</f>
        <v>0</v>
      </c>
      <c r="L83" s="311"/>
      <c r="M83" s="312">
        <v>0</v>
      </c>
      <c r="N83" s="311"/>
      <c r="O83" s="310">
        <v>0</v>
      </c>
      <c r="P83" s="311"/>
      <c r="Q83" s="312">
        <v>0</v>
      </c>
    </row>
    <row r="84" spans="1:17" s="313" customFormat="1" ht="12" customHeight="1" x14ac:dyDescent="0.3">
      <c r="A84" s="307" t="s">
        <v>154</v>
      </c>
      <c r="B84" s="307"/>
      <c r="C84" s="308">
        <v>11201132</v>
      </c>
      <c r="D84" s="308" t="s">
        <v>1062</v>
      </c>
      <c r="E84" s="309" t="s">
        <v>662</v>
      </c>
      <c r="F84" s="309" t="s">
        <v>1129</v>
      </c>
      <c r="G84" s="310">
        <f>IF(F84="I",IFERROR(VLOOKUP(C84,'Consolidado 2021'!B:H,7,FALSE),0),0)</f>
        <v>0</v>
      </c>
      <c r="H84" s="311"/>
      <c r="I84" s="312">
        <v>0</v>
      </c>
      <c r="J84" s="311"/>
      <c r="K84" s="310">
        <f>IF(F84="I",IFERROR(SUMIF('Consolidado 2020'!N:N,Clasificaciones!C84,'Consolidado 2020'!L:L),0),0)</f>
        <v>0</v>
      </c>
      <c r="L84" s="311"/>
      <c r="M84" s="312">
        <v>0</v>
      </c>
      <c r="N84" s="311"/>
      <c r="O84" s="310">
        <v>0</v>
      </c>
      <c r="P84" s="311"/>
      <c r="Q84" s="312">
        <v>0</v>
      </c>
    </row>
    <row r="85" spans="1:17" s="313" customFormat="1" ht="12" customHeight="1" x14ac:dyDescent="0.3">
      <c r="A85" s="307" t="s">
        <v>154</v>
      </c>
      <c r="B85" s="307" t="s">
        <v>1152</v>
      </c>
      <c r="C85" s="308">
        <v>1120113201</v>
      </c>
      <c r="D85" s="308" t="s">
        <v>1063</v>
      </c>
      <c r="E85" s="309" t="s">
        <v>662</v>
      </c>
      <c r="F85" s="309" t="s">
        <v>1132</v>
      </c>
      <c r="G85" s="310">
        <f>IF(F85="I",IFERROR(VLOOKUP(C85,'Consolidado 2021'!B:H,7,FALSE),0),0)</f>
        <v>0</v>
      </c>
      <c r="H85" s="311"/>
      <c r="I85" s="312">
        <v>0</v>
      </c>
      <c r="J85" s="311"/>
      <c r="K85" s="310">
        <f>IF(F85="I",IFERROR(SUMIF('Consolidado 2020'!N:N,Clasificaciones!C85,'Consolidado 2020'!L:L),0),0)</f>
        <v>7000000</v>
      </c>
      <c r="L85" s="311"/>
      <c r="M85" s="312">
        <v>0</v>
      </c>
      <c r="N85" s="311"/>
      <c r="O85" s="310">
        <v>0</v>
      </c>
      <c r="P85" s="311"/>
      <c r="Q85" s="312">
        <v>0</v>
      </c>
    </row>
    <row r="86" spans="1:17" s="313" customFormat="1" ht="12" customHeight="1" x14ac:dyDescent="0.3">
      <c r="A86" s="307" t="s">
        <v>154</v>
      </c>
      <c r="B86" s="307"/>
      <c r="C86" s="308">
        <v>1120113202</v>
      </c>
      <c r="D86" s="308" t="s">
        <v>1154</v>
      </c>
      <c r="E86" s="309" t="s">
        <v>1137</v>
      </c>
      <c r="F86" s="309" t="s">
        <v>1132</v>
      </c>
      <c r="G86" s="310">
        <f>IF(F86="I",IFERROR(VLOOKUP(C86,'Consolidado 2021'!B:H,7,FALSE),0),0)</f>
        <v>0</v>
      </c>
      <c r="H86" s="311"/>
      <c r="I86" s="312">
        <v>0</v>
      </c>
      <c r="J86" s="311"/>
      <c r="K86" s="310">
        <f>IF(F86="I",IFERROR(SUMIF('Consolidado 2020'!N:N,Clasificaciones!C86,'Consolidado 2020'!L:L),0),0)</f>
        <v>0</v>
      </c>
      <c r="L86" s="311"/>
      <c r="M86" s="312">
        <v>0</v>
      </c>
      <c r="N86" s="311"/>
      <c r="O86" s="310">
        <v>0</v>
      </c>
      <c r="P86" s="311"/>
      <c r="Q86" s="312">
        <v>0</v>
      </c>
    </row>
    <row r="87" spans="1:17" s="313" customFormat="1" ht="12" customHeight="1" x14ac:dyDescent="0.3">
      <c r="A87" s="307" t="s">
        <v>154</v>
      </c>
      <c r="B87" s="307"/>
      <c r="C87" s="308">
        <v>11201133</v>
      </c>
      <c r="D87" s="308" t="s">
        <v>1155</v>
      </c>
      <c r="E87" s="309" t="s">
        <v>662</v>
      </c>
      <c r="F87" s="309" t="s">
        <v>1129</v>
      </c>
      <c r="G87" s="310">
        <f>IF(F87="I",IFERROR(VLOOKUP(C87,'Consolidado 2021'!B:H,7,FALSE),0),0)</f>
        <v>0</v>
      </c>
      <c r="H87" s="311"/>
      <c r="I87" s="312">
        <v>0</v>
      </c>
      <c r="J87" s="311"/>
      <c r="K87" s="310">
        <f>IF(F87="I",IFERROR(SUMIF('Consolidado 2020'!N:N,Clasificaciones!C87,'Consolidado 2020'!L:L),0),0)</f>
        <v>0</v>
      </c>
      <c r="L87" s="311"/>
      <c r="M87" s="312">
        <v>0</v>
      </c>
      <c r="N87" s="311"/>
      <c r="O87" s="310">
        <v>0</v>
      </c>
      <c r="P87" s="311"/>
      <c r="Q87" s="312">
        <v>0</v>
      </c>
    </row>
    <row r="88" spans="1:17" s="313" customFormat="1" ht="12" customHeight="1" x14ac:dyDescent="0.3">
      <c r="A88" s="307" t="s">
        <v>154</v>
      </c>
      <c r="B88" s="307"/>
      <c r="C88" s="308">
        <v>1120113301</v>
      </c>
      <c r="D88" s="308" t="s">
        <v>1156</v>
      </c>
      <c r="E88" s="309" t="s">
        <v>662</v>
      </c>
      <c r="F88" s="309" t="s">
        <v>1132</v>
      </c>
      <c r="G88" s="310">
        <f>IF(F88="I",IFERROR(VLOOKUP(C88,'Consolidado 2021'!B:H,7,FALSE),0),0)</f>
        <v>0</v>
      </c>
      <c r="H88" s="311"/>
      <c r="I88" s="312">
        <v>0</v>
      </c>
      <c r="J88" s="311"/>
      <c r="K88" s="310">
        <f>IF(F88="I",IFERROR(SUMIF('Consolidado 2020'!N:N,Clasificaciones!C88,'Consolidado 2020'!L:L),0),0)</f>
        <v>0</v>
      </c>
      <c r="L88" s="311"/>
      <c r="M88" s="312">
        <v>0</v>
      </c>
      <c r="N88" s="311"/>
      <c r="O88" s="310">
        <v>0</v>
      </c>
      <c r="P88" s="311"/>
      <c r="Q88" s="312">
        <v>0</v>
      </c>
    </row>
    <row r="89" spans="1:17" s="313" customFormat="1" ht="12" customHeight="1" x14ac:dyDescent="0.3">
      <c r="A89" s="307" t="s">
        <v>154</v>
      </c>
      <c r="B89" s="307"/>
      <c r="C89" s="308">
        <v>1120113302</v>
      </c>
      <c r="D89" s="308" t="s">
        <v>1157</v>
      </c>
      <c r="E89" s="309" t="s">
        <v>1137</v>
      </c>
      <c r="F89" s="309" t="s">
        <v>1132</v>
      </c>
      <c r="G89" s="310">
        <f>IF(F89="I",IFERROR(VLOOKUP(C89,'Consolidado 2021'!B:H,7,FALSE),0),0)</f>
        <v>0</v>
      </c>
      <c r="H89" s="311"/>
      <c r="I89" s="312">
        <v>0</v>
      </c>
      <c r="J89" s="311"/>
      <c r="K89" s="310">
        <f>IF(F89="I",IFERROR(SUMIF('Consolidado 2020'!N:N,Clasificaciones!C89,'Consolidado 2020'!L:L),0),0)</f>
        <v>0</v>
      </c>
      <c r="L89" s="311"/>
      <c r="M89" s="312">
        <v>0</v>
      </c>
      <c r="N89" s="311"/>
      <c r="O89" s="310">
        <v>0</v>
      </c>
      <c r="P89" s="311"/>
      <c r="Q89" s="312">
        <v>0</v>
      </c>
    </row>
    <row r="90" spans="1:17" s="313" customFormat="1" ht="12" customHeight="1" x14ac:dyDescent="0.3">
      <c r="A90" s="307" t="s">
        <v>154</v>
      </c>
      <c r="B90" s="307"/>
      <c r="C90" s="308">
        <v>1120114</v>
      </c>
      <c r="D90" s="308" t="s">
        <v>209</v>
      </c>
      <c r="E90" s="309" t="s">
        <v>662</v>
      </c>
      <c r="F90" s="309" t="s">
        <v>1129</v>
      </c>
      <c r="G90" s="310">
        <f>IF(F90="I",IFERROR(VLOOKUP(C90,'Consolidado 2021'!B:H,7,FALSE),0),0)</f>
        <v>0</v>
      </c>
      <c r="H90" s="311"/>
      <c r="I90" s="312">
        <v>0</v>
      </c>
      <c r="J90" s="311"/>
      <c r="K90" s="310">
        <f>IF(F90="I",IFERROR(SUMIF('Consolidado 2020'!N:N,Clasificaciones!C90,'Consolidado 2020'!L:L),0),0)</f>
        <v>0</v>
      </c>
      <c r="L90" s="311"/>
      <c r="M90" s="312">
        <v>0</v>
      </c>
      <c r="N90" s="311"/>
      <c r="O90" s="310">
        <v>0</v>
      </c>
      <c r="P90" s="311"/>
      <c r="Q90" s="312">
        <v>0</v>
      </c>
    </row>
    <row r="91" spans="1:17" s="313" customFormat="1" ht="12" customHeight="1" x14ac:dyDescent="0.3">
      <c r="A91" s="307" t="s">
        <v>154</v>
      </c>
      <c r="B91" s="307"/>
      <c r="C91" s="308">
        <v>11201141</v>
      </c>
      <c r="D91" s="308" t="s">
        <v>199</v>
      </c>
      <c r="E91" s="309" t="s">
        <v>662</v>
      </c>
      <c r="F91" s="309" t="s">
        <v>1129</v>
      </c>
      <c r="G91" s="310">
        <f>IF(F91="I",IFERROR(VLOOKUP(C91,'Consolidado 2021'!B:H,7,FALSE),0),0)</f>
        <v>0</v>
      </c>
      <c r="H91" s="311"/>
      <c r="I91" s="312">
        <v>0</v>
      </c>
      <c r="J91" s="311"/>
      <c r="K91" s="310">
        <f>IF(F91="I",IFERROR(SUMIF('Consolidado 2020'!N:N,Clasificaciones!C91,'Consolidado 2020'!L:L),0),0)</f>
        <v>0</v>
      </c>
      <c r="L91" s="311"/>
      <c r="M91" s="312">
        <v>0</v>
      </c>
      <c r="N91" s="311"/>
      <c r="O91" s="310">
        <v>0</v>
      </c>
      <c r="P91" s="311"/>
      <c r="Q91" s="312">
        <v>0</v>
      </c>
    </row>
    <row r="92" spans="1:17" s="313" customFormat="1" ht="12" customHeight="1" x14ac:dyDescent="0.3">
      <c r="A92" s="307" t="s">
        <v>154</v>
      </c>
      <c r="B92" s="307"/>
      <c r="C92" s="308">
        <v>1120114101</v>
      </c>
      <c r="D92" s="308" t="s">
        <v>1158</v>
      </c>
      <c r="E92" s="309" t="s">
        <v>662</v>
      </c>
      <c r="F92" s="309" t="s">
        <v>1132</v>
      </c>
      <c r="G92" s="310">
        <f>IF(F92="I",IFERROR(VLOOKUP(C92,'Consolidado 2021'!B:H,7,FALSE),0),0)</f>
        <v>0</v>
      </c>
      <c r="H92" s="311"/>
      <c r="I92" s="312">
        <v>0</v>
      </c>
      <c r="J92" s="311"/>
      <c r="K92" s="310">
        <f>IF(F92="I",IFERROR(SUMIF('Consolidado 2020'!N:N,Clasificaciones!C92,'Consolidado 2020'!L:L),0),0)</f>
        <v>0</v>
      </c>
      <c r="L92" s="311"/>
      <c r="M92" s="312">
        <v>0</v>
      </c>
      <c r="N92" s="311"/>
      <c r="O92" s="310">
        <v>0</v>
      </c>
      <c r="P92" s="311"/>
      <c r="Q92" s="312">
        <v>0</v>
      </c>
    </row>
    <row r="93" spans="1:17" s="313" customFormat="1" ht="12" customHeight="1" x14ac:dyDescent="0.3">
      <c r="A93" s="307" t="s">
        <v>154</v>
      </c>
      <c r="B93" s="307"/>
      <c r="C93" s="308">
        <v>1120114102</v>
      </c>
      <c r="D93" s="308" t="s">
        <v>398</v>
      </c>
      <c r="E93" s="309" t="s">
        <v>1137</v>
      </c>
      <c r="F93" s="309" t="s">
        <v>1132</v>
      </c>
      <c r="G93" s="310">
        <f>IF(F93="I",IFERROR(VLOOKUP(C93,'Consolidado 2021'!B:H,7,FALSE),0),0)</f>
        <v>0</v>
      </c>
      <c r="H93" s="311"/>
      <c r="I93" s="312">
        <v>0</v>
      </c>
      <c r="J93" s="311"/>
      <c r="K93" s="310">
        <f>IF(F93="I",IFERROR(SUMIF('Consolidado 2020'!N:N,Clasificaciones!C93,'Consolidado 2020'!L:L),0),0)</f>
        <v>0</v>
      </c>
      <c r="L93" s="311"/>
      <c r="M93" s="312">
        <v>0</v>
      </c>
      <c r="N93" s="311"/>
      <c r="O93" s="310">
        <v>0</v>
      </c>
      <c r="P93" s="311"/>
      <c r="Q93" s="312">
        <v>0</v>
      </c>
    </row>
    <row r="94" spans="1:17" s="313" customFormat="1" ht="12" customHeight="1" x14ac:dyDescent="0.3">
      <c r="A94" s="307" t="s">
        <v>154</v>
      </c>
      <c r="B94" s="307"/>
      <c r="C94" s="308">
        <v>11201142</v>
      </c>
      <c r="D94" s="308" t="s">
        <v>201</v>
      </c>
      <c r="E94" s="309" t="s">
        <v>662</v>
      </c>
      <c r="F94" s="309" t="s">
        <v>1129</v>
      </c>
      <c r="G94" s="310">
        <f>IF(F94="I",IFERROR(VLOOKUP(C94,'Consolidado 2021'!B:H,7,FALSE),0),0)</f>
        <v>0</v>
      </c>
      <c r="H94" s="311"/>
      <c r="I94" s="312">
        <v>0</v>
      </c>
      <c r="J94" s="311"/>
      <c r="K94" s="310">
        <f>IF(F94="I",IFERROR(SUMIF('Consolidado 2020'!N:N,Clasificaciones!C94,'Consolidado 2020'!L:L),0),0)</f>
        <v>0</v>
      </c>
      <c r="L94" s="311"/>
      <c r="M94" s="312">
        <v>0</v>
      </c>
      <c r="N94" s="311"/>
      <c r="O94" s="310">
        <v>0</v>
      </c>
      <c r="P94" s="311"/>
      <c r="Q94" s="312">
        <v>0</v>
      </c>
    </row>
    <row r="95" spans="1:17" s="313" customFormat="1" ht="12" customHeight="1" x14ac:dyDescent="0.3">
      <c r="A95" s="307" t="s">
        <v>154</v>
      </c>
      <c r="B95" s="307"/>
      <c r="C95" s="308">
        <v>1120114201</v>
      </c>
      <c r="D95" s="308" t="s">
        <v>1159</v>
      </c>
      <c r="E95" s="309" t="s">
        <v>662</v>
      </c>
      <c r="F95" s="309" t="s">
        <v>1132</v>
      </c>
      <c r="G95" s="310">
        <f>IF(F95="I",IFERROR(VLOOKUP(C95,'Consolidado 2021'!B:H,7,FALSE),0),0)</f>
        <v>0</v>
      </c>
      <c r="H95" s="311"/>
      <c r="I95" s="312">
        <v>0</v>
      </c>
      <c r="J95" s="311"/>
      <c r="K95" s="310">
        <f>IF(F95="I",IFERROR(SUMIF('Consolidado 2020'!N:N,Clasificaciones!C95,'Consolidado 2020'!L:L),0),0)</f>
        <v>0</v>
      </c>
      <c r="L95" s="311"/>
      <c r="M95" s="312">
        <v>0</v>
      </c>
      <c r="N95" s="311"/>
      <c r="O95" s="310">
        <v>0</v>
      </c>
      <c r="P95" s="311"/>
      <c r="Q95" s="312">
        <v>0</v>
      </c>
    </row>
    <row r="96" spans="1:17" s="313" customFormat="1" ht="12" customHeight="1" x14ac:dyDescent="0.3">
      <c r="A96" s="307" t="s">
        <v>154</v>
      </c>
      <c r="B96" s="307" t="s">
        <v>1152</v>
      </c>
      <c r="C96" s="308">
        <v>1120114202</v>
      </c>
      <c r="D96" s="308" t="s">
        <v>399</v>
      </c>
      <c r="E96" s="309" t="s">
        <v>1137</v>
      </c>
      <c r="F96" s="309" t="s">
        <v>1132</v>
      </c>
      <c r="G96" s="310">
        <f>IF(F96="I",IFERROR(VLOOKUP(C96,'Consolidado 2021'!B:H,7,FALSE),0),0)</f>
        <v>0</v>
      </c>
      <c r="H96" s="311"/>
      <c r="I96" s="312">
        <v>0</v>
      </c>
      <c r="J96" s="311"/>
      <c r="K96" s="310">
        <f>IF(F96="I",IFERROR(SUMIF('Consolidado 2020'!N:N,Clasificaciones!C96,'Consolidado 2020'!L:L),0),0)</f>
        <v>0</v>
      </c>
      <c r="L96" s="311"/>
      <c r="M96" s="312">
        <v>0</v>
      </c>
      <c r="N96" s="311"/>
      <c r="O96" s="310">
        <v>0</v>
      </c>
      <c r="P96" s="311"/>
      <c r="Q96" s="312">
        <v>0</v>
      </c>
    </row>
    <row r="97" spans="1:17" s="313" customFormat="1" ht="12" customHeight="1" x14ac:dyDescent="0.3">
      <c r="A97" s="307" t="s">
        <v>154</v>
      </c>
      <c r="B97" s="307"/>
      <c r="C97" s="308">
        <v>11201143</v>
      </c>
      <c r="D97" s="308" t="s">
        <v>203</v>
      </c>
      <c r="E97" s="309" t="s">
        <v>662</v>
      </c>
      <c r="F97" s="309" t="s">
        <v>1129</v>
      </c>
      <c r="G97" s="310">
        <f>IF(F97="I",IFERROR(VLOOKUP(C97,'Consolidado 2021'!B:H,7,FALSE),0),0)</f>
        <v>0</v>
      </c>
      <c r="H97" s="311"/>
      <c r="I97" s="312">
        <v>0</v>
      </c>
      <c r="J97" s="311"/>
      <c r="K97" s="310">
        <f>IF(F97="I",IFERROR(SUMIF('Consolidado 2020'!N:N,Clasificaciones!C97,'Consolidado 2020'!L:L),0),0)</f>
        <v>0</v>
      </c>
      <c r="L97" s="311"/>
      <c r="M97" s="312">
        <v>0</v>
      </c>
      <c r="N97" s="311"/>
      <c r="O97" s="310">
        <v>0</v>
      </c>
      <c r="P97" s="311"/>
      <c r="Q97" s="312">
        <v>0</v>
      </c>
    </row>
    <row r="98" spans="1:17" s="313" customFormat="1" ht="12" customHeight="1" x14ac:dyDescent="0.3">
      <c r="A98" s="307" t="s">
        <v>154</v>
      </c>
      <c r="B98" s="307" t="s">
        <v>1152</v>
      </c>
      <c r="C98" s="308">
        <v>1120114301</v>
      </c>
      <c r="D98" s="308" t="s">
        <v>210</v>
      </c>
      <c r="E98" s="309" t="s">
        <v>662</v>
      </c>
      <c r="F98" s="309" t="s">
        <v>1132</v>
      </c>
      <c r="G98" s="310">
        <f>IF(F98="I",IFERROR(VLOOKUP(C98,'Consolidado 2021'!B:H,7,FALSE),0),0)</f>
        <v>8007017205</v>
      </c>
      <c r="H98" s="311"/>
      <c r="I98" s="312">
        <v>0</v>
      </c>
      <c r="J98" s="311"/>
      <c r="K98" s="310">
        <f>IF(F98="I",IFERROR(SUMIF('Consolidado 2020'!N:N,Clasificaciones!C98,'Consolidado 2020'!L:L),0),0)</f>
        <v>0</v>
      </c>
      <c r="L98" s="311"/>
      <c r="M98" s="312">
        <v>0</v>
      </c>
      <c r="N98" s="311"/>
      <c r="O98" s="310">
        <v>0</v>
      </c>
      <c r="P98" s="311"/>
      <c r="Q98" s="312">
        <v>0</v>
      </c>
    </row>
    <row r="99" spans="1:17" s="313" customFormat="1" ht="12" customHeight="1" x14ac:dyDescent="0.3">
      <c r="A99" s="307" t="s">
        <v>154</v>
      </c>
      <c r="B99" s="307" t="s">
        <v>1152</v>
      </c>
      <c r="C99" s="308">
        <v>1120114302</v>
      </c>
      <c r="D99" s="308" t="s">
        <v>401</v>
      </c>
      <c r="E99" s="309" t="s">
        <v>1137</v>
      </c>
      <c r="F99" s="309" t="s">
        <v>1132</v>
      </c>
      <c r="G99" s="310">
        <f>IF(F99="I",IFERROR(VLOOKUP(C99,'Consolidado 2021'!B:H,7,FALSE),0),0)</f>
        <v>0</v>
      </c>
      <c r="H99" s="311"/>
      <c r="I99" s="312">
        <v>0</v>
      </c>
      <c r="J99" s="311"/>
      <c r="K99" s="310">
        <f>IF(F99="I",IFERROR(SUMIF('Consolidado 2020'!N:N,Clasificaciones!C99,'Consolidado 2020'!L:L),0),0)</f>
        <v>0</v>
      </c>
      <c r="L99" s="311"/>
      <c r="M99" s="312">
        <v>0</v>
      </c>
      <c r="N99" s="311"/>
      <c r="O99" s="310">
        <v>0</v>
      </c>
      <c r="P99" s="311"/>
      <c r="Q99" s="312">
        <v>0</v>
      </c>
    </row>
    <row r="100" spans="1:17" s="313" customFormat="1" ht="12" customHeight="1" x14ac:dyDescent="0.3">
      <c r="A100" s="307" t="s">
        <v>154</v>
      </c>
      <c r="B100" s="307"/>
      <c r="C100" s="308">
        <v>11201144</v>
      </c>
      <c r="D100" s="308" t="s">
        <v>207</v>
      </c>
      <c r="E100" s="309" t="s">
        <v>662</v>
      </c>
      <c r="F100" s="309" t="s">
        <v>1129</v>
      </c>
      <c r="G100" s="310">
        <f>IF(F100="I",IFERROR(VLOOKUP(C100,'Consolidado 2021'!B:H,7,FALSE),0),0)</f>
        <v>0</v>
      </c>
      <c r="H100" s="311"/>
      <c r="I100" s="312">
        <v>0</v>
      </c>
      <c r="J100" s="311"/>
      <c r="K100" s="310">
        <f>IF(F100="I",IFERROR(SUMIF('Consolidado 2020'!N:N,Clasificaciones!C100,'Consolidado 2020'!L:L),0),0)</f>
        <v>0</v>
      </c>
      <c r="L100" s="311"/>
      <c r="M100" s="312">
        <v>0</v>
      </c>
      <c r="N100" s="311"/>
      <c r="O100" s="310">
        <v>0</v>
      </c>
      <c r="P100" s="311"/>
      <c r="Q100" s="312">
        <v>0</v>
      </c>
    </row>
    <row r="101" spans="1:17" s="313" customFormat="1" ht="12" customHeight="1" x14ac:dyDescent="0.3">
      <c r="A101" s="307" t="s">
        <v>154</v>
      </c>
      <c r="B101" s="307"/>
      <c r="C101" s="308">
        <v>1120114401</v>
      </c>
      <c r="D101" s="308" t="s">
        <v>208</v>
      </c>
      <c r="E101" s="309" t="s">
        <v>662</v>
      </c>
      <c r="F101" s="309" t="s">
        <v>1132</v>
      </c>
      <c r="G101" s="310">
        <f>IF(F101="I",IFERROR(VLOOKUP(C101,'Consolidado 2021'!B:H,7,FALSE),0),0)</f>
        <v>0</v>
      </c>
      <c r="H101" s="311"/>
      <c r="I101" s="312">
        <v>0</v>
      </c>
      <c r="J101" s="311"/>
      <c r="K101" s="310">
        <f>IF(F101="I",IFERROR(SUMIF('Consolidado 2020'!N:N,Clasificaciones!C101,'Consolidado 2020'!L:L),0),0)</f>
        <v>0</v>
      </c>
      <c r="L101" s="311"/>
      <c r="M101" s="312">
        <v>0</v>
      </c>
      <c r="N101" s="311"/>
      <c r="O101" s="310">
        <v>0</v>
      </c>
      <c r="P101" s="311"/>
      <c r="Q101" s="312">
        <v>0</v>
      </c>
    </row>
    <row r="102" spans="1:17" s="313" customFormat="1" ht="12" customHeight="1" x14ac:dyDescent="0.3">
      <c r="A102" s="307" t="s">
        <v>154</v>
      </c>
      <c r="B102" s="307"/>
      <c r="C102" s="308">
        <v>1120114402</v>
      </c>
      <c r="D102" s="308" t="s">
        <v>396</v>
      </c>
      <c r="E102" s="309" t="s">
        <v>1137</v>
      </c>
      <c r="F102" s="309" t="s">
        <v>1132</v>
      </c>
      <c r="G102" s="310">
        <f>IF(F102="I",IFERROR(VLOOKUP(C102,'Consolidado 2021'!B:H,7,FALSE),0),0)</f>
        <v>0</v>
      </c>
      <c r="H102" s="311"/>
      <c r="I102" s="312">
        <v>0</v>
      </c>
      <c r="J102" s="311"/>
      <c r="K102" s="310">
        <f>IF(F102="I",IFERROR(SUMIF('Consolidado 2020'!N:N,Clasificaciones!C102,'Consolidado 2020'!L:L),0),0)</f>
        <v>0</v>
      </c>
      <c r="L102" s="311"/>
      <c r="M102" s="312">
        <v>0</v>
      </c>
      <c r="N102" s="311"/>
      <c r="O102" s="310">
        <v>0</v>
      </c>
      <c r="P102" s="311"/>
      <c r="Q102" s="312">
        <v>0</v>
      </c>
    </row>
    <row r="103" spans="1:17" s="313" customFormat="1" ht="12" customHeight="1" x14ac:dyDescent="0.3">
      <c r="A103" s="307" t="s">
        <v>154</v>
      </c>
      <c r="B103" s="307"/>
      <c r="C103" s="308">
        <v>11201145</v>
      </c>
      <c r="D103" s="308" t="s">
        <v>1062</v>
      </c>
      <c r="E103" s="309" t="s">
        <v>662</v>
      </c>
      <c r="F103" s="309" t="s">
        <v>1129</v>
      </c>
      <c r="G103" s="310">
        <f>IF(F103="I",IFERROR(VLOOKUP(C103,'Consolidado 2021'!B:H,7,FALSE),0),0)</f>
        <v>0</v>
      </c>
      <c r="H103" s="311"/>
      <c r="I103" s="312">
        <v>0</v>
      </c>
      <c r="J103" s="311"/>
      <c r="K103" s="310">
        <f>IF(F103="I",IFERROR(SUMIF('Consolidado 2020'!N:N,Clasificaciones!C103,'Consolidado 2020'!L:L),0),0)</f>
        <v>0</v>
      </c>
      <c r="L103" s="311"/>
      <c r="M103" s="312">
        <v>0</v>
      </c>
      <c r="N103" s="311"/>
      <c r="O103" s="310">
        <v>0</v>
      </c>
      <c r="P103" s="311"/>
      <c r="Q103" s="312">
        <v>0</v>
      </c>
    </row>
    <row r="104" spans="1:17" s="313" customFormat="1" ht="12" customHeight="1" x14ac:dyDescent="0.3">
      <c r="A104" s="307" t="s">
        <v>154</v>
      </c>
      <c r="B104" s="307"/>
      <c r="C104" s="308">
        <v>1120114501</v>
      </c>
      <c r="D104" s="308" t="s">
        <v>1063</v>
      </c>
      <c r="E104" s="309" t="s">
        <v>662</v>
      </c>
      <c r="F104" s="309" t="s">
        <v>1132</v>
      </c>
      <c r="G104" s="310">
        <f>IF(F104="I",IFERROR(VLOOKUP(C104,'Consolidado 2021'!B:H,7,FALSE),0),0)</f>
        <v>0</v>
      </c>
      <c r="H104" s="311"/>
      <c r="I104" s="312">
        <v>0</v>
      </c>
      <c r="J104" s="311"/>
      <c r="K104" s="310">
        <f>IF(F104="I",IFERROR(SUMIF('Consolidado 2020'!N:N,Clasificaciones!C104,'Consolidado 2020'!L:L),0),0)</f>
        <v>0</v>
      </c>
      <c r="L104" s="311"/>
      <c r="M104" s="312">
        <v>0</v>
      </c>
      <c r="N104" s="311"/>
      <c r="O104" s="310">
        <v>0</v>
      </c>
      <c r="P104" s="311"/>
      <c r="Q104" s="312">
        <v>0</v>
      </c>
    </row>
    <row r="105" spans="1:17" s="313" customFormat="1" ht="12" customHeight="1" x14ac:dyDescent="0.3">
      <c r="A105" s="307" t="s">
        <v>154</v>
      </c>
      <c r="B105" s="307"/>
      <c r="C105" s="308">
        <v>1120114502</v>
      </c>
      <c r="D105" s="308" t="s">
        <v>1154</v>
      </c>
      <c r="E105" s="309" t="s">
        <v>1137</v>
      </c>
      <c r="F105" s="309" t="s">
        <v>1132</v>
      </c>
      <c r="G105" s="310">
        <f>IF(F105="I",IFERROR(VLOOKUP(C105,'Consolidado 2021'!B:H,7,FALSE),0),0)</f>
        <v>0</v>
      </c>
      <c r="H105" s="311"/>
      <c r="I105" s="312">
        <v>0</v>
      </c>
      <c r="J105" s="311"/>
      <c r="K105" s="310">
        <f>IF(F105="I",IFERROR(SUMIF('Consolidado 2020'!N:N,Clasificaciones!C105,'Consolidado 2020'!L:L),0),0)</f>
        <v>0</v>
      </c>
      <c r="L105" s="311"/>
      <c r="M105" s="312">
        <v>0</v>
      </c>
      <c r="N105" s="311"/>
      <c r="O105" s="310">
        <v>0</v>
      </c>
      <c r="P105" s="311"/>
      <c r="Q105" s="312">
        <v>0</v>
      </c>
    </row>
    <row r="106" spans="1:17" s="313" customFormat="1" ht="12" customHeight="1" x14ac:dyDescent="0.3">
      <c r="A106" s="307" t="s">
        <v>154</v>
      </c>
      <c r="B106" s="307"/>
      <c r="C106" s="308">
        <v>11201146</v>
      </c>
      <c r="D106" s="308" t="s">
        <v>1155</v>
      </c>
      <c r="E106" s="309" t="s">
        <v>662</v>
      </c>
      <c r="F106" s="309" t="s">
        <v>1129</v>
      </c>
      <c r="G106" s="310">
        <f>IF(F106="I",IFERROR(VLOOKUP(C106,'Consolidado 2021'!B:H,7,FALSE),0),0)</f>
        <v>0</v>
      </c>
      <c r="H106" s="311"/>
      <c r="I106" s="312">
        <v>0</v>
      </c>
      <c r="J106" s="311"/>
      <c r="K106" s="310">
        <f>IF(F106="I",IFERROR(SUMIF('Consolidado 2020'!N:N,Clasificaciones!C106,'Consolidado 2020'!L:L),0),0)</f>
        <v>0</v>
      </c>
      <c r="L106" s="311"/>
      <c r="M106" s="312">
        <v>0</v>
      </c>
      <c r="N106" s="311"/>
      <c r="O106" s="310">
        <v>0</v>
      </c>
      <c r="P106" s="311"/>
      <c r="Q106" s="312">
        <v>0</v>
      </c>
    </row>
    <row r="107" spans="1:17" s="313" customFormat="1" ht="12" customHeight="1" x14ac:dyDescent="0.3">
      <c r="A107" s="307" t="s">
        <v>154</v>
      </c>
      <c r="B107" s="307"/>
      <c r="C107" s="308">
        <v>1120114601</v>
      </c>
      <c r="D107" s="308" t="s">
        <v>1156</v>
      </c>
      <c r="E107" s="309" t="s">
        <v>662</v>
      </c>
      <c r="F107" s="309" t="s">
        <v>1132</v>
      </c>
      <c r="G107" s="310">
        <f>IF(F107="I",IFERROR(VLOOKUP(C107,'Consolidado 2021'!B:H,7,FALSE),0),0)</f>
        <v>0</v>
      </c>
      <c r="H107" s="311"/>
      <c r="I107" s="312">
        <v>0</v>
      </c>
      <c r="J107" s="311"/>
      <c r="K107" s="310">
        <f>IF(F107="I",IFERROR(SUMIF('Consolidado 2020'!N:N,Clasificaciones!C107,'Consolidado 2020'!L:L),0),0)</f>
        <v>0</v>
      </c>
      <c r="L107" s="311"/>
      <c r="M107" s="312">
        <v>0</v>
      </c>
      <c r="N107" s="311"/>
      <c r="O107" s="310">
        <v>0</v>
      </c>
      <c r="P107" s="311"/>
      <c r="Q107" s="312">
        <v>0</v>
      </c>
    </row>
    <row r="108" spans="1:17" s="313" customFormat="1" ht="12" customHeight="1" x14ac:dyDescent="0.3">
      <c r="A108" s="307" t="s">
        <v>154</v>
      </c>
      <c r="B108" s="307"/>
      <c r="C108" s="308">
        <v>1120114602</v>
      </c>
      <c r="D108" s="308" t="s">
        <v>1157</v>
      </c>
      <c r="E108" s="309" t="s">
        <v>1137</v>
      </c>
      <c r="F108" s="309" t="s">
        <v>1132</v>
      </c>
      <c r="G108" s="310">
        <f>IF(F108="I",IFERROR(VLOOKUP(C108,'Consolidado 2021'!B:H,7,FALSE),0),0)</f>
        <v>0</v>
      </c>
      <c r="H108" s="311"/>
      <c r="I108" s="312">
        <v>0</v>
      </c>
      <c r="J108" s="311"/>
      <c r="K108" s="310">
        <f>IF(F108="I",IFERROR(SUMIF('Consolidado 2020'!N:N,Clasificaciones!C108,'Consolidado 2020'!L:L),0),0)</f>
        <v>0</v>
      </c>
      <c r="L108" s="311"/>
      <c r="M108" s="312">
        <v>0</v>
      </c>
      <c r="N108" s="311"/>
      <c r="O108" s="310">
        <v>0</v>
      </c>
      <c r="P108" s="311"/>
      <c r="Q108" s="312">
        <v>0</v>
      </c>
    </row>
    <row r="109" spans="1:17" s="313" customFormat="1" ht="12" customHeight="1" x14ac:dyDescent="0.3">
      <c r="A109" s="307" t="s">
        <v>154</v>
      </c>
      <c r="B109" s="307"/>
      <c r="C109" s="308">
        <v>1120115</v>
      </c>
      <c r="D109" s="308" t="s">
        <v>1160</v>
      </c>
      <c r="E109" s="309" t="s">
        <v>662</v>
      </c>
      <c r="F109" s="309" t="s">
        <v>1129</v>
      </c>
      <c r="G109" s="310">
        <f>IF(F109="I",IFERROR(VLOOKUP(C109,'Consolidado 2021'!B:H,7,FALSE),0),0)</f>
        <v>0</v>
      </c>
      <c r="H109" s="311"/>
      <c r="I109" s="312">
        <v>0</v>
      </c>
      <c r="J109" s="311"/>
      <c r="K109" s="310">
        <f>IF(F109="I",IFERROR(SUMIF('Consolidado 2020'!N:N,Clasificaciones!C109,'Consolidado 2020'!L:L),0),0)</f>
        <v>0</v>
      </c>
      <c r="L109" s="311"/>
      <c r="M109" s="312">
        <v>0</v>
      </c>
      <c r="N109" s="311"/>
      <c r="O109" s="310">
        <v>0</v>
      </c>
      <c r="P109" s="311"/>
      <c r="Q109" s="312">
        <v>0</v>
      </c>
    </row>
    <row r="110" spans="1:17" s="313" customFormat="1" ht="12" customHeight="1" x14ac:dyDescent="0.3">
      <c r="A110" s="307" t="s">
        <v>154</v>
      </c>
      <c r="B110" s="307"/>
      <c r="C110" s="308">
        <v>11201151</v>
      </c>
      <c r="D110" s="308" t="s">
        <v>1161</v>
      </c>
      <c r="E110" s="309" t="s">
        <v>662</v>
      </c>
      <c r="F110" s="309" t="s">
        <v>1129</v>
      </c>
      <c r="G110" s="310">
        <f>IF(F110="I",IFERROR(VLOOKUP(C110,'Consolidado 2021'!B:H,7,FALSE),0),0)</f>
        <v>0</v>
      </c>
      <c r="H110" s="311"/>
      <c r="I110" s="312">
        <v>0</v>
      </c>
      <c r="J110" s="311"/>
      <c r="K110" s="310">
        <f>IF(F110="I",IFERROR(SUMIF('Consolidado 2020'!N:N,Clasificaciones!C110,'Consolidado 2020'!L:L),0),0)</f>
        <v>0</v>
      </c>
      <c r="L110" s="311"/>
      <c r="M110" s="312">
        <v>0</v>
      </c>
      <c r="N110" s="311"/>
      <c r="O110" s="310">
        <v>0</v>
      </c>
      <c r="P110" s="311"/>
      <c r="Q110" s="312">
        <v>0</v>
      </c>
    </row>
    <row r="111" spans="1:17" s="313" customFormat="1" ht="12" customHeight="1" x14ac:dyDescent="0.3">
      <c r="A111" s="307" t="s">
        <v>154</v>
      </c>
      <c r="B111" s="307"/>
      <c r="C111" s="308">
        <v>1120115101</v>
      </c>
      <c r="D111" s="308" t="s">
        <v>1162</v>
      </c>
      <c r="E111" s="309" t="s">
        <v>662</v>
      </c>
      <c r="F111" s="309" t="s">
        <v>1132</v>
      </c>
      <c r="G111" s="310">
        <f>IF(F111="I",IFERROR(VLOOKUP(C111,'Consolidado 2021'!B:H,7,FALSE),0),0)</f>
        <v>0</v>
      </c>
      <c r="H111" s="311"/>
      <c r="I111" s="312">
        <v>0</v>
      </c>
      <c r="J111" s="311"/>
      <c r="K111" s="310">
        <f>IF(F111="I",IFERROR(SUMIF('Consolidado 2020'!N:N,Clasificaciones!C111,'Consolidado 2020'!L:L),0),0)</f>
        <v>0</v>
      </c>
      <c r="L111" s="311"/>
      <c r="M111" s="312">
        <v>0</v>
      </c>
      <c r="N111" s="311"/>
      <c r="O111" s="310">
        <v>0</v>
      </c>
      <c r="P111" s="311"/>
      <c r="Q111" s="312">
        <v>0</v>
      </c>
    </row>
    <row r="112" spans="1:17" s="313" customFormat="1" ht="12" customHeight="1" x14ac:dyDescent="0.3">
      <c r="A112" s="307" t="s">
        <v>154</v>
      </c>
      <c r="B112" s="307"/>
      <c r="C112" s="308">
        <v>1120115102</v>
      </c>
      <c r="D112" s="308" t="s">
        <v>1163</v>
      </c>
      <c r="E112" s="309" t="s">
        <v>1137</v>
      </c>
      <c r="F112" s="309" t="s">
        <v>1132</v>
      </c>
      <c r="G112" s="310">
        <f>IF(F112="I",IFERROR(VLOOKUP(C112,'Consolidado 2021'!B:H,7,FALSE),0),0)</f>
        <v>0</v>
      </c>
      <c r="H112" s="311"/>
      <c r="I112" s="312">
        <v>0</v>
      </c>
      <c r="J112" s="311"/>
      <c r="K112" s="310">
        <f>IF(F112="I",IFERROR(SUMIF('Consolidado 2020'!N:N,Clasificaciones!C112,'Consolidado 2020'!L:L),0),0)</f>
        <v>0</v>
      </c>
      <c r="L112" s="311"/>
      <c r="M112" s="312">
        <v>0</v>
      </c>
      <c r="N112" s="311"/>
      <c r="O112" s="310">
        <v>0</v>
      </c>
      <c r="P112" s="311"/>
      <c r="Q112" s="312">
        <v>0</v>
      </c>
    </row>
    <row r="113" spans="1:17" s="313" customFormat="1" ht="12" customHeight="1" x14ac:dyDescent="0.3">
      <c r="A113" s="307" t="s">
        <v>154</v>
      </c>
      <c r="B113" s="307"/>
      <c r="C113" s="308">
        <v>11201152</v>
      </c>
      <c r="D113" s="308" t="s">
        <v>1164</v>
      </c>
      <c r="E113" s="309" t="s">
        <v>662</v>
      </c>
      <c r="F113" s="309" t="s">
        <v>1129</v>
      </c>
      <c r="G113" s="310">
        <f>IF(F113="I",IFERROR(VLOOKUP(C113,'Consolidado 2021'!B:H,7,FALSE),0),0)</f>
        <v>0</v>
      </c>
      <c r="H113" s="311"/>
      <c r="I113" s="312">
        <v>0</v>
      </c>
      <c r="J113" s="311"/>
      <c r="K113" s="310">
        <f>IF(F113="I",IFERROR(SUMIF('Consolidado 2020'!N:N,Clasificaciones!C113,'Consolidado 2020'!L:L),0),0)</f>
        <v>0</v>
      </c>
      <c r="L113" s="311"/>
      <c r="M113" s="312">
        <v>0</v>
      </c>
      <c r="N113" s="311"/>
      <c r="O113" s="310">
        <v>0</v>
      </c>
      <c r="P113" s="311"/>
      <c r="Q113" s="312">
        <v>0</v>
      </c>
    </row>
    <row r="114" spans="1:17" s="313" customFormat="1" ht="12" customHeight="1" x14ac:dyDescent="0.3">
      <c r="A114" s="307" t="s">
        <v>154</v>
      </c>
      <c r="B114" s="307"/>
      <c r="C114" s="308">
        <v>1120115201</v>
      </c>
      <c r="D114" s="308" t="s">
        <v>1165</v>
      </c>
      <c r="E114" s="309" t="s">
        <v>662</v>
      </c>
      <c r="F114" s="309" t="s">
        <v>1132</v>
      </c>
      <c r="G114" s="310">
        <f>IF(F114="I",IFERROR(VLOOKUP(C114,'Consolidado 2021'!B:H,7,FALSE),0),0)</f>
        <v>0</v>
      </c>
      <c r="H114" s="311"/>
      <c r="I114" s="312">
        <v>0</v>
      </c>
      <c r="J114" s="311"/>
      <c r="K114" s="310">
        <f>IF(F114="I",IFERROR(SUMIF('Consolidado 2020'!N:N,Clasificaciones!C114,'Consolidado 2020'!L:L),0),0)</f>
        <v>0</v>
      </c>
      <c r="L114" s="311"/>
      <c r="M114" s="312">
        <v>0</v>
      </c>
      <c r="N114" s="311"/>
      <c r="O114" s="310">
        <v>0</v>
      </c>
      <c r="P114" s="311"/>
      <c r="Q114" s="312">
        <v>0</v>
      </c>
    </row>
    <row r="115" spans="1:17" s="313" customFormat="1" ht="12" customHeight="1" x14ac:dyDescent="0.3">
      <c r="A115" s="307" t="s">
        <v>154</v>
      </c>
      <c r="B115" s="307"/>
      <c r="C115" s="308">
        <v>1120115202</v>
      </c>
      <c r="D115" s="308" t="s">
        <v>1166</v>
      </c>
      <c r="E115" s="309" t="s">
        <v>1137</v>
      </c>
      <c r="F115" s="309" t="s">
        <v>1132</v>
      </c>
      <c r="G115" s="310">
        <f>IF(F115="I",IFERROR(VLOOKUP(C115,'Consolidado 2021'!B:H,7,FALSE),0),0)</f>
        <v>0</v>
      </c>
      <c r="H115" s="311"/>
      <c r="I115" s="312">
        <v>0</v>
      </c>
      <c r="J115" s="311"/>
      <c r="K115" s="310">
        <f>IF(F115="I",IFERROR(SUMIF('Consolidado 2020'!N:N,Clasificaciones!C115,'Consolidado 2020'!L:L),0),0)</f>
        <v>0</v>
      </c>
      <c r="L115" s="311"/>
      <c r="M115" s="312">
        <v>0</v>
      </c>
      <c r="N115" s="311"/>
      <c r="O115" s="310">
        <v>0</v>
      </c>
      <c r="P115" s="311"/>
      <c r="Q115" s="312">
        <v>0</v>
      </c>
    </row>
    <row r="116" spans="1:17" s="313" customFormat="1" ht="12" customHeight="1" x14ac:dyDescent="0.3">
      <c r="A116" s="307" t="s">
        <v>154</v>
      </c>
      <c r="B116" s="307"/>
      <c r="C116" s="308">
        <v>1120116</v>
      </c>
      <c r="D116" s="308" t="s">
        <v>211</v>
      </c>
      <c r="E116" s="309" t="s">
        <v>662</v>
      </c>
      <c r="F116" s="309" t="s">
        <v>1129</v>
      </c>
      <c r="G116" s="310">
        <f>IF(F116="I",IFERROR(VLOOKUP(C116,'Consolidado 2021'!B:H,7,FALSE),0),0)</f>
        <v>0</v>
      </c>
      <c r="H116" s="311"/>
      <c r="I116" s="312">
        <v>0</v>
      </c>
      <c r="J116" s="311"/>
      <c r="K116" s="310">
        <f>IF(F116="I",IFERROR(SUMIF('Consolidado 2020'!N:N,Clasificaciones!C116,'Consolidado 2020'!L:L),0),0)</f>
        <v>0</v>
      </c>
      <c r="L116" s="311"/>
      <c r="M116" s="312">
        <v>0</v>
      </c>
      <c r="N116" s="311"/>
      <c r="O116" s="310">
        <v>0</v>
      </c>
      <c r="P116" s="311"/>
      <c r="Q116" s="312">
        <v>0</v>
      </c>
    </row>
    <row r="117" spans="1:17" s="313" customFormat="1" ht="12" customHeight="1" x14ac:dyDescent="0.3">
      <c r="A117" s="307" t="s">
        <v>154</v>
      </c>
      <c r="B117" s="307"/>
      <c r="C117" s="308">
        <v>11201161</v>
      </c>
      <c r="D117" s="308" t="s">
        <v>212</v>
      </c>
      <c r="E117" s="309" t="s">
        <v>662</v>
      </c>
      <c r="F117" s="309" t="s">
        <v>1129</v>
      </c>
      <c r="G117" s="310">
        <f>IF(F117="I",IFERROR(VLOOKUP(C117,'Consolidado 2021'!B:H,7,FALSE),0),0)</f>
        <v>0</v>
      </c>
      <c r="H117" s="311"/>
      <c r="I117" s="312">
        <v>0</v>
      </c>
      <c r="J117" s="311"/>
      <c r="K117" s="310">
        <f>IF(F117="I",IFERROR(SUMIF('Consolidado 2020'!N:N,Clasificaciones!C117,'Consolidado 2020'!L:L),0),0)</f>
        <v>0</v>
      </c>
      <c r="L117" s="311"/>
      <c r="M117" s="312">
        <v>0</v>
      </c>
      <c r="N117" s="311"/>
      <c r="O117" s="310">
        <v>0</v>
      </c>
      <c r="P117" s="311"/>
      <c r="Q117" s="312">
        <v>0</v>
      </c>
    </row>
    <row r="118" spans="1:17" s="313" customFormat="1" ht="12" customHeight="1" x14ac:dyDescent="0.3">
      <c r="A118" s="307" t="s">
        <v>154</v>
      </c>
      <c r="B118" s="307" t="s">
        <v>1152</v>
      </c>
      <c r="C118" s="308">
        <v>1120116101</v>
      </c>
      <c r="D118" s="308" t="s">
        <v>213</v>
      </c>
      <c r="E118" s="309" t="s">
        <v>662</v>
      </c>
      <c r="F118" s="309" t="s">
        <v>1132</v>
      </c>
      <c r="G118" s="310">
        <f>IF(F118="I",IFERROR(VLOOKUP(C118,'Consolidado 2021'!B:H,7,FALSE),0),0)</f>
        <v>3684400000</v>
      </c>
      <c r="H118" s="311"/>
      <c r="I118" s="312">
        <v>0</v>
      </c>
      <c r="J118" s="311"/>
      <c r="K118" s="310">
        <f>IF(F118="I",IFERROR(SUMIF('Consolidado 2020'!N:N,Clasificaciones!C118,'Consolidado 2020'!L:L),0),0)</f>
        <v>38247425</v>
      </c>
      <c r="L118" s="311"/>
      <c r="M118" s="312">
        <v>0</v>
      </c>
      <c r="N118" s="311"/>
      <c r="O118" s="310">
        <v>0</v>
      </c>
      <c r="P118" s="311"/>
      <c r="Q118" s="312">
        <v>0</v>
      </c>
    </row>
    <row r="119" spans="1:17" s="313" customFormat="1" ht="12" customHeight="1" x14ac:dyDescent="0.3">
      <c r="A119" s="307" t="s">
        <v>154</v>
      </c>
      <c r="B119" s="307"/>
      <c r="C119" s="308">
        <v>1120116102</v>
      </c>
      <c r="D119" s="308" t="s">
        <v>218</v>
      </c>
      <c r="E119" s="309" t="s">
        <v>1137</v>
      </c>
      <c r="F119" s="309" t="s">
        <v>1132</v>
      </c>
      <c r="G119" s="310">
        <f>IF(F119="I",IFERROR(VLOOKUP(C119,'Consolidado 2021'!B:H,7,FALSE),0),0)</f>
        <v>0</v>
      </c>
      <c r="H119" s="311"/>
      <c r="I119" s="312">
        <v>0</v>
      </c>
      <c r="J119" s="311"/>
      <c r="K119" s="310">
        <f>IF(F119="I",IFERROR(SUMIF('Consolidado 2020'!N:N,Clasificaciones!C119,'Consolidado 2020'!L:L),0),0)</f>
        <v>0</v>
      </c>
      <c r="L119" s="311"/>
      <c r="M119" s="312">
        <v>0</v>
      </c>
      <c r="N119" s="311"/>
      <c r="O119" s="310">
        <v>0</v>
      </c>
      <c r="P119" s="311"/>
      <c r="Q119" s="312">
        <v>0</v>
      </c>
    </row>
    <row r="120" spans="1:17" s="313" customFormat="1" ht="12" customHeight="1" x14ac:dyDescent="0.3">
      <c r="A120" s="307" t="s">
        <v>154</v>
      </c>
      <c r="B120" s="307" t="s">
        <v>1152</v>
      </c>
      <c r="C120" s="308">
        <v>1120116103</v>
      </c>
      <c r="D120" s="308" t="s">
        <v>1064</v>
      </c>
      <c r="E120" s="309" t="s">
        <v>662</v>
      </c>
      <c r="F120" s="309" t="s">
        <v>1132</v>
      </c>
      <c r="G120" s="310">
        <f>IF(F120="I",IFERROR(VLOOKUP(C120,'Consolidado 2021'!B:H,7,FALSE),0),0)</f>
        <v>0</v>
      </c>
      <c r="H120" s="311"/>
      <c r="I120" s="312">
        <v>0</v>
      </c>
      <c r="J120" s="311"/>
      <c r="K120" s="310">
        <f>IF(F120="I",IFERROR(SUMIF('Consolidado 2020'!N:N,Clasificaciones!C120,'Consolidado 2020'!L:L),0),0)</f>
        <v>0</v>
      </c>
      <c r="L120" s="311"/>
      <c r="M120" s="312">
        <v>0</v>
      </c>
      <c r="N120" s="311"/>
      <c r="O120" s="310">
        <v>0</v>
      </c>
      <c r="P120" s="311"/>
      <c r="Q120" s="312">
        <v>0</v>
      </c>
    </row>
    <row r="121" spans="1:17" s="313" customFormat="1" ht="12" customHeight="1" x14ac:dyDescent="0.3">
      <c r="A121" s="307" t="s">
        <v>154</v>
      </c>
      <c r="B121" s="307" t="s">
        <v>1152</v>
      </c>
      <c r="C121" s="308">
        <v>1120116104</v>
      </c>
      <c r="D121" s="308" t="s">
        <v>214</v>
      </c>
      <c r="E121" s="309" t="s">
        <v>1137</v>
      </c>
      <c r="F121" s="309" t="s">
        <v>1132</v>
      </c>
      <c r="G121" s="310">
        <f>IF(F121="I",IFERROR(VLOOKUP(C121,'Consolidado 2021'!B:H,7,FALSE),0),0)</f>
        <v>887918555</v>
      </c>
      <c r="H121" s="311"/>
      <c r="I121" s="312">
        <v>0</v>
      </c>
      <c r="J121" s="311"/>
      <c r="K121" s="310">
        <f>IF(F121="I",IFERROR(SUMIF('Consolidado 2020'!N:N,Clasificaciones!C121,'Consolidado 2020'!L:L),0),0)</f>
        <v>308429348</v>
      </c>
      <c r="L121" s="311"/>
      <c r="M121" s="312">
        <v>0</v>
      </c>
      <c r="N121" s="311"/>
      <c r="O121" s="310">
        <v>0</v>
      </c>
      <c r="P121" s="311"/>
      <c r="Q121" s="312">
        <v>0</v>
      </c>
    </row>
    <row r="122" spans="1:17" s="313" customFormat="1" ht="12" customHeight="1" x14ac:dyDescent="0.3">
      <c r="A122" s="307" t="s">
        <v>154</v>
      </c>
      <c r="B122" s="307" t="s">
        <v>1152</v>
      </c>
      <c r="C122" s="308">
        <v>1120116105</v>
      </c>
      <c r="D122" s="308" t="s">
        <v>215</v>
      </c>
      <c r="E122" s="309" t="s">
        <v>662</v>
      </c>
      <c r="F122" s="309" t="s">
        <v>1132</v>
      </c>
      <c r="G122" s="310">
        <f>IF(F122="I",IFERROR(VLOOKUP(C122,'Consolidado 2021'!B:H,7,FALSE),0),0)</f>
        <v>1774202470</v>
      </c>
      <c r="H122" s="311"/>
      <c r="I122" s="312">
        <v>0</v>
      </c>
      <c r="J122" s="311"/>
      <c r="K122" s="310">
        <f>IF(F122="I",IFERROR(SUMIF('Consolidado 2020'!N:N,Clasificaciones!C122,'Consolidado 2020'!L:L),0),0)</f>
        <v>344725749</v>
      </c>
      <c r="L122" s="311"/>
      <c r="M122" s="312">
        <v>0</v>
      </c>
      <c r="N122" s="311"/>
      <c r="O122" s="310">
        <v>0</v>
      </c>
      <c r="P122" s="311"/>
      <c r="Q122" s="312">
        <v>0</v>
      </c>
    </row>
    <row r="123" spans="1:17" s="313" customFormat="1" ht="12" customHeight="1" x14ac:dyDescent="0.3">
      <c r="A123" s="307" t="s">
        <v>154</v>
      </c>
      <c r="B123" s="307" t="s">
        <v>1152</v>
      </c>
      <c r="C123" s="308">
        <v>1120116106</v>
      </c>
      <c r="D123" s="308" t="s">
        <v>216</v>
      </c>
      <c r="E123" s="309" t="s">
        <v>1137</v>
      </c>
      <c r="F123" s="309" t="s">
        <v>1132</v>
      </c>
      <c r="G123" s="310">
        <f>IF(F123="I",IFERROR(VLOOKUP(C123,'Consolidado 2021'!B:H,7,FALSE),0),0)</f>
        <v>420278722</v>
      </c>
      <c r="H123" s="311"/>
      <c r="I123" s="312">
        <v>0</v>
      </c>
      <c r="J123" s="311"/>
      <c r="K123" s="310">
        <f>IF(F123="I",IFERROR(SUMIF('Consolidado 2020'!N:N,Clasificaciones!C123,'Consolidado 2020'!L:L),0),0)</f>
        <v>99886149</v>
      </c>
      <c r="L123" s="311"/>
      <c r="M123" s="312">
        <v>0</v>
      </c>
      <c r="N123" s="311"/>
      <c r="O123" s="310">
        <v>0</v>
      </c>
      <c r="P123" s="311"/>
      <c r="Q123" s="312">
        <v>0</v>
      </c>
    </row>
    <row r="124" spans="1:17" s="313" customFormat="1" ht="12" customHeight="1" x14ac:dyDescent="0.3">
      <c r="A124" s="307" t="s">
        <v>154</v>
      </c>
      <c r="B124" s="307" t="s">
        <v>1152</v>
      </c>
      <c r="C124" s="308">
        <v>1120116107</v>
      </c>
      <c r="D124" s="308" t="s">
        <v>217</v>
      </c>
      <c r="E124" s="309" t="s">
        <v>662</v>
      </c>
      <c r="F124" s="309" t="s">
        <v>1132</v>
      </c>
      <c r="G124" s="310">
        <f>IF(F124="I",IFERROR(VLOOKUP(C124,'Consolidado 2021'!B:H,7,FALSE),0),0)</f>
        <v>13724346381</v>
      </c>
      <c r="H124" s="311"/>
      <c r="I124" s="312">
        <v>0</v>
      </c>
      <c r="J124" s="311"/>
      <c r="K124" s="310">
        <f>IF(F124="I",IFERROR(SUMIF('Consolidado 2020'!N:N,Clasificaciones!C124,'Consolidado 2020'!L:L),0),0)</f>
        <v>2273655829</v>
      </c>
      <c r="L124" s="311"/>
      <c r="M124" s="312">
        <v>0</v>
      </c>
      <c r="N124" s="311"/>
      <c r="O124" s="310">
        <v>0</v>
      </c>
      <c r="P124" s="311"/>
      <c r="Q124" s="312">
        <v>0</v>
      </c>
    </row>
    <row r="125" spans="1:17" s="313" customFormat="1" ht="12" customHeight="1" x14ac:dyDescent="0.3">
      <c r="A125" s="307" t="s">
        <v>154</v>
      </c>
      <c r="B125" s="307"/>
      <c r="C125" s="308">
        <v>1120116108</v>
      </c>
      <c r="D125" s="308" t="s">
        <v>1167</v>
      </c>
      <c r="E125" s="309" t="s">
        <v>1137</v>
      </c>
      <c r="F125" s="309" t="s">
        <v>1132</v>
      </c>
      <c r="G125" s="310">
        <f>IF(F125="I",IFERROR(VLOOKUP(C125,'Consolidado 2021'!B:H,7,FALSE),0),0)</f>
        <v>0</v>
      </c>
      <c r="H125" s="311"/>
      <c r="I125" s="312">
        <v>0</v>
      </c>
      <c r="J125" s="311"/>
      <c r="K125" s="310">
        <f>IF(F125="I",IFERROR(SUMIF('Consolidado 2020'!N:N,Clasificaciones!C125,'Consolidado 2020'!L:L),0),0)</f>
        <v>0</v>
      </c>
      <c r="L125" s="311"/>
      <c r="M125" s="312">
        <v>0</v>
      </c>
      <c r="N125" s="311"/>
      <c r="O125" s="310">
        <v>0</v>
      </c>
      <c r="P125" s="311"/>
      <c r="Q125" s="312">
        <v>0</v>
      </c>
    </row>
    <row r="126" spans="1:17" s="313" customFormat="1" ht="12" customHeight="1" x14ac:dyDescent="0.3">
      <c r="A126" s="307" t="s">
        <v>154</v>
      </c>
      <c r="B126" s="307" t="s">
        <v>1152</v>
      </c>
      <c r="C126" s="308">
        <v>1120116109</v>
      </c>
      <c r="D126" s="308" t="s">
        <v>709</v>
      </c>
      <c r="E126" s="309" t="s">
        <v>662</v>
      </c>
      <c r="F126" s="309" t="s">
        <v>1132</v>
      </c>
      <c r="G126" s="310">
        <f>IF(F126="I",IFERROR(VLOOKUP(C126,'Consolidado 2021'!B:H,7,FALSE),0),0)</f>
        <v>0</v>
      </c>
      <c r="H126" s="311"/>
      <c r="I126" s="312">
        <v>0</v>
      </c>
      <c r="J126" s="311"/>
      <c r="K126" s="310">
        <f>IF(F126="I",IFERROR(SUMIF('Consolidado 2020'!N:N,Clasificaciones!C126,'Consolidado 2020'!L:L),0),0)</f>
        <v>823890</v>
      </c>
      <c r="L126" s="311"/>
      <c r="M126" s="312">
        <v>0</v>
      </c>
      <c r="N126" s="311"/>
      <c r="O126" s="310">
        <v>0</v>
      </c>
      <c r="P126" s="311"/>
      <c r="Q126" s="312">
        <v>0</v>
      </c>
    </row>
    <row r="127" spans="1:17" s="313" customFormat="1" ht="12" customHeight="1" x14ac:dyDescent="0.3">
      <c r="A127" s="307" t="s">
        <v>154</v>
      </c>
      <c r="B127" s="307"/>
      <c r="C127" s="308">
        <v>1120116110</v>
      </c>
      <c r="D127" s="308" t="s">
        <v>1168</v>
      </c>
      <c r="E127" s="309" t="s">
        <v>1137</v>
      </c>
      <c r="F127" s="309" t="s">
        <v>1132</v>
      </c>
      <c r="G127" s="310">
        <f>IF(F127="I",IFERROR(VLOOKUP(C127,'Consolidado 2021'!B:H,7,FALSE),0),0)</f>
        <v>0</v>
      </c>
      <c r="H127" s="311"/>
      <c r="I127" s="312">
        <v>0</v>
      </c>
      <c r="J127" s="311"/>
      <c r="K127" s="310">
        <f>IF(F127="I",IFERROR(SUMIF('Consolidado 2020'!N:N,Clasificaciones!C127,'Consolidado 2020'!L:L),0),0)</f>
        <v>0</v>
      </c>
      <c r="L127" s="311"/>
      <c r="M127" s="312">
        <v>0</v>
      </c>
      <c r="N127" s="311"/>
      <c r="O127" s="310">
        <v>0</v>
      </c>
      <c r="P127" s="311"/>
      <c r="Q127" s="312">
        <v>0</v>
      </c>
    </row>
    <row r="128" spans="1:17" s="313" customFormat="1" ht="12" customHeight="1" x14ac:dyDescent="0.3">
      <c r="A128" s="307" t="s">
        <v>154</v>
      </c>
      <c r="B128" s="307"/>
      <c r="C128" s="308">
        <v>1120116111</v>
      </c>
      <c r="D128" s="308" t="s">
        <v>1169</v>
      </c>
      <c r="E128" s="309" t="s">
        <v>662</v>
      </c>
      <c r="F128" s="309" t="s">
        <v>1132</v>
      </c>
      <c r="G128" s="310">
        <f>IF(F128="I",IFERROR(VLOOKUP(C128,'Consolidado 2021'!B:H,7,FALSE),0),0)</f>
        <v>0</v>
      </c>
      <c r="H128" s="311"/>
      <c r="I128" s="312">
        <v>0</v>
      </c>
      <c r="J128" s="311"/>
      <c r="K128" s="310">
        <f>IF(F128="I",IFERROR(SUMIF('Consolidado 2020'!N:N,Clasificaciones!C128,'Consolidado 2020'!L:L),0),0)</f>
        <v>0</v>
      </c>
      <c r="L128" s="311"/>
      <c r="M128" s="312">
        <v>0</v>
      </c>
      <c r="N128" s="311"/>
      <c r="O128" s="310">
        <v>0</v>
      </c>
      <c r="P128" s="311"/>
      <c r="Q128" s="312">
        <v>0</v>
      </c>
    </row>
    <row r="129" spans="1:17" s="313" customFormat="1" ht="12" customHeight="1" x14ac:dyDescent="0.3">
      <c r="A129" s="307" t="s">
        <v>154</v>
      </c>
      <c r="B129" s="307"/>
      <c r="C129" s="308">
        <v>1120116112</v>
      </c>
      <c r="D129" s="308" t="s">
        <v>1170</v>
      </c>
      <c r="E129" s="309" t="s">
        <v>1137</v>
      </c>
      <c r="F129" s="309" t="s">
        <v>1132</v>
      </c>
      <c r="G129" s="310">
        <f>IF(F129="I",IFERROR(VLOOKUP(C129,'Consolidado 2021'!B:H,7,FALSE),0),0)</f>
        <v>0</v>
      </c>
      <c r="H129" s="311"/>
      <c r="I129" s="312">
        <v>0</v>
      </c>
      <c r="J129" s="311"/>
      <c r="K129" s="310">
        <f>IF(F129="I",IFERROR(SUMIF('Consolidado 2020'!N:N,Clasificaciones!C129,'Consolidado 2020'!L:L),0),0)</f>
        <v>0</v>
      </c>
      <c r="L129" s="311"/>
      <c r="M129" s="312">
        <v>0</v>
      </c>
      <c r="N129" s="311"/>
      <c r="O129" s="310">
        <v>0</v>
      </c>
      <c r="P129" s="311"/>
      <c r="Q129" s="312">
        <v>0</v>
      </c>
    </row>
    <row r="130" spans="1:17" s="313" customFormat="1" ht="12" customHeight="1" x14ac:dyDescent="0.3">
      <c r="A130" s="307" t="s">
        <v>154</v>
      </c>
      <c r="B130" s="307"/>
      <c r="C130" s="308">
        <v>1120116113</v>
      </c>
      <c r="D130" s="308" t="s">
        <v>1171</v>
      </c>
      <c r="E130" s="309" t="s">
        <v>662</v>
      </c>
      <c r="F130" s="309" t="s">
        <v>1132</v>
      </c>
      <c r="G130" s="310">
        <f>IF(F130="I",IFERROR(VLOOKUP(C130,'Consolidado 2021'!B:H,7,FALSE),0),0)</f>
        <v>0</v>
      </c>
      <c r="H130" s="311"/>
      <c r="I130" s="312">
        <v>0</v>
      </c>
      <c r="J130" s="311"/>
      <c r="K130" s="310">
        <f>IF(F130="I",IFERROR(SUMIF('Consolidado 2020'!N:N,Clasificaciones!C130,'Consolidado 2020'!L:L),0),0)</f>
        <v>0</v>
      </c>
      <c r="L130" s="311"/>
      <c r="M130" s="312">
        <v>0</v>
      </c>
      <c r="N130" s="311"/>
      <c r="O130" s="310">
        <v>0</v>
      </c>
      <c r="P130" s="311"/>
      <c r="Q130" s="312">
        <v>0</v>
      </c>
    </row>
    <row r="131" spans="1:17" s="313" customFormat="1" ht="12" customHeight="1" x14ac:dyDescent="0.3">
      <c r="A131" s="307" t="s">
        <v>154</v>
      </c>
      <c r="B131" s="307" t="s">
        <v>1152</v>
      </c>
      <c r="C131" s="308">
        <v>1120116114</v>
      </c>
      <c r="D131" s="308" t="s">
        <v>218</v>
      </c>
      <c r="E131" s="309" t="s">
        <v>1137</v>
      </c>
      <c r="F131" s="309" t="s">
        <v>1132</v>
      </c>
      <c r="G131" s="310">
        <f>IF(F131="I",IFERROR(VLOOKUP(C131,'Consolidado 2021'!B:H,7,FALSE),0),0)</f>
        <v>69</v>
      </c>
      <c r="H131" s="311"/>
      <c r="I131" s="312">
        <v>0</v>
      </c>
      <c r="J131" s="311"/>
      <c r="K131" s="310">
        <f>IF(F131="I",IFERROR(SUMIF('Consolidado 2020'!N:N,Clasificaciones!C131,'Consolidado 2020'!L:L),0),0)</f>
        <v>0</v>
      </c>
      <c r="L131" s="311"/>
      <c r="M131" s="312">
        <v>0</v>
      </c>
      <c r="N131" s="311"/>
      <c r="O131" s="310">
        <v>0</v>
      </c>
      <c r="P131" s="311"/>
      <c r="Q131" s="312">
        <v>0</v>
      </c>
    </row>
    <row r="132" spans="1:17" s="313" customFormat="1" ht="12" customHeight="1" x14ac:dyDescent="0.3">
      <c r="A132" s="307" t="s">
        <v>154</v>
      </c>
      <c r="B132" s="307"/>
      <c r="C132" s="308">
        <v>1120116115</v>
      </c>
      <c r="D132" s="308" t="s">
        <v>1172</v>
      </c>
      <c r="E132" s="309" t="s">
        <v>662</v>
      </c>
      <c r="F132" s="309" t="s">
        <v>1132</v>
      </c>
      <c r="G132" s="310">
        <f>IF(F132="I",IFERROR(VLOOKUP(C132,'Consolidado 2021'!B:H,7,FALSE),0),0)</f>
        <v>0</v>
      </c>
      <c r="H132" s="311"/>
      <c r="I132" s="312">
        <v>0</v>
      </c>
      <c r="J132" s="311"/>
      <c r="K132" s="310">
        <f>IF(F132="I",IFERROR(SUMIF('Consolidado 2020'!N:N,Clasificaciones!C132,'Consolidado 2020'!L:L),0),0)</f>
        <v>0</v>
      </c>
      <c r="L132" s="311"/>
      <c r="M132" s="312">
        <v>0</v>
      </c>
      <c r="N132" s="311"/>
      <c r="O132" s="310">
        <v>0</v>
      </c>
      <c r="P132" s="311"/>
      <c r="Q132" s="312">
        <v>0</v>
      </c>
    </row>
    <row r="133" spans="1:17" s="313" customFormat="1" ht="12" customHeight="1" x14ac:dyDescent="0.3">
      <c r="A133" s="307" t="s">
        <v>154</v>
      </c>
      <c r="B133" s="307"/>
      <c r="C133" s="308">
        <v>1120116116</v>
      </c>
      <c r="D133" s="308" t="s">
        <v>1173</v>
      </c>
      <c r="E133" s="309" t="s">
        <v>1137</v>
      </c>
      <c r="F133" s="309" t="s">
        <v>1132</v>
      </c>
      <c r="G133" s="310">
        <f>IF(F133="I",IFERROR(VLOOKUP(C133,'Consolidado 2021'!B:H,7,FALSE),0),0)</f>
        <v>0</v>
      </c>
      <c r="H133" s="311"/>
      <c r="I133" s="312">
        <v>0</v>
      </c>
      <c r="J133" s="311"/>
      <c r="K133" s="310">
        <f>IF(F133="I",IFERROR(SUMIF('Consolidado 2020'!N:N,Clasificaciones!C133,'Consolidado 2020'!L:L),0),0)</f>
        <v>0</v>
      </c>
      <c r="L133" s="311"/>
      <c r="M133" s="312">
        <v>0</v>
      </c>
      <c r="N133" s="311"/>
      <c r="O133" s="310">
        <v>0</v>
      </c>
      <c r="P133" s="311"/>
      <c r="Q133" s="312">
        <v>0</v>
      </c>
    </row>
    <row r="134" spans="1:17" s="313" customFormat="1" ht="12" customHeight="1" x14ac:dyDescent="0.3">
      <c r="A134" s="307" t="s">
        <v>154</v>
      </c>
      <c r="B134" s="307" t="s">
        <v>1152</v>
      </c>
      <c r="C134" s="308">
        <v>1120116117</v>
      </c>
      <c r="D134" s="308" t="s">
        <v>219</v>
      </c>
      <c r="E134" s="309" t="s">
        <v>662</v>
      </c>
      <c r="F134" s="309" t="s">
        <v>1132</v>
      </c>
      <c r="G134" s="310">
        <f>IF(F134="I",IFERROR(VLOOKUP(C134,'Consolidado 2021'!B:H,7,FALSE),0),0)</f>
        <v>1679208575</v>
      </c>
      <c r="H134" s="311"/>
      <c r="I134" s="312">
        <v>0</v>
      </c>
      <c r="J134" s="311"/>
      <c r="K134" s="310">
        <f>IF(F134="I",IFERROR(SUMIF('Consolidado 2020'!N:N,Clasificaciones!C134,'Consolidado 2020'!L:L),0),0)</f>
        <v>173031508</v>
      </c>
      <c r="L134" s="311"/>
      <c r="M134" s="312">
        <v>0</v>
      </c>
      <c r="N134" s="311"/>
      <c r="O134" s="310">
        <v>0</v>
      </c>
      <c r="P134" s="311"/>
      <c r="Q134" s="312">
        <v>0</v>
      </c>
    </row>
    <row r="135" spans="1:17" s="313" customFormat="1" ht="12" customHeight="1" x14ac:dyDescent="0.3">
      <c r="A135" s="307" t="s">
        <v>154</v>
      </c>
      <c r="B135" s="307" t="s">
        <v>1152</v>
      </c>
      <c r="C135" s="308">
        <v>1120116118</v>
      </c>
      <c r="D135" s="308" t="s">
        <v>220</v>
      </c>
      <c r="E135" s="309" t="s">
        <v>1137</v>
      </c>
      <c r="F135" s="309" t="s">
        <v>1132</v>
      </c>
      <c r="G135" s="310">
        <f>IF(F135="I",IFERROR(VLOOKUP(C135,'Consolidado 2021'!B:H,7,FALSE),0),0)</f>
        <v>3139299404</v>
      </c>
      <c r="H135" s="311"/>
      <c r="I135" s="312">
        <v>0</v>
      </c>
      <c r="J135" s="311"/>
      <c r="K135" s="310">
        <f>IF(F135="I",IFERROR(SUMIF('Consolidado 2020'!N:N,Clasificaciones!C135,'Consolidado 2020'!L:L),0),0)</f>
        <v>28862959</v>
      </c>
      <c r="L135" s="311"/>
      <c r="M135" s="312">
        <v>0</v>
      </c>
      <c r="N135" s="311"/>
      <c r="O135" s="310">
        <v>0</v>
      </c>
      <c r="P135" s="311"/>
      <c r="Q135" s="312">
        <v>0</v>
      </c>
    </row>
    <row r="136" spans="1:17" s="313" customFormat="1" ht="12" customHeight="1" x14ac:dyDescent="0.3">
      <c r="A136" s="307" t="s">
        <v>154</v>
      </c>
      <c r="B136" s="307"/>
      <c r="C136" s="308">
        <v>1120116119</v>
      </c>
      <c r="D136" s="308" t="s">
        <v>217</v>
      </c>
      <c r="E136" s="309" t="s">
        <v>662</v>
      </c>
      <c r="F136" s="309" t="s">
        <v>1132</v>
      </c>
      <c r="G136" s="310">
        <f>IF(F136="I",IFERROR(VLOOKUP(C136,'Consolidado 2021'!B:H,7,FALSE),0),0)</f>
        <v>0</v>
      </c>
      <c r="H136" s="311"/>
      <c r="I136" s="312">
        <v>0</v>
      </c>
      <c r="J136" s="311"/>
      <c r="K136" s="310">
        <f>IF(F136="I",IFERROR(SUMIF('Consolidado 2020'!N:N,Clasificaciones!C136,'Consolidado 2020'!L:L),0),0)</f>
        <v>0</v>
      </c>
      <c r="L136" s="311"/>
      <c r="M136" s="312">
        <v>0</v>
      </c>
      <c r="N136" s="311"/>
      <c r="O136" s="310">
        <v>0</v>
      </c>
      <c r="P136" s="311"/>
      <c r="Q136" s="312">
        <v>0</v>
      </c>
    </row>
    <row r="137" spans="1:17" s="313" customFormat="1" ht="12" customHeight="1" x14ac:dyDescent="0.3">
      <c r="A137" s="307" t="s">
        <v>154</v>
      </c>
      <c r="B137" s="307"/>
      <c r="C137" s="308">
        <v>1120116120</v>
      </c>
      <c r="D137" s="308" t="s">
        <v>1167</v>
      </c>
      <c r="E137" s="309" t="s">
        <v>1137</v>
      </c>
      <c r="F137" s="309" t="s">
        <v>1132</v>
      </c>
      <c r="G137" s="310">
        <f>IF(F137="I",IFERROR(VLOOKUP(C137,'Consolidado 2021'!B:H,7,FALSE),0),0)</f>
        <v>0</v>
      </c>
      <c r="H137" s="311"/>
      <c r="I137" s="312">
        <v>0</v>
      </c>
      <c r="J137" s="311"/>
      <c r="K137" s="310">
        <f>IF(F137="I",IFERROR(SUMIF('Consolidado 2020'!N:N,Clasificaciones!C137,'Consolidado 2020'!L:L),0),0)</f>
        <v>0</v>
      </c>
      <c r="L137" s="311"/>
      <c r="M137" s="312">
        <v>0</v>
      </c>
      <c r="N137" s="311"/>
      <c r="O137" s="310">
        <v>0</v>
      </c>
      <c r="P137" s="311"/>
      <c r="Q137" s="312">
        <v>0</v>
      </c>
    </row>
    <row r="138" spans="1:17" s="313" customFormat="1" ht="12" customHeight="1" x14ac:dyDescent="0.3">
      <c r="A138" s="307" t="s">
        <v>154</v>
      </c>
      <c r="B138" s="307"/>
      <c r="C138" s="308">
        <v>1120116121</v>
      </c>
      <c r="D138" s="308" t="s">
        <v>1174</v>
      </c>
      <c r="E138" s="309" t="s">
        <v>662</v>
      </c>
      <c r="F138" s="309" t="s">
        <v>1132</v>
      </c>
      <c r="G138" s="310">
        <f>IF(F138="I",IFERROR(VLOOKUP(C138,'Consolidado 2021'!B:H,7,FALSE),0),0)</f>
        <v>0</v>
      </c>
      <c r="H138" s="311"/>
      <c r="I138" s="312">
        <v>0</v>
      </c>
      <c r="J138" s="311"/>
      <c r="K138" s="310">
        <f>IF(F138="I",IFERROR(SUMIF('Consolidado 2020'!N:N,Clasificaciones!C138,'Consolidado 2020'!L:L),0),0)</f>
        <v>0</v>
      </c>
      <c r="L138" s="311"/>
      <c r="M138" s="312">
        <v>0</v>
      </c>
      <c r="N138" s="311"/>
      <c r="O138" s="310">
        <v>0</v>
      </c>
      <c r="P138" s="311"/>
      <c r="Q138" s="312">
        <v>0</v>
      </c>
    </row>
    <row r="139" spans="1:17" s="313" customFormat="1" ht="12" customHeight="1" x14ac:dyDescent="0.3">
      <c r="A139" s="307" t="s">
        <v>154</v>
      </c>
      <c r="B139" s="307"/>
      <c r="C139" s="308">
        <v>1120116122</v>
      </c>
      <c r="D139" s="308" t="s">
        <v>1175</v>
      </c>
      <c r="E139" s="309" t="s">
        <v>1137</v>
      </c>
      <c r="F139" s="309" t="s">
        <v>1132</v>
      </c>
      <c r="G139" s="310">
        <f>IF(F139="I",IFERROR(VLOOKUP(C139,'Consolidado 2021'!B:H,7,FALSE),0),0)</f>
        <v>0</v>
      </c>
      <c r="H139" s="311"/>
      <c r="I139" s="312">
        <v>0</v>
      </c>
      <c r="J139" s="311"/>
      <c r="K139" s="310">
        <f>IF(F139="I",IFERROR(SUMIF('Consolidado 2020'!N:N,Clasificaciones!C139,'Consolidado 2020'!L:L),0),0)</f>
        <v>0</v>
      </c>
      <c r="L139" s="311"/>
      <c r="M139" s="312">
        <v>0</v>
      </c>
      <c r="N139" s="311"/>
      <c r="O139" s="310">
        <v>0</v>
      </c>
      <c r="P139" s="311"/>
      <c r="Q139" s="312">
        <v>0</v>
      </c>
    </row>
    <row r="140" spans="1:17" s="313" customFormat="1" ht="12" customHeight="1" x14ac:dyDescent="0.3">
      <c r="A140" s="307" t="s">
        <v>154</v>
      </c>
      <c r="B140" s="307"/>
      <c r="C140" s="308">
        <v>1120116123</v>
      </c>
      <c r="D140" s="308" t="s">
        <v>1169</v>
      </c>
      <c r="E140" s="309" t="s">
        <v>662</v>
      </c>
      <c r="F140" s="309" t="s">
        <v>1132</v>
      </c>
      <c r="G140" s="310">
        <f>IF(F140="I",IFERROR(VLOOKUP(C140,'Consolidado 2021'!B:H,7,FALSE),0),0)</f>
        <v>0</v>
      </c>
      <c r="H140" s="311"/>
      <c r="I140" s="312">
        <v>0</v>
      </c>
      <c r="J140" s="311"/>
      <c r="K140" s="310">
        <f>IF(F140="I",IFERROR(SUMIF('Consolidado 2020'!N:N,Clasificaciones!C140,'Consolidado 2020'!L:L),0),0)</f>
        <v>0</v>
      </c>
      <c r="L140" s="311"/>
      <c r="M140" s="312">
        <v>0</v>
      </c>
      <c r="N140" s="311"/>
      <c r="O140" s="310">
        <v>0</v>
      </c>
      <c r="P140" s="311"/>
      <c r="Q140" s="312">
        <v>0</v>
      </c>
    </row>
    <row r="141" spans="1:17" s="313" customFormat="1" ht="12" customHeight="1" x14ac:dyDescent="0.3">
      <c r="A141" s="307" t="s">
        <v>154</v>
      </c>
      <c r="B141" s="307"/>
      <c r="C141" s="308">
        <v>1120116124</v>
      </c>
      <c r="D141" s="308" t="s">
        <v>1170</v>
      </c>
      <c r="E141" s="309" t="s">
        <v>1137</v>
      </c>
      <c r="F141" s="309" t="s">
        <v>1132</v>
      </c>
      <c r="G141" s="310">
        <f>IF(F141="I",IFERROR(VLOOKUP(C141,'Consolidado 2021'!B:H,7,FALSE),0),0)</f>
        <v>0</v>
      </c>
      <c r="H141" s="311"/>
      <c r="I141" s="312">
        <v>0</v>
      </c>
      <c r="J141" s="311"/>
      <c r="K141" s="310">
        <f>IF(F141="I",IFERROR(SUMIF('Consolidado 2020'!N:N,Clasificaciones!C141,'Consolidado 2020'!L:L),0),0)</f>
        <v>0</v>
      </c>
      <c r="L141" s="311"/>
      <c r="M141" s="312">
        <v>0</v>
      </c>
      <c r="N141" s="311"/>
      <c r="O141" s="310">
        <v>0</v>
      </c>
      <c r="P141" s="311"/>
      <c r="Q141" s="312">
        <v>0</v>
      </c>
    </row>
    <row r="142" spans="1:17" s="313" customFormat="1" ht="12" customHeight="1" x14ac:dyDescent="0.3">
      <c r="A142" s="307" t="s">
        <v>154</v>
      </c>
      <c r="B142" s="307"/>
      <c r="C142" s="308">
        <v>1120116125</v>
      </c>
      <c r="D142" s="308" t="s">
        <v>1176</v>
      </c>
      <c r="E142" s="309" t="s">
        <v>662</v>
      </c>
      <c r="F142" s="309" t="s">
        <v>1132</v>
      </c>
      <c r="G142" s="310">
        <f>IF(F142="I",IFERROR(VLOOKUP(C142,'Consolidado 2021'!B:H,7,FALSE),0),0)</f>
        <v>0</v>
      </c>
      <c r="H142" s="311"/>
      <c r="I142" s="312">
        <v>0</v>
      </c>
      <c r="J142" s="311"/>
      <c r="K142" s="310">
        <f>IF(F142="I",IFERROR(SUMIF('Consolidado 2020'!N:N,Clasificaciones!C142,'Consolidado 2020'!L:L),0),0)</f>
        <v>0</v>
      </c>
      <c r="L142" s="311"/>
      <c r="M142" s="312">
        <v>0</v>
      </c>
      <c r="N142" s="311"/>
      <c r="O142" s="310">
        <v>0</v>
      </c>
      <c r="P142" s="311"/>
      <c r="Q142" s="312">
        <v>0</v>
      </c>
    </row>
    <row r="143" spans="1:17" s="313" customFormat="1" ht="12" customHeight="1" x14ac:dyDescent="0.3">
      <c r="A143" s="307" t="s">
        <v>154</v>
      </c>
      <c r="B143" s="307"/>
      <c r="C143" s="308">
        <v>1120116126</v>
      </c>
      <c r="D143" s="308" t="s">
        <v>1176</v>
      </c>
      <c r="E143" s="309" t="s">
        <v>1137</v>
      </c>
      <c r="F143" s="309" t="s">
        <v>1132</v>
      </c>
      <c r="G143" s="310">
        <f>IF(F143="I",IFERROR(VLOOKUP(C143,'Consolidado 2021'!B:H,7,FALSE),0),0)</f>
        <v>0</v>
      </c>
      <c r="H143" s="311"/>
      <c r="I143" s="312">
        <v>0</v>
      </c>
      <c r="J143" s="311"/>
      <c r="K143" s="310">
        <f>IF(F143="I",IFERROR(SUMIF('Consolidado 2020'!N:N,Clasificaciones!C143,'Consolidado 2020'!L:L),0),0)</f>
        <v>0</v>
      </c>
      <c r="L143" s="311"/>
      <c r="M143" s="312">
        <v>0</v>
      </c>
      <c r="N143" s="311"/>
      <c r="O143" s="310">
        <v>0</v>
      </c>
      <c r="P143" s="311"/>
      <c r="Q143" s="312">
        <v>0</v>
      </c>
    </row>
    <row r="144" spans="1:17" s="313" customFormat="1" ht="12" customHeight="1" x14ac:dyDescent="0.3">
      <c r="A144" s="307" t="s">
        <v>154</v>
      </c>
      <c r="B144" s="307"/>
      <c r="C144" s="308">
        <v>1120116127</v>
      </c>
      <c r="D144" s="308" t="s">
        <v>1177</v>
      </c>
      <c r="E144" s="309" t="s">
        <v>662</v>
      </c>
      <c r="F144" s="309" t="s">
        <v>1132</v>
      </c>
      <c r="G144" s="310">
        <f>IF(F144="I",IFERROR(VLOOKUP(C144,'Consolidado 2021'!B:H,7,FALSE),0),0)</f>
        <v>0</v>
      </c>
      <c r="H144" s="311"/>
      <c r="I144" s="312">
        <v>0</v>
      </c>
      <c r="J144" s="311"/>
      <c r="K144" s="310">
        <f>IF(F144="I",IFERROR(SUMIF('Consolidado 2020'!N:N,Clasificaciones!C144,'Consolidado 2020'!L:L),0),0)</f>
        <v>0</v>
      </c>
      <c r="L144" s="311"/>
      <c r="M144" s="312">
        <v>0</v>
      </c>
      <c r="N144" s="311"/>
      <c r="O144" s="310">
        <v>0</v>
      </c>
      <c r="P144" s="311"/>
      <c r="Q144" s="312">
        <v>0</v>
      </c>
    </row>
    <row r="145" spans="1:17" s="313" customFormat="1" ht="12" customHeight="1" x14ac:dyDescent="0.3">
      <c r="A145" s="307" t="s">
        <v>154</v>
      </c>
      <c r="B145" s="307"/>
      <c r="C145" s="308">
        <v>1120116128</v>
      </c>
      <c r="D145" s="308" t="s">
        <v>1177</v>
      </c>
      <c r="E145" s="309" t="s">
        <v>1137</v>
      </c>
      <c r="F145" s="309" t="s">
        <v>1132</v>
      </c>
      <c r="G145" s="310">
        <f>IF(F145="I",IFERROR(VLOOKUP(C145,'Consolidado 2021'!B:H,7,FALSE),0),0)</f>
        <v>0</v>
      </c>
      <c r="H145" s="311"/>
      <c r="I145" s="312">
        <v>0</v>
      </c>
      <c r="J145" s="311"/>
      <c r="K145" s="310">
        <f>IF(F145="I",IFERROR(SUMIF('Consolidado 2020'!N:N,Clasificaciones!C145,'Consolidado 2020'!L:L),0),0)</f>
        <v>0</v>
      </c>
      <c r="L145" s="311"/>
      <c r="M145" s="312">
        <v>0</v>
      </c>
      <c r="N145" s="311"/>
      <c r="O145" s="310">
        <v>0</v>
      </c>
      <c r="P145" s="311"/>
      <c r="Q145" s="312">
        <v>0</v>
      </c>
    </row>
    <row r="146" spans="1:17" s="313" customFormat="1" ht="12" customHeight="1" x14ac:dyDescent="0.3">
      <c r="A146" s="307" t="s">
        <v>154</v>
      </c>
      <c r="B146" s="307" t="s">
        <v>1152</v>
      </c>
      <c r="C146" s="308">
        <v>1120116129</v>
      </c>
      <c r="D146" s="308" t="s">
        <v>221</v>
      </c>
      <c r="E146" s="309" t="s">
        <v>662</v>
      </c>
      <c r="F146" s="309" t="s">
        <v>1132</v>
      </c>
      <c r="G146" s="310">
        <f>IF(F146="I",IFERROR(VLOOKUP(C146,'Consolidado 2021'!B:H,7,FALSE),0),0)</f>
        <v>41475000</v>
      </c>
      <c r="H146" s="311"/>
      <c r="I146" s="312">
        <v>0</v>
      </c>
      <c r="J146" s="311"/>
      <c r="K146" s="310">
        <f>IF(F146="I",IFERROR(SUMIF('Consolidado 2020'!N:N,Clasificaciones!C146,'Consolidado 2020'!L:L),0),0)</f>
        <v>47400000</v>
      </c>
      <c r="L146" s="311"/>
      <c r="M146" s="312">
        <v>0</v>
      </c>
      <c r="N146" s="311"/>
      <c r="O146" s="310">
        <v>0</v>
      </c>
      <c r="P146" s="311"/>
      <c r="Q146" s="312">
        <v>0</v>
      </c>
    </row>
    <row r="147" spans="1:17" s="313" customFormat="1" ht="12" customHeight="1" x14ac:dyDescent="0.3">
      <c r="A147" s="307" t="s">
        <v>154</v>
      </c>
      <c r="B147" s="307"/>
      <c r="C147" s="308">
        <v>1120116130</v>
      </c>
      <c r="D147" s="308" t="s">
        <v>1178</v>
      </c>
      <c r="E147" s="309" t="s">
        <v>1137</v>
      </c>
      <c r="F147" s="309" t="s">
        <v>1132</v>
      </c>
      <c r="G147" s="310">
        <f>IF(F147="I",IFERROR(VLOOKUP(C147,'Consolidado 2021'!B:H,7,FALSE),0),0)</f>
        <v>0</v>
      </c>
      <c r="H147" s="311"/>
      <c r="I147" s="312">
        <v>0</v>
      </c>
      <c r="J147" s="311"/>
      <c r="K147" s="310">
        <f>IF(F147="I",IFERROR(SUMIF('Consolidado 2020'!N:N,Clasificaciones!C147,'Consolidado 2020'!L:L),0),0)</f>
        <v>0</v>
      </c>
      <c r="L147" s="311"/>
      <c r="M147" s="312">
        <v>0</v>
      </c>
      <c r="N147" s="311"/>
      <c r="O147" s="310">
        <v>0</v>
      </c>
      <c r="P147" s="311"/>
      <c r="Q147" s="312">
        <v>0</v>
      </c>
    </row>
    <row r="148" spans="1:17" s="313" customFormat="1" ht="12" customHeight="1" x14ac:dyDescent="0.3">
      <c r="A148" s="307" t="s">
        <v>154</v>
      </c>
      <c r="B148" s="307"/>
      <c r="C148" s="308">
        <v>1120116131</v>
      </c>
      <c r="D148" s="308" t="s">
        <v>1179</v>
      </c>
      <c r="E148" s="309" t="s">
        <v>662</v>
      </c>
      <c r="F148" s="309" t="s">
        <v>1132</v>
      </c>
      <c r="G148" s="310">
        <f>IF(F148="I",IFERROR(VLOOKUP(C148,'Consolidado 2021'!B:H,7,FALSE),0),0)</f>
        <v>0</v>
      </c>
      <c r="H148" s="311"/>
      <c r="I148" s="312">
        <v>0</v>
      </c>
      <c r="J148" s="311"/>
      <c r="K148" s="310">
        <f>IF(F148="I",IFERROR(SUMIF('Consolidado 2020'!N:N,Clasificaciones!C148,'Consolidado 2020'!L:L),0),0)</f>
        <v>0</v>
      </c>
      <c r="L148" s="311"/>
      <c r="M148" s="312">
        <v>0</v>
      </c>
      <c r="N148" s="311"/>
      <c r="O148" s="310">
        <v>0</v>
      </c>
      <c r="P148" s="311"/>
      <c r="Q148" s="312">
        <v>0</v>
      </c>
    </row>
    <row r="149" spans="1:17" s="313" customFormat="1" ht="12" customHeight="1" x14ac:dyDescent="0.3">
      <c r="A149" s="307" t="s">
        <v>154</v>
      </c>
      <c r="B149" s="307" t="s">
        <v>1152</v>
      </c>
      <c r="C149" s="308">
        <v>1120116132</v>
      </c>
      <c r="D149" s="308" t="s">
        <v>1180</v>
      </c>
      <c r="E149" s="309" t="s">
        <v>1137</v>
      </c>
      <c r="F149" s="309" t="s">
        <v>1132</v>
      </c>
      <c r="G149" s="310">
        <f>IF(F149="I",IFERROR(VLOOKUP(C149,'Consolidado 2021'!B:H,7,FALSE),0),0)</f>
        <v>0</v>
      </c>
      <c r="H149" s="311"/>
      <c r="I149" s="312">
        <v>0</v>
      </c>
      <c r="J149" s="311"/>
      <c r="K149" s="310">
        <f>IF(F149="I",IFERROR(SUMIF('Consolidado 2020'!N:N,Clasificaciones!C149,'Consolidado 2020'!L:L),0),0)</f>
        <v>0</v>
      </c>
      <c r="L149" s="311"/>
      <c r="M149" s="312">
        <v>0</v>
      </c>
      <c r="N149" s="311"/>
      <c r="O149" s="310">
        <v>0</v>
      </c>
      <c r="P149" s="311"/>
      <c r="Q149" s="312">
        <v>0</v>
      </c>
    </row>
    <row r="150" spans="1:17" s="313" customFormat="1" ht="12" customHeight="1" x14ac:dyDescent="0.3">
      <c r="A150" s="307" t="s">
        <v>154</v>
      </c>
      <c r="B150" s="307"/>
      <c r="C150" s="308">
        <v>11201162</v>
      </c>
      <c r="D150" s="308" t="s">
        <v>222</v>
      </c>
      <c r="E150" s="309" t="s">
        <v>662</v>
      </c>
      <c r="F150" s="309" t="s">
        <v>1129</v>
      </c>
      <c r="G150" s="310">
        <f>IF(F150="I",IFERROR(VLOOKUP(C150,'Consolidado 2021'!B:H,7,FALSE),0),0)</f>
        <v>0</v>
      </c>
      <c r="H150" s="311"/>
      <c r="I150" s="312">
        <v>0</v>
      </c>
      <c r="J150" s="311"/>
      <c r="K150" s="310">
        <f>IF(F150="I",IFERROR(SUMIF('Consolidado 2020'!N:N,Clasificaciones!C150,'Consolidado 2020'!L:L),0),0)</f>
        <v>0</v>
      </c>
      <c r="L150" s="311"/>
      <c r="M150" s="312">
        <v>0</v>
      </c>
      <c r="N150" s="311"/>
      <c r="O150" s="310">
        <v>0</v>
      </c>
      <c r="P150" s="311"/>
      <c r="Q150" s="312">
        <v>0</v>
      </c>
    </row>
    <row r="151" spans="1:17" s="313" customFormat="1" ht="12" customHeight="1" x14ac:dyDescent="0.3">
      <c r="A151" s="307" t="s">
        <v>154</v>
      </c>
      <c r="B151" s="307" t="s">
        <v>1152</v>
      </c>
      <c r="C151" s="308">
        <v>1120116201</v>
      </c>
      <c r="D151" s="308" t="s">
        <v>223</v>
      </c>
      <c r="E151" s="309" t="s">
        <v>662</v>
      </c>
      <c r="F151" s="309" t="s">
        <v>1132</v>
      </c>
      <c r="G151" s="310">
        <f>IF(F151="I",IFERROR(VLOOKUP(C151,'Consolidado 2021'!B:H,7,FALSE),0),0)</f>
        <v>-3649070137</v>
      </c>
      <c r="H151" s="311"/>
      <c r="I151" s="312">
        <v>0</v>
      </c>
      <c r="J151" s="311"/>
      <c r="K151" s="310">
        <f>IF(F151="I",IFERROR(SUMIF('Consolidado 2020'!N:N,Clasificaciones!C151,'Consolidado 2020'!L:L),0),0)</f>
        <v>-29526171</v>
      </c>
      <c r="L151" s="311"/>
      <c r="M151" s="312">
        <v>0</v>
      </c>
      <c r="N151" s="311"/>
      <c r="O151" s="310">
        <v>0</v>
      </c>
      <c r="P151" s="311"/>
      <c r="Q151" s="312">
        <v>0</v>
      </c>
    </row>
    <row r="152" spans="1:17" s="313" customFormat="1" ht="12" customHeight="1" x14ac:dyDescent="0.3">
      <c r="A152" s="307" t="s">
        <v>154</v>
      </c>
      <c r="B152" s="307"/>
      <c r="C152" s="308">
        <v>1120116202</v>
      </c>
      <c r="D152" s="308" t="s">
        <v>1181</v>
      </c>
      <c r="E152" s="309" t="s">
        <v>1137</v>
      </c>
      <c r="F152" s="309" t="s">
        <v>1132</v>
      </c>
      <c r="G152" s="310">
        <f>IF(F152="I",IFERROR(VLOOKUP(C152,'Consolidado 2021'!B:H,7,FALSE),0),0)</f>
        <v>0</v>
      </c>
      <c r="H152" s="311"/>
      <c r="I152" s="312">
        <v>0</v>
      </c>
      <c r="J152" s="311"/>
      <c r="K152" s="310">
        <f>IF(F152="I",IFERROR(SUMIF('Consolidado 2020'!N:N,Clasificaciones!C152,'Consolidado 2020'!L:L),0),0)</f>
        <v>0</v>
      </c>
      <c r="L152" s="311"/>
      <c r="M152" s="312">
        <v>0</v>
      </c>
      <c r="N152" s="311"/>
      <c r="O152" s="310">
        <v>0</v>
      </c>
      <c r="P152" s="311"/>
      <c r="Q152" s="312">
        <v>0</v>
      </c>
    </row>
    <row r="153" spans="1:17" s="313" customFormat="1" ht="12" customHeight="1" x14ac:dyDescent="0.3">
      <c r="A153" s="307" t="s">
        <v>154</v>
      </c>
      <c r="B153" s="307"/>
      <c r="C153" s="308">
        <v>1120116203</v>
      </c>
      <c r="D153" s="308" t="s">
        <v>1066</v>
      </c>
      <c r="E153" s="309" t="s">
        <v>662</v>
      </c>
      <c r="F153" s="309" t="s">
        <v>1132</v>
      </c>
      <c r="G153" s="310">
        <f>IF(F153="I",IFERROR(VLOOKUP(C153,'Consolidado 2021'!B:H,7,FALSE),0),0)</f>
        <v>0</v>
      </c>
      <c r="H153" s="311"/>
      <c r="I153" s="312">
        <v>0</v>
      </c>
      <c r="J153" s="311"/>
      <c r="K153" s="310">
        <f>IF(F153="I",IFERROR(SUMIF('Consolidado 2020'!N:N,Clasificaciones!C153,'Consolidado 2020'!L:L),0),0)</f>
        <v>0</v>
      </c>
      <c r="L153" s="311"/>
      <c r="M153" s="312">
        <v>0</v>
      </c>
      <c r="N153" s="311"/>
      <c r="O153" s="310">
        <v>0</v>
      </c>
      <c r="P153" s="311"/>
      <c r="Q153" s="312">
        <v>0</v>
      </c>
    </row>
    <row r="154" spans="1:17" s="313" customFormat="1" ht="12" customHeight="1" x14ac:dyDescent="0.3">
      <c r="A154" s="307" t="s">
        <v>154</v>
      </c>
      <c r="B154" s="307" t="s">
        <v>1152</v>
      </c>
      <c r="C154" s="308">
        <v>1120116204</v>
      </c>
      <c r="D154" s="308" t="s">
        <v>224</v>
      </c>
      <c r="E154" s="309" t="s">
        <v>1137</v>
      </c>
      <c r="F154" s="309" t="s">
        <v>1132</v>
      </c>
      <c r="G154" s="310">
        <f>IF(F154="I",IFERROR(VLOOKUP(C154,'Consolidado 2021'!B:H,7,FALSE),0),0)</f>
        <v>-876158271</v>
      </c>
      <c r="H154" s="311"/>
      <c r="I154" s="312">
        <v>0</v>
      </c>
      <c r="J154" s="311"/>
      <c r="K154" s="310">
        <f>IF(F154="I",IFERROR(SUMIF('Consolidado 2020'!N:N,Clasificaciones!C154,'Consolidado 2020'!L:L),0),0)</f>
        <v>-304680406</v>
      </c>
      <c r="L154" s="311"/>
      <c r="M154" s="312">
        <v>0</v>
      </c>
      <c r="N154" s="311"/>
      <c r="O154" s="310">
        <v>0</v>
      </c>
      <c r="P154" s="311"/>
      <c r="Q154" s="312">
        <v>0</v>
      </c>
    </row>
    <row r="155" spans="1:17" s="313" customFormat="1" ht="12" customHeight="1" x14ac:dyDescent="0.3">
      <c r="A155" s="307" t="s">
        <v>154</v>
      </c>
      <c r="B155" s="307" t="s">
        <v>1152</v>
      </c>
      <c r="C155" s="308">
        <v>1120116205</v>
      </c>
      <c r="D155" s="308" t="s">
        <v>225</v>
      </c>
      <c r="E155" s="309" t="s">
        <v>662</v>
      </c>
      <c r="F155" s="309" t="s">
        <v>1132</v>
      </c>
      <c r="G155" s="310">
        <f>IF(F155="I",IFERROR(VLOOKUP(C155,'Consolidado 2021'!B:H,7,FALSE),0),0)</f>
        <v>-1425768808</v>
      </c>
      <c r="H155" s="311"/>
      <c r="I155" s="312">
        <v>0</v>
      </c>
      <c r="J155" s="311"/>
      <c r="K155" s="310">
        <f>IF(F155="I",IFERROR(SUMIF('Consolidado 2020'!N:N,Clasificaciones!C155,'Consolidado 2020'!L:L),0),0)</f>
        <v>-278751162</v>
      </c>
      <c r="L155" s="311"/>
      <c r="M155" s="312">
        <v>0</v>
      </c>
      <c r="N155" s="311"/>
      <c r="O155" s="310">
        <v>0</v>
      </c>
      <c r="P155" s="311"/>
      <c r="Q155" s="312">
        <v>0</v>
      </c>
    </row>
    <row r="156" spans="1:17" s="313" customFormat="1" ht="12" customHeight="1" x14ac:dyDescent="0.3">
      <c r="A156" s="307" t="s">
        <v>154</v>
      </c>
      <c r="B156" s="307" t="s">
        <v>1152</v>
      </c>
      <c r="C156" s="308">
        <v>1120116206</v>
      </c>
      <c r="D156" s="308" t="s">
        <v>226</v>
      </c>
      <c r="E156" s="309" t="s">
        <v>1137</v>
      </c>
      <c r="F156" s="309" t="s">
        <v>1132</v>
      </c>
      <c r="G156" s="310">
        <f>IF(F156="I",IFERROR(VLOOKUP(C156,'Consolidado 2021'!B:H,7,FALSE),0),0)</f>
        <v>-369796270</v>
      </c>
      <c r="H156" s="311"/>
      <c r="I156" s="312">
        <v>0</v>
      </c>
      <c r="J156" s="311"/>
      <c r="K156" s="310">
        <f>IF(F156="I",IFERROR(SUMIF('Consolidado 2020'!N:N,Clasificaciones!C156,'Consolidado 2020'!L:L),0),0)</f>
        <v>-92732838</v>
      </c>
      <c r="L156" s="311"/>
      <c r="M156" s="312">
        <v>0</v>
      </c>
      <c r="N156" s="311"/>
      <c r="O156" s="310">
        <v>0</v>
      </c>
      <c r="P156" s="311"/>
      <c r="Q156" s="312">
        <v>0</v>
      </c>
    </row>
    <row r="157" spans="1:17" s="313" customFormat="1" ht="12" customHeight="1" x14ac:dyDescent="0.3">
      <c r="A157" s="307" t="s">
        <v>154</v>
      </c>
      <c r="B157" s="307" t="s">
        <v>1152</v>
      </c>
      <c r="C157" s="308">
        <v>1120116207</v>
      </c>
      <c r="D157" s="308" t="s">
        <v>227</v>
      </c>
      <c r="E157" s="309" t="s">
        <v>662</v>
      </c>
      <c r="F157" s="309" t="s">
        <v>1132</v>
      </c>
      <c r="G157" s="310">
        <f>IF(F157="I",IFERROR(VLOOKUP(C157,'Consolidado 2021'!B:H,7,FALSE),0),0)</f>
        <v>-13288979237</v>
      </c>
      <c r="H157" s="311"/>
      <c r="I157" s="312">
        <v>0</v>
      </c>
      <c r="J157" s="311"/>
      <c r="K157" s="310">
        <f>IF(F157="I",IFERROR(SUMIF('Consolidado 2020'!N:N,Clasificaciones!C157,'Consolidado 2020'!L:L),0),0)</f>
        <v>-2253197197</v>
      </c>
      <c r="L157" s="311"/>
      <c r="M157" s="312">
        <v>0</v>
      </c>
      <c r="N157" s="311"/>
      <c r="O157" s="310">
        <v>0</v>
      </c>
      <c r="P157" s="311"/>
      <c r="Q157" s="312">
        <v>0</v>
      </c>
    </row>
    <row r="158" spans="1:17" s="313" customFormat="1" ht="12" customHeight="1" x14ac:dyDescent="0.3">
      <c r="A158" s="307" t="s">
        <v>154</v>
      </c>
      <c r="B158" s="307" t="s">
        <v>1152</v>
      </c>
      <c r="C158" s="308">
        <v>1120116208</v>
      </c>
      <c r="D158" s="308" t="s">
        <v>228</v>
      </c>
      <c r="E158" s="309" t="s">
        <v>1137</v>
      </c>
      <c r="F158" s="309" t="s">
        <v>1132</v>
      </c>
      <c r="G158" s="310">
        <f>IF(F158="I",IFERROR(VLOOKUP(C158,'Consolidado 2021'!B:H,7,FALSE),0),0)</f>
        <v>69</v>
      </c>
      <c r="H158" s="311"/>
      <c r="I158" s="312">
        <v>0</v>
      </c>
      <c r="J158" s="311"/>
      <c r="K158" s="310">
        <f>IF(F158="I",IFERROR(SUMIF('Consolidado 2020'!N:N,Clasificaciones!C158,'Consolidado 2020'!L:L),0),0)</f>
        <v>0</v>
      </c>
      <c r="L158" s="311"/>
      <c r="M158" s="312">
        <v>0</v>
      </c>
      <c r="N158" s="311"/>
      <c r="O158" s="310">
        <v>0</v>
      </c>
      <c r="P158" s="311"/>
      <c r="Q158" s="312">
        <v>0</v>
      </c>
    </row>
    <row r="159" spans="1:17" s="313" customFormat="1" ht="12" customHeight="1" x14ac:dyDescent="0.3">
      <c r="A159" s="307" t="s">
        <v>154</v>
      </c>
      <c r="B159" s="307" t="s">
        <v>1152</v>
      </c>
      <c r="C159" s="308">
        <v>1120116209</v>
      </c>
      <c r="D159" s="308" t="s">
        <v>802</v>
      </c>
      <c r="E159" s="309" t="s">
        <v>662</v>
      </c>
      <c r="F159" s="309" t="s">
        <v>1132</v>
      </c>
      <c r="G159" s="310">
        <f>IF(F159="I",IFERROR(VLOOKUP(C159,'Consolidado 2021'!B:H,7,FALSE),0),0)</f>
        <v>0</v>
      </c>
      <c r="H159" s="311"/>
      <c r="I159" s="312">
        <v>0</v>
      </c>
      <c r="J159" s="311"/>
      <c r="K159" s="310">
        <f>IF(F159="I",IFERROR(SUMIF('Consolidado 2020'!N:N,Clasificaciones!C159,'Consolidado 2020'!L:L),0),0)</f>
        <v>-533918</v>
      </c>
      <c r="L159" s="311"/>
      <c r="M159" s="312">
        <v>0</v>
      </c>
      <c r="N159" s="311"/>
      <c r="O159" s="310">
        <v>0</v>
      </c>
      <c r="P159" s="311"/>
      <c r="Q159" s="312">
        <v>0</v>
      </c>
    </row>
    <row r="160" spans="1:17" s="313" customFormat="1" ht="12" customHeight="1" x14ac:dyDescent="0.3">
      <c r="A160" s="307" t="s">
        <v>154</v>
      </c>
      <c r="B160" s="307"/>
      <c r="C160" s="308">
        <v>1120116210</v>
      </c>
      <c r="D160" s="308" t="s">
        <v>1182</v>
      </c>
      <c r="E160" s="309" t="s">
        <v>1137</v>
      </c>
      <c r="F160" s="309" t="s">
        <v>1132</v>
      </c>
      <c r="G160" s="310">
        <f>IF(F160="I",IFERROR(VLOOKUP(C160,'Consolidado 2021'!B:H,7,FALSE),0),0)</f>
        <v>0</v>
      </c>
      <c r="H160" s="311"/>
      <c r="I160" s="312">
        <v>0</v>
      </c>
      <c r="J160" s="311"/>
      <c r="K160" s="310">
        <f>IF(F160="I",IFERROR(SUMIF('Consolidado 2020'!N:N,Clasificaciones!C160,'Consolidado 2020'!L:L),0),0)</f>
        <v>0</v>
      </c>
      <c r="L160" s="311"/>
      <c r="M160" s="312">
        <v>0</v>
      </c>
      <c r="N160" s="311"/>
      <c r="O160" s="310">
        <v>0</v>
      </c>
      <c r="P160" s="311"/>
      <c r="Q160" s="312">
        <v>0</v>
      </c>
    </row>
    <row r="161" spans="1:17" s="313" customFormat="1" ht="12" customHeight="1" x14ac:dyDescent="0.3">
      <c r="A161" s="307" t="s">
        <v>154</v>
      </c>
      <c r="B161" s="307"/>
      <c r="C161" s="308">
        <v>1120116211</v>
      </c>
      <c r="D161" s="308" t="s">
        <v>1183</v>
      </c>
      <c r="E161" s="309" t="s">
        <v>662</v>
      </c>
      <c r="F161" s="309" t="s">
        <v>1132</v>
      </c>
      <c r="G161" s="310">
        <f>IF(F161="I",IFERROR(VLOOKUP(C161,'Consolidado 2021'!B:H,7,FALSE),0),0)</f>
        <v>0</v>
      </c>
      <c r="H161" s="311"/>
      <c r="I161" s="312">
        <v>0</v>
      </c>
      <c r="J161" s="311"/>
      <c r="K161" s="310">
        <f>IF(F161="I",IFERROR(SUMIF('Consolidado 2020'!N:N,Clasificaciones!C161,'Consolidado 2020'!L:L),0),0)</f>
        <v>0</v>
      </c>
      <c r="L161" s="311"/>
      <c r="M161" s="312">
        <v>0</v>
      </c>
      <c r="N161" s="311"/>
      <c r="O161" s="310">
        <v>0</v>
      </c>
      <c r="P161" s="311"/>
      <c r="Q161" s="312">
        <v>0</v>
      </c>
    </row>
    <row r="162" spans="1:17" s="313" customFormat="1" ht="12" customHeight="1" x14ac:dyDescent="0.3">
      <c r="A162" s="307" t="s">
        <v>154</v>
      </c>
      <c r="B162" s="307"/>
      <c r="C162" s="308">
        <v>1120116212</v>
      </c>
      <c r="D162" s="308" t="s">
        <v>1184</v>
      </c>
      <c r="E162" s="309" t="s">
        <v>1137</v>
      </c>
      <c r="F162" s="309" t="s">
        <v>1132</v>
      </c>
      <c r="G162" s="310">
        <f>IF(F162="I",IFERROR(VLOOKUP(C162,'Consolidado 2021'!B:H,7,FALSE),0),0)</f>
        <v>0</v>
      </c>
      <c r="H162" s="311"/>
      <c r="I162" s="312">
        <v>0</v>
      </c>
      <c r="J162" s="311"/>
      <c r="K162" s="310">
        <f>IF(F162="I",IFERROR(SUMIF('Consolidado 2020'!N:N,Clasificaciones!C162,'Consolidado 2020'!L:L),0),0)</f>
        <v>0</v>
      </c>
      <c r="L162" s="311"/>
      <c r="M162" s="312">
        <v>0</v>
      </c>
      <c r="N162" s="311"/>
      <c r="O162" s="310">
        <v>0</v>
      </c>
      <c r="P162" s="311"/>
      <c r="Q162" s="312">
        <v>0</v>
      </c>
    </row>
    <row r="163" spans="1:17" s="313" customFormat="1" ht="12" customHeight="1" x14ac:dyDescent="0.3">
      <c r="A163" s="307" t="s">
        <v>154</v>
      </c>
      <c r="B163" s="307"/>
      <c r="C163" s="308">
        <v>1120116213</v>
      </c>
      <c r="D163" s="308" t="s">
        <v>1185</v>
      </c>
      <c r="E163" s="309" t="s">
        <v>662</v>
      </c>
      <c r="F163" s="309" t="s">
        <v>1132</v>
      </c>
      <c r="G163" s="310">
        <f>IF(F163="I",IFERROR(VLOOKUP(C163,'Consolidado 2021'!B:H,7,FALSE),0),0)</f>
        <v>0</v>
      </c>
      <c r="H163" s="311"/>
      <c r="I163" s="312">
        <v>0</v>
      </c>
      <c r="J163" s="311"/>
      <c r="K163" s="310">
        <f>IF(F163="I",IFERROR(SUMIF('Consolidado 2020'!N:N,Clasificaciones!C163,'Consolidado 2020'!L:L),0),0)</f>
        <v>0</v>
      </c>
      <c r="L163" s="311"/>
      <c r="M163" s="312">
        <v>0</v>
      </c>
      <c r="N163" s="311"/>
      <c r="O163" s="310">
        <v>0</v>
      </c>
      <c r="P163" s="311"/>
      <c r="Q163" s="312">
        <v>0</v>
      </c>
    </row>
    <row r="164" spans="1:17" s="313" customFormat="1" ht="12" customHeight="1" x14ac:dyDescent="0.3">
      <c r="A164" s="307" t="s">
        <v>154</v>
      </c>
      <c r="B164" s="307"/>
      <c r="C164" s="308">
        <v>1120116214</v>
      </c>
      <c r="D164" s="308" t="s">
        <v>1186</v>
      </c>
      <c r="E164" s="309" t="s">
        <v>1137</v>
      </c>
      <c r="F164" s="309" t="s">
        <v>1132</v>
      </c>
      <c r="G164" s="310">
        <f>IF(F164="I",IFERROR(VLOOKUP(C164,'Consolidado 2021'!B:H,7,FALSE),0),0)</f>
        <v>0</v>
      </c>
      <c r="H164" s="311"/>
      <c r="I164" s="312">
        <v>0</v>
      </c>
      <c r="J164" s="311"/>
      <c r="K164" s="310">
        <f>IF(F164="I",IFERROR(SUMIF('Consolidado 2020'!N:N,Clasificaciones!C164,'Consolidado 2020'!L:L),0),0)</f>
        <v>0</v>
      </c>
      <c r="L164" s="311"/>
      <c r="M164" s="312">
        <v>0</v>
      </c>
      <c r="N164" s="311"/>
      <c r="O164" s="310">
        <v>0</v>
      </c>
      <c r="P164" s="311"/>
      <c r="Q164" s="312">
        <v>0</v>
      </c>
    </row>
    <row r="165" spans="1:17" s="313" customFormat="1" ht="12" customHeight="1" x14ac:dyDescent="0.3">
      <c r="A165" s="307" t="s">
        <v>154</v>
      </c>
      <c r="B165" s="307"/>
      <c r="C165" s="308">
        <v>1120116215</v>
      </c>
      <c r="D165" s="308" t="s">
        <v>1187</v>
      </c>
      <c r="E165" s="309" t="s">
        <v>662</v>
      </c>
      <c r="F165" s="309" t="s">
        <v>1132</v>
      </c>
      <c r="G165" s="310">
        <f>IF(F165="I",IFERROR(VLOOKUP(C165,'Consolidado 2021'!B:H,7,FALSE),0),0)</f>
        <v>0</v>
      </c>
      <c r="H165" s="311"/>
      <c r="I165" s="312">
        <v>0</v>
      </c>
      <c r="J165" s="311"/>
      <c r="K165" s="310">
        <f>IF(F165="I",IFERROR(SUMIF('Consolidado 2020'!N:N,Clasificaciones!C165,'Consolidado 2020'!L:L),0),0)</f>
        <v>0</v>
      </c>
      <c r="L165" s="311"/>
      <c r="M165" s="312">
        <v>0</v>
      </c>
      <c r="N165" s="311"/>
      <c r="O165" s="310">
        <v>0</v>
      </c>
      <c r="P165" s="311"/>
      <c r="Q165" s="312">
        <v>0</v>
      </c>
    </row>
    <row r="166" spans="1:17" s="313" customFormat="1" ht="12" customHeight="1" x14ac:dyDescent="0.3">
      <c r="A166" s="307" t="s">
        <v>154</v>
      </c>
      <c r="B166" s="307"/>
      <c r="C166" s="308">
        <v>1120116216</v>
      </c>
      <c r="D166" s="308" t="s">
        <v>1188</v>
      </c>
      <c r="E166" s="309" t="s">
        <v>1137</v>
      </c>
      <c r="F166" s="309" t="s">
        <v>1132</v>
      </c>
      <c r="G166" s="310">
        <f>IF(F166="I",IFERROR(VLOOKUP(C166,'Consolidado 2021'!B:H,7,FALSE),0),0)</f>
        <v>0</v>
      </c>
      <c r="H166" s="311"/>
      <c r="I166" s="312">
        <v>0</v>
      </c>
      <c r="J166" s="311"/>
      <c r="K166" s="310">
        <f>IF(F166="I",IFERROR(SUMIF('Consolidado 2020'!N:N,Clasificaciones!C166,'Consolidado 2020'!L:L),0),0)</f>
        <v>0</v>
      </c>
      <c r="L166" s="311"/>
      <c r="M166" s="312">
        <v>0</v>
      </c>
      <c r="N166" s="311"/>
      <c r="O166" s="310">
        <v>0</v>
      </c>
      <c r="P166" s="311"/>
      <c r="Q166" s="312">
        <v>0</v>
      </c>
    </row>
    <row r="167" spans="1:17" s="313" customFormat="1" ht="12" customHeight="1" x14ac:dyDescent="0.3">
      <c r="A167" s="307" t="s">
        <v>154</v>
      </c>
      <c r="B167" s="307" t="s">
        <v>1152</v>
      </c>
      <c r="C167" s="308">
        <v>1120116217</v>
      </c>
      <c r="D167" s="308" t="s">
        <v>229</v>
      </c>
      <c r="E167" s="309" t="s">
        <v>662</v>
      </c>
      <c r="F167" s="309" t="s">
        <v>1132</v>
      </c>
      <c r="G167" s="310">
        <f>IF(F167="I",IFERROR(VLOOKUP(C167,'Consolidado 2021'!B:H,7,FALSE),0),0)</f>
        <v>-1495389292</v>
      </c>
      <c r="H167" s="311"/>
      <c r="I167" s="312">
        <v>0</v>
      </c>
      <c r="J167" s="311"/>
      <c r="K167" s="310">
        <f>IF(F167="I",IFERROR(SUMIF('Consolidado 2020'!N:N,Clasificaciones!C167,'Consolidado 2020'!L:L),0),0)</f>
        <v>-146239726</v>
      </c>
      <c r="L167" s="311"/>
      <c r="M167" s="312">
        <v>0</v>
      </c>
      <c r="N167" s="311"/>
      <c r="O167" s="310">
        <v>0</v>
      </c>
      <c r="P167" s="311"/>
      <c r="Q167" s="312">
        <v>0</v>
      </c>
    </row>
    <row r="168" spans="1:17" s="313" customFormat="1" ht="12" customHeight="1" x14ac:dyDescent="0.3">
      <c r="A168" s="307" t="s">
        <v>154</v>
      </c>
      <c r="B168" s="307" t="s">
        <v>1152</v>
      </c>
      <c r="C168" s="308">
        <v>1120116218</v>
      </c>
      <c r="D168" s="308" t="s">
        <v>230</v>
      </c>
      <c r="E168" s="309" t="s">
        <v>1137</v>
      </c>
      <c r="F168" s="309" t="s">
        <v>1132</v>
      </c>
      <c r="G168" s="310">
        <f>IF(F168="I",IFERROR(VLOOKUP(C168,'Consolidado 2021'!B:H,7,FALSE),0),0)</f>
        <v>-1343245691</v>
      </c>
      <c r="H168" s="311"/>
      <c r="I168" s="312">
        <v>0</v>
      </c>
      <c r="J168" s="311"/>
      <c r="K168" s="310">
        <f>IF(F168="I",IFERROR(SUMIF('Consolidado 2020'!N:N,Clasificaciones!C168,'Consolidado 2020'!L:L),0),0)</f>
        <v>-25107776</v>
      </c>
      <c r="L168" s="311"/>
      <c r="M168" s="312">
        <v>0</v>
      </c>
      <c r="N168" s="311"/>
      <c r="O168" s="310">
        <v>0</v>
      </c>
      <c r="P168" s="311"/>
      <c r="Q168" s="312">
        <v>0</v>
      </c>
    </row>
    <row r="169" spans="1:17" s="313" customFormat="1" ht="12" customHeight="1" x14ac:dyDescent="0.3">
      <c r="A169" s="307" t="s">
        <v>154</v>
      </c>
      <c r="B169" s="307"/>
      <c r="C169" s="308">
        <v>1120116219</v>
      </c>
      <c r="D169" s="308" t="s">
        <v>1189</v>
      </c>
      <c r="E169" s="309" t="s">
        <v>662</v>
      </c>
      <c r="F169" s="309" t="s">
        <v>1132</v>
      </c>
      <c r="G169" s="310">
        <f>IF(F169="I",IFERROR(VLOOKUP(C169,'Consolidado 2021'!B:H,7,FALSE),0),0)</f>
        <v>0</v>
      </c>
      <c r="H169" s="311"/>
      <c r="I169" s="312">
        <v>0</v>
      </c>
      <c r="J169" s="311"/>
      <c r="K169" s="310">
        <f>IF(F169="I",IFERROR(SUMIF('Consolidado 2020'!N:N,Clasificaciones!C169,'Consolidado 2020'!L:L),0),0)</f>
        <v>0</v>
      </c>
      <c r="L169" s="311"/>
      <c r="M169" s="312">
        <v>0</v>
      </c>
      <c r="N169" s="311"/>
      <c r="O169" s="310">
        <v>0</v>
      </c>
      <c r="P169" s="311"/>
      <c r="Q169" s="312">
        <v>0</v>
      </c>
    </row>
    <row r="170" spans="1:17" s="313" customFormat="1" ht="12" customHeight="1" x14ac:dyDescent="0.3">
      <c r="A170" s="307" t="s">
        <v>154</v>
      </c>
      <c r="B170" s="307"/>
      <c r="C170" s="308">
        <v>1120116220</v>
      </c>
      <c r="D170" s="308" t="s">
        <v>1190</v>
      </c>
      <c r="E170" s="309" t="s">
        <v>1137</v>
      </c>
      <c r="F170" s="309" t="s">
        <v>1132</v>
      </c>
      <c r="G170" s="310">
        <f>IF(F170="I",IFERROR(VLOOKUP(C170,'Consolidado 2021'!B:H,7,FALSE),0),0)</f>
        <v>0</v>
      </c>
      <c r="H170" s="311"/>
      <c r="I170" s="312">
        <v>0</v>
      </c>
      <c r="J170" s="311"/>
      <c r="K170" s="310">
        <f>IF(F170="I",IFERROR(SUMIF('Consolidado 2020'!N:N,Clasificaciones!C170,'Consolidado 2020'!L:L),0),0)</f>
        <v>0</v>
      </c>
      <c r="L170" s="311"/>
      <c r="M170" s="312">
        <v>0</v>
      </c>
      <c r="N170" s="311"/>
      <c r="O170" s="310">
        <v>0</v>
      </c>
      <c r="P170" s="311"/>
      <c r="Q170" s="312">
        <v>0</v>
      </c>
    </row>
    <row r="171" spans="1:17" s="313" customFormat="1" ht="12" customHeight="1" x14ac:dyDescent="0.3">
      <c r="A171" s="307" t="s">
        <v>154</v>
      </c>
      <c r="B171" s="307"/>
      <c r="C171" s="308">
        <v>1120116221</v>
      </c>
      <c r="D171" s="308" t="s">
        <v>1191</v>
      </c>
      <c r="E171" s="309" t="s">
        <v>662</v>
      </c>
      <c r="F171" s="309" t="s">
        <v>1132</v>
      </c>
      <c r="G171" s="310">
        <f>IF(F171="I",IFERROR(VLOOKUP(C171,'Consolidado 2021'!B:H,7,FALSE),0),0)</f>
        <v>0</v>
      </c>
      <c r="H171" s="311"/>
      <c r="I171" s="312">
        <v>0</v>
      </c>
      <c r="J171" s="311"/>
      <c r="K171" s="310">
        <f>IF(F171="I",IFERROR(SUMIF('Consolidado 2020'!N:N,Clasificaciones!C171,'Consolidado 2020'!L:L),0),0)</f>
        <v>0</v>
      </c>
      <c r="L171" s="311"/>
      <c r="M171" s="312">
        <v>0</v>
      </c>
      <c r="N171" s="311"/>
      <c r="O171" s="310">
        <v>0</v>
      </c>
      <c r="P171" s="311"/>
      <c r="Q171" s="312">
        <v>0</v>
      </c>
    </row>
    <row r="172" spans="1:17" s="313" customFormat="1" ht="12" customHeight="1" x14ac:dyDescent="0.3">
      <c r="A172" s="307" t="s">
        <v>154</v>
      </c>
      <c r="B172" s="307"/>
      <c r="C172" s="308">
        <v>1120116222</v>
      </c>
      <c r="D172" s="308" t="s">
        <v>1192</v>
      </c>
      <c r="E172" s="309" t="s">
        <v>1137</v>
      </c>
      <c r="F172" s="309" t="s">
        <v>1132</v>
      </c>
      <c r="G172" s="310">
        <f>IF(F172="I",IFERROR(VLOOKUP(C172,'Consolidado 2021'!B:H,7,FALSE),0),0)</f>
        <v>0</v>
      </c>
      <c r="H172" s="311"/>
      <c r="I172" s="312">
        <v>0</v>
      </c>
      <c r="J172" s="311"/>
      <c r="K172" s="310">
        <f>IF(F172="I",IFERROR(SUMIF('Consolidado 2020'!N:N,Clasificaciones!C172,'Consolidado 2020'!L:L),0),0)</f>
        <v>0</v>
      </c>
      <c r="L172" s="311"/>
      <c r="M172" s="312">
        <v>0</v>
      </c>
      <c r="N172" s="311"/>
      <c r="O172" s="310">
        <v>0</v>
      </c>
      <c r="P172" s="311"/>
      <c r="Q172" s="312">
        <v>0</v>
      </c>
    </row>
    <row r="173" spans="1:17" s="313" customFormat="1" ht="12" customHeight="1" x14ac:dyDescent="0.3">
      <c r="A173" s="307" t="s">
        <v>154</v>
      </c>
      <c r="B173" s="307"/>
      <c r="C173" s="308">
        <v>1120116223</v>
      </c>
      <c r="D173" s="308" t="s">
        <v>1193</v>
      </c>
      <c r="E173" s="309" t="s">
        <v>662</v>
      </c>
      <c r="F173" s="309" t="s">
        <v>1132</v>
      </c>
      <c r="G173" s="310">
        <f>IF(F173="I",IFERROR(VLOOKUP(C173,'Consolidado 2021'!B:H,7,FALSE),0),0)</f>
        <v>0</v>
      </c>
      <c r="H173" s="311"/>
      <c r="I173" s="312">
        <v>0</v>
      </c>
      <c r="J173" s="311"/>
      <c r="K173" s="310">
        <f>IF(F173="I",IFERROR(SUMIF('Consolidado 2020'!N:N,Clasificaciones!C173,'Consolidado 2020'!L:L),0),0)</f>
        <v>0</v>
      </c>
      <c r="L173" s="311"/>
      <c r="M173" s="312">
        <v>0</v>
      </c>
      <c r="N173" s="311"/>
      <c r="O173" s="310">
        <v>0</v>
      </c>
      <c r="P173" s="311"/>
      <c r="Q173" s="312">
        <v>0</v>
      </c>
    </row>
    <row r="174" spans="1:17" s="313" customFormat="1" ht="12" customHeight="1" x14ac:dyDescent="0.3">
      <c r="A174" s="307" t="s">
        <v>154</v>
      </c>
      <c r="B174" s="307"/>
      <c r="C174" s="308">
        <v>1120116224</v>
      </c>
      <c r="D174" s="308" t="s">
        <v>1194</v>
      </c>
      <c r="E174" s="309" t="s">
        <v>1137</v>
      </c>
      <c r="F174" s="309" t="s">
        <v>1132</v>
      </c>
      <c r="G174" s="310">
        <f>IF(F174="I",IFERROR(VLOOKUP(C174,'Consolidado 2021'!B:H,7,FALSE),0),0)</f>
        <v>0</v>
      </c>
      <c r="H174" s="311"/>
      <c r="I174" s="312">
        <v>0</v>
      </c>
      <c r="J174" s="311"/>
      <c r="K174" s="310">
        <f>IF(F174="I",IFERROR(SUMIF('Consolidado 2020'!N:N,Clasificaciones!C174,'Consolidado 2020'!L:L),0),0)</f>
        <v>0</v>
      </c>
      <c r="L174" s="311"/>
      <c r="M174" s="312">
        <v>0</v>
      </c>
      <c r="N174" s="311"/>
      <c r="O174" s="310">
        <v>0</v>
      </c>
      <c r="P174" s="311"/>
      <c r="Q174" s="312">
        <v>0</v>
      </c>
    </row>
    <row r="175" spans="1:17" s="313" customFormat="1" ht="12" customHeight="1" x14ac:dyDescent="0.3">
      <c r="A175" s="307" t="s">
        <v>154</v>
      </c>
      <c r="B175" s="307"/>
      <c r="C175" s="308">
        <v>1120116225</v>
      </c>
      <c r="D175" s="308" t="s">
        <v>1195</v>
      </c>
      <c r="E175" s="309" t="s">
        <v>662</v>
      </c>
      <c r="F175" s="309" t="s">
        <v>1132</v>
      </c>
      <c r="G175" s="310">
        <f>IF(F175="I",IFERROR(VLOOKUP(C175,'Consolidado 2021'!B:H,7,FALSE),0),0)</f>
        <v>0</v>
      </c>
      <c r="H175" s="311"/>
      <c r="I175" s="312">
        <v>0</v>
      </c>
      <c r="J175" s="311"/>
      <c r="K175" s="310">
        <f>IF(F175="I",IFERROR(SUMIF('Consolidado 2020'!N:N,Clasificaciones!C175,'Consolidado 2020'!L:L),0),0)</f>
        <v>0</v>
      </c>
      <c r="L175" s="311"/>
      <c r="M175" s="312">
        <v>0</v>
      </c>
      <c r="N175" s="311"/>
      <c r="O175" s="310">
        <v>0</v>
      </c>
      <c r="P175" s="311"/>
      <c r="Q175" s="312">
        <v>0</v>
      </c>
    </row>
    <row r="176" spans="1:17" s="313" customFormat="1" ht="12" customHeight="1" x14ac:dyDescent="0.3">
      <c r="A176" s="307" t="s">
        <v>154</v>
      </c>
      <c r="B176" s="307"/>
      <c r="C176" s="308">
        <v>1120116226</v>
      </c>
      <c r="D176" s="308" t="s">
        <v>1196</v>
      </c>
      <c r="E176" s="309" t="s">
        <v>1137</v>
      </c>
      <c r="F176" s="309" t="s">
        <v>1132</v>
      </c>
      <c r="G176" s="310">
        <f>IF(F176="I",IFERROR(VLOOKUP(C176,'Consolidado 2021'!B:H,7,FALSE),0),0)</f>
        <v>0</v>
      </c>
      <c r="H176" s="311"/>
      <c r="I176" s="312">
        <v>0</v>
      </c>
      <c r="J176" s="311"/>
      <c r="K176" s="310">
        <f>IF(F176="I",IFERROR(SUMIF('Consolidado 2020'!N:N,Clasificaciones!C176,'Consolidado 2020'!L:L),0),0)</f>
        <v>0</v>
      </c>
      <c r="L176" s="311"/>
      <c r="M176" s="312">
        <v>0</v>
      </c>
      <c r="N176" s="311"/>
      <c r="O176" s="310">
        <v>0</v>
      </c>
      <c r="P176" s="311"/>
      <c r="Q176" s="312">
        <v>0</v>
      </c>
    </row>
    <row r="177" spans="1:17" s="313" customFormat="1" ht="12" customHeight="1" x14ac:dyDescent="0.3">
      <c r="A177" s="307" t="s">
        <v>154</v>
      </c>
      <c r="B177" s="307"/>
      <c r="C177" s="308">
        <v>1120116227</v>
      </c>
      <c r="D177" s="308" t="s">
        <v>1197</v>
      </c>
      <c r="E177" s="309" t="s">
        <v>662</v>
      </c>
      <c r="F177" s="309" t="s">
        <v>1132</v>
      </c>
      <c r="G177" s="310">
        <f>IF(F177="I",IFERROR(VLOOKUP(C177,'Consolidado 2021'!B:H,7,FALSE),0),0)</f>
        <v>0</v>
      </c>
      <c r="H177" s="311"/>
      <c r="I177" s="312">
        <v>0</v>
      </c>
      <c r="J177" s="311"/>
      <c r="K177" s="310">
        <f>IF(F177="I",IFERROR(SUMIF('Consolidado 2020'!N:N,Clasificaciones!C177,'Consolidado 2020'!L:L),0),0)</f>
        <v>0</v>
      </c>
      <c r="L177" s="311"/>
      <c r="M177" s="312">
        <v>0</v>
      </c>
      <c r="N177" s="311"/>
      <c r="O177" s="310">
        <v>0</v>
      </c>
      <c r="P177" s="311"/>
      <c r="Q177" s="312">
        <v>0</v>
      </c>
    </row>
    <row r="178" spans="1:17" s="313" customFormat="1" ht="12" customHeight="1" x14ac:dyDescent="0.3">
      <c r="A178" s="307" t="s">
        <v>154</v>
      </c>
      <c r="B178" s="307"/>
      <c r="C178" s="308">
        <v>1120116228</v>
      </c>
      <c r="D178" s="308" t="s">
        <v>1198</v>
      </c>
      <c r="E178" s="309" t="s">
        <v>1137</v>
      </c>
      <c r="F178" s="309" t="s">
        <v>1132</v>
      </c>
      <c r="G178" s="310">
        <f>IF(F178="I",IFERROR(VLOOKUP(C178,'Consolidado 2021'!B:H,7,FALSE),0),0)</f>
        <v>0</v>
      </c>
      <c r="H178" s="311"/>
      <c r="I178" s="312">
        <v>0</v>
      </c>
      <c r="J178" s="311"/>
      <c r="K178" s="310">
        <f>IF(F178="I",IFERROR(SUMIF('Consolidado 2020'!N:N,Clasificaciones!C178,'Consolidado 2020'!L:L),0),0)</f>
        <v>0</v>
      </c>
      <c r="L178" s="311"/>
      <c r="M178" s="312">
        <v>0</v>
      </c>
      <c r="N178" s="311"/>
      <c r="O178" s="310">
        <v>0</v>
      </c>
      <c r="P178" s="311"/>
      <c r="Q178" s="312">
        <v>0</v>
      </c>
    </row>
    <row r="179" spans="1:17" s="313" customFormat="1" ht="12" customHeight="1" x14ac:dyDescent="0.3">
      <c r="A179" s="307" t="s">
        <v>154</v>
      </c>
      <c r="B179" s="307" t="s">
        <v>1152</v>
      </c>
      <c r="C179" s="308">
        <v>1120116229</v>
      </c>
      <c r="D179" s="307" t="s">
        <v>231</v>
      </c>
      <c r="E179" s="309" t="s">
        <v>662</v>
      </c>
      <c r="F179" s="309" t="s">
        <v>1132</v>
      </c>
      <c r="G179" s="310">
        <f>IF(F179="I",IFERROR(VLOOKUP(C179,'Consolidado 2021'!B:H,7,FALSE),0),0)</f>
        <v>-40144890</v>
      </c>
      <c r="H179" s="311"/>
      <c r="I179" s="312">
        <v>0</v>
      </c>
      <c r="J179" s="311"/>
      <c r="K179" s="310">
        <f>IF(F179="I",IFERROR(SUMIF('Consolidado 2020'!N:N,Clasificaciones!C179,'Consolidado 2020'!L:L),0),0)</f>
        <v>-46298740</v>
      </c>
      <c r="L179" s="311"/>
      <c r="M179" s="312">
        <v>0</v>
      </c>
      <c r="N179" s="311"/>
      <c r="O179" s="310">
        <v>0</v>
      </c>
      <c r="P179" s="311"/>
      <c r="Q179" s="312">
        <v>0</v>
      </c>
    </row>
    <row r="180" spans="1:17" s="313" customFormat="1" ht="12" customHeight="1" x14ac:dyDescent="0.3">
      <c r="A180" s="307" t="s">
        <v>154</v>
      </c>
      <c r="B180" s="307"/>
      <c r="C180" s="308">
        <v>1120116230</v>
      </c>
      <c r="D180" s="308" t="s">
        <v>1199</v>
      </c>
      <c r="E180" s="309" t="s">
        <v>1137</v>
      </c>
      <c r="F180" s="309" t="s">
        <v>1132</v>
      </c>
      <c r="G180" s="310">
        <f>IF(F180="I",IFERROR(VLOOKUP(C180,'Consolidado 2021'!B:H,7,FALSE),0),0)</f>
        <v>0</v>
      </c>
      <c r="H180" s="311"/>
      <c r="I180" s="312">
        <v>0</v>
      </c>
      <c r="J180" s="311"/>
      <c r="K180" s="310">
        <f>IF(F180="I",IFERROR(SUMIF('Consolidado 2020'!N:N,Clasificaciones!C180,'Consolidado 2020'!L:L),0),0)</f>
        <v>0</v>
      </c>
      <c r="L180" s="311"/>
      <c r="M180" s="312">
        <v>0</v>
      </c>
      <c r="N180" s="311"/>
      <c r="O180" s="310">
        <v>0</v>
      </c>
      <c r="P180" s="311"/>
      <c r="Q180" s="312">
        <v>0</v>
      </c>
    </row>
    <row r="181" spans="1:17" s="313" customFormat="1" ht="12" customHeight="1" x14ac:dyDescent="0.3">
      <c r="A181" s="307" t="s">
        <v>154</v>
      </c>
      <c r="B181" s="307"/>
      <c r="C181" s="308">
        <v>1120116231</v>
      </c>
      <c r="D181" s="308" t="s">
        <v>1200</v>
      </c>
      <c r="E181" s="309" t="s">
        <v>662</v>
      </c>
      <c r="F181" s="309" t="s">
        <v>1132</v>
      </c>
      <c r="G181" s="310">
        <f>IF(F181="I",IFERROR(VLOOKUP(C181,'Consolidado 2021'!B:H,7,FALSE),0),0)</f>
        <v>0</v>
      </c>
      <c r="H181" s="311"/>
      <c r="I181" s="312">
        <v>0</v>
      </c>
      <c r="J181" s="311"/>
      <c r="K181" s="310">
        <f>IF(F181="I",IFERROR(SUMIF('Consolidado 2020'!N:N,Clasificaciones!C181,'Consolidado 2020'!L:L),0),0)</f>
        <v>0</v>
      </c>
      <c r="L181" s="311"/>
      <c r="M181" s="312">
        <v>0</v>
      </c>
      <c r="N181" s="311"/>
      <c r="O181" s="310">
        <v>0</v>
      </c>
      <c r="P181" s="311"/>
      <c r="Q181" s="312">
        <v>0</v>
      </c>
    </row>
    <row r="182" spans="1:17" s="313" customFormat="1" ht="12" customHeight="1" x14ac:dyDescent="0.3">
      <c r="A182" s="307" t="s">
        <v>154</v>
      </c>
      <c r="B182" s="307"/>
      <c r="C182" s="308">
        <v>1120116232</v>
      </c>
      <c r="D182" s="308" t="s">
        <v>1067</v>
      </c>
      <c r="E182" s="309" t="s">
        <v>1137</v>
      </c>
      <c r="F182" s="309" t="s">
        <v>1132</v>
      </c>
      <c r="G182" s="310">
        <f>IF(F182="I",IFERROR(VLOOKUP(C182,'Consolidado 2021'!B:H,7,FALSE),0),0)</f>
        <v>0</v>
      </c>
      <c r="H182" s="311"/>
      <c r="I182" s="312">
        <v>0</v>
      </c>
      <c r="J182" s="311"/>
      <c r="K182" s="310">
        <f>IF(F182="I",IFERROR(SUMIF('Consolidado 2020'!N:N,Clasificaciones!C182,'Consolidado 2020'!L:L),0),0)</f>
        <v>0</v>
      </c>
      <c r="L182" s="311"/>
      <c r="M182" s="312">
        <v>0</v>
      </c>
      <c r="N182" s="311"/>
      <c r="O182" s="310">
        <v>0</v>
      </c>
      <c r="P182" s="311"/>
      <c r="Q182" s="312">
        <v>0</v>
      </c>
    </row>
    <row r="183" spans="1:17" s="313" customFormat="1" ht="12" customHeight="1" x14ac:dyDescent="0.3">
      <c r="A183" s="307" t="s">
        <v>154</v>
      </c>
      <c r="B183" s="307"/>
      <c r="C183" s="308">
        <v>112012</v>
      </c>
      <c r="D183" s="308" t="s">
        <v>1201</v>
      </c>
      <c r="E183" s="309" t="s">
        <v>662</v>
      </c>
      <c r="F183" s="309" t="s">
        <v>1129</v>
      </c>
      <c r="G183" s="310">
        <f>IF(F183="I",IFERROR(VLOOKUP(C183,'Consolidado 2021'!B:H,7,FALSE),0),0)</f>
        <v>0</v>
      </c>
      <c r="H183" s="311"/>
      <c r="I183" s="312">
        <v>0</v>
      </c>
      <c r="J183" s="311"/>
      <c r="K183" s="310">
        <f>IF(F183="I",IFERROR(SUMIF('Consolidado 2020'!N:N,Clasificaciones!C183,'Consolidado 2020'!L:L),0),0)</f>
        <v>0</v>
      </c>
      <c r="L183" s="311"/>
      <c r="M183" s="312">
        <v>0</v>
      </c>
      <c r="N183" s="311"/>
      <c r="O183" s="310">
        <v>0</v>
      </c>
      <c r="P183" s="311"/>
      <c r="Q183" s="312">
        <v>0</v>
      </c>
    </row>
    <row r="184" spans="1:17" s="313" customFormat="1" ht="12" customHeight="1" x14ac:dyDescent="0.3">
      <c r="A184" s="307" t="s">
        <v>154</v>
      </c>
      <c r="B184" s="307"/>
      <c r="C184" s="308">
        <v>1120121</v>
      </c>
      <c r="D184" s="308" t="s">
        <v>1202</v>
      </c>
      <c r="E184" s="309" t="s">
        <v>662</v>
      </c>
      <c r="F184" s="309" t="s">
        <v>1129</v>
      </c>
      <c r="G184" s="310">
        <f>IF(F184="I",IFERROR(VLOOKUP(C184,'Consolidado 2021'!B:H,7,FALSE),0),0)</f>
        <v>0</v>
      </c>
      <c r="H184" s="311"/>
      <c r="I184" s="312">
        <v>0</v>
      </c>
      <c r="J184" s="311"/>
      <c r="K184" s="310">
        <f>IF(F184="I",IFERROR(SUMIF('Consolidado 2020'!N:N,Clasificaciones!C184,'Consolidado 2020'!L:L),0),0)</f>
        <v>0</v>
      </c>
      <c r="L184" s="311"/>
      <c r="M184" s="312">
        <v>0</v>
      </c>
      <c r="N184" s="311"/>
      <c r="O184" s="310">
        <v>0</v>
      </c>
      <c r="P184" s="311"/>
      <c r="Q184" s="312">
        <v>0</v>
      </c>
    </row>
    <row r="185" spans="1:17" s="313" customFormat="1" ht="12" customHeight="1" x14ac:dyDescent="0.3">
      <c r="A185" s="307" t="s">
        <v>154</v>
      </c>
      <c r="B185" s="307"/>
      <c r="C185" s="308">
        <v>11201211</v>
      </c>
      <c r="D185" s="308" t="s">
        <v>196</v>
      </c>
      <c r="E185" s="309" t="s">
        <v>662</v>
      </c>
      <c r="F185" s="309" t="s">
        <v>1129</v>
      </c>
      <c r="G185" s="310">
        <f>IF(F185="I",IFERROR(VLOOKUP(C185,'Consolidado 2021'!B:H,7,FALSE),0),0)</f>
        <v>0</v>
      </c>
      <c r="H185" s="311"/>
      <c r="I185" s="312">
        <v>0</v>
      </c>
      <c r="J185" s="311"/>
      <c r="K185" s="310">
        <f>IF(F185="I",IFERROR(SUMIF('Consolidado 2020'!N:N,Clasificaciones!C185,'Consolidado 2020'!L:L),0),0)</f>
        <v>0</v>
      </c>
      <c r="L185" s="311"/>
      <c r="M185" s="312">
        <v>0</v>
      </c>
      <c r="N185" s="311"/>
      <c r="O185" s="310">
        <v>0</v>
      </c>
      <c r="P185" s="311"/>
      <c r="Q185" s="312">
        <v>0</v>
      </c>
    </row>
    <row r="186" spans="1:17" s="313" customFormat="1" ht="12" customHeight="1" x14ac:dyDescent="0.3">
      <c r="A186" s="307" t="s">
        <v>154</v>
      </c>
      <c r="B186" s="307"/>
      <c r="C186" s="308">
        <v>1120121101</v>
      </c>
      <c r="D186" s="308" t="s">
        <v>402</v>
      </c>
      <c r="E186" s="309" t="s">
        <v>662</v>
      </c>
      <c r="F186" s="309" t="s">
        <v>1132</v>
      </c>
      <c r="G186" s="310">
        <f>IF(F186="I",IFERROR(VLOOKUP(C186,'Consolidado 2021'!B:H,7,FALSE),0),0)</f>
        <v>0</v>
      </c>
      <c r="H186" s="311"/>
      <c r="I186" s="312">
        <v>0</v>
      </c>
      <c r="J186" s="311"/>
      <c r="K186" s="310">
        <f>IF(F186="I",IFERROR(SUMIF('Consolidado 2020'!N:N,Clasificaciones!C186,'Consolidado 2020'!L:L),0),0)</f>
        <v>0</v>
      </c>
      <c r="L186" s="311"/>
      <c r="M186" s="312">
        <v>0</v>
      </c>
      <c r="N186" s="311"/>
      <c r="O186" s="310">
        <v>0</v>
      </c>
      <c r="P186" s="311"/>
      <c r="Q186" s="312">
        <v>0</v>
      </c>
    </row>
    <row r="187" spans="1:17" s="313" customFormat="1" ht="12" customHeight="1" x14ac:dyDescent="0.3">
      <c r="A187" s="307" t="s">
        <v>154</v>
      </c>
      <c r="B187" s="307"/>
      <c r="C187" s="308">
        <v>1120121102</v>
      </c>
      <c r="D187" s="308" t="s">
        <v>1153</v>
      </c>
      <c r="E187" s="309" t="s">
        <v>1137</v>
      </c>
      <c r="F187" s="309" t="s">
        <v>1132</v>
      </c>
      <c r="G187" s="310">
        <f>IF(F187="I",IFERROR(VLOOKUP(C187,'Consolidado 2021'!B:H,7,FALSE),0),0)</f>
        <v>0</v>
      </c>
      <c r="H187" s="311"/>
      <c r="I187" s="312">
        <v>0</v>
      </c>
      <c r="J187" s="311"/>
      <c r="K187" s="310">
        <f>IF(F187="I",IFERROR(SUMIF('Consolidado 2020'!N:N,Clasificaciones!C187,'Consolidado 2020'!L:L),0),0)</f>
        <v>0</v>
      </c>
      <c r="L187" s="311"/>
      <c r="M187" s="312">
        <v>0</v>
      </c>
      <c r="N187" s="311"/>
      <c r="O187" s="310">
        <v>0</v>
      </c>
      <c r="P187" s="311"/>
      <c r="Q187" s="312">
        <v>0</v>
      </c>
    </row>
    <row r="188" spans="1:17" s="313" customFormat="1" ht="12" customHeight="1" x14ac:dyDescent="0.3">
      <c r="A188" s="307" t="s">
        <v>154</v>
      </c>
      <c r="B188" s="307"/>
      <c r="C188" s="308">
        <v>11201212</v>
      </c>
      <c r="D188" s="308" t="s">
        <v>199</v>
      </c>
      <c r="E188" s="309" t="s">
        <v>662</v>
      </c>
      <c r="F188" s="309" t="s">
        <v>1129</v>
      </c>
      <c r="G188" s="310">
        <f>IF(F188="I",IFERROR(VLOOKUP(C188,'Consolidado 2021'!B:H,7,FALSE),0),0)</f>
        <v>0</v>
      </c>
      <c r="H188" s="311"/>
      <c r="I188" s="312">
        <v>0</v>
      </c>
      <c r="J188" s="311"/>
      <c r="K188" s="310">
        <f>IF(F188="I",IFERROR(SUMIF('Consolidado 2020'!N:N,Clasificaciones!C188,'Consolidado 2020'!L:L),0),0)</f>
        <v>0</v>
      </c>
      <c r="L188" s="311"/>
      <c r="M188" s="312">
        <v>0</v>
      </c>
      <c r="N188" s="311"/>
      <c r="O188" s="310">
        <v>0</v>
      </c>
      <c r="P188" s="311"/>
      <c r="Q188" s="312">
        <v>0</v>
      </c>
    </row>
    <row r="189" spans="1:17" s="313" customFormat="1" ht="12" customHeight="1" x14ac:dyDescent="0.3">
      <c r="A189" s="307" t="s">
        <v>154</v>
      </c>
      <c r="B189" s="307"/>
      <c r="C189" s="308">
        <v>1120121201</v>
      </c>
      <c r="D189" s="308" t="s">
        <v>392</v>
      </c>
      <c r="E189" s="309" t="s">
        <v>662</v>
      </c>
      <c r="F189" s="309" t="s">
        <v>1132</v>
      </c>
      <c r="G189" s="310">
        <f>IF(F189="I",IFERROR(VLOOKUP(C189,'Consolidado 2021'!B:H,7,FALSE),0),0)</f>
        <v>0</v>
      </c>
      <c r="H189" s="311"/>
      <c r="I189" s="312">
        <v>0</v>
      </c>
      <c r="J189" s="311"/>
      <c r="K189" s="310">
        <f>IF(F189="I",IFERROR(SUMIF('Consolidado 2020'!N:N,Clasificaciones!C189,'Consolidado 2020'!L:L),0),0)</f>
        <v>0</v>
      </c>
      <c r="L189" s="311"/>
      <c r="M189" s="312">
        <v>0</v>
      </c>
      <c r="N189" s="311"/>
      <c r="O189" s="310">
        <v>0</v>
      </c>
      <c r="P189" s="311"/>
      <c r="Q189" s="312">
        <v>0</v>
      </c>
    </row>
    <row r="190" spans="1:17" s="313" customFormat="1" ht="12" customHeight="1" x14ac:dyDescent="0.3">
      <c r="A190" s="307" t="s">
        <v>154</v>
      </c>
      <c r="B190" s="307"/>
      <c r="C190" s="308">
        <v>1120121202</v>
      </c>
      <c r="D190" s="308" t="s">
        <v>240</v>
      </c>
      <c r="E190" s="309" t="s">
        <v>1137</v>
      </c>
      <c r="F190" s="309" t="s">
        <v>1132</v>
      </c>
      <c r="G190" s="310">
        <f>IF(F190="I",IFERROR(VLOOKUP(C190,'Consolidado 2021'!B:H,7,FALSE),0),0)</f>
        <v>0</v>
      </c>
      <c r="H190" s="311"/>
      <c r="I190" s="312">
        <v>0</v>
      </c>
      <c r="J190" s="311"/>
      <c r="K190" s="310">
        <f>IF(F190="I",IFERROR(SUMIF('Consolidado 2020'!N:N,Clasificaciones!C190,'Consolidado 2020'!L:L),0),0)</f>
        <v>0</v>
      </c>
      <c r="L190" s="311"/>
      <c r="M190" s="312">
        <v>0</v>
      </c>
      <c r="N190" s="311"/>
      <c r="O190" s="310">
        <v>0</v>
      </c>
      <c r="P190" s="311"/>
      <c r="Q190" s="312">
        <v>0</v>
      </c>
    </row>
    <row r="191" spans="1:17" s="313" customFormat="1" ht="12" customHeight="1" x14ac:dyDescent="0.3">
      <c r="A191" s="307" t="s">
        <v>154</v>
      </c>
      <c r="B191" s="307"/>
      <c r="C191" s="308">
        <v>11201213</v>
      </c>
      <c r="D191" s="308" t="s">
        <v>201</v>
      </c>
      <c r="E191" s="309" t="s">
        <v>662</v>
      </c>
      <c r="F191" s="309" t="s">
        <v>1129</v>
      </c>
      <c r="G191" s="310">
        <f>IF(F191="I",IFERROR(VLOOKUP(C191,'Consolidado 2021'!B:H,7,FALSE),0),0)</f>
        <v>0</v>
      </c>
      <c r="H191" s="311"/>
      <c r="I191" s="312">
        <v>0</v>
      </c>
      <c r="J191" s="311"/>
      <c r="K191" s="310">
        <f>IF(F191="I",IFERROR(SUMIF('Consolidado 2020'!N:N,Clasificaciones!C191,'Consolidado 2020'!L:L),0),0)</f>
        <v>0</v>
      </c>
      <c r="L191" s="311"/>
      <c r="M191" s="312">
        <v>0</v>
      </c>
      <c r="N191" s="311"/>
      <c r="O191" s="310">
        <v>0</v>
      </c>
      <c r="P191" s="311"/>
      <c r="Q191" s="312">
        <v>0</v>
      </c>
    </row>
    <row r="192" spans="1:17" s="313" customFormat="1" ht="12" customHeight="1" x14ac:dyDescent="0.3">
      <c r="A192" s="307" t="s">
        <v>154</v>
      </c>
      <c r="B192" s="307"/>
      <c r="C192" s="308">
        <v>1120121301</v>
      </c>
      <c r="D192" s="308" t="s">
        <v>393</v>
      </c>
      <c r="E192" s="309" t="s">
        <v>662</v>
      </c>
      <c r="F192" s="309" t="s">
        <v>1132</v>
      </c>
      <c r="G192" s="310">
        <f>IF(F192="I",IFERROR(VLOOKUP(C192,'Consolidado 2021'!B:H,7,FALSE),0),0)</f>
        <v>0</v>
      </c>
      <c r="H192" s="311"/>
      <c r="I192" s="312">
        <v>0</v>
      </c>
      <c r="J192" s="311"/>
      <c r="K192" s="310">
        <f>IF(F192="I",IFERROR(SUMIF('Consolidado 2020'!N:N,Clasificaciones!C192,'Consolidado 2020'!L:L),0),0)</f>
        <v>0</v>
      </c>
      <c r="L192" s="311"/>
      <c r="M192" s="312">
        <v>0</v>
      </c>
      <c r="N192" s="311"/>
      <c r="O192" s="310">
        <v>0</v>
      </c>
      <c r="P192" s="311"/>
      <c r="Q192" s="312">
        <v>0</v>
      </c>
    </row>
    <row r="193" spans="1:17" s="313" customFormat="1" ht="12" customHeight="1" x14ac:dyDescent="0.3">
      <c r="A193" s="307" t="s">
        <v>154</v>
      </c>
      <c r="B193" s="307"/>
      <c r="C193" s="308">
        <v>1120121302</v>
      </c>
      <c r="D193" s="308" t="s">
        <v>202</v>
      </c>
      <c r="E193" s="309" t="s">
        <v>1137</v>
      </c>
      <c r="F193" s="309" t="s">
        <v>1132</v>
      </c>
      <c r="G193" s="310">
        <f>IF(F193="I",IFERROR(VLOOKUP(C193,'Consolidado 2021'!B:H,7,FALSE),0),0)</f>
        <v>0</v>
      </c>
      <c r="H193" s="311"/>
      <c r="I193" s="312">
        <v>0</v>
      </c>
      <c r="J193" s="311"/>
      <c r="K193" s="310">
        <f>IF(F193="I",IFERROR(SUMIF('Consolidado 2020'!N:N,Clasificaciones!C193,'Consolidado 2020'!L:L),0),0)</f>
        <v>0</v>
      </c>
      <c r="L193" s="311"/>
      <c r="M193" s="312">
        <v>0</v>
      </c>
      <c r="N193" s="311"/>
      <c r="O193" s="310">
        <v>0</v>
      </c>
      <c r="P193" s="311"/>
      <c r="Q193" s="312">
        <v>0</v>
      </c>
    </row>
    <row r="194" spans="1:17" s="313" customFormat="1" ht="12" customHeight="1" x14ac:dyDescent="0.3">
      <c r="A194" s="307" t="s">
        <v>154</v>
      </c>
      <c r="B194" s="307"/>
      <c r="C194" s="308">
        <v>11201214</v>
      </c>
      <c r="D194" s="308" t="s">
        <v>203</v>
      </c>
      <c r="E194" s="309" t="s">
        <v>662</v>
      </c>
      <c r="F194" s="309" t="s">
        <v>1129</v>
      </c>
      <c r="G194" s="310">
        <f>IF(F194="I",IFERROR(VLOOKUP(C194,'Consolidado 2021'!B:H,7,FALSE),0),0)</f>
        <v>0</v>
      </c>
      <c r="H194" s="311"/>
      <c r="I194" s="312">
        <v>0</v>
      </c>
      <c r="J194" s="311"/>
      <c r="K194" s="310">
        <f>IF(F194="I",IFERROR(SUMIF('Consolidado 2020'!N:N,Clasificaciones!C194,'Consolidado 2020'!L:L),0),0)</f>
        <v>0</v>
      </c>
      <c r="L194" s="311"/>
      <c r="M194" s="312">
        <v>0</v>
      </c>
      <c r="N194" s="311"/>
      <c r="O194" s="310">
        <v>0</v>
      </c>
      <c r="P194" s="311"/>
      <c r="Q194" s="312">
        <v>0</v>
      </c>
    </row>
    <row r="195" spans="1:17" s="313" customFormat="1" ht="12" customHeight="1" x14ac:dyDescent="0.3">
      <c r="A195" s="307" t="s">
        <v>154</v>
      </c>
      <c r="B195" s="307"/>
      <c r="C195" s="308">
        <v>1120121401</v>
      </c>
      <c r="D195" s="308" t="s">
        <v>394</v>
      </c>
      <c r="E195" s="309" t="s">
        <v>662</v>
      </c>
      <c r="F195" s="309" t="s">
        <v>1132</v>
      </c>
      <c r="G195" s="310">
        <f>IF(F195="I",IFERROR(VLOOKUP(C195,'Consolidado 2021'!B:H,7,FALSE),0),0)</f>
        <v>0</v>
      </c>
      <c r="H195" s="311"/>
      <c r="I195" s="312">
        <v>0</v>
      </c>
      <c r="J195" s="311"/>
      <c r="K195" s="310">
        <f>IF(F195="I",IFERROR(SUMIF('Consolidado 2020'!N:N,Clasificaciones!C195,'Consolidado 2020'!L:L),0),0)</f>
        <v>0</v>
      </c>
      <c r="L195" s="311"/>
      <c r="M195" s="312">
        <v>0</v>
      </c>
      <c r="N195" s="311"/>
      <c r="O195" s="310">
        <v>0</v>
      </c>
      <c r="P195" s="311"/>
      <c r="Q195" s="312">
        <v>0</v>
      </c>
    </row>
    <row r="196" spans="1:17" s="313" customFormat="1" ht="12" customHeight="1" x14ac:dyDescent="0.3">
      <c r="A196" s="307" t="s">
        <v>154</v>
      </c>
      <c r="B196" s="307"/>
      <c r="C196" s="308">
        <v>1120121402</v>
      </c>
      <c r="D196" s="308" t="s">
        <v>205</v>
      </c>
      <c r="E196" s="309" t="s">
        <v>1137</v>
      </c>
      <c r="F196" s="309" t="s">
        <v>1132</v>
      </c>
      <c r="G196" s="310">
        <f>IF(F196="I",IFERROR(VLOOKUP(C196,'Consolidado 2021'!B:H,7,FALSE),0),0)</f>
        <v>0</v>
      </c>
      <c r="H196" s="311"/>
      <c r="I196" s="312">
        <v>0</v>
      </c>
      <c r="J196" s="311"/>
      <c r="K196" s="310">
        <f>IF(F196="I",IFERROR(SUMIF('Consolidado 2020'!N:N,Clasificaciones!C196,'Consolidado 2020'!L:L),0),0)</f>
        <v>0</v>
      </c>
      <c r="L196" s="311"/>
      <c r="M196" s="312">
        <v>0</v>
      </c>
      <c r="N196" s="311"/>
      <c r="O196" s="310">
        <v>0</v>
      </c>
      <c r="P196" s="311"/>
      <c r="Q196" s="312">
        <v>0</v>
      </c>
    </row>
    <row r="197" spans="1:17" s="313" customFormat="1" ht="12" customHeight="1" x14ac:dyDescent="0.3">
      <c r="A197" s="307" t="s">
        <v>154</v>
      </c>
      <c r="B197" s="307"/>
      <c r="C197" s="308">
        <v>11202</v>
      </c>
      <c r="D197" s="308" t="s">
        <v>1203</v>
      </c>
      <c r="E197" s="309" t="s">
        <v>662</v>
      </c>
      <c r="F197" s="309" t="s">
        <v>1129</v>
      </c>
      <c r="G197" s="310">
        <f>IF(F197="I",IFERROR(VLOOKUP(C197,'Consolidado 2021'!B:H,7,FALSE),0),0)</f>
        <v>0</v>
      </c>
      <c r="H197" s="311"/>
      <c r="I197" s="312">
        <v>0</v>
      </c>
      <c r="J197" s="311"/>
      <c r="K197" s="310">
        <f>IF(F197="I",IFERROR(SUMIF('Consolidado 2020'!N:N,Clasificaciones!C197,'Consolidado 2020'!L:L),0),0)</f>
        <v>0</v>
      </c>
      <c r="L197" s="311"/>
      <c r="M197" s="312">
        <v>0</v>
      </c>
      <c r="N197" s="311"/>
      <c r="O197" s="310">
        <v>0</v>
      </c>
      <c r="P197" s="311"/>
      <c r="Q197" s="312">
        <v>0</v>
      </c>
    </row>
    <row r="198" spans="1:17" s="313" customFormat="1" ht="12" customHeight="1" x14ac:dyDescent="0.3">
      <c r="A198" s="307" t="s">
        <v>154</v>
      </c>
      <c r="B198" s="307"/>
      <c r="C198" s="308">
        <v>112021</v>
      </c>
      <c r="D198" s="308" t="s">
        <v>278</v>
      </c>
      <c r="E198" s="309" t="s">
        <v>662</v>
      </c>
      <c r="F198" s="309" t="s">
        <v>1129</v>
      </c>
      <c r="G198" s="310">
        <f>IF(F198="I",IFERROR(VLOOKUP(C198,'Consolidado 2021'!B:H,7,FALSE),0),0)</f>
        <v>0</v>
      </c>
      <c r="H198" s="311"/>
      <c r="I198" s="312">
        <v>0</v>
      </c>
      <c r="J198" s="311"/>
      <c r="K198" s="310">
        <f>IF(F198="I",IFERROR(SUMIF('Consolidado 2020'!N:N,Clasificaciones!C198,'Consolidado 2020'!L:L),0),0)</f>
        <v>0</v>
      </c>
      <c r="L198" s="311"/>
      <c r="M198" s="312">
        <v>0</v>
      </c>
      <c r="N198" s="311"/>
      <c r="O198" s="310">
        <v>0</v>
      </c>
      <c r="P198" s="311"/>
      <c r="Q198" s="312">
        <v>0</v>
      </c>
    </row>
    <row r="199" spans="1:17" s="313" customFormat="1" ht="12" customHeight="1" x14ac:dyDescent="0.3">
      <c r="A199" s="307" t="s">
        <v>154</v>
      </c>
      <c r="B199" s="307"/>
      <c r="C199" s="308">
        <v>1120211</v>
      </c>
      <c r="D199" s="308" t="s">
        <v>198</v>
      </c>
      <c r="E199" s="309" t="s">
        <v>662</v>
      </c>
      <c r="F199" s="309" t="s">
        <v>1129</v>
      </c>
      <c r="G199" s="310">
        <f>IF(F199="I",IFERROR(VLOOKUP(C199,'Consolidado 2021'!B:H,7,FALSE),0),0)</f>
        <v>0</v>
      </c>
      <c r="H199" s="311"/>
      <c r="I199" s="312">
        <v>0</v>
      </c>
      <c r="J199" s="311"/>
      <c r="K199" s="310">
        <f>IF(F199="I",IFERROR(SUMIF('Consolidado 2020'!N:N,Clasificaciones!C199,'Consolidado 2020'!L:L),0),0)</f>
        <v>0</v>
      </c>
      <c r="L199" s="311"/>
      <c r="M199" s="312">
        <v>0</v>
      </c>
      <c r="N199" s="311"/>
      <c r="O199" s="310">
        <v>0</v>
      </c>
      <c r="P199" s="311"/>
      <c r="Q199" s="312">
        <v>0</v>
      </c>
    </row>
    <row r="200" spans="1:17" s="313" customFormat="1" ht="12" customHeight="1" x14ac:dyDescent="0.3">
      <c r="A200" s="307" t="s">
        <v>154</v>
      </c>
      <c r="B200" s="307"/>
      <c r="C200" s="308">
        <v>11202111</v>
      </c>
      <c r="D200" s="308" t="s">
        <v>1204</v>
      </c>
      <c r="E200" s="309" t="s">
        <v>662</v>
      </c>
      <c r="F200" s="309" t="s">
        <v>1129</v>
      </c>
      <c r="G200" s="310">
        <f>IF(F200="I",IFERROR(VLOOKUP(C200,'Consolidado 2021'!B:H,7,FALSE),0),0)</f>
        <v>0</v>
      </c>
      <c r="H200" s="311"/>
      <c r="I200" s="312">
        <v>0</v>
      </c>
      <c r="J200" s="311"/>
      <c r="K200" s="310">
        <f>IF(F200="I",IFERROR(SUMIF('Consolidado 2020'!N:N,Clasificaciones!C200,'Consolidado 2020'!L:L),0),0)</f>
        <v>0</v>
      </c>
      <c r="L200" s="311"/>
      <c r="M200" s="312">
        <v>0</v>
      </c>
      <c r="N200" s="311"/>
      <c r="O200" s="310">
        <v>0</v>
      </c>
      <c r="P200" s="311"/>
      <c r="Q200" s="312">
        <v>0</v>
      </c>
    </row>
    <row r="201" spans="1:17" s="313" customFormat="1" ht="12" customHeight="1" x14ac:dyDescent="0.3">
      <c r="A201" s="307" t="s">
        <v>154</v>
      </c>
      <c r="B201" s="307" t="s">
        <v>1205</v>
      </c>
      <c r="C201" s="308">
        <v>1120211101</v>
      </c>
      <c r="D201" s="308" t="s">
        <v>1206</v>
      </c>
      <c r="E201" s="309" t="s">
        <v>662</v>
      </c>
      <c r="F201" s="309" t="s">
        <v>1132</v>
      </c>
      <c r="G201" s="310">
        <f>IF(F201="I",IFERROR(VLOOKUP(C201,'Consolidado 2021'!B:H,7,FALSE),0),0)</f>
        <v>0</v>
      </c>
      <c r="H201" s="311"/>
      <c r="I201" s="312">
        <v>0</v>
      </c>
      <c r="J201" s="311"/>
      <c r="K201" s="310">
        <f>IF(F201="I",IFERROR(SUMIF('Consolidado 2020'!N:N,Clasificaciones!C201,'Consolidado 2020'!L:L),0),0)</f>
        <v>170000000</v>
      </c>
      <c r="L201" s="311"/>
      <c r="M201" s="312">
        <v>0</v>
      </c>
      <c r="N201" s="311"/>
      <c r="O201" s="310">
        <v>0</v>
      </c>
      <c r="P201" s="311"/>
      <c r="Q201" s="312">
        <v>0</v>
      </c>
    </row>
    <row r="202" spans="1:17" s="313" customFormat="1" ht="12" customHeight="1" x14ac:dyDescent="0.3">
      <c r="A202" s="307" t="s">
        <v>154</v>
      </c>
      <c r="B202" s="307"/>
      <c r="C202" s="308">
        <v>1120212</v>
      </c>
      <c r="D202" s="308" t="s">
        <v>206</v>
      </c>
      <c r="E202" s="309" t="s">
        <v>662</v>
      </c>
      <c r="F202" s="309" t="s">
        <v>1129</v>
      </c>
      <c r="G202" s="310">
        <f>IF(F202="I",IFERROR(VLOOKUP(C202,'Consolidado 2021'!B:H,7,FALSE),0),0)</f>
        <v>0</v>
      </c>
      <c r="H202" s="311"/>
      <c r="I202" s="312">
        <v>0</v>
      </c>
      <c r="J202" s="311"/>
      <c r="K202" s="310">
        <f>IF(F202="I",IFERROR(SUMIF('Consolidado 2020'!N:N,Clasificaciones!C202,'Consolidado 2020'!L:L),0),0)</f>
        <v>0</v>
      </c>
      <c r="L202" s="311"/>
      <c r="M202" s="312">
        <v>0</v>
      </c>
      <c r="N202" s="311"/>
      <c r="O202" s="310">
        <v>0</v>
      </c>
      <c r="P202" s="311"/>
      <c r="Q202" s="312">
        <v>0</v>
      </c>
    </row>
    <row r="203" spans="1:17" s="313" customFormat="1" ht="12" customHeight="1" x14ac:dyDescent="0.3">
      <c r="A203" s="307" t="s">
        <v>154</v>
      </c>
      <c r="B203" s="307"/>
      <c r="C203" s="308">
        <v>1120213</v>
      </c>
      <c r="D203" s="308" t="s">
        <v>209</v>
      </c>
      <c r="E203" s="309" t="s">
        <v>662</v>
      </c>
      <c r="F203" s="309" t="s">
        <v>1129</v>
      </c>
      <c r="G203" s="310">
        <f>IF(F203="I",IFERROR(VLOOKUP(C203,'Consolidado 2021'!B:H,7,FALSE),0),0)</f>
        <v>0</v>
      </c>
      <c r="H203" s="311"/>
      <c r="I203" s="312">
        <v>0</v>
      </c>
      <c r="J203" s="311"/>
      <c r="K203" s="310">
        <f>IF(F203="I",IFERROR(SUMIF('Consolidado 2020'!N:N,Clasificaciones!C203,'Consolidado 2020'!L:L),0),0)</f>
        <v>0</v>
      </c>
      <c r="L203" s="311"/>
      <c r="M203" s="312">
        <v>0</v>
      </c>
      <c r="N203" s="311"/>
      <c r="O203" s="310">
        <v>0</v>
      </c>
      <c r="P203" s="311"/>
      <c r="Q203" s="312">
        <v>0</v>
      </c>
    </row>
    <row r="204" spans="1:17" s="313" customFormat="1" ht="12" customHeight="1" x14ac:dyDescent="0.3">
      <c r="A204" s="307" t="s">
        <v>154</v>
      </c>
      <c r="B204" s="307"/>
      <c r="C204" s="308">
        <v>1120214</v>
      </c>
      <c r="D204" s="308" t="s">
        <v>1164</v>
      </c>
      <c r="E204" s="309" t="s">
        <v>662</v>
      </c>
      <c r="F204" s="309" t="s">
        <v>1129</v>
      </c>
      <c r="G204" s="310">
        <f>IF(F204="I",IFERROR(VLOOKUP(C204,'Consolidado 2021'!B:H,7,FALSE),0),0)</f>
        <v>0</v>
      </c>
      <c r="H204" s="311"/>
      <c r="I204" s="312">
        <v>0</v>
      </c>
      <c r="J204" s="311"/>
      <c r="K204" s="310">
        <f>IF(F204="I",IFERROR(SUMIF('Consolidado 2020'!N:N,Clasificaciones!C204,'Consolidado 2020'!L:L),0),0)</f>
        <v>0</v>
      </c>
      <c r="L204" s="311"/>
      <c r="M204" s="312">
        <v>0</v>
      </c>
      <c r="N204" s="311"/>
      <c r="O204" s="310">
        <v>0</v>
      </c>
      <c r="P204" s="311"/>
      <c r="Q204" s="312">
        <v>0</v>
      </c>
    </row>
    <row r="205" spans="1:17" s="313" customFormat="1" ht="12" customHeight="1" x14ac:dyDescent="0.3">
      <c r="A205" s="307" t="s">
        <v>154</v>
      </c>
      <c r="B205" s="307"/>
      <c r="C205" s="308">
        <v>1120215</v>
      </c>
      <c r="D205" s="308" t="s">
        <v>1207</v>
      </c>
      <c r="E205" s="309" t="s">
        <v>662</v>
      </c>
      <c r="F205" s="309" t="s">
        <v>1129</v>
      </c>
      <c r="G205" s="310">
        <f>IF(F205="I",IFERROR(VLOOKUP(C205,'Consolidado 2021'!B:H,7,FALSE),0),0)</f>
        <v>0</v>
      </c>
      <c r="H205" s="311"/>
      <c r="I205" s="312">
        <v>0</v>
      </c>
      <c r="J205" s="311"/>
      <c r="K205" s="310">
        <f>IF(F205="I",IFERROR(SUMIF('Consolidado 2020'!N:N,Clasificaciones!C205,'Consolidado 2020'!L:L),0),0)</f>
        <v>0</v>
      </c>
      <c r="L205" s="311"/>
      <c r="M205" s="312">
        <v>0</v>
      </c>
      <c r="N205" s="311"/>
      <c r="O205" s="310">
        <v>0</v>
      </c>
      <c r="P205" s="311"/>
      <c r="Q205" s="312">
        <v>0</v>
      </c>
    </row>
    <row r="206" spans="1:17" s="313" customFormat="1" ht="12" customHeight="1" x14ac:dyDescent="0.3">
      <c r="A206" s="307" t="s">
        <v>154</v>
      </c>
      <c r="B206" s="307" t="s">
        <v>1205</v>
      </c>
      <c r="C206" s="308">
        <v>112021501</v>
      </c>
      <c r="D206" s="308" t="s">
        <v>1208</v>
      </c>
      <c r="E206" s="309" t="s">
        <v>662</v>
      </c>
      <c r="F206" s="309" t="s">
        <v>1132</v>
      </c>
      <c r="G206" s="310">
        <f>IF(F206="I",IFERROR(VLOOKUP(C206,'Consolidado 2021'!B:H,7,FALSE),0),0)</f>
        <v>0</v>
      </c>
      <c r="H206" s="311"/>
      <c r="I206" s="312">
        <v>0</v>
      </c>
      <c r="J206" s="311"/>
      <c r="K206" s="310">
        <f>IF(F206="I",IFERROR(SUMIF('Consolidado 2020'!N:N,Clasificaciones!C206,'Consolidado 2020'!L:L),0),0)</f>
        <v>72622603</v>
      </c>
      <c r="L206" s="311"/>
      <c r="M206" s="312">
        <v>0</v>
      </c>
      <c r="N206" s="311"/>
      <c r="O206" s="310">
        <v>0</v>
      </c>
      <c r="P206" s="311"/>
      <c r="Q206" s="312">
        <v>0</v>
      </c>
    </row>
    <row r="207" spans="1:17" s="313" customFormat="1" ht="12" customHeight="1" x14ac:dyDescent="0.3">
      <c r="A207" s="307" t="s">
        <v>154</v>
      </c>
      <c r="B207" s="307" t="s">
        <v>1205</v>
      </c>
      <c r="C207" s="308">
        <v>112021502</v>
      </c>
      <c r="D207" s="308" t="s">
        <v>1209</v>
      </c>
      <c r="E207" s="309" t="s">
        <v>662</v>
      </c>
      <c r="F207" s="309" t="s">
        <v>1132</v>
      </c>
      <c r="G207" s="310">
        <f>IF(F207="I",IFERROR(VLOOKUP(C207,'Consolidado 2021'!B:H,7,FALSE),0),0)</f>
        <v>0</v>
      </c>
      <c r="H207" s="311"/>
      <c r="I207" s="312">
        <v>0</v>
      </c>
      <c r="J207" s="311"/>
      <c r="K207" s="310">
        <f>IF(F207="I",IFERROR(SUMIF('Consolidado 2020'!N:N,Clasificaciones!C207,'Consolidado 2020'!L:L),0),0)</f>
        <v>-71448904</v>
      </c>
      <c r="L207" s="311"/>
      <c r="M207" s="312">
        <v>0</v>
      </c>
      <c r="N207" s="311"/>
      <c r="O207" s="310">
        <v>0</v>
      </c>
      <c r="P207" s="311"/>
      <c r="Q207" s="312">
        <v>0</v>
      </c>
    </row>
    <row r="208" spans="1:17" s="313" customFormat="1" ht="12" customHeight="1" x14ac:dyDescent="0.3">
      <c r="A208" s="307" t="s">
        <v>154</v>
      </c>
      <c r="B208" s="307"/>
      <c r="C208" s="308">
        <v>1120216</v>
      </c>
      <c r="D208" s="308" t="s">
        <v>1210</v>
      </c>
      <c r="E208" s="309" t="s">
        <v>662</v>
      </c>
      <c r="F208" s="309" t="s">
        <v>1132</v>
      </c>
      <c r="G208" s="310">
        <f>IF(F208="I",IFERROR(VLOOKUP(C208,'Consolidado 2021'!B:H,7,FALSE),0),0)</f>
        <v>0</v>
      </c>
      <c r="H208" s="311"/>
      <c r="I208" s="312">
        <v>0</v>
      </c>
      <c r="J208" s="311"/>
      <c r="K208" s="310">
        <f>IF(F208="I",IFERROR(SUMIF('Consolidado 2020'!N:N,Clasificaciones!C208,'Consolidado 2020'!L:L),0),0)</f>
        <v>0</v>
      </c>
      <c r="L208" s="311"/>
      <c r="M208" s="312">
        <v>0</v>
      </c>
      <c r="N208" s="311"/>
      <c r="O208" s="310">
        <v>0</v>
      </c>
      <c r="P208" s="311"/>
      <c r="Q208" s="312">
        <v>0</v>
      </c>
    </row>
    <row r="209" spans="1:17" s="313" customFormat="1" ht="12" customHeight="1" x14ac:dyDescent="0.3">
      <c r="A209" s="307" t="s">
        <v>154</v>
      </c>
      <c r="B209" s="307"/>
      <c r="C209" s="308">
        <v>11203</v>
      </c>
      <c r="D209" s="308" t="s">
        <v>232</v>
      </c>
      <c r="E209" s="309" t="s">
        <v>662</v>
      </c>
      <c r="F209" s="309" t="s">
        <v>1129</v>
      </c>
      <c r="G209" s="310">
        <f>IF(F209="I",IFERROR(VLOOKUP(C209,'Consolidado 2021'!B:H,7,FALSE),0),0)</f>
        <v>0</v>
      </c>
      <c r="H209" s="311"/>
      <c r="I209" s="312">
        <v>0</v>
      </c>
      <c r="J209" s="311"/>
      <c r="K209" s="310">
        <f>IF(F209="I",IFERROR(SUMIF('Consolidado 2020'!N:N,Clasificaciones!C209,'Consolidado 2020'!L:L),0),0)</f>
        <v>0</v>
      </c>
      <c r="L209" s="311"/>
      <c r="M209" s="312">
        <v>0</v>
      </c>
      <c r="N209" s="311"/>
      <c r="O209" s="310">
        <v>0</v>
      </c>
      <c r="P209" s="311"/>
      <c r="Q209" s="312">
        <v>0</v>
      </c>
    </row>
    <row r="210" spans="1:17" s="313" customFormat="1" ht="12" customHeight="1" x14ac:dyDescent="0.3">
      <c r="A210" s="307" t="s">
        <v>154</v>
      </c>
      <c r="B210" s="307"/>
      <c r="C210" s="308">
        <v>112031</v>
      </c>
      <c r="D210" s="308" t="s">
        <v>233</v>
      </c>
      <c r="E210" s="309" t="s">
        <v>662</v>
      </c>
      <c r="F210" s="309" t="s">
        <v>1129</v>
      </c>
      <c r="G210" s="310">
        <f>IF(F210="I",IFERROR(VLOOKUP(C210,'Consolidado 2021'!B:H,7,FALSE),0),0)</f>
        <v>0</v>
      </c>
      <c r="H210" s="311"/>
      <c r="I210" s="312">
        <v>0</v>
      </c>
      <c r="J210" s="311"/>
      <c r="K210" s="310">
        <f>IF(F210="I",IFERROR(SUMIF('Consolidado 2020'!N:N,Clasificaciones!C210,'Consolidado 2020'!L:L),0),0)</f>
        <v>0</v>
      </c>
      <c r="L210" s="311"/>
      <c r="M210" s="312">
        <v>0</v>
      </c>
      <c r="N210" s="311"/>
      <c r="O210" s="310">
        <v>0</v>
      </c>
      <c r="P210" s="311"/>
      <c r="Q210" s="312">
        <v>0</v>
      </c>
    </row>
    <row r="211" spans="1:17" s="313" customFormat="1" ht="12" customHeight="1" x14ac:dyDescent="0.3">
      <c r="A211" s="307" t="s">
        <v>154</v>
      </c>
      <c r="B211" s="307"/>
      <c r="C211" s="308">
        <v>11203101</v>
      </c>
      <c r="D211" s="308" t="s">
        <v>234</v>
      </c>
      <c r="E211" s="309" t="s">
        <v>662</v>
      </c>
      <c r="F211" s="309" t="s">
        <v>1129</v>
      </c>
      <c r="G211" s="310">
        <f>IF(F211="I",IFERROR(VLOOKUP(C211,'Consolidado 2021'!B:H,7,FALSE),0),0)</f>
        <v>0</v>
      </c>
      <c r="H211" s="311"/>
      <c r="I211" s="312">
        <v>0</v>
      </c>
      <c r="J211" s="311"/>
      <c r="K211" s="310">
        <f>IF(F211="I",IFERROR(SUMIF('Consolidado 2020'!N:N,Clasificaciones!C211,'Consolidado 2020'!L:L),0),0)</f>
        <v>0</v>
      </c>
      <c r="L211" s="311"/>
      <c r="M211" s="312">
        <v>0</v>
      </c>
      <c r="N211" s="311"/>
      <c r="O211" s="310">
        <v>0</v>
      </c>
      <c r="P211" s="311"/>
      <c r="Q211" s="312">
        <v>0</v>
      </c>
    </row>
    <row r="212" spans="1:17" s="313" customFormat="1" ht="12" customHeight="1" x14ac:dyDescent="0.3">
      <c r="A212" s="307" t="s">
        <v>154</v>
      </c>
      <c r="B212" s="307" t="s">
        <v>1211</v>
      </c>
      <c r="C212" s="308">
        <v>1120310101</v>
      </c>
      <c r="D212" s="308" t="s">
        <v>235</v>
      </c>
      <c r="E212" s="309" t="s">
        <v>662</v>
      </c>
      <c r="F212" s="309" t="s">
        <v>1132</v>
      </c>
      <c r="G212" s="310">
        <f>IF(F212="I",IFERROR(VLOOKUP(C212,'Consolidado 2021'!B:H,7,FALSE),0),0)</f>
        <v>45276000000</v>
      </c>
      <c r="H212" s="311"/>
      <c r="I212" s="312">
        <v>0</v>
      </c>
      <c r="J212" s="311"/>
      <c r="K212" s="310">
        <f>IF(F212="I",IFERROR(SUMIF('Consolidado 2020'!N:N,Clasificaciones!C212,'Consolidado 2020'!L:L),0),0)</f>
        <v>16682000000</v>
      </c>
      <c r="L212" s="311"/>
      <c r="M212" s="312">
        <v>0</v>
      </c>
      <c r="N212" s="311"/>
      <c r="O212" s="310">
        <v>0</v>
      </c>
      <c r="P212" s="311"/>
      <c r="Q212" s="312">
        <v>0</v>
      </c>
    </row>
    <row r="213" spans="1:17" s="313" customFormat="1" ht="12" customHeight="1" x14ac:dyDescent="0.3">
      <c r="A213" s="307" t="s">
        <v>154</v>
      </c>
      <c r="B213" s="307" t="s">
        <v>1211</v>
      </c>
      <c r="C213" s="308">
        <v>1120310102</v>
      </c>
      <c r="D213" s="308" t="s">
        <v>236</v>
      </c>
      <c r="E213" s="309" t="s">
        <v>1137</v>
      </c>
      <c r="F213" s="309" t="s">
        <v>1132</v>
      </c>
      <c r="G213" s="310">
        <f>IF(F213="I",IFERROR(VLOOKUP(C213,'Consolidado 2021'!B:H,7,FALSE),0),0)</f>
        <v>5125624260</v>
      </c>
      <c r="H213" s="311"/>
      <c r="I213" s="312">
        <v>0</v>
      </c>
      <c r="J213" s="311"/>
      <c r="K213" s="310">
        <f>IF(F213="I",IFERROR(SUMIF('Consolidado 2020'!N:N,Clasificaciones!C213,'Consolidado 2020'!L:L),0),0)</f>
        <v>5237889600</v>
      </c>
      <c r="L213" s="311"/>
      <c r="M213" s="312">
        <v>0</v>
      </c>
      <c r="N213" s="311"/>
      <c r="O213" s="310">
        <v>0</v>
      </c>
      <c r="P213" s="311"/>
      <c r="Q213" s="312">
        <v>0</v>
      </c>
    </row>
    <row r="214" spans="1:17" s="313" customFormat="1" ht="12" customHeight="1" x14ac:dyDescent="0.3">
      <c r="A214" s="307" t="s">
        <v>154</v>
      </c>
      <c r="B214" s="307" t="s">
        <v>1211</v>
      </c>
      <c r="C214" s="308">
        <v>1120310103</v>
      </c>
      <c r="D214" s="308" t="s">
        <v>237</v>
      </c>
      <c r="E214" s="309" t="s">
        <v>662</v>
      </c>
      <c r="F214" s="309" t="s">
        <v>1132</v>
      </c>
      <c r="G214" s="310">
        <f>IF(F214="I",IFERROR(VLOOKUP(C214,'Consolidado 2021'!B:H,7,FALSE),0),0)</f>
        <v>4000000000</v>
      </c>
      <c r="H214" s="311"/>
      <c r="I214" s="312">
        <v>0</v>
      </c>
      <c r="J214" s="311"/>
      <c r="K214" s="310">
        <f>IF(F214="I",IFERROR(SUMIF('Consolidado 2020'!N:N,Clasificaciones!C214,'Consolidado 2020'!L:L),0),0)</f>
        <v>0</v>
      </c>
      <c r="L214" s="311"/>
      <c r="M214" s="312">
        <v>0</v>
      </c>
      <c r="N214" s="311"/>
      <c r="O214" s="310">
        <v>0</v>
      </c>
      <c r="P214" s="311"/>
      <c r="Q214" s="312">
        <v>0</v>
      </c>
    </row>
    <row r="215" spans="1:17" s="313" customFormat="1" ht="12" customHeight="1" x14ac:dyDescent="0.3">
      <c r="A215" s="307" t="s">
        <v>154</v>
      </c>
      <c r="B215" s="307" t="s">
        <v>1211</v>
      </c>
      <c r="C215" s="308">
        <v>1120310104</v>
      </c>
      <c r="D215" s="308" t="s">
        <v>1212</v>
      </c>
      <c r="E215" s="309" t="s">
        <v>662</v>
      </c>
      <c r="F215" s="309" t="s">
        <v>1132</v>
      </c>
      <c r="G215" s="310">
        <f>IF(F215="I",IFERROR(VLOOKUP(C215,'Consolidado 2021'!B:H,7,FALSE),0),0)</f>
        <v>16787697422</v>
      </c>
      <c r="H215" s="311"/>
      <c r="I215" s="312">
        <v>0</v>
      </c>
      <c r="J215" s="311"/>
      <c r="K215" s="310">
        <f>IF(F215="I",IFERROR(SUMIF('Consolidado 2020'!N:N,Clasificaciones!C215,'Consolidado 2020'!L:L),0),0)</f>
        <v>0</v>
      </c>
      <c r="L215" s="311"/>
      <c r="M215" s="312">
        <v>0</v>
      </c>
      <c r="N215" s="311"/>
      <c r="O215" s="310">
        <v>0</v>
      </c>
      <c r="P215" s="311"/>
      <c r="Q215" s="312">
        <v>0</v>
      </c>
    </row>
    <row r="216" spans="1:17" s="313" customFormat="1" ht="12" customHeight="1" x14ac:dyDescent="0.3">
      <c r="A216" s="307" t="s">
        <v>154</v>
      </c>
      <c r="B216" s="307"/>
      <c r="C216" s="308">
        <v>112032</v>
      </c>
      <c r="D216" s="308" t="s">
        <v>239</v>
      </c>
      <c r="E216" s="309" t="s">
        <v>662</v>
      </c>
      <c r="F216" s="309" t="s">
        <v>1129</v>
      </c>
      <c r="G216" s="310">
        <f>IF(F216="I",IFERROR(VLOOKUP(C216,'Consolidado 2021'!B:H,7,FALSE),0),0)</f>
        <v>0</v>
      </c>
      <c r="H216" s="311"/>
      <c r="I216" s="312">
        <v>0</v>
      </c>
      <c r="J216" s="311"/>
      <c r="K216" s="310">
        <f>IF(F216="I",IFERROR(SUMIF('Consolidado 2020'!N:N,Clasificaciones!C216,'Consolidado 2020'!L:L),0),0)</f>
        <v>0</v>
      </c>
      <c r="L216" s="311"/>
      <c r="M216" s="312">
        <v>0</v>
      </c>
      <c r="N216" s="311"/>
      <c r="O216" s="310">
        <v>0</v>
      </c>
      <c r="P216" s="311"/>
      <c r="Q216" s="312">
        <v>0</v>
      </c>
    </row>
    <row r="217" spans="1:17" s="313" customFormat="1" ht="12" customHeight="1" x14ac:dyDescent="0.3">
      <c r="A217" s="307" t="s">
        <v>154</v>
      </c>
      <c r="B217" s="307"/>
      <c r="C217" s="308">
        <v>11203201</v>
      </c>
      <c r="D217" s="308" t="s">
        <v>239</v>
      </c>
      <c r="E217" s="309" t="s">
        <v>662</v>
      </c>
      <c r="F217" s="309" t="s">
        <v>1129</v>
      </c>
      <c r="G217" s="310">
        <f>IF(F217="I",IFERROR(VLOOKUP(C217,'Consolidado 2021'!B:H,7,FALSE),0),0)</f>
        <v>0</v>
      </c>
      <c r="H217" s="311"/>
      <c r="I217" s="312">
        <v>0</v>
      </c>
      <c r="J217" s="311"/>
      <c r="K217" s="310">
        <f>IF(F217="I",IFERROR(SUMIF('Consolidado 2020'!N:N,Clasificaciones!C217,'Consolidado 2020'!L:L),0),0)</f>
        <v>0</v>
      </c>
      <c r="L217" s="311"/>
      <c r="M217" s="312">
        <v>0</v>
      </c>
      <c r="N217" s="311"/>
      <c r="O217" s="310">
        <v>0</v>
      </c>
      <c r="P217" s="311"/>
      <c r="Q217" s="312">
        <v>0</v>
      </c>
    </row>
    <row r="218" spans="1:17" s="313" customFormat="1" ht="12" customHeight="1" x14ac:dyDescent="0.3">
      <c r="A218" s="307" t="s">
        <v>154</v>
      </c>
      <c r="B218" s="307"/>
      <c r="C218" s="308">
        <v>1120320101</v>
      </c>
      <c r="D218" s="308" t="s">
        <v>392</v>
      </c>
      <c r="E218" s="309" t="s">
        <v>662</v>
      </c>
      <c r="F218" s="309" t="s">
        <v>1132</v>
      </c>
      <c r="G218" s="310">
        <f>IF(F218="I",IFERROR(VLOOKUP(C218,'Consolidado 2021'!B:H,7,FALSE),0),0)</f>
        <v>0</v>
      </c>
      <c r="H218" s="311"/>
      <c r="I218" s="312">
        <v>0</v>
      </c>
      <c r="J218" s="311"/>
      <c r="K218" s="310">
        <f>IF(F218="I",IFERROR(SUMIF('Consolidado 2020'!N:N,Clasificaciones!C218,'Consolidado 2020'!L:L),0),0)</f>
        <v>0</v>
      </c>
      <c r="L218" s="311"/>
      <c r="M218" s="312">
        <v>0</v>
      </c>
      <c r="N218" s="311"/>
      <c r="O218" s="310">
        <v>0</v>
      </c>
      <c r="P218" s="311"/>
      <c r="Q218" s="312">
        <v>0</v>
      </c>
    </row>
    <row r="219" spans="1:17" s="313" customFormat="1" ht="12" customHeight="1" x14ac:dyDescent="0.3">
      <c r="A219" s="307" t="s">
        <v>154</v>
      </c>
      <c r="B219" s="307" t="s">
        <v>1211</v>
      </c>
      <c r="C219" s="308">
        <v>1120320102</v>
      </c>
      <c r="D219" s="308" t="s">
        <v>240</v>
      </c>
      <c r="E219" s="309" t="s">
        <v>1137</v>
      </c>
      <c r="F219" s="309" t="s">
        <v>1132</v>
      </c>
      <c r="G219" s="310">
        <f>IF(F219="I",IFERROR(VLOOKUP(C219,'Consolidado 2021'!B:H,7,FALSE),0),0)</f>
        <v>0</v>
      </c>
      <c r="H219" s="311"/>
      <c r="I219" s="312">
        <v>0</v>
      </c>
      <c r="J219" s="311"/>
      <c r="K219" s="310">
        <f>IF(F219="I",IFERROR(SUMIF('Consolidado 2020'!N:N,Clasificaciones!C219,'Consolidado 2020'!L:L),0),0)</f>
        <v>100040450</v>
      </c>
      <c r="L219" s="311"/>
      <c r="M219" s="312">
        <v>0</v>
      </c>
      <c r="N219" s="311"/>
      <c r="O219" s="310">
        <v>0</v>
      </c>
      <c r="P219" s="311"/>
      <c r="Q219" s="312">
        <v>0</v>
      </c>
    </row>
    <row r="220" spans="1:17" s="313" customFormat="1" ht="12" customHeight="1" x14ac:dyDescent="0.3">
      <c r="A220" s="307" t="s">
        <v>154</v>
      </c>
      <c r="B220" s="307"/>
      <c r="C220" s="308">
        <v>1120320103</v>
      </c>
      <c r="D220" s="308" t="s">
        <v>393</v>
      </c>
      <c r="E220" s="309" t="s">
        <v>662</v>
      </c>
      <c r="F220" s="309" t="s">
        <v>1132</v>
      </c>
      <c r="G220" s="310">
        <f>IF(F220="I",IFERROR(VLOOKUP(C220,'Consolidado 2021'!B:H,7,FALSE),0),0)</f>
        <v>0</v>
      </c>
      <c r="H220" s="311"/>
      <c r="I220" s="312">
        <v>0</v>
      </c>
      <c r="J220" s="311"/>
      <c r="K220" s="310">
        <f>IF(F220="I",IFERROR(SUMIF('Consolidado 2020'!N:N,Clasificaciones!C220,'Consolidado 2020'!L:L),0),0)</f>
        <v>0</v>
      </c>
      <c r="L220" s="311"/>
      <c r="M220" s="312">
        <v>0</v>
      </c>
      <c r="N220" s="311"/>
      <c r="O220" s="310">
        <v>0</v>
      </c>
      <c r="P220" s="311"/>
      <c r="Q220" s="312">
        <v>0</v>
      </c>
    </row>
    <row r="221" spans="1:17" s="313" customFormat="1" ht="12" customHeight="1" x14ac:dyDescent="0.3">
      <c r="A221" s="307" t="s">
        <v>154</v>
      </c>
      <c r="B221" s="307"/>
      <c r="C221" s="308">
        <v>1120320104</v>
      </c>
      <c r="D221" s="308" t="s">
        <v>202</v>
      </c>
      <c r="E221" s="309" t="s">
        <v>1137</v>
      </c>
      <c r="F221" s="309" t="s">
        <v>1132</v>
      </c>
      <c r="G221" s="310">
        <f>IF(F221="I",IFERROR(VLOOKUP(C221,'Consolidado 2021'!B:H,7,FALSE),0),0)</f>
        <v>0</v>
      </c>
      <c r="H221" s="311"/>
      <c r="I221" s="312">
        <v>0</v>
      </c>
      <c r="J221" s="311"/>
      <c r="K221" s="310">
        <f>IF(F221="I",IFERROR(SUMIF('Consolidado 2020'!N:N,Clasificaciones!C221,'Consolidado 2020'!L:L),0),0)</f>
        <v>0</v>
      </c>
      <c r="L221" s="311"/>
      <c r="M221" s="312">
        <v>0</v>
      </c>
      <c r="N221" s="311"/>
      <c r="O221" s="310">
        <v>0</v>
      </c>
      <c r="P221" s="311"/>
      <c r="Q221" s="312">
        <v>0</v>
      </c>
    </row>
    <row r="222" spans="1:17" s="313" customFormat="1" ht="12" customHeight="1" x14ac:dyDescent="0.3">
      <c r="A222" s="307" t="s">
        <v>154</v>
      </c>
      <c r="B222" s="307"/>
      <c r="C222" s="308">
        <v>1120320105</v>
      </c>
      <c r="D222" s="308" t="s">
        <v>394</v>
      </c>
      <c r="E222" s="309" t="s">
        <v>662</v>
      </c>
      <c r="F222" s="309" t="s">
        <v>1132</v>
      </c>
      <c r="G222" s="310">
        <f>IF(F222="I",IFERROR(VLOOKUP(C222,'Consolidado 2021'!B:H,7,FALSE),0),0)</f>
        <v>0</v>
      </c>
      <c r="H222" s="311"/>
      <c r="I222" s="312">
        <v>0</v>
      </c>
      <c r="J222" s="311"/>
      <c r="K222" s="310">
        <f>IF(F222="I",IFERROR(SUMIF('Consolidado 2020'!N:N,Clasificaciones!C222,'Consolidado 2020'!L:L),0),0)</f>
        <v>0</v>
      </c>
      <c r="L222" s="311"/>
      <c r="M222" s="312">
        <v>0</v>
      </c>
      <c r="N222" s="311"/>
      <c r="O222" s="310">
        <v>0</v>
      </c>
      <c r="P222" s="311"/>
      <c r="Q222" s="312">
        <v>0</v>
      </c>
    </row>
    <row r="223" spans="1:17" s="313" customFormat="1" ht="12" customHeight="1" x14ac:dyDescent="0.3">
      <c r="A223" s="307" t="s">
        <v>154</v>
      </c>
      <c r="B223" s="307"/>
      <c r="C223" s="308">
        <v>1120320106</v>
      </c>
      <c r="D223" s="308" t="s">
        <v>205</v>
      </c>
      <c r="E223" s="309" t="s">
        <v>1137</v>
      </c>
      <c r="F223" s="309" t="s">
        <v>1132</v>
      </c>
      <c r="G223" s="310">
        <f>IF(F223="I",IFERROR(VLOOKUP(C223,'Consolidado 2021'!B:H,7,FALSE),0),0)</f>
        <v>0</v>
      </c>
      <c r="H223" s="311"/>
      <c r="I223" s="312">
        <v>0</v>
      </c>
      <c r="J223" s="311"/>
      <c r="K223" s="310">
        <f>IF(F223="I",IFERROR(SUMIF('Consolidado 2020'!N:N,Clasificaciones!C223,'Consolidado 2020'!L:L),0),0)</f>
        <v>0</v>
      </c>
      <c r="L223" s="311"/>
      <c r="M223" s="312">
        <v>0</v>
      </c>
      <c r="N223" s="311"/>
      <c r="O223" s="310">
        <v>0</v>
      </c>
      <c r="P223" s="311"/>
      <c r="Q223" s="312">
        <v>0</v>
      </c>
    </row>
    <row r="224" spans="1:17" s="313" customFormat="1" ht="12" customHeight="1" x14ac:dyDescent="0.3">
      <c r="A224" s="307" t="s">
        <v>154</v>
      </c>
      <c r="B224" s="307" t="s">
        <v>1211</v>
      </c>
      <c r="C224" s="308">
        <v>1120320107</v>
      </c>
      <c r="D224" s="308" t="s">
        <v>395</v>
      </c>
      <c r="E224" s="309" t="s">
        <v>662</v>
      </c>
      <c r="F224" s="309" t="s">
        <v>1132</v>
      </c>
      <c r="G224" s="310">
        <f>IF(F224="I",IFERROR(VLOOKUP(C224,'Consolidado 2021'!B:H,7,FALSE),0),0)</f>
        <v>0</v>
      </c>
      <c r="H224" s="311"/>
      <c r="I224" s="312">
        <v>0</v>
      </c>
      <c r="J224" s="311"/>
      <c r="K224" s="310">
        <f>IF(F224="I",IFERROR(SUMIF('Consolidado 2020'!N:N,Clasificaciones!C224,'Consolidado 2020'!L:L),0),0)</f>
        <v>0</v>
      </c>
      <c r="L224" s="311"/>
      <c r="M224" s="312">
        <v>0</v>
      </c>
      <c r="N224" s="311"/>
      <c r="O224" s="310">
        <v>0</v>
      </c>
      <c r="P224" s="311"/>
      <c r="Q224" s="312">
        <v>0</v>
      </c>
    </row>
    <row r="225" spans="1:17" s="313" customFormat="1" ht="12" customHeight="1" x14ac:dyDescent="0.3">
      <c r="A225" s="307" t="s">
        <v>154</v>
      </c>
      <c r="B225" s="307"/>
      <c r="C225" s="308">
        <v>1120320108</v>
      </c>
      <c r="D225" s="308" t="s">
        <v>396</v>
      </c>
      <c r="E225" s="309" t="s">
        <v>1137</v>
      </c>
      <c r="F225" s="309" t="s">
        <v>1132</v>
      </c>
      <c r="G225" s="310">
        <f>IF(F225="I",IFERROR(VLOOKUP(C225,'Consolidado 2021'!B:H,7,FALSE),0),0)</f>
        <v>0</v>
      </c>
      <c r="H225" s="311"/>
      <c r="I225" s="312">
        <v>0</v>
      </c>
      <c r="J225" s="311"/>
      <c r="K225" s="310">
        <f>IF(F225="I",IFERROR(SUMIF('Consolidado 2020'!N:N,Clasificaciones!C225,'Consolidado 2020'!L:L),0),0)</f>
        <v>0</v>
      </c>
      <c r="L225" s="311"/>
      <c r="M225" s="312">
        <v>0</v>
      </c>
      <c r="N225" s="311"/>
      <c r="O225" s="310">
        <v>0</v>
      </c>
      <c r="P225" s="311"/>
      <c r="Q225" s="312">
        <v>0</v>
      </c>
    </row>
    <row r="226" spans="1:17" s="313" customFormat="1" ht="12" customHeight="1" x14ac:dyDescent="0.3">
      <c r="A226" s="307" t="s">
        <v>154</v>
      </c>
      <c r="B226" s="307"/>
      <c r="C226" s="308">
        <v>1120320109</v>
      </c>
      <c r="D226" s="308" t="s">
        <v>397</v>
      </c>
      <c r="E226" s="309" t="s">
        <v>662</v>
      </c>
      <c r="F226" s="309" t="s">
        <v>1132</v>
      </c>
      <c r="G226" s="310">
        <f>IF(F226="I",IFERROR(VLOOKUP(C226,'Consolidado 2021'!B:H,7,FALSE),0),0)</f>
        <v>0</v>
      </c>
      <c r="H226" s="311"/>
      <c r="I226" s="312">
        <v>0</v>
      </c>
      <c r="J226" s="311"/>
      <c r="K226" s="310">
        <f>IF(F226="I",IFERROR(SUMIF('Consolidado 2020'!N:N,Clasificaciones!C226,'Consolidado 2020'!L:L),0),0)</f>
        <v>0</v>
      </c>
      <c r="L226" s="311"/>
      <c r="M226" s="312">
        <v>0</v>
      </c>
      <c r="N226" s="311"/>
      <c r="O226" s="310">
        <v>0</v>
      </c>
      <c r="P226" s="311"/>
      <c r="Q226" s="312">
        <v>0</v>
      </c>
    </row>
    <row r="227" spans="1:17" s="313" customFormat="1" ht="12" customHeight="1" x14ac:dyDescent="0.3">
      <c r="A227" s="307" t="s">
        <v>154</v>
      </c>
      <c r="B227" s="307"/>
      <c r="C227" s="308">
        <v>1120320110</v>
      </c>
      <c r="D227" s="308" t="s">
        <v>1154</v>
      </c>
      <c r="E227" s="309" t="s">
        <v>1137</v>
      </c>
      <c r="F227" s="309" t="s">
        <v>1132</v>
      </c>
      <c r="G227" s="310">
        <f>IF(F227="I",IFERROR(VLOOKUP(C227,'Consolidado 2021'!B:H,7,FALSE),0),0)</f>
        <v>0</v>
      </c>
      <c r="H227" s="311"/>
      <c r="I227" s="312">
        <v>0</v>
      </c>
      <c r="J227" s="311"/>
      <c r="K227" s="310">
        <f>IF(F227="I",IFERROR(SUMIF('Consolidado 2020'!N:N,Clasificaciones!C227,'Consolidado 2020'!L:L),0),0)</f>
        <v>0</v>
      </c>
      <c r="L227" s="311"/>
      <c r="M227" s="312">
        <v>0</v>
      </c>
      <c r="N227" s="311"/>
      <c r="O227" s="310">
        <v>0</v>
      </c>
      <c r="P227" s="311"/>
      <c r="Q227" s="312">
        <v>0</v>
      </c>
    </row>
    <row r="228" spans="1:17" s="313" customFormat="1" ht="12" customHeight="1" x14ac:dyDescent="0.3">
      <c r="A228" s="307" t="s">
        <v>154</v>
      </c>
      <c r="B228" s="307"/>
      <c r="C228" s="308">
        <v>1120320111</v>
      </c>
      <c r="D228" s="308" t="s">
        <v>1213</v>
      </c>
      <c r="E228" s="309" t="s">
        <v>662</v>
      </c>
      <c r="F228" s="309" t="s">
        <v>1132</v>
      </c>
      <c r="G228" s="310">
        <f>IF(F228="I",IFERROR(VLOOKUP(C228,'Consolidado 2021'!B:H,7,FALSE),0),0)</f>
        <v>0</v>
      </c>
      <c r="H228" s="311"/>
      <c r="I228" s="312">
        <v>0</v>
      </c>
      <c r="J228" s="311"/>
      <c r="K228" s="310">
        <f>IF(F228="I",IFERROR(SUMIF('Consolidado 2020'!N:N,Clasificaciones!C228,'Consolidado 2020'!L:L),0),0)</f>
        <v>0</v>
      </c>
      <c r="L228" s="311"/>
      <c r="M228" s="312">
        <v>0</v>
      </c>
      <c r="N228" s="311"/>
      <c r="O228" s="310">
        <v>0</v>
      </c>
      <c r="P228" s="311"/>
      <c r="Q228" s="312">
        <v>0</v>
      </c>
    </row>
    <row r="229" spans="1:17" s="313" customFormat="1" ht="12" customHeight="1" x14ac:dyDescent="0.3">
      <c r="A229" s="307" t="s">
        <v>154</v>
      </c>
      <c r="B229" s="307"/>
      <c r="C229" s="308">
        <v>1120320112</v>
      </c>
      <c r="D229" s="308" t="s">
        <v>1157</v>
      </c>
      <c r="E229" s="309" t="s">
        <v>1137</v>
      </c>
      <c r="F229" s="309" t="s">
        <v>1132</v>
      </c>
      <c r="G229" s="310">
        <f>IF(F229="I",IFERROR(VLOOKUP(C229,'Consolidado 2021'!B:H,7,FALSE),0),0)</f>
        <v>0</v>
      </c>
      <c r="H229" s="311"/>
      <c r="I229" s="312">
        <v>0</v>
      </c>
      <c r="J229" s="311"/>
      <c r="K229" s="310">
        <f>IF(F229="I",IFERROR(SUMIF('Consolidado 2020'!N:N,Clasificaciones!C229,'Consolidado 2020'!L:L),0),0)</f>
        <v>0</v>
      </c>
      <c r="L229" s="311"/>
      <c r="M229" s="312">
        <v>0</v>
      </c>
      <c r="N229" s="311"/>
      <c r="O229" s="310">
        <v>0</v>
      </c>
      <c r="P229" s="311"/>
      <c r="Q229" s="312">
        <v>0</v>
      </c>
    </row>
    <row r="230" spans="1:17" s="313" customFormat="1" ht="12" customHeight="1" x14ac:dyDescent="0.3">
      <c r="A230" s="307" t="s">
        <v>154</v>
      </c>
      <c r="B230" s="307"/>
      <c r="C230" s="308">
        <v>1120320113</v>
      </c>
      <c r="D230" s="308" t="s">
        <v>1214</v>
      </c>
      <c r="E230" s="309" t="s">
        <v>662</v>
      </c>
      <c r="F230" s="309" t="s">
        <v>1132</v>
      </c>
      <c r="G230" s="310">
        <f>IF(F230="I",IFERROR(VLOOKUP(C230,'Consolidado 2021'!B:H,7,FALSE),0),0)</f>
        <v>0</v>
      </c>
      <c r="H230" s="311"/>
      <c r="I230" s="312">
        <v>0</v>
      </c>
      <c r="J230" s="311"/>
      <c r="K230" s="310">
        <f>IF(F230="I",IFERROR(SUMIF('Consolidado 2020'!N:N,Clasificaciones!C230,'Consolidado 2020'!L:L),0),0)</f>
        <v>0</v>
      </c>
      <c r="L230" s="311"/>
      <c r="M230" s="312">
        <v>0</v>
      </c>
      <c r="N230" s="311"/>
      <c r="O230" s="310">
        <v>0</v>
      </c>
      <c r="P230" s="311"/>
      <c r="Q230" s="312">
        <v>0</v>
      </c>
    </row>
    <row r="231" spans="1:17" s="313" customFormat="1" ht="12" customHeight="1" x14ac:dyDescent="0.3">
      <c r="A231" s="307" t="s">
        <v>154</v>
      </c>
      <c r="B231" s="307" t="s">
        <v>1211</v>
      </c>
      <c r="C231" s="308">
        <v>1120320114</v>
      </c>
      <c r="D231" s="308" t="s">
        <v>240</v>
      </c>
      <c r="E231" s="309" t="s">
        <v>1137</v>
      </c>
      <c r="F231" s="309" t="s">
        <v>1132</v>
      </c>
      <c r="G231" s="310">
        <f>IF(F231="I",IFERROR(VLOOKUP(C231,'Consolidado 2021'!B:H,7,FALSE),0),0)</f>
        <v>63246150</v>
      </c>
      <c r="H231" s="311"/>
      <c r="I231" s="312">
        <v>0</v>
      </c>
      <c r="J231" s="311"/>
      <c r="K231" s="310">
        <f>IF(F231="I",IFERROR(SUMIF('Consolidado 2020'!N:N,Clasificaciones!C231,'Consolidado 2020'!L:L),0),0)</f>
        <v>0</v>
      </c>
      <c r="L231" s="311"/>
      <c r="M231" s="312">
        <v>0</v>
      </c>
      <c r="N231" s="311"/>
      <c r="O231" s="310">
        <v>0</v>
      </c>
      <c r="P231" s="311"/>
      <c r="Q231" s="312">
        <v>0</v>
      </c>
    </row>
    <row r="232" spans="1:17" s="313" customFormat="1" ht="12" customHeight="1" x14ac:dyDescent="0.3">
      <c r="A232" s="307" t="s">
        <v>154</v>
      </c>
      <c r="B232" s="307"/>
      <c r="C232" s="308">
        <v>1120320115</v>
      </c>
      <c r="D232" s="308" t="s">
        <v>393</v>
      </c>
      <c r="E232" s="309" t="s">
        <v>662</v>
      </c>
      <c r="F232" s="309" t="s">
        <v>1132</v>
      </c>
      <c r="G232" s="310">
        <f>IF(F232="I",IFERROR(VLOOKUP(C232,'Consolidado 2021'!B:H,7,FALSE),0),0)</f>
        <v>0</v>
      </c>
      <c r="H232" s="311"/>
      <c r="I232" s="312">
        <v>0</v>
      </c>
      <c r="J232" s="311"/>
      <c r="K232" s="310">
        <f>IF(F232="I",IFERROR(SUMIF('Consolidado 2020'!N:N,Clasificaciones!C232,'Consolidado 2020'!L:L),0),0)</f>
        <v>0</v>
      </c>
      <c r="L232" s="311"/>
      <c r="M232" s="312">
        <v>0</v>
      </c>
      <c r="N232" s="311"/>
      <c r="O232" s="310">
        <v>0</v>
      </c>
      <c r="P232" s="311"/>
      <c r="Q232" s="312">
        <v>0</v>
      </c>
    </row>
    <row r="233" spans="1:17" s="313" customFormat="1" ht="12" customHeight="1" x14ac:dyDescent="0.3">
      <c r="A233" s="307" t="s">
        <v>154</v>
      </c>
      <c r="B233" s="307"/>
      <c r="C233" s="308">
        <v>1120320116</v>
      </c>
      <c r="D233" s="308" t="s">
        <v>202</v>
      </c>
      <c r="E233" s="309" t="s">
        <v>1137</v>
      </c>
      <c r="F233" s="309" t="s">
        <v>1132</v>
      </c>
      <c r="G233" s="310">
        <f>IF(F233="I",IFERROR(VLOOKUP(C233,'Consolidado 2021'!B:H,7,FALSE),0),0)</f>
        <v>0</v>
      </c>
      <c r="H233" s="311"/>
      <c r="I233" s="312">
        <v>0</v>
      </c>
      <c r="J233" s="311"/>
      <c r="K233" s="310">
        <f>IF(F233="I",IFERROR(SUMIF('Consolidado 2020'!N:N,Clasificaciones!C233,'Consolidado 2020'!L:L),0),0)</f>
        <v>0</v>
      </c>
      <c r="L233" s="311"/>
      <c r="M233" s="312">
        <v>0</v>
      </c>
      <c r="N233" s="311"/>
      <c r="O233" s="310">
        <v>0</v>
      </c>
      <c r="P233" s="311"/>
      <c r="Q233" s="312">
        <v>0</v>
      </c>
    </row>
    <row r="234" spans="1:17" s="313" customFormat="1" ht="12" customHeight="1" x14ac:dyDescent="0.3">
      <c r="A234" s="307" t="s">
        <v>154</v>
      </c>
      <c r="B234" s="307"/>
      <c r="C234" s="308">
        <v>1120320117</v>
      </c>
      <c r="D234" s="308" t="s">
        <v>400</v>
      </c>
      <c r="E234" s="309" t="s">
        <v>662</v>
      </c>
      <c r="F234" s="309" t="s">
        <v>1132</v>
      </c>
      <c r="G234" s="310">
        <f>IF(F234="I",IFERROR(VLOOKUP(C234,'Consolidado 2021'!B:H,7,FALSE),0),0)</f>
        <v>0</v>
      </c>
      <c r="H234" s="311"/>
      <c r="I234" s="312">
        <v>0</v>
      </c>
      <c r="J234" s="311"/>
      <c r="K234" s="310">
        <f>IF(F234="I",IFERROR(SUMIF('Consolidado 2020'!N:N,Clasificaciones!C234,'Consolidado 2020'!L:L),0),0)</f>
        <v>0</v>
      </c>
      <c r="L234" s="311"/>
      <c r="M234" s="312">
        <v>0</v>
      </c>
      <c r="N234" s="311"/>
      <c r="O234" s="310">
        <v>0</v>
      </c>
      <c r="P234" s="311"/>
      <c r="Q234" s="312">
        <v>0</v>
      </c>
    </row>
    <row r="235" spans="1:17" s="313" customFormat="1" ht="12" customHeight="1" x14ac:dyDescent="0.3">
      <c r="A235" s="307" t="s">
        <v>154</v>
      </c>
      <c r="B235" s="307"/>
      <c r="C235" s="308">
        <v>1120320118</v>
      </c>
      <c r="D235" s="308" t="s">
        <v>401</v>
      </c>
      <c r="E235" s="309" t="s">
        <v>1137</v>
      </c>
      <c r="F235" s="309" t="s">
        <v>1132</v>
      </c>
      <c r="G235" s="310">
        <f>IF(F235="I",IFERROR(VLOOKUP(C235,'Consolidado 2021'!B:H,7,FALSE),0),0)</f>
        <v>0</v>
      </c>
      <c r="H235" s="311"/>
      <c r="I235" s="312">
        <v>0</v>
      </c>
      <c r="J235" s="311"/>
      <c r="K235" s="310">
        <f>IF(F235="I",IFERROR(SUMIF('Consolidado 2020'!N:N,Clasificaciones!C235,'Consolidado 2020'!L:L),0),0)</f>
        <v>0</v>
      </c>
      <c r="L235" s="311"/>
      <c r="M235" s="312">
        <v>0</v>
      </c>
      <c r="N235" s="311"/>
      <c r="O235" s="310">
        <v>0</v>
      </c>
      <c r="P235" s="311"/>
      <c r="Q235" s="312">
        <v>0</v>
      </c>
    </row>
    <row r="236" spans="1:17" s="313" customFormat="1" ht="12" customHeight="1" x14ac:dyDescent="0.3">
      <c r="A236" s="307" t="s">
        <v>154</v>
      </c>
      <c r="B236" s="307"/>
      <c r="C236" s="308">
        <v>1120320119</v>
      </c>
      <c r="D236" s="308" t="s">
        <v>395</v>
      </c>
      <c r="E236" s="309" t="s">
        <v>662</v>
      </c>
      <c r="F236" s="309" t="s">
        <v>1132</v>
      </c>
      <c r="G236" s="310">
        <f>IF(F236="I",IFERROR(VLOOKUP(C236,'Consolidado 2021'!B:H,7,FALSE),0),0)</f>
        <v>0</v>
      </c>
      <c r="H236" s="311"/>
      <c r="I236" s="312">
        <v>0</v>
      </c>
      <c r="J236" s="311"/>
      <c r="K236" s="310">
        <f>IF(F236="I",IFERROR(SUMIF('Consolidado 2020'!N:N,Clasificaciones!C236,'Consolidado 2020'!L:L),0),0)</f>
        <v>0</v>
      </c>
      <c r="L236" s="311"/>
      <c r="M236" s="312">
        <v>0</v>
      </c>
      <c r="N236" s="311"/>
      <c r="O236" s="310">
        <v>0</v>
      </c>
      <c r="P236" s="311"/>
      <c r="Q236" s="312">
        <v>0</v>
      </c>
    </row>
    <row r="237" spans="1:17" s="313" customFormat="1" ht="12" customHeight="1" x14ac:dyDescent="0.3">
      <c r="A237" s="307" t="s">
        <v>154</v>
      </c>
      <c r="B237" s="307"/>
      <c r="C237" s="308">
        <v>1120320120</v>
      </c>
      <c r="D237" s="308" t="s">
        <v>396</v>
      </c>
      <c r="E237" s="309" t="s">
        <v>1137</v>
      </c>
      <c r="F237" s="309" t="s">
        <v>1132</v>
      </c>
      <c r="G237" s="310">
        <f>IF(F237="I",IFERROR(VLOOKUP(C237,'Consolidado 2021'!B:H,7,FALSE),0),0)</f>
        <v>0</v>
      </c>
      <c r="H237" s="311"/>
      <c r="I237" s="312">
        <v>0</v>
      </c>
      <c r="J237" s="311"/>
      <c r="K237" s="310">
        <f>IF(F237="I",IFERROR(SUMIF('Consolidado 2020'!N:N,Clasificaciones!C237,'Consolidado 2020'!L:L),0),0)</f>
        <v>0</v>
      </c>
      <c r="L237" s="311"/>
      <c r="M237" s="312">
        <v>0</v>
      </c>
      <c r="N237" s="311"/>
      <c r="O237" s="310">
        <v>0</v>
      </c>
      <c r="P237" s="311"/>
      <c r="Q237" s="312">
        <v>0</v>
      </c>
    </row>
    <row r="238" spans="1:17" s="313" customFormat="1" ht="12" customHeight="1" x14ac:dyDescent="0.3">
      <c r="A238" s="307" t="s">
        <v>154</v>
      </c>
      <c r="B238" s="307"/>
      <c r="C238" s="308">
        <v>1120320121</v>
      </c>
      <c r="D238" s="308" t="s">
        <v>409</v>
      </c>
      <c r="E238" s="309" t="s">
        <v>662</v>
      </c>
      <c r="F238" s="309" t="s">
        <v>1132</v>
      </c>
      <c r="G238" s="310">
        <f>IF(F238="I",IFERROR(VLOOKUP(C238,'Consolidado 2021'!B:H,7,FALSE),0),0)</f>
        <v>0</v>
      </c>
      <c r="H238" s="311"/>
      <c r="I238" s="312">
        <v>0</v>
      </c>
      <c r="J238" s="311"/>
      <c r="K238" s="310">
        <f>IF(F238="I",IFERROR(SUMIF('Consolidado 2020'!N:N,Clasificaciones!C238,'Consolidado 2020'!L:L),0),0)</f>
        <v>0</v>
      </c>
      <c r="L238" s="311"/>
      <c r="M238" s="312">
        <v>0</v>
      </c>
      <c r="N238" s="311"/>
      <c r="O238" s="310">
        <v>0</v>
      </c>
      <c r="P238" s="311"/>
      <c r="Q238" s="312">
        <v>0</v>
      </c>
    </row>
    <row r="239" spans="1:17" s="313" customFormat="1" ht="12" customHeight="1" x14ac:dyDescent="0.3">
      <c r="A239" s="307" t="s">
        <v>154</v>
      </c>
      <c r="B239" s="307"/>
      <c r="C239" s="308">
        <v>1120320122</v>
      </c>
      <c r="D239" s="308" t="s">
        <v>1215</v>
      </c>
      <c r="E239" s="309" t="s">
        <v>1137</v>
      </c>
      <c r="F239" s="309" t="s">
        <v>1132</v>
      </c>
      <c r="G239" s="310">
        <f>IF(F239="I",IFERROR(VLOOKUP(C239,'Consolidado 2021'!B:H,7,FALSE),0),0)</f>
        <v>0</v>
      </c>
      <c r="H239" s="311"/>
      <c r="I239" s="312">
        <v>0</v>
      </c>
      <c r="J239" s="311"/>
      <c r="K239" s="310">
        <f>IF(F239="I",IFERROR(SUMIF('Consolidado 2020'!N:N,Clasificaciones!C239,'Consolidado 2020'!L:L),0),0)</f>
        <v>0</v>
      </c>
      <c r="L239" s="311"/>
      <c r="M239" s="312">
        <v>0</v>
      </c>
      <c r="N239" s="311"/>
      <c r="O239" s="310">
        <v>0</v>
      </c>
      <c r="P239" s="311"/>
      <c r="Q239" s="312">
        <v>0</v>
      </c>
    </row>
    <row r="240" spans="1:17" s="313" customFormat="1" ht="12" customHeight="1" x14ac:dyDescent="0.3">
      <c r="A240" s="307" t="s">
        <v>154</v>
      </c>
      <c r="B240" s="307"/>
      <c r="C240" s="308">
        <v>1120320123</v>
      </c>
      <c r="D240" s="308" t="s">
        <v>1213</v>
      </c>
      <c r="E240" s="309" t="s">
        <v>662</v>
      </c>
      <c r="F240" s="309" t="s">
        <v>1132</v>
      </c>
      <c r="G240" s="310">
        <f>IF(F240="I",IFERROR(VLOOKUP(C240,'Consolidado 2021'!B:H,7,FALSE),0),0)</f>
        <v>0</v>
      </c>
      <c r="H240" s="311"/>
      <c r="I240" s="312">
        <v>0</v>
      </c>
      <c r="J240" s="311"/>
      <c r="K240" s="310">
        <f>IF(F240="I",IFERROR(SUMIF('Consolidado 2020'!N:N,Clasificaciones!C240,'Consolidado 2020'!L:L),0),0)</f>
        <v>0</v>
      </c>
      <c r="L240" s="311"/>
      <c r="M240" s="312">
        <v>0</v>
      </c>
      <c r="N240" s="311"/>
      <c r="O240" s="310">
        <v>0</v>
      </c>
      <c r="P240" s="311"/>
      <c r="Q240" s="312">
        <v>0</v>
      </c>
    </row>
    <row r="241" spans="1:17" s="313" customFormat="1" ht="12" customHeight="1" x14ac:dyDescent="0.3">
      <c r="A241" s="307" t="s">
        <v>154</v>
      </c>
      <c r="B241" s="307"/>
      <c r="C241" s="308">
        <v>1120320124</v>
      </c>
      <c r="D241" s="308" t="s">
        <v>1157</v>
      </c>
      <c r="E241" s="309" t="s">
        <v>1137</v>
      </c>
      <c r="F241" s="309" t="s">
        <v>1132</v>
      </c>
      <c r="G241" s="310">
        <f>IF(F241="I",IFERROR(VLOOKUP(C241,'Consolidado 2021'!B:H,7,FALSE),0),0)</f>
        <v>0</v>
      </c>
      <c r="H241" s="311"/>
      <c r="I241" s="312">
        <v>0</v>
      </c>
      <c r="J241" s="311"/>
      <c r="K241" s="310">
        <f>IF(F241="I",IFERROR(SUMIF('Consolidado 2020'!N:N,Clasificaciones!C241,'Consolidado 2020'!L:L),0),0)</f>
        <v>0</v>
      </c>
      <c r="L241" s="311"/>
      <c r="M241" s="312">
        <v>0</v>
      </c>
      <c r="N241" s="311"/>
      <c r="O241" s="310">
        <v>0</v>
      </c>
      <c r="P241" s="311"/>
      <c r="Q241" s="312">
        <v>0</v>
      </c>
    </row>
    <row r="242" spans="1:17" s="313" customFormat="1" ht="12" customHeight="1" x14ac:dyDescent="0.3">
      <c r="A242" s="307" t="s">
        <v>154</v>
      </c>
      <c r="B242" s="307"/>
      <c r="C242" s="308">
        <v>11203202</v>
      </c>
      <c r="D242" s="308" t="s">
        <v>1216</v>
      </c>
      <c r="E242" s="309" t="s">
        <v>662</v>
      </c>
      <c r="F242" s="309" t="s">
        <v>1129</v>
      </c>
      <c r="G242" s="310">
        <f>IF(F242="I",IFERROR(VLOOKUP(C242,'Consolidado 2021'!B:H,7,FALSE),0),0)</f>
        <v>0</v>
      </c>
      <c r="H242" s="311"/>
      <c r="I242" s="312">
        <v>0</v>
      </c>
      <c r="J242" s="311"/>
      <c r="K242" s="310">
        <f>IF(F242="I",IFERROR(SUMIF('Consolidado 2020'!N:N,Clasificaciones!C242,'Consolidado 2020'!L:L),0),0)</f>
        <v>0</v>
      </c>
      <c r="L242" s="311"/>
      <c r="M242" s="312">
        <v>0</v>
      </c>
      <c r="N242" s="311"/>
      <c r="O242" s="310">
        <v>0</v>
      </c>
      <c r="P242" s="311"/>
      <c r="Q242" s="312">
        <v>0</v>
      </c>
    </row>
    <row r="243" spans="1:17" s="313" customFormat="1" ht="12" customHeight="1" x14ac:dyDescent="0.3">
      <c r="A243" s="307" t="s">
        <v>154</v>
      </c>
      <c r="B243" s="307"/>
      <c r="C243" s="308">
        <v>1120320201</v>
      </c>
      <c r="D243" s="308" t="s">
        <v>1216</v>
      </c>
      <c r="E243" s="309" t="s">
        <v>662</v>
      </c>
      <c r="F243" s="309" t="s">
        <v>1132</v>
      </c>
      <c r="G243" s="310">
        <f>IF(F243="I",IFERROR(VLOOKUP(C243,'Consolidado 2021'!B:H,7,FALSE),0),0)</f>
        <v>0</v>
      </c>
      <c r="H243" s="311"/>
      <c r="I243" s="312">
        <v>0</v>
      </c>
      <c r="J243" s="311"/>
      <c r="K243" s="310">
        <f>IF(F243="I",IFERROR(SUMIF('Consolidado 2020'!N:N,Clasificaciones!C243,'Consolidado 2020'!L:L),0),0)</f>
        <v>0</v>
      </c>
      <c r="L243" s="311"/>
      <c r="M243" s="312">
        <v>0</v>
      </c>
      <c r="N243" s="311"/>
      <c r="O243" s="310">
        <v>0</v>
      </c>
      <c r="P243" s="311"/>
      <c r="Q243" s="312">
        <v>0</v>
      </c>
    </row>
    <row r="244" spans="1:17" s="313" customFormat="1" ht="12" customHeight="1" x14ac:dyDescent="0.3">
      <c r="A244" s="307" t="s">
        <v>154</v>
      </c>
      <c r="B244" s="307" t="s">
        <v>1211</v>
      </c>
      <c r="C244" s="308">
        <v>1120320202</v>
      </c>
      <c r="D244" s="308" t="s">
        <v>1216</v>
      </c>
      <c r="E244" s="309" t="s">
        <v>1137</v>
      </c>
      <c r="F244" s="309" t="s">
        <v>1132</v>
      </c>
      <c r="G244" s="310">
        <f>IF(F244="I",IFERROR(VLOOKUP(C244,'Consolidado 2021'!B:H,7,FALSE),0),0)</f>
        <v>713671</v>
      </c>
      <c r="H244" s="311"/>
      <c r="I244" s="312">
        <v>0</v>
      </c>
      <c r="J244" s="311"/>
      <c r="K244" s="310">
        <f>IF(F244="I",IFERROR(SUMIF('Consolidado 2020'!N:N,Clasificaciones!C244,'Consolidado 2020'!L:L),0),0)</f>
        <v>0</v>
      </c>
      <c r="L244" s="311"/>
      <c r="M244" s="312">
        <v>0</v>
      </c>
      <c r="N244" s="311"/>
      <c r="O244" s="310">
        <v>0</v>
      </c>
      <c r="P244" s="311"/>
      <c r="Q244" s="312">
        <v>0</v>
      </c>
    </row>
    <row r="245" spans="1:17" s="313" customFormat="1" ht="12" customHeight="1" x14ac:dyDescent="0.3">
      <c r="A245" s="307" t="s">
        <v>154</v>
      </c>
      <c r="B245" s="307"/>
      <c r="C245" s="308">
        <v>11203203</v>
      </c>
      <c r="D245" s="308" t="s">
        <v>1217</v>
      </c>
      <c r="E245" s="309" t="s">
        <v>662</v>
      </c>
      <c r="F245" s="309" t="s">
        <v>1129</v>
      </c>
      <c r="G245" s="310">
        <f>IF(F245="I",IFERROR(VLOOKUP(C245,'Consolidado 2021'!B:H,7,FALSE),0),0)</f>
        <v>0</v>
      </c>
      <c r="H245" s="311"/>
      <c r="I245" s="312">
        <v>0</v>
      </c>
      <c r="J245" s="311"/>
      <c r="K245" s="310">
        <f>IF(F245="I",IFERROR(SUMIF('Consolidado 2020'!N:N,Clasificaciones!C245,'Consolidado 2020'!L:L),0),0)</f>
        <v>0</v>
      </c>
      <c r="L245" s="311"/>
      <c r="M245" s="312">
        <v>0</v>
      </c>
      <c r="N245" s="311"/>
      <c r="O245" s="310">
        <v>0</v>
      </c>
      <c r="P245" s="311"/>
      <c r="Q245" s="312">
        <v>0</v>
      </c>
    </row>
    <row r="246" spans="1:17" s="313" customFormat="1" ht="12" customHeight="1" x14ac:dyDescent="0.3">
      <c r="A246" s="307" t="s">
        <v>154</v>
      </c>
      <c r="B246" s="307"/>
      <c r="C246" s="308">
        <v>1120320301</v>
      </c>
      <c r="D246" s="308" t="s">
        <v>1217</v>
      </c>
      <c r="E246" s="309" t="s">
        <v>662</v>
      </c>
      <c r="F246" s="309" t="s">
        <v>1132</v>
      </c>
      <c r="G246" s="310">
        <f>IF(F246="I",IFERROR(VLOOKUP(C246,'Consolidado 2021'!B:H,7,FALSE),0),0)</f>
        <v>0</v>
      </c>
      <c r="H246" s="311"/>
      <c r="I246" s="312">
        <v>0</v>
      </c>
      <c r="J246" s="311"/>
      <c r="K246" s="310">
        <f>IF(F246="I",IFERROR(SUMIF('Consolidado 2020'!N:N,Clasificaciones!C246,'Consolidado 2020'!L:L),0),0)</f>
        <v>0</v>
      </c>
      <c r="L246" s="311"/>
      <c r="M246" s="312">
        <v>0</v>
      </c>
      <c r="N246" s="311"/>
      <c r="O246" s="310">
        <v>0</v>
      </c>
      <c r="P246" s="311"/>
      <c r="Q246" s="312">
        <v>0</v>
      </c>
    </row>
    <row r="247" spans="1:17" s="313" customFormat="1" ht="12" customHeight="1" x14ac:dyDescent="0.3">
      <c r="A247" s="307" t="s">
        <v>154</v>
      </c>
      <c r="B247" s="307" t="s">
        <v>1211</v>
      </c>
      <c r="C247" s="308">
        <v>1120320302</v>
      </c>
      <c r="D247" s="308" t="s">
        <v>1217</v>
      </c>
      <c r="E247" s="309" t="s">
        <v>1137</v>
      </c>
      <c r="F247" s="309" t="s">
        <v>1132</v>
      </c>
      <c r="G247" s="310">
        <f>IF(F247="I",IFERROR(VLOOKUP(C247,'Consolidado 2021'!B:H,7,FALSE),0),0)</f>
        <v>-539152</v>
      </c>
      <c r="H247" s="311"/>
      <c r="I247" s="312">
        <v>0</v>
      </c>
      <c r="J247" s="311"/>
      <c r="K247" s="310">
        <f>IF(F247="I",IFERROR(SUMIF('Consolidado 2020'!N:N,Clasificaciones!C247,'Consolidado 2020'!L:L),0),0)</f>
        <v>0</v>
      </c>
      <c r="L247" s="311"/>
      <c r="M247" s="312">
        <v>0</v>
      </c>
      <c r="N247" s="311"/>
      <c r="O247" s="310">
        <v>0</v>
      </c>
      <c r="P247" s="311"/>
      <c r="Q247" s="312">
        <v>0</v>
      </c>
    </row>
    <row r="248" spans="1:17" s="313" customFormat="1" ht="12" customHeight="1" x14ac:dyDescent="0.3">
      <c r="A248" s="307" t="s">
        <v>154</v>
      </c>
      <c r="B248" s="307"/>
      <c r="C248" s="308">
        <v>113</v>
      </c>
      <c r="D248" s="308" t="s">
        <v>245</v>
      </c>
      <c r="E248" s="309" t="s">
        <v>662</v>
      </c>
      <c r="F248" s="309" t="s">
        <v>1129</v>
      </c>
      <c r="G248" s="310">
        <f>IF(F248="I",IFERROR(VLOOKUP(C248,'Consolidado 2021'!B:H,7,FALSE),0),0)</f>
        <v>0</v>
      </c>
      <c r="H248" s="311"/>
      <c r="I248" s="312">
        <v>0</v>
      </c>
      <c r="J248" s="311"/>
      <c r="K248" s="310">
        <f>IF(F248="I",IFERROR(SUMIF('Consolidado 2020'!N:N,Clasificaciones!C248,'Consolidado 2020'!L:L),0),0)</f>
        <v>0</v>
      </c>
      <c r="L248" s="311"/>
      <c r="M248" s="312">
        <v>0</v>
      </c>
      <c r="N248" s="311"/>
      <c r="O248" s="310">
        <v>0</v>
      </c>
      <c r="P248" s="311"/>
      <c r="Q248" s="312">
        <v>0</v>
      </c>
    </row>
    <row r="249" spans="1:17" s="313" customFormat="1" ht="12" customHeight="1" x14ac:dyDescent="0.3">
      <c r="A249" s="307" t="s">
        <v>154</v>
      </c>
      <c r="B249" s="307"/>
      <c r="C249" s="308">
        <v>11301</v>
      </c>
      <c r="D249" s="308" t="s">
        <v>246</v>
      </c>
      <c r="E249" s="309" t="s">
        <v>662</v>
      </c>
      <c r="F249" s="309" t="s">
        <v>1129</v>
      </c>
      <c r="G249" s="310">
        <f>IF(F249="I",IFERROR(VLOOKUP(C249,'Consolidado 2021'!B:H,7,FALSE),0),0)</f>
        <v>0</v>
      </c>
      <c r="H249" s="311"/>
      <c r="I249" s="312">
        <v>0</v>
      </c>
      <c r="J249" s="311"/>
      <c r="K249" s="310">
        <f>IF(F249="I",IFERROR(SUMIF('Consolidado 2020'!N:N,Clasificaciones!C249,'Consolidado 2020'!L:L),0),0)</f>
        <v>0</v>
      </c>
      <c r="L249" s="311"/>
      <c r="M249" s="312">
        <v>0</v>
      </c>
      <c r="N249" s="311"/>
      <c r="O249" s="310">
        <v>0</v>
      </c>
      <c r="P249" s="311"/>
      <c r="Q249" s="312">
        <v>0</v>
      </c>
    </row>
    <row r="250" spans="1:17" s="313" customFormat="1" ht="12" customHeight="1" x14ac:dyDescent="0.3">
      <c r="A250" s="307" t="s">
        <v>154</v>
      </c>
      <c r="B250" s="307"/>
      <c r="C250" s="308">
        <v>1130101</v>
      </c>
      <c r="D250" s="308" t="s">
        <v>247</v>
      </c>
      <c r="E250" s="309" t="s">
        <v>662</v>
      </c>
      <c r="F250" s="309" t="s">
        <v>1129</v>
      </c>
      <c r="G250" s="310">
        <f>IF(F250="I",IFERROR(VLOOKUP(C250,'Consolidado 2021'!B:H,7,FALSE),0),0)</f>
        <v>0</v>
      </c>
      <c r="H250" s="311"/>
      <c r="I250" s="312">
        <v>0</v>
      </c>
      <c r="J250" s="311"/>
      <c r="K250" s="310">
        <f>IF(F250="I",IFERROR(SUMIF('Consolidado 2020'!N:N,Clasificaciones!C250,'Consolidado 2020'!L:L),0),0)</f>
        <v>0</v>
      </c>
      <c r="L250" s="311"/>
      <c r="M250" s="312">
        <v>0</v>
      </c>
      <c r="N250" s="311"/>
      <c r="O250" s="310">
        <v>0</v>
      </c>
      <c r="P250" s="311"/>
      <c r="Q250" s="312">
        <v>0</v>
      </c>
    </row>
    <row r="251" spans="1:17" s="313" customFormat="1" ht="12" customHeight="1" x14ac:dyDescent="0.3">
      <c r="A251" s="307" t="s">
        <v>154</v>
      </c>
      <c r="B251" s="307" t="s">
        <v>1218</v>
      </c>
      <c r="C251" s="308">
        <v>113010101</v>
      </c>
      <c r="D251" s="308" t="s">
        <v>248</v>
      </c>
      <c r="E251" s="309" t="s">
        <v>662</v>
      </c>
      <c r="F251" s="309" t="s">
        <v>1132</v>
      </c>
      <c r="G251" s="310">
        <f>IF(F251="I",IFERROR(VLOOKUP(C251,'Consolidado 2021'!B:H,7,FALSE),0),0)</f>
        <v>305830438</v>
      </c>
      <c r="H251" s="311"/>
      <c r="I251" s="312">
        <v>0</v>
      </c>
      <c r="J251" s="311"/>
      <c r="K251" s="310">
        <f>IF(F251="I",IFERROR(SUMIF('Consolidado 2020'!N:N,Clasificaciones!C251,'Consolidado 2020'!L:L),0),0)</f>
        <v>40372079</v>
      </c>
      <c r="L251" s="311"/>
      <c r="M251" s="312">
        <v>0</v>
      </c>
      <c r="N251" s="311"/>
      <c r="O251" s="310">
        <v>0</v>
      </c>
      <c r="P251" s="311"/>
      <c r="Q251" s="312">
        <v>0</v>
      </c>
    </row>
    <row r="252" spans="1:17" s="313" customFormat="1" ht="12" customHeight="1" x14ac:dyDescent="0.3">
      <c r="A252" s="307" t="s">
        <v>154</v>
      </c>
      <c r="B252" s="307" t="s">
        <v>1218</v>
      </c>
      <c r="C252" s="308">
        <v>113010102</v>
      </c>
      <c r="D252" s="308" t="s">
        <v>249</v>
      </c>
      <c r="E252" s="309" t="s">
        <v>1137</v>
      </c>
      <c r="F252" s="309" t="s">
        <v>1132</v>
      </c>
      <c r="G252" s="310">
        <f>IF(F252="I",IFERROR(VLOOKUP(C252,'Consolidado 2021'!B:H,7,FALSE),0),0)</f>
        <v>250118921</v>
      </c>
      <c r="H252" s="311"/>
      <c r="I252" s="312">
        <v>0</v>
      </c>
      <c r="J252" s="311"/>
      <c r="K252" s="310">
        <f>IF(F252="I",IFERROR(SUMIF('Consolidado 2020'!N:N,Clasificaciones!C252,'Consolidado 2020'!L:L),0),0)</f>
        <v>29442040</v>
      </c>
      <c r="L252" s="311"/>
      <c r="M252" s="312">
        <v>0</v>
      </c>
      <c r="N252" s="311"/>
      <c r="O252" s="310">
        <v>0</v>
      </c>
      <c r="P252" s="311"/>
      <c r="Q252" s="312">
        <v>0</v>
      </c>
    </row>
    <row r="253" spans="1:17" s="313" customFormat="1" ht="12" customHeight="1" x14ac:dyDescent="0.3">
      <c r="A253" s="307" t="s">
        <v>154</v>
      </c>
      <c r="B253" s="307"/>
      <c r="C253" s="308">
        <v>1130102</v>
      </c>
      <c r="D253" s="308" t="s">
        <v>250</v>
      </c>
      <c r="E253" s="309" t="s">
        <v>662</v>
      </c>
      <c r="F253" s="309" t="s">
        <v>1129</v>
      </c>
      <c r="G253" s="310">
        <f>IF(F253="I",IFERROR(VLOOKUP(C253,'Consolidado 2021'!B:H,7,FALSE),0),0)</f>
        <v>0</v>
      </c>
      <c r="H253" s="311"/>
      <c r="I253" s="312">
        <v>0</v>
      </c>
      <c r="J253" s="311"/>
      <c r="K253" s="310">
        <f>IF(F253="I",IFERROR(SUMIF('Consolidado 2020'!N:N,Clasificaciones!C253,'Consolidado 2020'!L:L),0),0)</f>
        <v>0</v>
      </c>
      <c r="L253" s="311"/>
      <c r="M253" s="312">
        <v>0</v>
      </c>
      <c r="N253" s="311"/>
      <c r="O253" s="310">
        <v>0</v>
      </c>
      <c r="P253" s="311"/>
      <c r="Q253" s="312">
        <v>0</v>
      </c>
    </row>
    <row r="254" spans="1:17" s="313" customFormat="1" ht="12" customHeight="1" x14ac:dyDescent="0.3">
      <c r="A254" s="307" t="s">
        <v>154</v>
      </c>
      <c r="B254" s="307" t="s">
        <v>1219</v>
      </c>
      <c r="C254" s="308">
        <v>113010201</v>
      </c>
      <c r="D254" s="308" t="s">
        <v>1068</v>
      </c>
      <c r="E254" s="309" t="s">
        <v>662</v>
      </c>
      <c r="F254" s="309" t="s">
        <v>1132</v>
      </c>
      <c r="G254" s="310">
        <f>IF(F254="I",IFERROR(VLOOKUP(C254,'Consolidado 2021'!B:H,7,FALSE),0),0)</f>
        <v>3975686</v>
      </c>
      <c r="H254" s="311"/>
      <c r="I254" s="312">
        <v>0</v>
      </c>
      <c r="J254" s="311"/>
      <c r="K254" s="310">
        <f>IF(F254="I",IFERROR(SUMIF('Consolidado 2020'!N:N,Clasificaciones!C254,'Consolidado 2020'!L:L),0),0)</f>
        <v>266036645</v>
      </c>
      <c r="L254" s="311"/>
      <c r="M254" s="312">
        <v>0</v>
      </c>
      <c r="N254" s="311"/>
      <c r="O254" s="310">
        <v>0</v>
      </c>
      <c r="P254" s="311"/>
      <c r="Q254" s="312">
        <v>0</v>
      </c>
    </row>
    <row r="255" spans="1:17" s="313" customFormat="1" ht="12" customHeight="1" x14ac:dyDescent="0.3">
      <c r="A255" s="307" t="s">
        <v>154</v>
      </c>
      <c r="B255" s="307" t="s">
        <v>1219</v>
      </c>
      <c r="C255" s="308">
        <v>113010202</v>
      </c>
      <c r="D255" s="308" t="s">
        <v>1069</v>
      </c>
      <c r="E255" s="309" t="s">
        <v>1137</v>
      </c>
      <c r="F255" s="309" t="s">
        <v>1132</v>
      </c>
      <c r="G255" s="310">
        <f>IF(F255="I",IFERROR(VLOOKUP(C255,'Consolidado 2021'!B:H,7,FALSE),0),0)</f>
        <v>2997734</v>
      </c>
      <c r="H255" s="311"/>
      <c r="I255" s="312">
        <v>0</v>
      </c>
      <c r="J255" s="311"/>
      <c r="K255" s="310">
        <f>IF(F255="I",IFERROR(SUMIF('Consolidado 2020'!N:N,Clasificaciones!C255,'Consolidado 2020'!L:L),0),0)</f>
        <v>0</v>
      </c>
      <c r="L255" s="311"/>
      <c r="M255" s="312">
        <v>0</v>
      </c>
      <c r="N255" s="311"/>
      <c r="O255" s="310">
        <v>0</v>
      </c>
      <c r="P255" s="311"/>
      <c r="Q255" s="312">
        <v>0</v>
      </c>
    </row>
    <row r="256" spans="1:17" s="313" customFormat="1" ht="12" customHeight="1" x14ac:dyDescent="0.3">
      <c r="A256" s="307" t="s">
        <v>154</v>
      </c>
      <c r="B256" s="307"/>
      <c r="C256" s="308">
        <v>11302</v>
      </c>
      <c r="D256" s="308" t="s">
        <v>253</v>
      </c>
      <c r="E256" s="309" t="s">
        <v>662</v>
      </c>
      <c r="F256" s="309" t="s">
        <v>1129</v>
      </c>
      <c r="G256" s="310">
        <f>IF(F256="I",IFERROR(VLOOKUP(C256,'Consolidado 2021'!B:H,7,FALSE),0),0)</f>
        <v>0</v>
      </c>
      <c r="H256" s="311"/>
      <c r="I256" s="312">
        <v>0</v>
      </c>
      <c r="J256" s="311"/>
      <c r="K256" s="310">
        <f>IF(F256="I",IFERROR(SUMIF('Consolidado 2020'!N:N,Clasificaciones!C256,'Consolidado 2020'!L:L),0),0)</f>
        <v>0</v>
      </c>
      <c r="L256" s="311"/>
      <c r="M256" s="312">
        <v>0</v>
      </c>
      <c r="N256" s="311"/>
      <c r="O256" s="310">
        <v>0</v>
      </c>
      <c r="P256" s="311"/>
      <c r="Q256" s="312">
        <v>0</v>
      </c>
    </row>
    <row r="257" spans="1:17" s="313" customFormat="1" ht="12" customHeight="1" x14ac:dyDescent="0.3">
      <c r="A257" s="307" t="s">
        <v>154</v>
      </c>
      <c r="B257" s="307"/>
      <c r="C257" s="308">
        <v>1130201</v>
      </c>
      <c r="D257" s="308" t="s">
        <v>1220</v>
      </c>
      <c r="E257" s="309" t="s">
        <v>662</v>
      </c>
      <c r="F257" s="309" t="s">
        <v>1129</v>
      </c>
      <c r="G257" s="310">
        <f>IF(F257="I",IFERROR(VLOOKUP(C257,'Consolidado 2021'!B:H,7,FALSE),0),0)</f>
        <v>0</v>
      </c>
      <c r="H257" s="311"/>
      <c r="I257" s="312">
        <v>0</v>
      </c>
      <c r="J257" s="311"/>
      <c r="K257" s="310">
        <f>IF(F257="I",IFERROR(SUMIF('Consolidado 2020'!N:N,Clasificaciones!C257,'Consolidado 2020'!L:L),0),0)</f>
        <v>0</v>
      </c>
      <c r="L257" s="311"/>
      <c r="M257" s="312">
        <v>0</v>
      </c>
      <c r="N257" s="311"/>
      <c r="O257" s="310">
        <v>0</v>
      </c>
      <c r="P257" s="311"/>
      <c r="Q257" s="312">
        <v>0</v>
      </c>
    </row>
    <row r="258" spans="1:17" s="313" customFormat="1" ht="12" customHeight="1" x14ac:dyDescent="0.3">
      <c r="A258" s="307" t="s">
        <v>154</v>
      </c>
      <c r="B258" s="307"/>
      <c r="C258" s="308">
        <v>113020101</v>
      </c>
      <c r="D258" s="308" t="s">
        <v>1221</v>
      </c>
      <c r="E258" s="309" t="s">
        <v>662</v>
      </c>
      <c r="F258" s="309" t="s">
        <v>1132</v>
      </c>
      <c r="G258" s="310">
        <f>IF(F258="I",IFERROR(VLOOKUP(C258,'Consolidado 2021'!B:H,7,FALSE),0),0)</f>
        <v>0</v>
      </c>
      <c r="H258" s="311"/>
      <c r="I258" s="312">
        <v>0</v>
      </c>
      <c r="J258" s="311"/>
      <c r="K258" s="310">
        <f>IF(F258="I",IFERROR(SUMIF('Consolidado 2020'!N:N,Clasificaciones!C258,'Consolidado 2020'!L:L),0),0)</f>
        <v>0</v>
      </c>
      <c r="L258" s="311"/>
      <c r="M258" s="312">
        <v>0</v>
      </c>
      <c r="N258" s="311"/>
      <c r="O258" s="310">
        <v>0</v>
      </c>
      <c r="P258" s="311"/>
      <c r="Q258" s="312">
        <v>0</v>
      </c>
    </row>
    <row r="259" spans="1:17" s="313" customFormat="1" ht="12" customHeight="1" x14ac:dyDescent="0.3">
      <c r="A259" s="307" t="s">
        <v>154</v>
      </c>
      <c r="B259" s="307"/>
      <c r="C259" s="308">
        <v>113020102</v>
      </c>
      <c r="D259" s="308" t="s">
        <v>1222</v>
      </c>
      <c r="E259" s="309" t="s">
        <v>662</v>
      </c>
      <c r="F259" s="309" t="s">
        <v>1132</v>
      </c>
      <c r="G259" s="310">
        <f>IF(F259="I",IFERROR(VLOOKUP(C259,'Consolidado 2021'!B:H,7,FALSE),0),0)</f>
        <v>0</v>
      </c>
      <c r="H259" s="311"/>
      <c r="I259" s="312">
        <v>0</v>
      </c>
      <c r="J259" s="311"/>
      <c r="K259" s="310">
        <f>IF(F259="I",IFERROR(SUMIF('Consolidado 2020'!N:N,Clasificaciones!C259,'Consolidado 2020'!L:L),0),0)</f>
        <v>0</v>
      </c>
      <c r="L259" s="311"/>
      <c r="M259" s="312">
        <v>0</v>
      </c>
      <c r="N259" s="311"/>
      <c r="O259" s="310">
        <v>0</v>
      </c>
      <c r="P259" s="311"/>
      <c r="Q259" s="312">
        <v>0</v>
      </c>
    </row>
    <row r="260" spans="1:17" s="313" customFormat="1" ht="12" customHeight="1" x14ac:dyDescent="0.3">
      <c r="A260" s="307" t="s">
        <v>154</v>
      </c>
      <c r="B260" s="307"/>
      <c r="C260" s="308">
        <v>113020103</v>
      </c>
      <c r="D260" s="308" t="s">
        <v>1223</v>
      </c>
      <c r="E260" s="309" t="s">
        <v>662</v>
      </c>
      <c r="F260" s="309" t="s">
        <v>1132</v>
      </c>
      <c r="G260" s="310">
        <f>IF(F260="I",IFERROR(VLOOKUP(C260,'Consolidado 2021'!B:H,7,FALSE),0),0)</f>
        <v>0</v>
      </c>
      <c r="H260" s="311"/>
      <c r="I260" s="312">
        <v>0</v>
      </c>
      <c r="J260" s="311"/>
      <c r="K260" s="310">
        <f>IF(F260="I",IFERROR(SUMIF('Consolidado 2020'!N:N,Clasificaciones!C260,'Consolidado 2020'!L:L),0),0)</f>
        <v>0</v>
      </c>
      <c r="L260" s="311"/>
      <c r="M260" s="312">
        <v>0</v>
      </c>
      <c r="N260" s="311"/>
      <c r="O260" s="310">
        <v>0</v>
      </c>
      <c r="P260" s="311"/>
      <c r="Q260" s="312">
        <v>0</v>
      </c>
    </row>
    <row r="261" spans="1:17" s="313" customFormat="1" ht="12" customHeight="1" x14ac:dyDescent="0.3">
      <c r="A261" s="307" t="s">
        <v>154</v>
      </c>
      <c r="B261" s="307"/>
      <c r="C261" s="308">
        <v>113020104</v>
      </c>
      <c r="D261" s="308" t="s">
        <v>1224</v>
      </c>
      <c r="E261" s="309" t="s">
        <v>662</v>
      </c>
      <c r="F261" s="309" t="s">
        <v>1132</v>
      </c>
      <c r="G261" s="310">
        <f>IF(F261="I",IFERROR(VLOOKUP(C261,'Consolidado 2021'!B:H,7,FALSE),0),0)</f>
        <v>0</v>
      </c>
      <c r="H261" s="311"/>
      <c r="I261" s="312">
        <v>0</v>
      </c>
      <c r="J261" s="311"/>
      <c r="K261" s="310">
        <f>IF(F261="I",IFERROR(SUMIF('Consolidado 2020'!N:N,Clasificaciones!C261,'Consolidado 2020'!L:L),0),0)</f>
        <v>0</v>
      </c>
      <c r="L261" s="311"/>
      <c r="M261" s="312">
        <v>0</v>
      </c>
      <c r="N261" s="311"/>
      <c r="O261" s="310">
        <v>0</v>
      </c>
      <c r="P261" s="311"/>
      <c r="Q261" s="312">
        <v>0</v>
      </c>
    </row>
    <row r="262" spans="1:17" s="313" customFormat="1" ht="12" customHeight="1" x14ac:dyDescent="0.3">
      <c r="A262" s="307" t="s">
        <v>154</v>
      </c>
      <c r="B262" s="307"/>
      <c r="C262" s="308">
        <v>1130202</v>
      </c>
      <c r="D262" s="308" t="s">
        <v>254</v>
      </c>
      <c r="E262" s="309" t="s">
        <v>662</v>
      </c>
      <c r="F262" s="309" t="s">
        <v>1129</v>
      </c>
      <c r="G262" s="310">
        <f>IF(F262="I",IFERROR(VLOOKUP(C262,'Consolidado 2021'!B:H,7,FALSE),0),0)</f>
        <v>0</v>
      </c>
      <c r="H262" s="311"/>
      <c r="I262" s="312">
        <v>0</v>
      </c>
      <c r="J262" s="311"/>
      <c r="K262" s="310">
        <f>IF(F262="I",IFERROR(SUMIF('Consolidado 2020'!N:N,Clasificaciones!C262,'Consolidado 2020'!L:L),0),0)</f>
        <v>0</v>
      </c>
      <c r="L262" s="311"/>
      <c r="M262" s="312">
        <v>0</v>
      </c>
      <c r="N262" s="311"/>
      <c r="O262" s="310">
        <v>0</v>
      </c>
      <c r="P262" s="311"/>
      <c r="Q262" s="312">
        <v>0</v>
      </c>
    </row>
    <row r="263" spans="1:17" s="313" customFormat="1" ht="12" customHeight="1" x14ac:dyDescent="0.3">
      <c r="A263" s="307" t="s">
        <v>154</v>
      </c>
      <c r="B263" s="307" t="s">
        <v>1219</v>
      </c>
      <c r="C263" s="308">
        <v>113020201</v>
      </c>
      <c r="D263" s="308" t="s">
        <v>255</v>
      </c>
      <c r="E263" s="309" t="s">
        <v>662</v>
      </c>
      <c r="F263" s="309" t="s">
        <v>1132</v>
      </c>
      <c r="G263" s="310">
        <f>IF(F263="I",IFERROR(VLOOKUP(C263,'Consolidado 2021'!B:H,7,FALSE),0),0)</f>
        <v>3300000</v>
      </c>
      <c r="H263" s="311"/>
      <c r="I263" s="312">
        <v>0</v>
      </c>
      <c r="J263" s="311"/>
      <c r="K263" s="310">
        <f>IF(F263="I",IFERROR(SUMIF('Consolidado 2020'!N:N,Clasificaciones!C263,'Consolidado 2020'!L:L),0),0)</f>
        <v>0</v>
      </c>
      <c r="L263" s="311"/>
      <c r="M263" s="312">
        <v>0</v>
      </c>
      <c r="N263" s="311"/>
      <c r="O263" s="310">
        <v>0</v>
      </c>
      <c r="P263" s="311"/>
      <c r="Q263" s="312">
        <v>0</v>
      </c>
    </row>
    <row r="264" spans="1:17" s="313" customFormat="1" ht="12" customHeight="1" x14ac:dyDescent="0.3">
      <c r="A264" s="307" t="s">
        <v>154</v>
      </c>
      <c r="B264" s="307" t="s">
        <v>1218</v>
      </c>
      <c r="C264" s="308">
        <v>113020202</v>
      </c>
      <c r="D264" s="308" t="s">
        <v>1070</v>
      </c>
      <c r="E264" s="309" t="s">
        <v>1137</v>
      </c>
      <c r="F264" s="309" t="s">
        <v>1132</v>
      </c>
      <c r="G264" s="310">
        <f>IF(F264="I",IFERROR(VLOOKUP(C264,'Consolidado 2021'!B:H,7,FALSE),0),0)</f>
        <v>0</v>
      </c>
      <c r="H264" s="311"/>
      <c r="I264" s="312">
        <v>0</v>
      </c>
      <c r="J264" s="311"/>
      <c r="K264" s="310">
        <f>IF(F264="I",IFERROR(SUMIF('Consolidado 2020'!N:N,Clasificaciones!C264,'Consolidado 2020'!L:L),0),0)</f>
        <v>0</v>
      </c>
      <c r="L264" s="311"/>
      <c r="M264" s="312">
        <v>0</v>
      </c>
      <c r="N264" s="311"/>
      <c r="O264" s="310">
        <v>0</v>
      </c>
      <c r="P264" s="311"/>
      <c r="Q264" s="312">
        <v>0</v>
      </c>
    </row>
    <row r="265" spans="1:17" s="313" customFormat="1" ht="12" customHeight="1" x14ac:dyDescent="0.3">
      <c r="A265" s="307" t="s">
        <v>154</v>
      </c>
      <c r="B265" s="307"/>
      <c r="C265" s="308">
        <v>1130203</v>
      </c>
      <c r="D265" s="308" t="s">
        <v>256</v>
      </c>
      <c r="E265" s="309" t="s">
        <v>662</v>
      </c>
      <c r="F265" s="309" t="s">
        <v>1129</v>
      </c>
      <c r="G265" s="310">
        <f>IF(F265="I",IFERROR(VLOOKUP(C265,'Consolidado 2021'!B:H,7,FALSE),0),0)</f>
        <v>0</v>
      </c>
      <c r="H265" s="311"/>
      <c r="I265" s="312">
        <v>0</v>
      </c>
      <c r="J265" s="311"/>
      <c r="K265" s="310">
        <f>IF(F265="I",IFERROR(SUMIF('Consolidado 2020'!N:N,Clasificaciones!C265,'Consolidado 2020'!L:L),0),0)</f>
        <v>0</v>
      </c>
      <c r="L265" s="311"/>
      <c r="M265" s="312">
        <v>0</v>
      </c>
      <c r="N265" s="311"/>
      <c r="O265" s="310">
        <v>0</v>
      </c>
      <c r="P265" s="311"/>
      <c r="Q265" s="312">
        <v>0</v>
      </c>
    </row>
    <row r="266" spans="1:17" s="313" customFormat="1" ht="12" customHeight="1" x14ac:dyDescent="0.3">
      <c r="A266" s="307" t="s">
        <v>154</v>
      </c>
      <c r="B266" s="307" t="s">
        <v>1219</v>
      </c>
      <c r="C266" s="308">
        <v>113020301</v>
      </c>
      <c r="D266" s="308" t="s">
        <v>257</v>
      </c>
      <c r="E266" s="309" t="s">
        <v>662</v>
      </c>
      <c r="F266" s="309" t="s">
        <v>1132</v>
      </c>
      <c r="G266" s="310">
        <f>IF(F266="I",IFERROR(VLOOKUP(C266,'Consolidado 2021'!B:H,7,FALSE),0),0)</f>
        <v>51047566</v>
      </c>
      <c r="H266" s="311"/>
      <c r="I266" s="312">
        <v>0</v>
      </c>
      <c r="J266" s="311"/>
      <c r="K266" s="310">
        <f>IF(F266="I",IFERROR(SUMIF('Consolidado 2020'!N:N,Clasificaciones!C266,'Consolidado 2020'!L:L),0),0)</f>
        <v>0</v>
      </c>
      <c r="L266" s="311"/>
      <c r="M266" s="312">
        <v>0</v>
      </c>
      <c r="N266" s="311"/>
      <c r="O266" s="310">
        <v>0</v>
      </c>
      <c r="P266" s="311"/>
      <c r="Q266" s="312">
        <v>0</v>
      </c>
    </row>
    <row r="267" spans="1:17" s="313" customFormat="1" ht="12" customHeight="1" x14ac:dyDescent="0.3">
      <c r="A267" s="307" t="s">
        <v>154</v>
      </c>
      <c r="B267" s="307" t="s">
        <v>1219</v>
      </c>
      <c r="C267" s="308">
        <v>113020302</v>
      </c>
      <c r="D267" s="308" t="s">
        <v>258</v>
      </c>
      <c r="E267" s="309" t="s">
        <v>1137</v>
      </c>
      <c r="F267" s="309" t="s">
        <v>1132</v>
      </c>
      <c r="G267" s="310">
        <f>IF(F267="I",IFERROR(VLOOKUP(C267,'Consolidado 2021'!B:H,7,FALSE),0),0)</f>
        <v>1448246165</v>
      </c>
      <c r="H267" s="311"/>
      <c r="I267" s="312">
        <v>0</v>
      </c>
      <c r="J267" s="311"/>
      <c r="K267" s="310">
        <f>IF(F267="I",IFERROR(SUMIF('Consolidado 2020'!N:N,Clasificaciones!C267,'Consolidado 2020'!L:L),0),0)</f>
        <v>0</v>
      </c>
      <c r="L267" s="311"/>
      <c r="M267" s="312">
        <v>0</v>
      </c>
      <c r="N267" s="311"/>
      <c r="O267" s="310">
        <v>0</v>
      </c>
      <c r="P267" s="311"/>
      <c r="Q267" s="312">
        <v>0</v>
      </c>
    </row>
    <row r="268" spans="1:17" s="313" customFormat="1" ht="12" customHeight="1" x14ac:dyDescent="0.3">
      <c r="A268" s="307" t="s">
        <v>154</v>
      </c>
      <c r="B268" s="307"/>
      <c r="C268" s="308">
        <v>1130204</v>
      </c>
      <c r="D268" s="308" t="s">
        <v>1225</v>
      </c>
      <c r="E268" s="309" t="s">
        <v>662</v>
      </c>
      <c r="F268" s="309" t="s">
        <v>1132</v>
      </c>
      <c r="G268" s="310">
        <f>IF(F268="I",IFERROR(VLOOKUP(C268,'Consolidado 2021'!B:H,7,FALSE),0),0)</f>
        <v>0</v>
      </c>
      <c r="H268" s="311"/>
      <c r="I268" s="312">
        <v>0</v>
      </c>
      <c r="J268" s="311"/>
      <c r="K268" s="310">
        <f>IF(F268="I",IFERROR(SUMIF('Consolidado 2020'!N:N,Clasificaciones!C268,'Consolidado 2020'!L:L),0),0)</f>
        <v>0</v>
      </c>
      <c r="L268" s="311"/>
      <c r="M268" s="312">
        <v>0</v>
      </c>
      <c r="N268" s="311"/>
      <c r="O268" s="310">
        <v>0</v>
      </c>
      <c r="P268" s="311"/>
      <c r="Q268" s="312">
        <v>0</v>
      </c>
    </row>
    <row r="269" spans="1:17" s="313" customFormat="1" ht="12" customHeight="1" x14ac:dyDescent="0.3">
      <c r="A269" s="307" t="s">
        <v>154</v>
      </c>
      <c r="B269" s="307"/>
      <c r="C269" s="308">
        <v>113020401</v>
      </c>
      <c r="D269" s="308" t="s">
        <v>1226</v>
      </c>
      <c r="E269" s="309" t="s">
        <v>662</v>
      </c>
      <c r="F269" s="309" t="s">
        <v>1132</v>
      </c>
      <c r="G269" s="310">
        <f>IF(F269="I",IFERROR(VLOOKUP(C269,'Consolidado 2021'!B:H,7,FALSE),0),0)</f>
        <v>0</v>
      </c>
      <c r="H269" s="311"/>
      <c r="I269" s="312">
        <v>0</v>
      </c>
      <c r="J269" s="311"/>
      <c r="K269" s="310">
        <f>IF(F269="I",IFERROR(SUMIF('Consolidado 2020'!N:N,Clasificaciones!C269,'Consolidado 2020'!L:L),0),0)</f>
        <v>0</v>
      </c>
      <c r="L269" s="311"/>
      <c r="M269" s="312">
        <v>0</v>
      </c>
      <c r="N269" s="311"/>
      <c r="O269" s="310">
        <v>0</v>
      </c>
      <c r="P269" s="311"/>
      <c r="Q269" s="312">
        <v>0</v>
      </c>
    </row>
    <row r="270" spans="1:17" s="313" customFormat="1" ht="12" customHeight="1" x14ac:dyDescent="0.3">
      <c r="A270" s="307" t="s">
        <v>154</v>
      </c>
      <c r="B270" s="307"/>
      <c r="C270" s="308">
        <v>113020402</v>
      </c>
      <c r="D270" s="308" t="s">
        <v>222</v>
      </c>
      <c r="E270" s="309" t="s">
        <v>662</v>
      </c>
      <c r="F270" s="309" t="s">
        <v>1132</v>
      </c>
      <c r="G270" s="310">
        <f>IF(F270="I",IFERROR(VLOOKUP(C270,'Consolidado 2021'!B:H,7,FALSE),0),0)</f>
        <v>0</v>
      </c>
      <c r="H270" s="311"/>
      <c r="I270" s="312">
        <v>0</v>
      </c>
      <c r="J270" s="311"/>
      <c r="K270" s="310">
        <f>IF(F270="I",IFERROR(SUMIF('Consolidado 2020'!N:N,Clasificaciones!C270,'Consolidado 2020'!L:L),0),0)</f>
        <v>0</v>
      </c>
      <c r="L270" s="311"/>
      <c r="M270" s="312">
        <v>0</v>
      </c>
      <c r="N270" s="311"/>
      <c r="O270" s="310">
        <v>0</v>
      </c>
      <c r="P270" s="311"/>
      <c r="Q270" s="312">
        <v>0</v>
      </c>
    </row>
    <row r="271" spans="1:17" s="313" customFormat="1" ht="12" customHeight="1" x14ac:dyDescent="0.3">
      <c r="A271" s="307" t="s">
        <v>154</v>
      </c>
      <c r="B271" s="307"/>
      <c r="C271" s="308">
        <v>11303</v>
      </c>
      <c r="D271" s="308" t="s">
        <v>259</v>
      </c>
      <c r="E271" s="309" t="s">
        <v>662</v>
      </c>
      <c r="F271" s="309" t="s">
        <v>1129</v>
      </c>
      <c r="G271" s="310">
        <f>IF(F271="I",IFERROR(VLOOKUP(C271,'Consolidado 2021'!B:H,7,FALSE),0),0)</f>
        <v>0</v>
      </c>
      <c r="H271" s="311"/>
      <c r="I271" s="312">
        <v>0</v>
      </c>
      <c r="J271" s="311"/>
      <c r="K271" s="310">
        <f>IF(F271="I",IFERROR(SUMIF('Consolidado 2020'!N:N,Clasificaciones!C271,'Consolidado 2020'!L:L),0),0)</f>
        <v>0</v>
      </c>
      <c r="L271" s="311"/>
      <c r="M271" s="312">
        <v>0</v>
      </c>
      <c r="N271" s="311"/>
      <c r="O271" s="310">
        <v>0</v>
      </c>
      <c r="P271" s="311"/>
      <c r="Q271" s="312">
        <v>0</v>
      </c>
    </row>
    <row r="272" spans="1:17" s="313" customFormat="1" ht="12" customHeight="1" x14ac:dyDescent="0.3">
      <c r="A272" s="307" t="s">
        <v>154</v>
      </c>
      <c r="B272" s="307"/>
      <c r="C272" s="308">
        <v>1130301</v>
      </c>
      <c r="D272" s="308" t="s">
        <v>260</v>
      </c>
      <c r="E272" s="309" t="s">
        <v>662</v>
      </c>
      <c r="F272" s="309" t="s">
        <v>1129</v>
      </c>
      <c r="G272" s="310">
        <f>IF(F272="I",IFERROR(VLOOKUP(C272,'Consolidado 2021'!B:H,7,FALSE),0),0)</f>
        <v>0</v>
      </c>
      <c r="H272" s="311"/>
      <c r="I272" s="312">
        <v>0</v>
      </c>
      <c r="J272" s="311"/>
      <c r="K272" s="310">
        <f>IF(F272="I",IFERROR(SUMIF('Consolidado 2020'!N:N,Clasificaciones!C272,'Consolidado 2020'!L:L),0),0)</f>
        <v>0</v>
      </c>
      <c r="L272" s="311"/>
      <c r="M272" s="312">
        <v>0</v>
      </c>
      <c r="N272" s="311"/>
      <c r="O272" s="310">
        <v>0</v>
      </c>
      <c r="P272" s="311"/>
      <c r="Q272" s="312">
        <v>0</v>
      </c>
    </row>
    <row r="273" spans="1:17" s="313" customFormat="1" ht="12" customHeight="1" x14ac:dyDescent="0.3">
      <c r="A273" s="307" t="s">
        <v>154</v>
      </c>
      <c r="B273" s="307" t="s">
        <v>1227</v>
      </c>
      <c r="C273" s="308">
        <v>113030101</v>
      </c>
      <c r="D273" s="308" t="s">
        <v>260</v>
      </c>
      <c r="E273" s="309" t="s">
        <v>662</v>
      </c>
      <c r="F273" s="309" t="s">
        <v>1132</v>
      </c>
      <c r="G273" s="310">
        <f>IF(F273="I",IFERROR(VLOOKUP(C273,'Consolidado 2021'!B:H,7,FALSE),0),0)</f>
        <v>0</v>
      </c>
      <c r="H273" s="311"/>
      <c r="I273" s="312">
        <v>0</v>
      </c>
      <c r="J273" s="311"/>
      <c r="K273" s="310">
        <f>IF(F273="I",IFERROR(SUMIF('Consolidado 2020'!N:N,Clasificaciones!C273,'Consolidado 2020'!L:L),0),0)</f>
        <v>0</v>
      </c>
      <c r="L273" s="311"/>
      <c r="M273" s="312">
        <v>0</v>
      </c>
      <c r="N273" s="311"/>
      <c r="O273" s="310">
        <v>0</v>
      </c>
      <c r="P273" s="311"/>
      <c r="Q273" s="312">
        <v>0</v>
      </c>
    </row>
    <row r="274" spans="1:17" s="313" customFormat="1" ht="12" customHeight="1" x14ac:dyDescent="0.3">
      <c r="A274" s="307" t="s">
        <v>154</v>
      </c>
      <c r="B274" s="307" t="s">
        <v>1219</v>
      </c>
      <c r="C274" s="308">
        <v>113030102</v>
      </c>
      <c r="D274" s="308" t="s">
        <v>260</v>
      </c>
      <c r="E274" s="309" t="s">
        <v>1137</v>
      </c>
      <c r="F274" s="309" t="s">
        <v>1132</v>
      </c>
      <c r="G274" s="310">
        <f>IF(F274="I",IFERROR(VLOOKUP(C274,'Consolidado 2021'!B:H,7,FALSE),0),0)</f>
        <v>2</v>
      </c>
      <c r="H274" s="311"/>
      <c r="I274" s="312">
        <v>0</v>
      </c>
      <c r="J274" s="311"/>
      <c r="K274" s="310">
        <f>IF(F274="I",IFERROR(SUMIF('Consolidado 2020'!N:N,Clasificaciones!C274,'Consolidado 2020'!L:L),0),0)</f>
        <v>0</v>
      </c>
      <c r="L274" s="311"/>
      <c r="M274" s="312">
        <v>0</v>
      </c>
      <c r="N274" s="311"/>
      <c r="O274" s="310">
        <v>0</v>
      </c>
      <c r="P274" s="311"/>
      <c r="Q274" s="312">
        <v>0</v>
      </c>
    </row>
    <row r="275" spans="1:17" s="313" customFormat="1" ht="12" customHeight="1" x14ac:dyDescent="0.3">
      <c r="A275" s="307" t="s">
        <v>154</v>
      </c>
      <c r="B275" s="307" t="s">
        <v>1227</v>
      </c>
      <c r="C275" s="308">
        <v>113030103</v>
      </c>
      <c r="D275" s="308" t="s">
        <v>1074</v>
      </c>
      <c r="E275" s="309" t="s">
        <v>1137</v>
      </c>
      <c r="F275" s="309" t="s">
        <v>1132</v>
      </c>
      <c r="G275" s="310">
        <f>IF(F275="I",IFERROR(VLOOKUP(C275,'Consolidado 2021'!B:H,7,FALSE),0),0)</f>
        <v>0</v>
      </c>
      <c r="H275" s="311"/>
      <c r="I275" s="312">
        <v>0</v>
      </c>
      <c r="J275" s="311"/>
      <c r="K275" s="310">
        <f>IF(F275="I",IFERROR(SUMIF('Consolidado 2020'!N:N,Clasificaciones!C275,'Consolidado 2020'!L:L),0),0)</f>
        <v>0</v>
      </c>
      <c r="L275" s="311"/>
      <c r="M275" s="312">
        <v>0</v>
      </c>
      <c r="N275" s="311"/>
      <c r="O275" s="310">
        <v>0</v>
      </c>
      <c r="P275" s="311"/>
      <c r="Q275" s="312">
        <v>0</v>
      </c>
    </row>
    <row r="276" spans="1:17" s="313" customFormat="1" ht="12" customHeight="1" x14ac:dyDescent="0.3">
      <c r="A276" s="307" t="s">
        <v>154</v>
      </c>
      <c r="B276" s="307"/>
      <c r="C276" s="308">
        <v>1130302</v>
      </c>
      <c r="D276" s="308" t="s">
        <v>1228</v>
      </c>
      <c r="E276" s="309" t="s">
        <v>662</v>
      </c>
      <c r="F276" s="309" t="s">
        <v>1129</v>
      </c>
      <c r="G276" s="310">
        <f>IF(F276="I",IFERROR(VLOOKUP(C276,'Consolidado 2021'!B:H,7,FALSE),0),0)</f>
        <v>0</v>
      </c>
      <c r="H276" s="311"/>
      <c r="I276" s="312">
        <v>0</v>
      </c>
      <c r="J276" s="311"/>
      <c r="K276" s="310">
        <f>IF(F276="I",IFERROR(SUMIF('Consolidado 2020'!N:N,Clasificaciones!C276,'Consolidado 2020'!L:L),0),0)</f>
        <v>0</v>
      </c>
      <c r="L276" s="311"/>
      <c r="M276" s="312">
        <v>0</v>
      </c>
      <c r="N276" s="311"/>
      <c r="O276" s="310">
        <v>0</v>
      </c>
      <c r="P276" s="311"/>
      <c r="Q276" s="312">
        <v>0</v>
      </c>
    </row>
    <row r="277" spans="1:17" s="313" customFormat="1" ht="12" customHeight="1" x14ac:dyDescent="0.3">
      <c r="A277" s="307" t="s">
        <v>154</v>
      </c>
      <c r="B277" s="307"/>
      <c r="C277" s="308">
        <v>113030201</v>
      </c>
      <c r="D277" s="308" t="s">
        <v>1229</v>
      </c>
      <c r="E277" s="309" t="s">
        <v>662</v>
      </c>
      <c r="F277" s="309" t="s">
        <v>1132</v>
      </c>
      <c r="G277" s="310">
        <f>IF(F277="I",IFERROR(VLOOKUP(C277,'Consolidado 2021'!B:H,7,FALSE),0),0)</f>
        <v>0</v>
      </c>
      <c r="H277" s="311"/>
      <c r="I277" s="312">
        <v>0</v>
      </c>
      <c r="J277" s="311"/>
      <c r="K277" s="310">
        <f>IF(F277="I",IFERROR(SUMIF('Consolidado 2020'!N:N,Clasificaciones!C277,'Consolidado 2020'!L:L),0),0)</f>
        <v>0</v>
      </c>
      <c r="L277" s="311"/>
      <c r="M277" s="312">
        <v>0</v>
      </c>
      <c r="N277" s="311"/>
      <c r="O277" s="310">
        <v>0</v>
      </c>
      <c r="P277" s="311"/>
      <c r="Q277" s="312">
        <v>0</v>
      </c>
    </row>
    <row r="278" spans="1:17" s="313" customFormat="1" ht="12" customHeight="1" x14ac:dyDescent="0.3">
      <c r="A278" s="307" t="s">
        <v>154</v>
      </c>
      <c r="B278" s="307"/>
      <c r="C278" s="308">
        <v>1130303</v>
      </c>
      <c r="D278" s="308" t="s">
        <v>1230</v>
      </c>
      <c r="E278" s="309" t="s">
        <v>662</v>
      </c>
      <c r="F278" s="309" t="s">
        <v>1129</v>
      </c>
      <c r="G278" s="310">
        <f>IF(F278="I",IFERROR(VLOOKUP(C278,'Consolidado 2021'!B:H,7,FALSE),0),0)</f>
        <v>0</v>
      </c>
      <c r="H278" s="311"/>
      <c r="I278" s="312">
        <v>0</v>
      </c>
      <c r="J278" s="311"/>
      <c r="K278" s="310">
        <f>IF(F278="I",IFERROR(SUMIF('Consolidado 2020'!N:N,Clasificaciones!C278,'Consolidado 2020'!L:L),0),0)</f>
        <v>0</v>
      </c>
      <c r="L278" s="311"/>
      <c r="M278" s="312">
        <v>0</v>
      </c>
      <c r="N278" s="311"/>
      <c r="O278" s="310">
        <v>0</v>
      </c>
      <c r="P278" s="311"/>
      <c r="Q278" s="312">
        <v>0</v>
      </c>
    </row>
    <row r="279" spans="1:17" s="313" customFormat="1" ht="12" customHeight="1" x14ac:dyDescent="0.3">
      <c r="A279" s="307" t="s">
        <v>154</v>
      </c>
      <c r="B279" s="307"/>
      <c r="C279" s="308">
        <v>113030301</v>
      </c>
      <c r="D279" s="308" t="s">
        <v>1231</v>
      </c>
      <c r="E279" s="309" t="s">
        <v>662</v>
      </c>
      <c r="F279" s="309" t="s">
        <v>1132</v>
      </c>
      <c r="G279" s="310">
        <f>IF(F279="I",IFERROR(VLOOKUP(C279,'Consolidado 2021'!B:H,7,FALSE),0),0)</f>
        <v>0</v>
      </c>
      <c r="H279" s="311"/>
      <c r="I279" s="312">
        <v>0</v>
      </c>
      <c r="J279" s="311"/>
      <c r="K279" s="310">
        <f>IF(F279="I",IFERROR(SUMIF('Consolidado 2020'!N:N,Clasificaciones!C279,'Consolidado 2020'!L:L),0),0)</f>
        <v>0</v>
      </c>
      <c r="L279" s="311"/>
      <c r="M279" s="312">
        <v>0</v>
      </c>
      <c r="N279" s="311"/>
      <c r="O279" s="310">
        <v>0</v>
      </c>
      <c r="P279" s="311"/>
      <c r="Q279" s="312">
        <v>0</v>
      </c>
    </row>
    <row r="280" spans="1:17" s="313" customFormat="1" ht="12" customHeight="1" x14ac:dyDescent="0.3">
      <c r="A280" s="307" t="s">
        <v>154</v>
      </c>
      <c r="B280" s="307"/>
      <c r="C280" s="308">
        <v>113030302</v>
      </c>
      <c r="D280" s="308" t="s">
        <v>1232</v>
      </c>
      <c r="E280" s="309" t="s">
        <v>662</v>
      </c>
      <c r="F280" s="309" t="s">
        <v>1132</v>
      </c>
      <c r="G280" s="310">
        <f>IF(F280="I",IFERROR(VLOOKUP(C280,'Consolidado 2021'!B:H,7,FALSE),0),0)</f>
        <v>0</v>
      </c>
      <c r="H280" s="311"/>
      <c r="I280" s="312">
        <v>0</v>
      </c>
      <c r="J280" s="311"/>
      <c r="K280" s="310">
        <f>IF(F280="I",IFERROR(SUMIF('Consolidado 2020'!N:N,Clasificaciones!C280,'Consolidado 2020'!L:L),0),0)</f>
        <v>0</v>
      </c>
      <c r="L280" s="311"/>
      <c r="M280" s="312">
        <v>0</v>
      </c>
      <c r="N280" s="311"/>
      <c r="O280" s="310">
        <v>0</v>
      </c>
      <c r="P280" s="311"/>
      <c r="Q280" s="312">
        <v>0</v>
      </c>
    </row>
    <row r="281" spans="1:17" s="313" customFormat="1" ht="12" customHeight="1" x14ac:dyDescent="0.3">
      <c r="A281" s="307" t="s">
        <v>154</v>
      </c>
      <c r="B281" s="307"/>
      <c r="C281" s="308">
        <v>1130304</v>
      </c>
      <c r="D281" s="308" t="s">
        <v>1233</v>
      </c>
      <c r="E281" s="309" t="s">
        <v>662</v>
      </c>
      <c r="F281" s="309" t="s">
        <v>1129</v>
      </c>
      <c r="G281" s="310">
        <f>IF(F281="I",IFERROR(VLOOKUP(C281,'Consolidado 2021'!B:H,7,FALSE),0),0)</f>
        <v>0</v>
      </c>
      <c r="H281" s="311"/>
      <c r="I281" s="312">
        <v>0</v>
      </c>
      <c r="J281" s="311"/>
      <c r="K281" s="310">
        <f>IF(F281="I",IFERROR(SUMIF('Consolidado 2020'!N:N,Clasificaciones!C281,'Consolidado 2020'!L:L),0),0)</f>
        <v>0</v>
      </c>
      <c r="L281" s="311"/>
      <c r="M281" s="312">
        <v>0</v>
      </c>
      <c r="N281" s="311"/>
      <c r="O281" s="310">
        <v>0</v>
      </c>
      <c r="P281" s="311"/>
      <c r="Q281" s="312">
        <v>0</v>
      </c>
    </row>
    <row r="282" spans="1:17" s="313" customFormat="1" ht="12" customHeight="1" x14ac:dyDescent="0.3">
      <c r="A282" s="307" t="s">
        <v>154</v>
      </c>
      <c r="B282" s="307"/>
      <c r="C282" s="308">
        <v>11308</v>
      </c>
      <c r="D282" s="308" t="s">
        <v>1075</v>
      </c>
      <c r="E282" s="309" t="s">
        <v>662</v>
      </c>
      <c r="F282" s="309" t="s">
        <v>1129</v>
      </c>
      <c r="G282" s="310">
        <f>IF(F282="I",IFERROR(VLOOKUP(C282,'Consolidado 2021'!B:H,7,FALSE),0),0)</f>
        <v>0</v>
      </c>
      <c r="H282" s="311"/>
      <c r="I282" s="312">
        <v>0</v>
      </c>
      <c r="J282" s="311"/>
      <c r="K282" s="310">
        <f>IF(F282="I",IFERROR(SUMIF('Consolidado 2020'!N:N,Clasificaciones!C282,'Consolidado 2020'!L:L),0),0)</f>
        <v>0</v>
      </c>
      <c r="L282" s="311"/>
      <c r="M282" s="312">
        <v>0</v>
      </c>
      <c r="N282" s="311"/>
      <c r="O282" s="310">
        <v>0</v>
      </c>
      <c r="P282" s="311"/>
      <c r="Q282" s="312">
        <v>0</v>
      </c>
    </row>
    <row r="283" spans="1:17" s="313" customFormat="1" ht="12" customHeight="1" x14ac:dyDescent="0.3">
      <c r="A283" s="307" t="s">
        <v>154</v>
      </c>
      <c r="B283" s="307" t="s">
        <v>1234</v>
      </c>
      <c r="C283" s="308">
        <v>1130801</v>
      </c>
      <c r="D283" s="308" t="s">
        <v>262</v>
      </c>
      <c r="E283" s="309" t="s">
        <v>662</v>
      </c>
      <c r="F283" s="309" t="s">
        <v>1132</v>
      </c>
      <c r="G283" s="310">
        <f>IF(F283="I",IFERROR(VLOOKUP(C283,'Consolidado 2021'!B:H,7,FALSE),0),0)</f>
        <v>275432780</v>
      </c>
      <c r="H283" s="311"/>
      <c r="I283" s="312">
        <v>0</v>
      </c>
      <c r="J283" s="311"/>
      <c r="K283" s="310">
        <f>IF(F283="I",IFERROR(SUMIF('Consolidado 2020'!N:N,Clasificaciones!C283,'Consolidado 2020'!L:L),0),0)</f>
        <v>96802560</v>
      </c>
      <c r="L283" s="311"/>
      <c r="M283" s="312">
        <v>0</v>
      </c>
      <c r="N283" s="311"/>
      <c r="O283" s="310">
        <v>0</v>
      </c>
      <c r="P283" s="311"/>
      <c r="Q283" s="312">
        <v>0</v>
      </c>
    </row>
    <row r="284" spans="1:17" s="313" customFormat="1" ht="12" customHeight="1" x14ac:dyDescent="0.3">
      <c r="A284" s="307" t="s">
        <v>154</v>
      </c>
      <c r="B284" s="307"/>
      <c r="C284" s="308">
        <v>1130802</v>
      </c>
      <c r="D284" s="308" t="s">
        <v>346</v>
      </c>
      <c r="E284" s="309" t="s">
        <v>662</v>
      </c>
      <c r="F284" s="309" t="s">
        <v>1129</v>
      </c>
      <c r="G284" s="310">
        <f>IF(F284="I",IFERROR(VLOOKUP(C284,'Consolidado 2021'!B:H,7,FALSE),0),0)</f>
        <v>0</v>
      </c>
      <c r="H284" s="311"/>
      <c r="I284" s="312">
        <v>0</v>
      </c>
      <c r="J284" s="311"/>
      <c r="K284" s="310">
        <f>IF(F284="I",IFERROR(SUMIF('Consolidado 2020'!N:N,Clasificaciones!C284,'Consolidado 2020'!L:L),0),0)</f>
        <v>0</v>
      </c>
      <c r="L284" s="311"/>
      <c r="M284" s="312">
        <v>0</v>
      </c>
      <c r="N284" s="311"/>
      <c r="O284" s="310">
        <v>0</v>
      </c>
      <c r="P284" s="311"/>
      <c r="Q284" s="312">
        <v>0</v>
      </c>
    </row>
    <row r="285" spans="1:17" s="313" customFormat="1" ht="12" customHeight="1" x14ac:dyDescent="0.3">
      <c r="A285" s="307" t="s">
        <v>154</v>
      </c>
      <c r="B285" s="307" t="s">
        <v>1234</v>
      </c>
      <c r="C285" s="308">
        <v>113080201</v>
      </c>
      <c r="D285" s="308" t="s">
        <v>1235</v>
      </c>
      <c r="E285" s="309" t="s">
        <v>662</v>
      </c>
      <c r="F285" s="309" t="s">
        <v>1132</v>
      </c>
      <c r="G285" s="310">
        <f>IF(F285="I",IFERROR(VLOOKUP(C285,'Consolidado 2021'!B:H,7,FALSE),0),0)</f>
        <v>0</v>
      </c>
      <c r="H285" s="311"/>
      <c r="I285" s="312">
        <v>0</v>
      </c>
      <c r="J285" s="311"/>
      <c r="K285" s="310">
        <f>IF(F285="I",IFERROR(SUMIF('Consolidado 2020'!N:N,Clasificaciones!C285,'Consolidado 2020'!L:L),0),0)</f>
        <v>13745844</v>
      </c>
      <c r="L285" s="311"/>
      <c r="M285" s="312">
        <v>0</v>
      </c>
      <c r="N285" s="311"/>
      <c r="O285" s="310">
        <v>0</v>
      </c>
      <c r="P285" s="311"/>
      <c r="Q285" s="312">
        <v>0</v>
      </c>
    </row>
    <row r="286" spans="1:17" s="313" customFormat="1" ht="12" customHeight="1" x14ac:dyDescent="0.3">
      <c r="A286" s="307" t="s">
        <v>154</v>
      </c>
      <c r="B286" s="307"/>
      <c r="C286" s="308">
        <v>113080202</v>
      </c>
      <c r="D286" s="308" t="s">
        <v>1236</v>
      </c>
      <c r="E286" s="309" t="s">
        <v>662</v>
      </c>
      <c r="F286" s="309" t="s">
        <v>1132</v>
      </c>
      <c r="G286" s="310">
        <f>IF(F286="I",IFERROR(VLOOKUP(C286,'Consolidado 2021'!B:H,7,FALSE),0),0)</f>
        <v>0</v>
      </c>
      <c r="H286" s="311"/>
      <c r="I286" s="312">
        <v>0</v>
      </c>
      <c r="J286" s="311"/>
      <c r="K286" s="310">
        <f>IF(F286="I",IFERROR(SUMIF('Consolidado 2020'!N:N,Clasificaciones!C286,'Consolidado 2020'!L:L),0),0)</f>
        <v>0</v>
      </c>
      <c r="L286" s="311"/>
      <c r="M286" s="312">
        <v>0</v>
      </c>
      <c r="N286" s="311"/>
      <c r="O286" s="310">
        <v>0</v>
      </c>
      <c r="P286" s="311"/>
      <c r="Q286" s="312">
        <v>0</v>
      </c>
    </row>
    <row r="287" spans="1:17" s="313" customFormat="1" ht="12" customHeight="1" x14ac:dyDescent="0.3">
      <c r="A287" s="307" t="s">
        <v>154</v>
      </c>
      <c r="B287" s="307" t="s">
        <v>1234</v>
      </c>
      <c r="C287" s="308">
        <v>1130803</v>
      </c>
      <c r="D287" s="308" t="s">
        <v>1077</v>
      </c>
      <c r="E287" s="309" t="s">
        <v>662</v>
      </c>
      <c r="F287" s="309" t="s">
        <v>1132</v>
      </c>
      <c r="G287" s="310">
        <f>IF(F287="I",IFERROR(VLOOKUP(C287,'Consolidado 2021'!B:H,7,FALSE),0),0)</f>
        <v>0</v>
      </c>
      <c r="H287" s="311"/>
      <c r="I287" s="312">
        <v>0</v>
      </c>
      <c r="J287" s="311"/>
      <c r="K287" s="310">
        <f>IF(F287="I",IFERROR(SUMIF('Consolidado 2020'!N:N,Clasificaciones!C287,'Consolidado 2020'!L:L),0),0)</f>
        <v>15626149</v>
      </c>
      <c r="L287" s="311"/>
      <c r="M287" s="312">
        <v>0</v>
      </c>
      <c r="N287" s="311"/>
      <c r="O287" s="310">
        <v>0</v>
      </c>
      <c r="P287" s="311"/>
      <c r="Q287" s="312">
        <v>0</v>
      </c>
    </row>
    <row r="288" spans="1:17" s="313" customFormat="1" ht="12" customHeight="1" x14ac:dyDescent="0.3">
      <c r="A288" s="307" t="s">
        <v>154</v>
      </c>
      <c r="B288" s="307" t="s">
        <v>1234</v>
      </c>
      <c r="C288" s="308">
        <v>1130804</v>
      </c>
      <c r="D288" s="308" t="s">
        <v>731</v>
      </c>
      <c r="E288" s="309" t="s">
        <v>662</v>
      </c>
      <c r="F288" s="309" t="s">
        <v>1132</v>
      </c>
      <c r="G288" s="310">
        <f>IF(F288="I",IFERROR(VLOOKUP(C288,'Consolidado 2021'!B:H,7,FALSE),0),0)</f>
        <v>0</v>
      </c>
      <c r="H288" s="311"/>
      <c r="I288" s="312">
        <v>0</v>
      </c>
      <c r="J288" s="311"/>
      <c r="K288" s="310">
        <f>IF(F288="I",IFERROR(SUMIF('Consolidado 2020'!N:N,Clasificaciones!C288,'Consolidado 2020'!L:L),0),0)</f>
        <v>17653690</v>
      </c>
      <c r="L288" s="311"/>
      <c r="M288" s="312">
        <v>0</v>
      </c>
      <c r="N288" s="311"/>
      <c r="O288" s="310">
        <v>0</v>
      </c>
      <c r="P288" s="311"/>
      <c r="Q288" s="312">
        <v>0</v>
      </c>
    </row>
    <row r="289" spans="1:17" s="313" customFormat="1" ht="12" customHeight="1" x14ac:dyDescent="0.3">
      <c r="A289" s="307" t="s">
        <v>154</v>
      </c>
      <c r="B289" s="307" t="s">
        <v>1234</v>
      </c>
      <c r="C289" s="308">
        <v>1130805</v>
      </c>
      <c r="D289" s="308" t="s">
        <v>263</v>
      </c>
      <c r="E289" s="309" t="s">
        <v>662</v>
      </c>
      <c r="F289" s="309" t="s">
        <v>1132</v>
      </c>
      <c r="G289" s="310">
        <f>IF(F289="I",IFERROR(VLOOKUP(C289,'Consolidado 2021'!B:H,7,FALSE),0),0)</f>
        <v>129477</v>
      </c>
      <c r="H289" s="311"/>
      <c r="I289" s="312">
        <v>0</v>
      </c>
      <c r="J289" s="311"/>
      <c r="K289" s="310">
        <f>IF(F289="I",IFERROR(SUMIF('Consolidado 2020'!N:N,Clasificaciones!C289,'Consolidado 2020'!L:L),0),0)</f>
        <v>0</v>
      </c>
      <c r="L289" s="311"/>
      <c r="M289" s="312">
        <v>0</v>
      </c>
      <c r="N289" s="311"/>
      <c r="O289" s="310">
        <v>0</v>
      </c>
      <c r="P289" s="311"/>
      <c r="Q289" s="312">
        <v>0</v>
      </c>
    </row>
    <row r="290" spans="1:17" s="313" customFormat="1" ht="12" customHeight="1" x14ac:dyDescent="0.3">
      <c r="A290" s="307" t="s">
        <v>154</v>
      </c>
      <c r="B290" s="307"/>
      <c r="C290" s="308">
        <v>1130806</v>
      </c>
      <c r="D290" s="308" t="s">
        <v>1237</v>
      </c>
      <c r="E290" s="309" t="s">
        <v>662</v>
      </c>
      <c r="F290" s="309" t="s">
        <v>1132</v>
      </c>
      <c r="G290" s="310">
        <f>IF(F290="I",IFERROR(VLOOKUP(C290,'Consolidado 2021'!B:H,7,FALSE),0),0)</f>
        <v>0</v>
      </c>
      <c r="H290" s="311"/>
      <c r="I290" s="312">
        <v>0</v>
      </c>
      <c r="J290" s="311"/>
      <c r="K290" s="310">
        <f>IF(F290="I",IFERROR(SUMIF('Consolidado 2020'!N:N,Clasificaciones!C290,'Consolidado 2020'!L:L),0),0)</f>
        <v>0</v>
      </c>
      <c r="L290" s="311"/>
      <c r="M290" s="312">
        <v>0</v>
      </c>
      <c r="N290" s="311"/>
      <c r="O290" s="310">
        <v>0</v>
      </c>
      <c r="P290" s="311"/>
      <c r="Q290" s="312">
        <v>0</v>
      </c>
    </row>
    <row r="291" spans="1:17" s="313" customFormat="1" ht="12" customHeight="1" x14ac:dyDescent="0.3">
      <c r="A291" s="307" t="s">
        <v>154</v>
      </c>
      <c r="B291" s="307"/>
      <c r="C291" s="308">
        <v>11309</v>
      </c>
      <c r="D291" s="308" t="s">
        <v>264</v>
      </c>
      <c r="E291" s="309" t="s">
        <v>662</v>
      </c>
      <c r="F291" s="309" t="s">
        <v>1129</v>
      </c>
      <c r="G291" s="310">
        <f>IF(F291="I",IFERROR(VLOOKUP(C291,'Consolidado 2021'!B:H,7,FALSE),0),0)</f>
        <v>0</v>
      </c>
      <c r="H291" s="311"/>
      <c r="I291" s="312">
        <v>0</v>
      </c>
      <c r="J291" s="311"/>
      <c r="K291" s="310">
        <f>IF(F291="I",IFERROR(SUMIF('Consolidado 2020'!N:N,Clasificaciones!C291,'Consolidado 2020'!L:L),0),0)</f>
        <v>0</v>
      </c>
      <c r="L291" s="311"/>
      <c r="M291" s="312">
        <v>0</v>
      </c>
      <c r="N291" s="311"/>
      <c r="O291" s="310">
        <v>0</v>
      </c>
      <c r="P291" s="311"/>
      <c r="Q291" s="312">
        <v>0</v>
      </c>
    </row>
    <row r="292" spans="1:17" s="313" customFormat="1" ht="12" customHeight="1" x14ac:dyDescent="0.3">
      <c r="A292" s="307" t="s">
        <v>154</v>
      </c>
      <c r="B292" s="307"/>
      <c r="C292" s="308">
        <v>1130901</v>
      </c>
      <c r="D292" s="308" t="s">
        <v>1078</v>
      </c>
      <c r="E292" s="309" t="s">
        <v>662</v>
      </c>
      <c r="F292" s="309" t="s">
        <v>1129</v>
      </c>
      <c r="G292" s="310">
        <f>IF(F292="I",IFERROR(VLOOKUP(C292,'Consolidado 2021'!B:H,7,FALSE),0),0)</f>
        <v>0</v>
      </c>
      <c r="H292" s="311"/>
      <c r="I292" s="312">
        <v>0</v>
      </c>
      <c r="J292" s="311"/>
      <c r="K292" s="310">
        <f>IF(F292="I",IFERROR(SUMIF('Consolidado 2020'!N:N,Clasificaciones!C292,'Consolidado 2020'!L:L),0),0)</f>
        <v>0</v>
      </c>
      <c r="L292" s="311"/>
      <c r="M292" s="312">
        <v>0</v>
      </c>
      <c r="N292" s="311"/>
      <c r="O292" s="310">
        <v>0</v>
      </c>
      <c r="P292" s="311"/>
      <c r="Q292" s="312">
        <v>0</v>
      </c>
    </row>
    <row r="293" spans="1:17" s="313" customFormat="1" ht="12" customHeight="1" x14ac:dyDescent="0.3">
      <c r="A293" s="307" t="s">
        <v>154</v>
      </c>
      <c r="B293" s="307" t="s">
        <v>1234</v>
      </c>
      <c r="C293" s="308">
        <v>113090101</v>
      </c>
      <c r="D293" s="308" t="s">
        <v>1079</v>
      </c>
      <c r="E293" s="309" t="s">
        <v>662</v>
      </c>
      <c r="F293" s="309" t="s">
        <v>1132</v>
      </c>
      <c r="G293" s="310">
        <f>IF(F293="I",IFERROR(VLOOKUP(C293,'Consolidado 2021'!B:H,7,FALSE),0),0)</f>
        <v>0</v>
      </c>
      <c r="H293" s="311"/>
      <c r="I293" s="312">
        <v>0</v>
      </c>
      <c r="J293" s="311"/>
      <c r="K293" s="310">
        <f>IF(F293="I",IFERROR(SUMIF('Consolidado 2020'!N:N,Clasificaciones!C293,'Consolidado 2020'!L:L),0),0)</f>
        <v>0</v>
      </c>
      <c r="L293" s="311"/>
      <c r="M293" s="312">
        <v>0</v>
      </c>
      <c r="N293" s="311"/>
      <c r="O293" s="310">
        <v>0</v>
      </c>
      <c r="P293" s="311"/>
      <c r="Q293" s="312">
        <v>0</v>
      </c>
    </row>
    <row r="294" spans="1:17" s="313" customFormat="1" ht="12" customHeight="1" x14ac:dyDescent="0.3">
      <c r="A294" s="307" t="s">
        <v>154</v>
      </c>
      <c r="B294" s="307" t="s">
        <v>1234</v>
      </c>
      <c r="C294" s="308">
        <v>113090102</v>
      </c>
      <c r="D294" s="308" t="s">
        <v>1080</v>
      </c>
      <c r="E294" s="309" t="s">
        <v>1137</v>
      </c>
      <c r="F294" s="309" t="s">
        <v>1132</v>
      </c>
      <c r="G294" s="310">
        <f>IF(F294="I",IFERROR(VLOOKUP(C294,'Consolidado 2021'!B:H,7,FALSE),0),0)</f>
        <v>0</v>
      </c>
      <c r="H294" s="311"/>
      <c r="I294" s="312">
        <v>0</v>
      </c>
      <c r="J294" s="311"/>
      <c r="K294" s="310">
        <f>IF(F294="I",IFERROR(SUMIF('Consolidado 2020'!N:N,Clasificaciones!C294,'Consolidado 2020'!L:L),0),0)</f>
        <v>0</v>
      </c>
      <c r="L294" s="311"/>
      <c r="M294" s="312">
        <v>0</v>
      </c>
      <c r="N294" s="311"/>
      <c r="O294" s="310">
        <v>0</v>
      </c>
      <c r="P294" s="311"/>
      <c r="Q294" s="312">
        <v>0</v>
      </c>
    </row>
    <row r="295" spans="1:17" s="313" customFormat="1" ht="12" customHeight="1" x14ac:dyDescent="0.3">
      <c r="A295" s="307" t="s">
        <v>154</v>
      </c>
      <c r="B295" s="307"/>
      <c r="C295" s="308">
        <v>1130902</v>
      </c>
      <c r="D295" s="308" t="s">
        <v>265</v>
      </c>
      <c r="E295" s="309" t="s">
        <v>662</v>
      </c>
      <c r="F295" s="309" t="s">
        <v>1129</v>
      </c>
      <c r="G295" s="310">
        <f>IF(F295="I",IFERROR(VLOOKUP(C295,'Consolidado 2021'!B:H,7,FALSE),0),0)</f>
        <v>0</v>
      </c>
      <c r="H295" s="311"/>
      <c r="I295" s="312">
        <v>0</v>
      </c>
      <c r="J295" s="311"/>
      <c r="K295" s="310">
        <f>IF(F295="I",IFERROR(SUMIF('Consolidado 2020'!N:N,Clasificaciones!C295,'Consolidado 2020'!L:L),0),0)</f>
        <v>0</v>
      </c>
      <c r="L295" s="311"/>
      <c r="M295" s="312">
        <v>0</v>
      </c>
      <c r="N295" s="311"/>
      <c r="O295" s="310">
        <v>0</v>
      </c>
      <c r="P295" s="311"/>
      <c r="Q295" s="312">
        <v>0</v>
      </c>
    </row>
    <row r="296" spans="1:17" s="313" customFormat="1" ht="12" customHeight="1" x14ac:dyDescent="0.3">
      <c r="A296" s="307" t="s">
        <v>154</v>
      </c>
      <c r="B296" s="307" t="s">
        <v>1227</v>
      </c>
      <c r="C296" s="308">
        <v>113090201</v>
      </c>
      <c r="D296" s="308" t="s">
        <v>266</v>
      </c>
      <c r="E296" s="309" t="s">
        <v>662</v>
      </c>
      <c r="F296" s="309" t="s">
        <v>1132</v>
      </c>
      <c r="G296" s="310">
        <f>IF(F296="I",IFERROR(VLOOKUP(C296,'Consolidado 2021'!B:H,7,FALSE),0),0)</f>
        <v>2276738</v>
      </c>
      <c r="H296" s="311"/>
      <c r="I296" s="312">
        <v>0</v>
      </c>
      <c r="J296" s="311"/>
      <c r="K296" s="310">
        <f>IF(F296="I",IFERROR(SUMIF('Consolidado 2020'!N:N,Clasificaciones!C296,'Consolidado 2020'!L:L),0),0)</f>
        <v>6370138</v>
      </c>
      <c r="L296" s="311"/>
      <c r="M296" s="312">
        <v>0</v>
      </c>
      <c r="N296" s="311"/>
      <c r="O296" s="310">
        <v>0</v>
      </c>
      <c r="P296" s="311"/>
      <c r="Q296" s="312">
        <v>0</v>
      </c>
    </row>
    <row r="297" spans="1:17" s="313" customFormat="1" ht="12" customHeight="1" x14ac:dyDescent="0.3">
      <c r="A297" s="307" t="s">
        <v>154</v>
      </c>
      <c r="B297" s="307"/>
      <c r="C297" s="308">
        <v>113090202</v>
      </c>
      <c r="D297" s="308" t="s">
        <v>1238</v>
      </c>
      <c r="E297" s="309" t="s">
        <v>1137</v>
      </c>
      <c r="F297" s="309" t="s">
        <v>1132</v>
      </c>
      <c r="G297" s="310">
        <f>IF(F297="I",IFERROR(VLOOKUP(C297,'Consolidado 2021'!B:H,7,FALSE),0),0)</f>
        <v>0</v>
      </c>
      <c r="H297" s="311"/>
      <c r="I297" s="312">
        <v>0</v>
      </c>
      <c r="J297" s="311"/>
      <c r="K297" s="310">
        <f>IF(F297="I",IFERROR(SUMIF('Consolidado 2020'!N:N,Clasificaciones!C297,'Consolidado 2020'!L:L),0),0)</f>
        <v>0</v>
      </c>
      <c r="L297" s="311"/>
      <c r="M297" s="312">
        <v>0</v>
      </c>
      <c r="N297" s="311"/>
      <c r="O297" s="310">
        <v>0</v>
      </c>
      <c r="P297" s="311"/>
      <c r="Q297" s="312">
        <v>0</v>
      </c>
    </row>
    <row r="298" spans="1:17" s="313" customFormat="1" ht="12" customHeight="1" x14ac:dyDescent="0.3">
      <c r="A298" s="307" t="s">
        <v>154</v>
      </c>
      <c r="B298" s="307"/>
      <c r="C298" s="308">
        <v>1130903</v>
      </c>
      <c r="D298" s="308" t="s">
        <v>1239</v>
      </c>
      <c r="E298" s="309" t="s">
        <v>662</v>
      </c>
      <c r="F298" s="309" t="s">
        <v>1129</v>
      </c>
      <c r="G298" s="310">
        <f>IF(F298="I",IFERROR(VLOOKUP(C298,'Consolidado 2021'!B:H,7,FALSE),0),0)</f>
        <v>0</v>
      </c>
      <c r="H298" s="311"/>
      <c r="I298" s="312">
        <v>0</v>
      </c>
      <c r="J298" s="311"/>
      <c r="K298" s="310">
        <f>IF(F298="I",IFERROR(SUMIF('Consolidado 2020'!N:N,Clasificaciones!C298,'Consolidado 2020'!L:L),0),0)</f>
        <v>0</v>
      </c>
      <c r="L298" s="311"/>
      <c r="M298" s="312">
        <v>0</v>
      </c>
      <c r="N298" s="311"/>
      <c r="O298" s="310">
        <v>0</v>
      </c>
      <c r="P298" s="311"/>
      <c r="Q298" s="312">
        <v>0</v>
      </c>
    </row>
    <row r="299" spans="1:17" s="313" customFormat="1" ht="12" customHeight="1" x14ac:dyDescent="0.3">
      <c r="A299" s="307" t="s">
        <v>154</v>
      </c>
      <c r="B299" s="307"/>
      <c r="C299" s="308">
        <v>113090301</v>
      </c>
      <c r="D299" s="308" t="s">
        <v>1240</v>
      </c>
      <c r="E299" s="309" t="s">
        <v>662</v>
      </c>
      <c r="F299" s="309" t="s">
        <v>1132</v>
      </c>
      <c r="G299" s="310">
        <f>IF(F299="I",IFERROR(VLOOKUP(C299,'Consolidado 2021'!B:H,7,FALSE),0),0)</f>
        <v>0</v>
      </c>
      <c r="H299" s="311"/>
      <c r="I299" s="312">
        <v>0</v>
      </c>
      <c r="J299" s="311"/>
      <c r="K299" s="310">
        <f>IF(F299="I",IFERROR(SUMIF('Consolidado 2020'!N:N,Clasificaciones!C299,'Consolidado 2020'!L:L),0),0)</f>
        <v>0</v>
      </c>
      <c r="L299" s="311"/>
      <c r="M299" s="312">
        <v>0</v>
      </c>
      <c r="N299" s="311"/>
      <c r="O299" s="310">
        <v>0</v>
      </c>
      <c r="P299" s="311"/>
      <c r="Q299" s="312">
        <v>0</v>
      </c>
    </row>
    <row r="300" spans="1:17" s="313" customFormat="1" ht="12" customHeight="1" x14ac:dyDescent="0.3">
      <c r="A300" s="307" t="s">
        <v>154</v>
      </c>
      <c r="B300" s="307"/>
      <c r="C300" s="308">
        <v>113090302</v>
      </c>
      <c r="D300" s="308" t="s">
        <v>1241</v>
      </c>
      <c r="E300" s="309" t="s">
        <v>662</v>
      </c>
      <c r="F300" s="309" t="s">
        <v>1132</v>
      </c>
      <c r="G300" s="310">
        <f>IF(F300="I",IFERROR(VLOOKUP(C300,'Consolidado 2021'!B:H,7,FALSE),0),0)</f>
        <v>0</v>
      </c>
      <c r="H300" s="311"/>
      <c r="I300" s="312">
        <v>0</v>
      </c>
      <c r="J300" s="311"/>
      <c r="K300" s="310">
        <f>IF(F300="I",IFERROR(SUMIF('Consolidado 2020'!N:N,Clasificaciones!C300,'Consolidado 2020'!L:L),0),0)</f>
        <v>0</v>
      </c>
      <c r="L300" s="311"/>
      <c r="M300" s="312">
        <v>0</v>
      </c>
      <c r="N300" s="311"/>
      <c r="O300" s="310">
        <v>0</v>
      </c>
      <c r="P300" s="311"/>
      <c r="Q300" s="312">
        <v>0</v>
      </c>
    </row>
    <row r="301" spans="1:17" s="313" customFormat="1" ht="12" customHeight="1" x14ac:dyDescent="0.3">
      <c r="A301" s="307" t="s">
        <v>154</v>
      </c>
      <c r="B301" s="307"/>
      <c r="C301" s="308">
        <v>114</v>
      </c>
      <c r="D301" s="308" t="s">
        <v>1242</v>
      </c>
      <c r="E301" s="309" t="s">
        <v>662</v>
      </c>
      <c r="F301" s="309" t="s">
        <v>1129</v>
      </c>
      <c r="G301" s="310">
        <f>IF(F301="I",IFERROR(VLOOKUP(C301,'Consolidado 2021'!B:H,7,FALSE),0),0)</f>
        <v>0</v>
      </c>
      <c r="H301" s="311"/>
      <c r="I301" s="312">
        <v>0</v>
      </c>
      <c r="J301" s="311"/>
      <c r="K301" s="310">
        <f>IF(F301="I",IFERROR(SUMIF('Consolidado 2020'!N:N,Clasificaciones!C301,'Consolidado 2020'!L:L),0),0)</f>
        <v>0</v>
      </c>
      <c r="L301" s="311"/>
      <c r="M301" s="312">
        <v>0</v>
      </c>
      <c r="N301" s="311"/>
      <c r="O301" s="310">
        <v>0</v>
      </c>
      <c r="P301" s="311"/>
      <c r="Q301" s="312">
        <v>0</v>
      </c>
    </row>
    <row r="302" spans="1:17" s="313" customFormat="1" ht="12" customHeight="1" x14ac:dyDescent="0.3">
      <c r="A302" s="307" t="s">
        <v>154</v>
      </c>
      <c r="B302" s="307"/>
      <c r="C302" s="308">
        <v>11401</v>
      </c>
      <c r="D302" s="308" t="s">
        <v>246</v>
      </c>
      <c r="E302" s="309" t="s">
        <v>662</v>
      </c>
      <c r="F302" s="309" t="s">
        <v>1129</v>
      </c>
      <c r="G302" s="310">
        <f>IF(F302="I",IFERROR(VLOOKUP(C302,'Consolidado 2021'!B:H,7,FALSE),0),0)</f>
        <v>0</v>
      </c>
      <c r="H302" s="311"/>
      <c r="I302" s="312">
        <v>0</v>
      </c>
      <c r="J302" s="311"/>
      <c r="K302" s="310">
        <f>IF(F302="I",IFERROR(SUMIF('Consolidado 2020'!N:N,Clasificaciones!C302,'Consolidado 2020'!L:L),0),0)</f>
        <v>0</v>
      </c>
      <c r="L302" s="311"/>
      <c r="M302" s="312">
        <v>0</v>
      </c>
      <c r="N302" s="311"/>
      <c r="O302" s="310">
        <v>0</v>
      </c>
      <c r="P302" s="311"/>
      <c r="Q302" s="312">
        <v>0</v>
      </c>
    </row>
    <row r="303" spans="1:17" s="313" customFormat="1" ht="12" customHeight="1" x14ac:dyDescent="0.3">
      <c r="A303" s="307" t="s">
        <v>154</v>
      </c>
      <c r="B303" s="307"/>
      <c r="C303" s="308">
        <v>115</v>
      </c>
      <c r="D303" s="308" t="s">
        <v>267</v>
      </c>
      <c r="E303" s="309" t="s">
        <v>662</v>
      </c>
      <c r="F303" s="309" t="s">
        <v>1129</v>
      </c>
      <c r="G303" s="310">
        <f>IF(F303="I",IFERROR(VLOOKUP(C303,'Consolidado 2021'!B:H,7,FALSE),0),0)</f>
        <v>0</v>
      </c>
      <c r="H303" s="311"/>
      <c r="I303" s="312">
        <v>0</v>
      </c>
      <c r="J303" s="311"/>
      <c r="K303" s="310">
        <f>IF(F303="I",IFERROR(SUMIF('Consolidado 2020'!N:N,Clasificaciones!C303,'Consolidado 2020'!L:L),0),0)</f>
        <v>0</v>
      </c>
      <c r="L303" s="311"/>
      <c r="M303" s="312">
        <v>0</v>
      </c>
      <c r="N303" s="311"/>
      <c r="O303" s="310">
        <v>0</v>
      </c>
      <c r="P303" s="311"/>
      <c r="Q303" s="312">
        <v>0</v>
      </c>
    </row>
    <row r="304" spans="1:17" s="313" customFormat="1" ht="12" customHeight="1" x14ac:dyDescent="0.3">
      <c r="A304" s="307" t="s">
        <v>154</v>
      </c>
      <c r="B304" s="307"/>
      <c r="C304" s="308">
        <v>11501</v>
      </c>
      <c r="D304" s="308" t="s">
        <v>736</v>
      </c>
      <c r="E304" s="309" t="s">
        <v>662</v>
      </c>
      <c r="F304" s="309" t="s">
        <v>1129</v>
      </c>
      <c r="G304" s="310">
        <f>IF(F304="I",IFERROR(VLOOKUP(C304,'Consolidado 2021'!B:H,7,FALSE),0),0)</f>
        <v>0</v>
      </c>
      <c r="H304" s="311"/>
      <c r="I304" s="312">
        <v>0</v>
      </c>
      <c r="J304" s="311"/>
      <c r="K304" s="310">
        <f>IF(F304="I",IFERROR(SUMIF('Consolidado 2020'!N:N,Clasificaciones!C304,'Consolidado 2020'!L:L),0),0)</f>
        <v>0</v>
      </c>
      <c r="L304" s="311"/>
      <c r="M304" s="312">
        <v>0</v>
      </c>
      <c r="N304" s="311"/>
      <c r="O304" s="310">
        <v>0</v>
      </c>
      <c r="P304" s="311"/>
      <c r="Q304" s="312">
        <v>0</v>
      </c>
    </row>
    <row r="305" spans="1:17" s="313" customFormat="1" ht="12" customHeight="1" x14ac:dyDescent="0.3">
      <c r="A305" s="307" t="s">
        <v>154</v>
      </c>
      <c r="B305" s="307" t="s">
        <v>1234</v>
      </c>
      <c r="C305" s="308">
        <v>1150101</v>
      </c>
      <c r="D305" s="308" t="s">
        <v>452</v>
      </c>
      <c r="E305" s="309" t="s">
        <v>662</v>
      </c>
      <c r="F305" s="309" t="s">
        <v>1132</v>
      </c>
      <c r="G305" s="310">
        <f>IF(F305="I",IFERROR(VLOOKUP(C305,'Consolidado 2021'!B:H,7,FALSE),0),0)</f>
        <v>0</v>
      </c>
      <c r="H305" s="311"/>
      <c r="I305" s="312">
        <v>0</v>
      </c>
      <c r="J305" s="311"/>
      <c r="K305" s="310">
        <f>IF(F305="I",IFERROR(SUMIF('Consolidado 2020'!N:N,Clasificaciones!C305,'Consolidado 2020'!L:L),0),0)</f>
        <v>0</v>
      </c>
      <c r="L305" s="311"/>
      <c r="M305" s="312">
        <v>0</v>
      </c>
      <c r="N305" s="311"/>
      <c r="O305" s="310">
        <v>0</v>
      </c>
      <c r="P305" s="311"/>
      <c r="Q305" s="312">
        <v>0</v>
      </c>
    </row>
    <row r="306" spans="1:17" s="313" customFormat="1" ht="12" customHeight="1" x14ac:dyDescent="0.3">
      <c r="A306" s="307" t="s">
        <v>154</v>
      </c>
      <c r="B306" s="307" t="s">
        <v>1234</v>
      </c>
      <c r="C306" s="308">
        <v>1150102</v>
      </c>
      <c r="D306" s="308" t="s">
        <v>903</v>
      </c>
      <c r="E306" s="309" t="s">
        <v>1137</v>
      </c>
      <c r="F306" s="309" t="s">
        <v>1132</v>
      </c>
      <c r="G306" s="310">
        <f>IF(F306="I",IFERROR(VLOOKUP(C306,'Consolidado 2021'!B:H,7,FALSE),0),0)</f>
        <v>0</v>
      </c>
      <c r="H306" s="311"/>
      <c r="I306" s="312">
        <v>0</v>
      </c>
      <c r="J306" s="311"/>
      <c r="K306" s="310">
        <f>IF(F306="I",IFERROR(SUMIF('Consolidado 2020'!N:N,Clasificaciones!C306,'Consolidado 2020'!L:L),0),0)</f>
        <v>0</v>
      </c>
      <c r="L306" s="311"/>
      <c r="M306" s="312">
        <v>0</v>
      </c>
      <c r="N306" s="311"/>
      <c r="O306" s="310">
        <v>0</v>
      </c>
      <c r="P306" s="311"/>
      <c r="Q306" s="312">
        <v>0</v>
      </c>
    </row>
    <row r="307" spans="1:17" s="313" customFormat="1" ht="12" customHeight="1" x14ac:dyDescent="0.3">
      <c r="A307" s="307" t="s">
        <v>154</v>
      </c>
      <c r="B307" s="307" t="s">
        <v>1234</v>
      </c>
      <c r="C307" s="308">
        <v>1150103</v>
      </c>
      <c r="D307" s="308" t="s">
        <v>269</v>
      </c>
      <c r="E307" s="309" t="s">
        <v>662</v>
      </c>
      <c r="F307" s="309" t="s">
        <v>1132</v>
      </c>
      <c r="G307" s="310">
        <f>IF(F307="I",IFERROR(VLOOKUP(C307,'Consolidado 2021'!B:H,7,FALSE),0),0)</f>
        <v>2472234</v>
      </c>
      <c r="H307" s="311"/>
      <c r="I307" s="312">
        <v>0</v>
      </c>
      <c r="J307" s="311"/>
      <c r="K307" s="310">
        <f>IF(F307="I",IFERROR(SUMIF('Consolidado 2020'!N:N,Clasificaciones!C307,'Consolidado 2020'!L:L),0),0)</f>
        <v>0</v>
      </c>
      <c r="L307" s="311"/>
      <c r="M307" s="312">
        <v>0</v>
      </c>
      <c r="N307" s="311"/>
      <c r="O307" s="310">
        <v>0</v>
      </c>
      <c r="P307" s="311"/>
      <c r="Q307" s="312">
        <v>0</v>
      </c>
    </row>
    <row r="308" spans="1:17" s="313" customFormat="1" ht="12" customHeight="1" x14ac:dyDescent="0.3">
      <c r="A308" s="307" t="s">
        <v>154</v>
      </c>
      <c r="B308" s="307" t="s">
        <v>1234</v>
      </c>
      <c r="C308" s="308">
        <v>1150104</v>
      </c>
      <c r="D308" s="308" t="s">
        <v>1081</v>
      </c>
      <c r="E308" s="309" t="s">
        <v>1137</v>
      </c>
      <c r="F308" s="309" t="s">
        <v>1132</v>
      </c>
      <c r="G308" s="310">
        <f>IF(F308="I",IFERROR(VLOOKUP(C308,'Consolidado 2021'!B:H,7,FALSE),0),0)</f>
        <v>0</v>
      </c>
      <c r="H308" s="311"/>
      <c r="I308" s="312">
        <v>0</v>
      </c>
      <c r="J308" s="311"/>
      <c r="K308" s="310">
        <f>IF(F308="I",IFERROR(SUMIF('Consolidado 2020'!N:N,Clasificaciones!C308,'Consolidado 2020'!L:L),0),0)</f>
        <v>0</v>
      </c>
      <c r="L308" s="311"/>
      <c r="M308" s="312">
        <v>0</v>
      </c>
      <c r="N308" s="311"/>
      <c r="O308" s="310">
        <v>0</v>
      </c>
      <c r="P308" s="311"/>
      <c r="Q308" s="312">
        <v>0</v>
      </c>
    </row>
    <row r="309" spans="1:17" s="313" customFormat="1" ht="12" customHeight="1" x14ac:dyDescent="0.3">
      <c r="A309" s="307" t="s">
        <v>154</v>
      </c>
      <c r="B309" s="307" t="s">
        <v>1234</v>
      </c>
      <c r="C309" s="308">
        <v>1150105</v>
      </c>
      <c r="D309" s="308" t="s">
        <v>270</v>
      </c>
      <c r="E309" s="309" t="s">
        <v>1137</v>
      </c>
      <c r="F309" s="309" t="s">
        <v>1132</v>
      </c>
      <c r="G309" s="310">
        <f>IF(F309="I",IFERROR(VLOOKUP(C309,'Consolidado 2021'!B:H,7,FALSE),0),0)</f>
        <v>12613510</v>
      </c>
      <c r="H309" s="311"/>
      <c r="I309" s="312">
        <v>0</v>
      </c>
      <c r="J309" s="311"/>
      <c r="K309" s="310">
        <f>IF(F309="I",IFERROR(SUMIF('Consolidado 2020'!N:N,Clasificaciones!C309,'Consolidado 2020'!L:L),0),0)</f>
        <v>0</v>
      </c>
      <c r="L309" s="311"/>
      <c r="M309" s="312">
        <v>0</v>
      </c>
      <c r="N309" s="311"/>
      <c r="O309" s="310">
        <v>0</v>
      </c>
      <c r="P309" s="311"/>
      <c r="Q309" s="312">
        <v>0</v>
      </c>
    </row>
    <row r="310" spans="1:17" s="313" customFormat="1" ht="12" customHeight="1" x14ac:dyDescent="0.3">
      <c r="A310" s="307" t="s">
        <v>154</v>
      </c>
      <c r="B310" s="307" t="s">
        <v>1234</v>
      </c>
      <c r="C310" s="308">
        <v>1150106</v>
      </c>
      <c r="D310" s="308" t="s">
        <v>271</v>
      </c>
      <c r="E310" s="309" t="s">
        <v>1137</v>
      </c>
      <c r="F310" s="309" t="s">
        <v>1132</v>
      </c>
      <c r="G310" s="310">
        <f>IF(F310="I",IFERROR(VLOOKUP(C310,'Consolidado 2021'!B:H,7,FALSE),0),0)</f>
        <v>1360304</v>
      </c>
      <c r="H310" s="311"/>
      <c r="I310" s="312">
        <v>0</v>
      </c>
      <c r="J310" s="311"/>
      <c r="K310" s="310">
        <f>IF(F310="I",IFERROR(SUMIF('Consolidado 2020'!N:N,Clasificaciones!C310,'Consolidado 2020'!L:L),0),0)</f>
        <v>0</v>
      </c>
      <c r="L310" s="311"/>
      <c r="M310" s="312">
        <v>0</v>
      </c>
      <c r="N310" s="311"/>
      <c r="O310" s="310">
        <v>0</v>
      </c>
      <c r="P310" s="311"/>
      <c r="Q310" s="312">
        <v>0</v>
      </c>
    </row>
    <row r="311" spans="1:17" s="313" customFormat="1" ht="12" customHeight="1" x14ac:dyDescent="0.3">
      <c r="A311" s="307" t="s">
        <v>154</v>
      </c>
      <c r="B311" s="307" t="s">
        <v>1234</v>
      </c>
      <c r="C311" s="308">
        <v>1150107</v>
      </c>
      <c r="D311" s="308" t="s">
        <v>272</v>
      </c>
      <c r="E311" s="309" t="s">
        <v>1137</v>
      </c>
      <c r="F311" s="309" t="s">
        <v>1132</v>
      </c>
      <c r="G311" s="310">
        <f>IF(F311="I",IFERROR(VLOOKUP(C311,'Consolidado 2021'!B:H,7,FALSE),0),0)</f>
        <v>5866855</v>
      </c>
      <c r="H311" s="311"/>
      <c r="I311" s="312">
        <v>0</v>
      </c>
      <c r="J311" s="311"/>
      <c r="K311" s="310">
        <f>IF(F311="I",IFERROR(SUMIF('Consolidado 2020'!N:N,Clasificaciones!C311,'Consolidado 2020'!L:L),0),0)</f>
        <v>0</v>
      </c>
      <c r="L311" s="311"/>
      <c r="M311" s="312">
        <v>0</v>
      </c>
      <c r="N311" s="311"/>
      <c r="O311" s="310">
        <v>0</v>
      </c>
      <c r="P311" s="311"/>
      <c r="Q311" s="312">
        <v>0</v>
      </c>
    </row>
    <row r="312" spans="1:17" s="313" customFormat="1" ht="12" customHeight="1" x14ac:dyDescent="0.3">
      <c r="A312" s="307" t="s">
        <v>154</v>
      </c>
      <c r="B312" s="307"/>
      <c r="C312" s="308">
        <v>11502</v>
      </c>
      <c r="D312" s="308" t="s">
        <v>273</v>
      </c>
      <c r="E312" s="309" t="s">
        <v>662</v>
      </c>
      <c r="F312" s="309" t="s">
        <v>1129</v>
      </c>
      <c r="G312" s="310">
        <f>IF(F312="I",IFERROR(VLOOKUP(C312,'Consolidado 2021'!B:H,7,FALSE),0),0)</f>
        <v>0</v>
      </c>
      <c r="H312" s="311"/>
      <c r="I312" s="312">
        <v>0</v>
      </c>
      <c r="J312" s="311"/>
      <c r="K312" s="310">
        <f>IF(F312="I",IFERROR(SUMIF('Consolidado 2020'!N:N,Clasificaciones!C312,'Consolidado 2020'!L:L),0),0)</f>
        <v>0</v>
      </c>
      <c r="L312" s="311"/>
      <c r="M312" s="312">
        <v>0</v>
      </c>
      <c r="N312" s="311"/>
      <c r="O312" s="310">
        <v>0</v>
      </c>
      <c r="P312" s="311"/>
      <c r="Q312" s="312">
        <v>0</v>
      </c>
    </row>
    <row r="313" spans="1:17" s="313" customFormat="1" ht="12" customHeight="1" x14ac:dyDescent="0.3">
      <c r="A313" s="307" t="s">
        <v>154</v>
      </c>
      <c r="B313" s="307"/>
      <c r="C313" s="308">
        <v>1150201</v>
      </c>
      <c r="D313" s="308" t="s">
        <v>1243</v>
      </c>
      <c r="E313" s="309" t="s">
        <v>662</v>
      </c>
      <c r="F313" s="309" t="s">
        <v>1132</v>
      </c>
      <c r="G313" s="310">
        <f>IF(F313="I",IFERROR(VLOOKUP(C313,'Consolidado 2021'!B:H,7,FALSE),0),0)</f>
        <v>0</v>
      </c>
      <c r="H313" s="311"/>
      <c r="I313" s="312">
        <v>0</v>
      </c>
      <c r="J313" s="311"/>
      <c r="K313" s="310">
        <f>IF(F313="I",IFERROR(SUMIF('Consolidado 2020'!N:N,Clasificaciones!C313,'Consolidado 2020'!L:L),0),0)</f>
        <v>0</v>
      </c>
      <c r="L313" s="311"/>
      <c r="M313" s="312">
        <v>0</v>
      </c>
      <c r="N313" s="311"/>
      <c r="O313" s="310">
        <v>0</v>
      </c>
      <c r="P313" s="311"/>
      <c r="Q313" s="312">
        <v>0</v>
      </c>
    </row>
    <row r="314" spans="1:17" s="313" customFormat="1" ht="12" customHeight="1" x14ac:dyDescent="0.3">
      <c r="A314" s="307" t="s">
        <v>154</v>
      </c>
      <c r="B314" s="307"/>
      <c r="C314" s="308">
        <v>1150202</v>
      </c>
      <c r="D314" s="308" t="s">
        <v>1244</v>
      </c>
      <c r="E314" s="309" t="s">
        <v>662</v>
      </c>
      <c r="F314" s="309" t="s">
        <v>1132</v>
      </c>
      <c r="G314" s="310">
        <f>IF(F314="I",IFERROR(VLOOKUP(C314,'Consolidado 2021'!B:H,7,FALSE),0),0)</f>
        <v>0</v>
      </c>
      <c r="H314" s="311"/>
      <c r="I314" s="312">
        <v>0</v>
      </c>
      <c r="J314" s="311"/>
      <c r="K314" s="310">
        <f>IF(F314="I",IFERROR(SUMIF('Consolidado 2020'!N:N,Clasificaciones!C314,'Consolidado 2020'!L:L),0),0)</f>
        <v>0</v>
      </c>
      <c r="L314" s="311"/>
      <c r="M314" s="312">
        <v>0</v>
      </c>
      <c r="N314" s="311"/>
      <c r="O314" s="310">
        <v>0</v>
      </c>
      <c r="P314" s="311"/>
      <c r="Q314" s="312">
        <v>0</v>
      </c>
    </row>
    <row r="315" spans="1:17" s="313" customFormat="1" ht="12" customHeight="1" x14ac:dyDescent="0.3">
      <c r="A315" s="307" t="s">
        <v>154</v>
      </c>
      <c r="B315" s="307"/>
      <c r="C315" s="308">
        <v>1150203</v>
      </c>
      <c r="D315" s="308" t="s">
        <v>1245</v>
      </c>
      <c r="E315" s="309" t="s">
        <v>662</v>
      </c>
      <c r="F315" s="309" t="s">
        <v>1132</v>
      </c>
      <c r="G315" s="310">
        <f>IF(F315="I",IFERROR(VLOOKUP(C315,'Consolidado 2021'!B:H,7,FALSE),0),0)</f>
        <v>0</v>
      </c>
      <c r="H315" s="311"/>
      <c r="I315" s="312">
        <v>0</v>
      </c>
      <c r="J315" s="311"/>
      <c r="K315" s="310">
        <f>IF(F315="I",IFERROR(SUMIF('Consolidado 2020'!N:N,Clasificaciones!C315,'Consolidado 2020'!L:L),0),0)</f>
        <v>0</v>
      </c>
      <c r="L315" s="311"/>
      <c r="M315" s="312">
        <v>0</v>
      </c>
      <c r="N315" s="311"/>
      <c r="O315" s="310">
        <v>0</v>
      </c>
      <c r="P315" s="311"/>
      <c r="Q315" s="312">
        <v>0</v>
      </c>
    </row>
    <row r="316" spans="1:17" s="313" customFormat="1" ht="12" customHeight="1" x14ac:dyDescent="0.3">
      <c r="A316" s="307" t="s">
        <v>154</v>
      </c>
      <c r="B316" s="307"/>
      <c r="C316" s="308">
        <v>1150204</v>
      </c>
      <c r="D316" s="308" t="s">
        <v>1246</v>
      </c>
      <c r="E316" s="309" t="s">
        <v>1137</v>
      </c>
      <c r="F316" s="309" t="s">
        <v>1132</v>
      </c>
      <c r="G316" s="310">
        <f>IF(F316="I",IFERROR(VLOOKUP(C316,'Consolidado 2021'!B:H,7,FALSE),0),0)</f>
        <v>0</v>
      </c>
      <c r="H316" s="311"/>
      <c r="I316" s="312">
        <v>0</v>
      </c>
      <c r="J316" s="311"/>
      <c r="K316" s="310">
        <f>IF(F316="I",IFERROR(SUMIF('Consolidado 2020'!N:N,Clasificaciones!C316,'Consolidado 2020'!L:L),0),0)</f>
        <v>0</v>
      </c>
      <c r="L316" s="311"/>
      <c r="M316" s="312">
        <v>0</v>
      </c>
      <c r="N316" s="311"/>
      <c r="O316" s="310">
        <v>0</v>
      </c>
      <c r="P316" s="311"/>
      <c r="Q316" s="312">
        <v>0</v>
      </c>
    </row>
    <row r="317" spans="1:17" s="313" customFormat="1" ht="12" customHeight="1" x14ac:dyDescent="0.3">
      <c r="A317" s="307" t="s">
        <v>154</v>
      </c>
      <c r="B317" s="307" t="s">
        <v>1234</v>
      </c>
      <c r="C317" s="308">
        <v>1150205</v>
      </c>
      <c r="D317" s="308" t="s">
        <v>274</v>
      </c>
      <c r="E317" s="309" t="s">
        <v>662</v>
      </c>
      <c r="F317" s="309" t="s">
        <v>1132</v>
      </c>
      <c r="G317" s="310">
        <f>IF(F317="I",IFERROR(VLOOKUP(C317,'Consolidado 2021'!B:H,7,FALSE),0),0)</f>
        <v>6444980</v>
      </c>
      <c r="H317" s="311"/>
      <c r="I317" s="312">
        <v>0</v>
      </c>
      <c r="J317" s="311"/>
      <c r="K317" s="310">
        <f>IF(F317="I",IFERROR(SUMIF('Consolidado 2020'!N:N,Clasificaciones!C317,'Consolidado 2020'!L:L),0),0)</f>
        <v>6170980</v>
      </c>
      <c r="L317" s="311"/>
      <c r="M317" s="312">
        <v>0</v>
      </c>
      <c r="N317" s="311"/>
      <c r="O317" s="310">
        <v>0</v>
      </c>
      <c r="P317" s="311"/>
      <c r="Q317" s="312">
        <v>0</v>
      </c>
    </row>
    <row r="318" spans="1:17" s="313" customFormat="1" ht="12" customHeight="1" x14ac:dyDescent="0.3">
      <c r="A318" s="307" t="s">
        <v>154</v>
      </c>
      <c r="B318" s="307"/>
      <c r="C318" s="308">
        <v>1150206</v>
      </c>
      <c r="D318" s="308" t="s">
        <v>1247</v>
      </c>
      <c r="E318" s="309" t="s">
        <v>662</v>
      </c>
      <c r="F318" s="309" t="s">
        <v>1132</v>
      </c>
      <c r="G318" s="310">
        <f>IF(F318="I",IFERROR(VLOOKUP(C318,'Consolidado 2021'!B:H,7,FALSE),0),0)</f>
        <v>0</v>
      </c>
      <c r="H318" s="311"/>
      <c r="I318" s="312">
        <v>0</v>
      </c>
      <c r="J318" s="311"/>
      <c r="K318" s="310">
        <f>IF(F318="I",IFERROR(SUMIF('Consolidado 2020'!N:N,Clasificaciones!C318,'Consolidado 2020'!L:L),0),0)</f>
        <v>0</v>
      </c>
      <c r="L318" s="311"/>
      <c r="M318" s="312">
        <v>0</v>
      </c>
      <c r="N318" s="311"/>
      <c r="O318" s="310">
        <v>0</v>
      </c>
      <c r="P318" s="311"/>
      <c r="Q318" s="312">
        <v>0</v>
      </c>
    </row>
    <row r="319" spans="1:17" s="313" customFormat="1" ht="12" customHeight="1" x14ac:dyDescent="0.3">
      <c r="A319" s="307" t="s">
        <v>154</v>
      </c>
      <c r="B319" s="307" t="s">
        <v>1234</v>
      </c>
      <c r="C319" s="308">
        <v>1010401</v>
      </c>
      <c r="D319" s="308" t="s">
        <v>566</v>
      </c>
      <c r="E319" s="309" t="s">
        <v>662</v>
      </c>
      <c r="F319" s="309" t="s">
        <v>1132</v>
      </c>
      <c r="G319" s="310">
        <f>IF(F319="I",IFERROR(VLOOKUP(C319,'Consolidado 2021'!B:H,7,FALSE),0),0)</f>
        <v>30231564</v>
      </c>
      <c r="H319" s="311"/>
      <c r="I319" s="312">
        <v>0</v>
      </c>
      <c r="J319" s="311"/>
      <c r="K319" s="310">
        <f>IF(F319="I",IFERROR(SUMIF('Consolidado 2020'!N:N,Clasificaciones!C319,'Consolidado 2020'!L:L),0),0)</f>
        <v>20675880</v>
      </c>
      <c r="L319" s="311"/>
      <c r="M319" s="312">
        <v>0</v>
      </c>
      <c r="N319" s="311"/>
      <c r="O319" s="310">
        <v>0</v>
      </c>
      <c r="P319" s="311"/>
      <c r="Q319" s="312">
        <v>0</v>
      </c>
    </row>
    <row r="320" spans="1:17" s="313" customFormat="1" ht="12" customHeight="1" x14ac:dyDescent="0.3">
      <c r="A320" s="307" t="s">
        <v>154</v>
      </c>
      <c r="B320" s="307"/>
      <c r="C320" s="308">
        <v>12</v>
      </c>
      <c r="D320" s="308" t="s">
        <v>275</v>
      </c>
      <c r="E320" s="309" t="s">
        <v>662</v>
      </c>
      <c r="F320" s="309" t="s">
        <v>1129</v>
      </c>
      <c r="G320" s="310">
        <f>IF(F320="I",IFERROR(VLOOKUP(C320,'Consolidado 2021'!B:H,7,FALSE),0),0)</f>
        <v>0</v>
      </c>
      <c r="H320" s="311"/>
      <c r="I320" s="312">
        <v>0</v>
      </c>
      <c r="J320" s="311"/>
      <c r="K320" s="310">
        <f>IF(F320="I",IFERROR(SUMIF('Consolidado 2020'!N:N,Clasificaciones!C320,'Consolidado 2020'!L:L),0),0)</f>
        <v>0</v>
      </c>
      <c r="L320" s="311"/>
      <c r="M320" s="312">
        <v>0</v>
      </c>
      <c r="N320" s="311"/>
      <c r="O320" s="310">
        <v>0</v>
      </c>
      <c r="P320" s="311"/>
      <c r="Q320" s="312">
        <v>0</v>
      </c>
    </row>
    <row r="321" spans="1:17" s="313" customFormat="1" ht="12" customHeight="1" x14ac:dyDescent="0.3">
      <c r="A321" s="307" t="s">
        <v>154</v>
      </c>
      <c r="B321" s="307"/>
      <c r="C321" s="308">
        <v>121</v>
      </c>
      <c r="D321" s="308" t="s">
        <v>276</v>
      </c>
      <c r="E321" s="309" t="s">
        <v>662</v>
      </c>
      <c r="F321" s="309" t="s">
        <v>1129</v>
      </c>
      <c r="G321" s="310">
        <f>IF(F321="I",IFERROR(VLOOKUP(C321,'Consolidado 2021'!B:H,7,FALSE),0),0)</f>
        <v>0</v>
      </c>
      <c r="H321" s="311"/>
      <c r="I321" s="312">
        <v>0</v>
      </c>
      <c r="J321" s="311"/>
      <c r="K321" s="310">
        <f>IF(F321="I",IFERROR(SUMIF('Consolidado 2020'!N:N,Clasificaciones!C321,'Consolidado 2020'!L:L),0),0)</f>
        <v>0</v>
      </c>
      <c r="L321" s="311"/>
      <c r="M321" s="312">
        <v>0</v>
      </c>
      <c r="N321" s="311"/>
      <c r="O321" s="310">
        <v>0</v>
      </c>
      <c r="P321" s="311"/>
      <c r="Q321" s="312">
        <v>0</v>
      </c>
    </row>
    <row r="322" spans="1:17" s="313" customFormat="1" ht="12" customHeight="1" x14ac:dyDescent="0.3">
      <c r="A322" s="307" t="s">
        <v>154</v>
      </c>
      <c r="B322" s="307"/>
      <c r="C322" s="308">
        <v>12101</v>
      </c>
      <c r="D322" s="308" t="s">
        <v>277</v>
      </c>
      <c r="E322" s="309" t="s">
        <v>662</v>
      </c>
      <c r="F322" s="309" t="s">
        <v>1129</v>
      </c>
      <c r="G322" s="310">
        <f>IF(F322="I",IFERROR(VLOOKUP(C322,'Consolidado 2021'!B:H,7,FALSE),0),0)</f>
        <v>0</v>
      </c>
      <c r="H322" s="311"/>
      <c r="I322" s="312">
        <v>0</v>
      </c>
      <c r="J322" s="311"/>
      <c r="K322" s="310">
        <f>IF(F322="I",IFERROR(SUMIF('Consolidado 2020'!N:N,Clasificaciones!C322,'Consolidado 2020'!L:L),0),0)</f>
        <v>0</v>
      </c>
      <c r="L322" s="311"/>
      <c r="M322" s="312">
        <v>0</v>
      </c>
      <c r="N322" s="311"/>
      <c r="O322" s="310">
        <v>0</v>
      </c>
      <c r="P322" s="311"/>
      <c r="Q322" s="312">
        <v>0</v>
      </c>
    </row>
    <row r="323" spans="1:17" s="313" customFormat="1" ht="12" customHeight="1" x14ac:dyDescent="0.3">
      <c r="A323" s="307" t="s">
        <v>154</v>
      </c>
      <c r="B323" s="307"/>
      <c r="C323" s="308">
        <v>121011</v>
      </c>
      <c r="D323" s="308" t="s">
        <v>278</v>
      </c>
      <c r="E323" s="309" t="s">
        <v>662</v>
      </c>
      <c r="F323" s="309" t="s">
        <v>1129</v>
      </c>
      <c r="G323" s="310">
        <f>IF(F323="I",IFERROR(VLOOKUP(C323,'Consolidado 2021'!B:H,7,FALSE),0),0)</f>
        <v>0</v>
      </c>
      <c r="H323" s="311"/>
      <c r="I323" s="312">
        <v>0</v>
      </c>
      <c r="J323" s="311"/>
      <c r="K323" s="310">
        <f>IF(F323="I",IFERROR(SUMIF('Consolidado 2020'!N:N,Clasificaciones!C323,'Consolidado 2020'!L:L),0),0)</f>
        <v>0</v>
      </c>
      <c r="L323" s="311"/>
      <c r="M323" s="312">
        <v>0</v>
      </c>
      <c r="N323" s="311"/>
      <c r="O323" s="310">
        <v>0</v>
      </c>
      <c r="P323" s="311"/>
      <c r="Q323" s="312">
        <v>0</v>
      </c>
    </row>
    <row r="324" spans="1:17" s="313" customFormat="1" ht="12" customHeight="1" x14ac:dyDescent="0.3">
      <c r="A324" s="307" t="s">
        <v>154</v>
      </c>
      <c r="B324" s="307"/>
      <c r="C324" s="308">
        <v>12101101</v>
      </c>
      <c r="D324" s="308" t="s">
        <v>198</v>
      </c>
      <c r="E324" s="309" t="s">
        <v>662</v>
      </c>
      <c r="F324" s="309" t="s">
        <v>1129</v>
      </c>
      <c r="G324" s="310">
        <f>IF(F324="I",IFERROR(VLOOKUP(C324,'Consolidado 2021'!B:H,7,FALSE),0),0)</f>
        <v>0</v>
      </c>
      <c r="H324" s="311"/>
      <c r="I324" s="312">
        <v>0</v>
      </c>
      <c r="J324" s="311"/>
      <c r="K324" s="310">
        <f>IF(F324="I",IFERROR(SUMIF('Consolidado 2020'!N:N,Clasificaciones!C324,'Consolidado 2020'!L:L),0),0)</f>
        <v>0</v>
      </c>
      <c r="L324" s="311"/>
      <c r="M324" s="312">
        <v>0</v>
      </c>
      <c r="N324" s="311"/>
      <c r="O324" s="310">
        <v>0</v>
      </c>
      <c r="P324" s="311"/>
      <c r="Q324" s="312">
        <v>0</v>
      </c>
    </row>
    <row r="325" spans="1:17" s="313" customFormat="1" ht="12" customHeight="1" x14ac:dyDescent="0.3">
      <c r="A325" s="307" t="s">
        <v>154</v>
      </c>
      <c r="B325" s="307"/>
      <c r="C325" s="308">
        <v>12101102</v>
      </c>
      <c r="D325" s="308" t="s">
        <v>206</v>
      </c>
      <c r="E325" s="309" t="s">
        <v>662</v>
      </c>
      <c r="F325" s="309" t="s">
        <v>1129</v>
      </c>
      <c r="G325" s="310">
        <f>IF(F325="I",IFERROR(VLOOKUP(C325,'Consolidado 2021'!B:H,7,FALSE),0),0)</f>
        <v>0</v>
      </c>
      <c r="H325" s="311"/>
      <c r="I325" s="312">
        <v>0</v>
      </c>
      <c r="J325" s="311"/>
      <c r="K325" s="310">
        <f>IF(F325="I",IFERROR(SUMIF('Consolidado 2020'!N:N,Clasificaciones!C325,'Consolidado 2020'!L:L),0),0)</f>
        <v>0</v>
      </c>
      <c r="L325" s="311"/>
      <c r="M325" s="312">
        <v>0</v>
      </c>
      <c r="N325" s="311"/>
      <c r="O325" s="310">
        <v>0</v>
      </c>
      <c r="P325" s="311"/>
      <c r="Q325" s="312">
        <v>0</v>
      </c>
    </row>
    <row r="326" spans="1:17" s="313" customFormat="1" ht="12" customHeight="1" x14ac:dyDescent="0.3">
      <c r="A326" s="307" t="s">
        <v>154</v>
      </c>
      <c r="B326" s="307"/>
      <c r="C326" s="308">
        <v>12101103</v>
      </c>
      <c r="D326" s="308" t="s">
        <v>209</v>
      </c>
      <c r="E326" s="309" t="s">
        <v>662</v>
      </c>
      <c r="F326" s="309" t="s">
        <v>1129</v>
      </c>
      <c r="G326" s="310">
        <f>IF(F326="I",IFERROR(VLOOKUP(C326,'Consolidado 2021'!B:H,7,FALSE),0),0)</f>
        <v>0</v>
      </c>
      <c r="H326" s="311"/>
      <c r="I326" s="312">
        <v>0</v>
      </c>
      <c r="J326" s="311"/>
      <c r="K326" s="310">
        <f>IF(F326="I",IFERROR(SUMIF('Consolidado 2020'!N:N,Clasificaciones!C326,'Consolidado 2020'!L:L),0),0)</f>
        <v>0</v>
      </c>
      <c r="L326" s="311"/>
      <c r="M326" s="312">
        <v>0</v>
      </c>
      <c r="N326" s="311"/>
      <c r="O326" s="310">
        <v>0</v>
      </c>
      <c r="P326" s="311"/>
      <c r="Q326" s="312">
        <v>0</v>
      </c>
    </row>
    <row r="327" spans="1:17" s="313" customFormat="1" ht="12" customHeight="1" x14ac:dyDescent="0.3">
      <c r="A327" s="307" t="s">
        <v>154</v>
      </c>
      <c r="B327" s="307" t="s">
        <v>1248</v>
      </c>
      <c r="C327" s="308">
        <v>1210110301</v>
      </c>
      <c r="D327" s="308" t="s">
        <v>280</v>
      </c>
      <c r="E327" s="309" t="s">
        <v>662</v>
      </c>
      <c r="F327" s="309" t="s">
        <v>1132</v>
      </c>
      <c r="G327" s="310">
        <f>IF(F327="I",IFERROR(VLOOKUP(C327,'Consolidado 2021'!B:H,7,FALSE),0),0)</f>
        <v>0</v>
      </c>
      <c r="H327" s="311"/>
      <c r="I327" s="312">
        <v>0</v>
      </c>
      <c r="J327" s="311"/>
      <c r="K327" s="310">
        <f>IF(F327="I",IFERROR(SUMIF('Consolidado 2020'!N:N,Clasificaciones!C327,'Consolidado 2020'!L:L),0),0)</f>
        <v>0</v>
      </c>
      <c r="L327" s="311"/>
      <c r="M327" s="312">
        <v>0</v>
      </c>
      <c r="N327" s="311"/>
      <c r="O327" s="310">
        <v>0</v>
      </c>
      <c r="P327" s="311"/>
      <c r="Q327" s="312">
        <v>0</v>
      </c>
    </row>
    <row r="328" spans="1:17" s="313" customFormat="1" ht="12" customHeight="1" x14ac:dyDescent="0.3">
      <c r="A328" s="307" t="s">
        <v>154</v>
      </c>
      <c r="B328" s="307" t="s">
        <v>1249</v>
      </c>
      <c r="C328" s="308">
        <v>1210110302</v>
      </c>
      <c r="D328" s="308" t="s">
        <v>1084</v>
      </c>
      <c r="E328" s="309" t="s">
        <v>662</v>
      </c>
      <c r="F328" s="309" t="s">
        <v>1132</v>
      </c>
      <c r="G328" s="310">
        <f>IF(F328="I",IFERROR(VLOOKUP(C328,'Consolidado 2021'!B:H,7,FALSE),0),0)</f>
        <v>0</v>
      </c>
      <c r="H328" s="311"/>
      <c r="I328" s="312">
        <v>0</v>
      </c>
      <c r="J328" s="311"/>
      <c r="K328" s="310">
        <f>IF(F328="I",IFERROR(SUMIF('Consolidado 2020'!N:N,Clasificaciones!C328,'Consolidado 2020'!L:L),0),0)</f>
        <v>0</v>
      </c>
      <c r="L328" s="311"/>
      <c r="M328" s="312">
        <v>0</v>
      </c>
      <c r="N328" s="311"/>
      <c r="O328" s="310">
        <v>0</v>
      </c>
      <c r="P328" s="311"/>
      <c r="Q328" s="312">
        <v>0</v>
      </c>
    </row>
    <row r="329" spans="1:17" s="313" customFormat="1" ht="12" customHeight="1" x14ac:dyDescent="0.3">
      <c r="A329" s="307" t="s">
        <v>154</v>
      </c>
      <c r="B329" s="307"/>
      <c r="C329" s="308">
        <v>12101104</v>
      </c>
      <c r="D329" s="308" t="s">
        <v>1164</v>
      </c>
      <c r="E329" s="309" t="s">
        <v>662</v>
      </c>
      <c r="F329" s="309" t="s">
        <v>1129</v>
      </c>
      <c r="G329" s="310">
        <f>IF(F329="I",IFERROR(VLOOKUP(C329,'Consolidado 2021'!B:H,7,FALSE),0),0)</f>
        <v>0</v>
      </c>
      <c r="H329" s="311"/>
      <c r="I329" s="312">
        <v>0</v>
      </c>
      <c r="J329" s="311"/>
      <c r="K329" s="310">
        <f>IF(F329="I",IFERROR(SUMIF('Consolidado 2020'!N:N,Clasificaciones!C329,'Consolidado 2020'!L:L),0),0)</f>
        <v>0</v>
      </c>
      <c r="L329" s="311"/>
      <c r="M329" s="312">
        <v>0</v>
      </c>
      <c r="N329" s="311"/>
      <c r="O329" s="310">
        <v>0</v>
      </c>
      <c r="P329" s="311"/>
      <c r="Q329" s="312">
        <v>0</v>
      </c>
    </row>
    <row r="330" spans="1:17" s="313" customFormat="1" ht="12" customHeight="1" x14ac:dyDescent="0.3">
      <c r="A330" s="307" t="s">
        <v>154</v>
      </c>
      <c r="B330" s="307"/>
      <c r="C330" s="308">
        <v>12101105</v>
      </c>
      <c r="D330" s="308" t="s">
        <v>1250</v>
      </c>
      <c r="E330" s="309" t="s">
        <v>662</v>
      </c>
      <c r="F330" s="309" t="s">
        <v>1129</v>
      </c>
      <c r="G330" s="310">
        <f>IF(F330="I",IFERROR(VLOOKUP(C330,'Consolidado 2021'!B:H,7,FALSE),0),0)</f>
        <v>0</v>
      </c>
      <c r="H330" s="311"/>
      <c r="I330" s="312">
        <v>0</v>
      </c>
      <c r="J330" s="311"/>
      <c r="K330" s="310">
        <f>IF(F330="I",IFERROR(SUMIF('Consolidado 2020'!N:N,Clasificaciones!C330,'Consolidado 2020'!L:L),0),0)</f>
        <v>0</v>
      </c>
      <c r="L330" s="311"/>
      <c r="M330" s="312">
        <v>0</v>
      </c>
      <c r="N330" s="311"/>
      <c r="O330" s="310">
        <v>0</v>
      </c>
      <c r="P330" s="311"/>
      <c r="Q330" s="312">
        <v>0</v>
      </c>
    </row>
    <row r="331" spans="1:17" s="313" customFormat="1" ht="12" customHeight="1" x14ac:dyDescent="0.3">
      <c r="A331" s="307" t="s">
        <v>154</v>
      </c>
      <c r="B331" s="307"/>
      <c r="C331" s="308">
        <v>12101106</v>
      </c>
      <c r="D331" s="308" t="s">
        <v>1251</v>
      </c>
      <c r="E331" s="309" t="s">
        <v>662</v>
      </c>
      <c r="F331" s="309" t="s">
        <v>1129</v>
      </c>
      <c r="G331" s="310">
        <f>IF(F331="I",IFERROR(VLOOKUP(C331,'Consolidado 2021'!B:H,7,FALSE),0),0)</f>
        <v>0</v>
      </c>
      <c r="H331" s="311"/>
      <c r="I331" s="312">
        <v>0</v>
      </c>
      <c r="J331" s="311"/>
      <c r="K331" s="310">
        <f>IF(F331="I",IFERROR(SUMIF('Consolidado 2020'!N:N,Clasificaciones!C331,'Consolidado 2020'!L:L),0),0)</f>
        <v>0</v>
      </c>
      <c r="L331" s="311"/>
      <c r="M331" s="312">
        <v>0</v>
      </c>
      <c r="N331" s="311"/>
      <c r="O331" s="310">
        <v>0</v>
      </c>
      <c r="P331" s="311"/>
      <c r="Q331" s="312">
        <v>0</v>
      </c>
    </row>
    <row r="332" spans="1:17" s="313" customFormat="1" ht="12" customHeight="1" x14ac:dyDescent="0.3">
      <c r="A332" s="307" t="s">
        <v>154</v>
      </c>
      <c r="B332" s="307"/>
      <c r="C332" s="308">
        <v>12101107</v>
      </c>
      <c r="D332" s="308" t="s">
        <v>1252</v>
      </c>
      <c r="E332" s="309" t="s">
        <v>662</v>
      </c>
      <c r="F332" s="309" t="s">
        <v>1129</v>
      </c>
      <c r="G332" s="310">
        <f>IF(F332="I",IFERROR(VLOOKUP(C332,'Consolidado 2021'!B:H,7,FALSE),0),0)</f>
        <v>0</v>
      </c>
      <c r="H332" s="311"/>
      <c r="I332" s="312">
        <v>0</v>
      </c>
      <c r="J332" s="311"/>
      <c r="K332" s="310">
        <f>IF(F332="I",IFERROR(SUMIF('Consolidado 2020'!N:N,Clasificaciones!C332,'Consolidado 2020'!L:L),0),0)</f>
        <v>0</v>
      </c>
      <c r="L332" s="311"/>
      <c r="M332" s="312">
        <v>0</v>
      </c>
      <c r="N332" s="311"/>
      <c r="O332" s="310">
        <v>0</v>
      </c>
      <c r="P332" s="311"/>
      <c r="Q332" s="312">
        <v>0</v>
      </c>
    </row>
    <row r="333" spans="1:17" s="313" customFormat="1" ht="12" customHeight="1" x14ac:dyDescent="0.3">
      <c r="A333" s="307" t="s">
        <v>154</v>
      </c>
      <c r="B333" s="307"/>
      <c r="C333" s="308">
        <v>12101108</v>
      </c>
      <c r="D333" s="308" t="s">
        <v>281</v>
      </c>
      <c r="E333" s="309" t="s">
        <v>662</v>
      </c>
      <c r="F333" s="309" t="s">
        <v>1129</v>
      </c>
      <c r="G333" s="310">
        <f>IF(F333="I",IFERROR(VLOOKUP(C333,'Consolidado 2021'!B:H,7,FALSE),0),0)</f>
        <v>0</v>
      </c>
      <c r="H333" s="311"/>
      <c r="I333" s="312">
        <v>0</v>
      </c>
      <c r="J333" s="311"/>
      <c r="K333" s="310">
        <f>IF(F333="I",IFERROR(SUMIF('Consolidado 2020'!N:N,Clasificaciones!C333,'Consolidado 2020'!L:L),0),0)</f>
        <v>0</v>
      </c>
      <c r="L333" s="311"/>
      <c r="M333" s="312">
        <v>0</v>
      </c>
      <c r="N333" s="311"/>
      <c r="O333" s="310">
        <v>0</v>
      </c>
      <c r="P333" s="311"/>
      <c r="Q333" s="312">
        <v>0</v>
      </c>
    </row>
    <row r="334" spans="1:17" s="313" customFormat="1" ht="12" customHeight="1" x14ac:dyDescent="0.3">
      <c r="A334" s="307" t="s">
        <v>154</v>
      </c>
      <c r="B334" s="307" t="s">
        <v>1248</v>
      </c>
      <c r="C334" s="308">
        <v>1210110801</v>
      </c>
      <c r="D334" s="308" t="s">
        <v>282</v>
      </c>
      <c r="E334" s="309" t="s">
        <v>662</v>
      </c>
      <c r="F334" s="309" t="s">
        <v>1132</v>
      </c>
      <c r="G334" s="310">
        <f>IF(F334="I",IFERROR(VLOOKUP(C334,'Consolidado 2021'!B:H,7,FALSE),0),0)</f>
        <v>0</v>
      </c>
      <c r="H334" s="311"/>
      <c r="I334" s="312">
        <v>0</v>
      </c>
      <c r="J334" s="311"/>
      <c r="K334" s="310">
        <f>IF(F334="I",IFERROR(SUMIF('Consolidado 2020'!N:N,Clasificaciones!C334,'Consolidado 2020'!L:L),0),0)</f>
        <v>0</v>
      </c>
      <c r="L334" s="311"/>
      <c r="M334" s="312">
        <v>0</v>
      </c>
      <c r="N334" s="311"/>
      <c r="O334" s="310">
        <v>0</v>
      </c>
      <c r="P334" s="311"/>
      <c r="Q334" s="312">
        <v>0</v>
      </c>
    </row>
    <row r="335" spans="1:17" s="313" customFormat="1" ht="12" customHeight="1" x14ac:dyDescent="0.3">
      <c r="A335" s="307" t="s">
        <v>154</v>
      </c>
      <c r="B335" s="314"/>
      <c r="C335" s="308">
        <v>12101109</v>
      </c>
      <c r="D335" s="308" t="s">
        <v>1253</v>
      </c>
      <c r="E335" s="309" t="s">
        <v>662</v>
      </c>
      <c r="F335" s="309" t="s">
        <v>1129</v>
      </c>
      <c r="G335" s="310">
        <f>IF(F335="I",IFERROR(VLOOKUP(C335,'Consolidado 2021'!B:H,7,FALSE),0),0)</f>
        <v>0</v>
      </c>
      <c r="H335" s="311"/>
      <c r="I335" s="312">
        <v>0</v>
      </c>
      <c r="J335" s="311"/>
      <c r="K335" s="310">
        <f>IF(F335="I",IFERROR(SUMIF('Consolidado 2020'!N:N,Clasificaciones!C335,'Consolidado 2020'!L:L),0),0)</f>
        <v>0</v>
      </c>
      <c r="L335" s="311"/>
      <c r="M335" s="312">
        <v>0</v>
      </c>
      <c r="N335" s="311"/>
      <c r="O335" s="310">
        <v>0</v>
      </c>
      <c r="P335" s="311"/>
      <c r="Q335" s="312">
        <v>0</v>
      </c>
    </row>
    <row r="336" spans="1:17" s="313" customFormat="1" ht="12" customHeight="1" x14ac:dyDescent="0.3">
      <c r="A336" s="307" t="s">
        <v>154</v>
      </c>
      <c r="B336" s="307"/>
      <c r="C336" s="308">
        <v>121012</v>
      </c>
      <c r="D336" s="308" t="s">
        <v>1254</v>
      </c>
      <c r="E336" s="309" t="s">
        <v>662</v>
      </c>
      <c r="F336" s="309" t="s">
        <v>1129</v>
      </c>
      <c r="G336" s="310">
        <f>IF(F336="I",IFERROR(VLOOKUP(C336,'Consolidado 2021'!B:H,7,FALSE),0),0)</f>
        <v>0</v>
      </c>
      <c r="H336" s="311"/>
      <c r="I336" s="312">
        <v>0</v>
      </c>
      <c r="J336" s="311"/>
      <c r="K336" s="310">
        <f>IF(F336="I",IFERROR(SUMIF('Consolidado 2020'!N:N,Clasificaciones!C336,'Consolidado 2020'!L:L),0),0)</f>
        <v>0</v>
      </c>
      <c r="L336" s="311"/>
      <c r="M336" s="312">
        <v>0</v>
      </c>
      <c r="N336" s="311"/>
      <c r="O336" s="310">
        <v>0</v>
      </c>
      <c r="P336" s="311"/>
      <c r="Q336" s="312">
        <v>0</v>
      </c>
    </row>
    <row r="337" spans="1:17" s="313" customFormat="1" ht="12" customHeight="1" x14ac:dyDescent="0.3">
      <c r="A337" s="307" t="s">
        <v>154</v>
      </c>
      <c r="B337" s="307"/>
      <c r="C337" s="308">
        <v>12101201</v>
      </c>
      <c r="D337" s="308" t="s">
        <v>198</v>
      </c>
      <c r="E337" s="309" t="s">
        <v>662</v>
      </c>
      <c r="F337" s="309" t="s">
        <v>1129</v>
      </c>
      <c r="G337" s="310">
        <f>IF(F337="I",IFERROR(VLOOKUP(C337,'Consolidado 2021'!B:H,7,FALSE),0),0)</f>
        <v>0</v>
      </c>
      <c r="H337" s="311"/>
      <c r="I337" s="312">
        <v>0</v>
      </c>
      <c r="J337" s="311"/>
      <c r="K337" s="310">
        <f>IF(F337="I",IFERROR(SUMIF('Consolidado 2020'!N:N,Clasificaciones!C337,'Consolidado 2020'!L:L),0),0)</f>
        <v>0</v>
      </c>
      <c r="L337" s="311"/>
      <c r="M337" s="312">
        <v>0</v>
      </c>
      <c r="N337" s="311"/>
      <c r="O337" s="310">
        <v>0</v>
      </c>
      <c r="P337" s="311"/>
      <c r="Q337" s="312">
        <v>0</v>
      </c>
    </row>
    <row r="338" spans="1:17" s="313" customFormat="1" ht="12" customHeight="1" x14ac:dyDescent="0.3">
      <c r="A338" s="307" t="s">
        <v>154</v>
      </c>
      <c r="B338" s="307"/>
      <c r="C338" s="308">
        <v>12101202</v>
      </c>
      <c r="D338" s="308" t="s">
        <v>206</v>
      </c>
      <c r="E338" s="309" t="s">
        <v>662</v>
      </c>
      <c r="F338" s="309" t="s">
        <v>1129</v>
      </c>
      <c r="G338" s="310">
        <f>IF(F338="I",IFERROR(VLOOKUP(C338,'Consolidado 2021'!B:H,7,FALSE),0),0)</f>
        <v>0</v>
      </c>
      <c r="H338" s="311"/>
      <c r="I338" s="312">
        <v>0</v>
      </c>
      <c r="J338" s="311"/>
      <c r="K338" s="310">
        <f>IF(F338="I",IFERROR(SUMIF('Consolidado 2020'!N:N,Clasificaciones!C338,'Consolidado 2020'!L:L),0),0)</f>
        <v>0</v>
      </c>
      <c r="L338" s="311"/>
      <c r="M338" s="312">
        <v>0</v>
      </c>
      <c r="N338" s="311"/>
      <c r="O338" s="310">
        <v>0</v>
      </c>
      <c r="P338" s="311"/>
      <c r="Q338" s="312">
        <v>0</v>
      </c>
    </row>
    <row r="339" spans="1:17" s="313" customFormat="1" ht="12" customHeight="1" x14ac:dyDescent="0.3">
      <c r="A339" s="307" t="s">
        <v>154</v>
      </c>
      <c r="B339" s="307"/>
      <c r="C339" s="308">
        <v>12101203</v>
      </c>
      <c r="D339" s="308" t="s">
        <v>209</v>
      </c>
      <c r="E339" s="309" t="s">
        <v>662</v>
      </c>
      <c r="F339" s="309" t="s">
        <v>1129</v>
      </c>
      <c r="G339" s="310">
        <f>IF(F339="I",IFERROR(VLOOKUP(C339,'Consolidado 2021'!B:H,7,FALSE),0),0)</f>
        <v>0</v>
      </c>
      <c r="H339" s="311"/>
      <c r="I339" s="312">
        <v>0</v>
      </c>
      <c r="J339" s="311"/>
      <c r="K339" s="310">
        <f>IF(F339="I",IFERROR(SUMIF('Consolidado 2020'!N:N,Clasificaciones!C339,'Consolidado 2020'!L:L),0),0)</f>
        <v>0</v>
      </c>
      <c r="L339" s="311"/>
      <c r="M339" s="312">
        <v>0</v>
      </c>
      <c r="N339" s="311"/>
      <c r="O339" s="310">
        <v>0</v>
      </c>
      <c r="P339" s="311"/>
      <c r="Q339" s="312">
        <v>0</v>
      </c>
    </row>
    <row r="340" spans="1:17" s="313" customFormat="1" ht="12" customHeight="1" x14ac:dyDescent="0.3">
      <c r="A340" s="307" t="s">
        <v>154</v>
      </c>
      <c r="B340" s="307"/>
      <c r="C340" s="308">
        <v>12101204</v>
      </c>
      <c r="D340" s="308" t="s">
        <v>1164</v>
      </c>
      <c r="E340" s="309" t="s">
        <v>662</v>
      </c>
      <c r="F340" s="309" t="s">
        <v>1129</v>
      </c>
      <c r="G340" s="310">
        <f>IF(F340="I",IFERROR(VLOOKUP(C340,'Consolidado 2021'!B:H,7,FALSE),0),0)</f>
        <v>0</v>
      </c>
      <c r="H340" s="311"/>
      <c r="I340" s="312">
        <v>0</v>
      </c>
      <c r="J340" s="311"/>
      <c r="K340" s="310">
        <f>IF(F340="I",IFERROR(SUMIF('Consolidado 2020'!N:N,Clasificaciones!C340,'Consolidado 2020'!L:L),0),0)</f>
        <v>0</v>
      </c>
      <c r="L340" s="311"/>
      <c r="M340" s="312">
        <v>0</v>
      </c>
      <c r="N340" s="311"/>
      <c r="O340" s="310">
        <v>0</v>
      </c>
      <c r="P340" s="311"/>
      <c r="Q340" s="312">
        <v>0</v>
      </c>
    </row>
    <row r="341" spans="1:17" s="313" customFormat="1" ht="12" customHeight="1" x14ac:dyDescent="0.3">
      <c r="A341" s="307" t="s">
        <v>154</v>
      </c>
      <c r="B341" s="307"/>
      <c r="C341" s="308">
        <v>12101205</v>
      </c>
      <c r="D341" s="308" t="s">
        <v>1207</v>
      </c>
      <c r="E341" s="309" t="s">
        <v>662</v>
      </c>
      <c r="F341" s="309" t="s">
        <v>1129</v>
      </c>
      <c r="G341" s="310">
        <f>IF(F341="I",IFERROR(VLOOKUP(C341,'Consolidado 2021'!B:H,7,FALSE),0),0)</f>
        <v>0</v>
      </c>
      <c r="H341" s="311"/>
      <c r="I341" s="312">
        <v>0</v>
      </c>
      <c r="J341" s="311"/>
      <c r="K341" s="310">
        <f>IF(F341="I",IFERROR(SUMIF('Consolidado 2020'!N:N,Clasificaciones!C341,'Consolidado 2020'!L:L),0),0)</f>
        <v>0</v>
      </c>
      <c r="L341" s="311"/>
      <c r="M341" s="312">
        <v>0</v>
      </c>
      <c r="N341" s="311"/>
      <c r="O341" s="310">
        <v>0</v>
      </c>
      <c r="P341" s="311"/>
      <c r="Q341" s="312">
        <v>0</v>
      </c>
    </row>
    <row r="342" spans="1:17" s="313" customFormat="1" ht="12" customHeight="1" x14ac:dyDescent="0.3">
      <c r="A342" s="307" t="s">
        <v>154</v>
      </c>
      <c r="B342" s="307"/>
      <c r="C342" s="308">
        <v>12101206</v>
      </c>
      <c r="D342" s="308" t="s">
        <v>1255</v>
      </c>
      <c r="E342" s="309" t="s">
        <v>662</v>
      </c>
      <c r="F342" s="309" t="s">
        <v>1129</v>
      </c>
      <c r="G342" s="310">
        <f>IF(F342="I",IFERROR(VLOOKUP(C342,'Consolidado 2021'!B:H,7,FALSE),0),0)</f>
        <v>0</v>
      </c>
      <c r="H342" s="311"/>
      <c r="I342" s="312">
        <v>0</v>
      </c>
      <c r="J342" s="311"/>
      <c r="K342" s="310">
        <f>IF(F342="I",IFERROR(SUMIF('Consolidado 2020'!N:N,Clasificaciones!C342,'Consolidado 2020'!L:L),0),0)</f>
        <v>0</v>
      </c>
      <c r="L342" s="311"/>
      <c r="M342" s="312">
        <v>0</v>
      </c>
      <c r="N342" s="311"/>
      <c r="O342" s="310">
        <v>0</v>
      </c>
      <c r="P342" s="311"/>
      <c r="Q342" s="312">
        <v>0</v>
      </c>
    </row>
    <row r="343" spans="1:17" s="313" customFormat="1" ht="12" customHeight="1" x14ac:dyDescent="0.3">
      <c r="A343" s="307" t="s">
        <v>154</v>
      </c>
      <c r="B343" s="307"/>
      <c r="C343" s="308">
        <v>12102</v>
      </c>
      <c r="D343" s="308" t="s">
        <v>1256</v>
      </c>
      <c r="E343" s="309" t="s">
        <v>662</v>
      </c>
      <c r="F343" s="309" t="s">
        <v>1129</v>
      </c>
      <c r="G343" s="310">
        <f>IF(F343="I",IFERROR(VLOOKUP(C343,'Consolidado 2021'!B:H,7,FALSE),0),0)</f>
        <v>0</v>
      </c>
      <c r="H343" s="311"/>
      <c r="I343" s="312">
        <v>0</v>
      </c>
      <c r="J343" s="311"/>
      <c r="K343" s="310">
        <f>IF(F343="I",IFERROR(SUMIF('Consolidado 2020'!N:N,Clasificaciones!C343,'Consolidado 2020'!L:L),0),0)</f>
        <v>0</v>
      </c>
      <c r="L343" s="311"/>
      <c r="M343" s="312">
        <v>0</v>
      </c>
      <c r="N343" s="311"/>
      <c r="O343" s="310">
        <v>0</v>
      </c>
      <c r="P343" s="311"/>
      <c r="Q343" s="312">
        <v>0</v>
      </c>
    </row>
    <row r="344" spans="1:17" s="313" customFormat="1" ht="12" customHeight="1" x14ac:dyDescent="0.3">
      <c r="A344" s="307" t="s">
        <v>154</v>
      </c>
      <c r="B344" s="307"/>
      <c r="C344" s="308">
        <v>121021</v>
      </c>
      <c r="D344" s="308" t="s">
        <v>1257</v>
      </c>
      <c r="E344" s="309" t="s">
        <v>662</v>
      </c>
      <c r="F344" s="309" t="s">
        <v>1129</v>
      </c>
      <c r="G344" s="310">
        <f>IF(F344="I",IFERROR(VLOOKUP(C344,'Consolidado 2021'!B:H,7,FALSE),0),0)</f>
        <v>0</v>
      </c>
      <c r="H344" s="311"/>
      <c r="I344" s="312">
        <v>0</v>
      </c>
      <c r="J344" s="311"/>
      <c r="K344" s="310">
        <f>IF(F344="I",IFERROR(SUMIF('Consolidado 2020'!N:N,Clasificaciones!C344,'Consolidado 2020'!L:L),0),0)</f>
        <v>0</v>
      </c>
      <c r="L344" s="311"/>
      <c r="M344" s="312">
        <v>0</v>
      </c>
      <c r="N344" s="311"/>
      <c r="O344" s="310">
        <v>0</v>
      </c>
      <c r="P344" s="311"/>
      <c r="Q344" s="312">
        <v>0</v>
      </c>
    </row>
    <row r="345" spans="1:17" s="313" customFormat="1" ht="12" customHeight="1" x14ac:dyDescent="0.3">
      <c r="A345" s="307" t="s">
        <v>154</v>
      </c>
      <c r="B345" s="314"/>
      <c r="C345" s="308">
        <v>1210211</v>
      </c>
      <c r="D345" s="308" t="s">
        <v>195</v>
      </c>
      <c r="E345" s="309" t="s">
        <v>662</v>
      </c>
      <c r="F345" s="309" t="s">
        <v>1129</v>
      </c>
      <c r="G345" s="310">
        <f>IF(F345="I",IFERROR(VLOOKUP(C345,'Consolidado 2021'!B:H,7,FALSE),0),0)</f>
        <v>0</v>
      </c>
      <c r="H345" s="311"/>
      <c r="I345" s="312">
        <v>0</v>
      </c>
      <c r="J345" s="311"/>
      <c r="K345" s="310">
        <f>IF(F345="I",IFERROR(SUMIF('Consolidado 2020'!N:N,Clasificaciones!C345,'Consolidado 2020'!L:L),0),0)</f>
        <v>0</v>
      </c>
      <c r="L345" s="311"/>
      <c r="M345" s="312">
        <v>0</v>
      </c>
      <c r="N345" s="311"/>
      <c r="O345" s="310">
        <v>0</v>
      </c>
      <c r="P345" s="311"/>
      <c r="Q345" s="312">
        <v>0</v>
      </c>
    </row>
    <row r="346" spans="1:17" s="313" customFormat="1" ht="12" customHeight="1" x14ac:dyDescent="0.3">
      <c r="A346" s="307" t="s">
        <v>154</v>
      </c>
      <c r="B346" s="307"/>
      <c r="C346" s="308">
        <v>1210212</v>
      </c>
      <c r="D346" s="308" t="s">
        <v>198</v>
      </c>
      <c r="E346" s="309" t="s">
        <v>662</v>
      </c>
      <c r="F346" s="309" t="s">
        <v>1129</v>
      </c>
      <c r="G346" s="310">
        <f>IF(F346="I",IFERROR(VLOOKUP(C346,'Consolidado 2021'!B:H,7,FALSE),0),0)</f>
        <v>0</v>
      </c>
      <c r="H346" s="311"/>
      <c r="I346" s="312">
        <v>0</v>
      </c>
      <c r="J346" s="311"/>
      <c r="K346" s="310">
        <f>IF(F346="I",IFERROR(SUMIF('Consolidado 2020'!N:N,Clasificaciones!C346,'Consolidado 2020'!L:L),0),0)</f>
        <v>0</v>
      </c>
      <c r="L346" s="311"/>
      <c r="M346" s="312">
        <v>0</v>
      </c>
      <c r="N346" s="311"/>
      <c r="O346" s="310">
        <v>0</v>
      </c>
      <c r="P346" s="311"/>
      <c r="Q346" s="312">
        <v>0</v>
      </c>
    </row>
    <row r="347" spans="1:17" s="313" customFormat="1" ht="12" customHeight="1" x14ac:dyDescent="0.3">
      <c r="A347" s="307" t="s">
        <v>154</v>
      </c>
      <c r="B347" s="307"/>
      <c r="C347" s="308">
        <v>1210213</v>
      </c>
      <c r="D347" s="308" t="s">
        <v>206</v>
      </c>
      <c r="E347" s="309" t="s">
        <v>662</v>
      </c>
      <c r="F347" s="309" t="s">
        <v>1129</v>
      </c>
      <c r="G347" s="310">
        <f>IF(F347="I",IFERROR(VLOOKUP(C347,'Consolidado 2021'!B:H,7,FALSE),0),0)</f>
        <v>0</v>
      </c>
      <c r="H347" s="311"/>
      <c r="I347" s="312">
        <v>0</v>
      </c>
      <c r="J347" s="311"/>
      <c r="K347" s="310">
        <f>IF(F347="I",IFERROR(SUMIF('Consolidado 2020'!N:N,Clasificaciones!C347,'Consolidado 2020'!L:L),0),0)</f>
        <v>0</v>
      </c>
      <c r="L347" s="311"/>
      <c r="M347" s="312">
        <v>0</v>
      </c>
      <c r="N347" s="311"/>
      <c r="O347" s="310">
        <v>0</v>
      </c>
      <c r="P347" s="311"/>
      <c r="Q347" s="312">
        <v>0</v>
      </c>
    </row>
    <row r="348" spans="1:17" s="313" customFormat="1" ht="12" customHeight="1" x14ac:dyDescent="0.3">
      <c r="A348" s="307" t="s">
        <v>154</v>
      </c>
      <c r="B348" s="307"/>
      <c r="C348" s="308">
        <v>1210214</v>
      </c>
      <c r="D348" s="308" t="s">
        <v>209</v>
      </c>
      <c r="E348" s="309" t="s">
        <v>662</v>
      </c>
      <c r="F348" s="309" t="s">
        <v>1129</v>
      </c>
      <c r="G348" s="310">
        <f>IF(F348="I",IFERROR(VLOOKUP(C348,'Consolidado 2021'!B:H,7,FALSE),0),0)</f>
        <v>0</v>
      </c>
      <c r="H348" s="311"/>
      <c r="I348" s="312">
        <v>0</v>
      </c>
      <c r="J348" s="311"/>
      <c r="K348" s="310">
        <f>IF(F348="I",IFERROR(SUMIF('Consolidado 2020'!N:N,Clasificaciones!C348,'Consolidado 2020'!L:L),0),0)</f>
        <v>0</v>
      </c>
      <c r="L348" s="311"/>
      <c r="M348" s="312">
        <v>0</v>
      </c>
      <c r="N348" s="311"/>
      <c r="O348" s="310">
        <v>0</v>
      </c>
      <c r="P348" s="311"/>
      <c r="Q348" s="312">
        <v>0</v>
      </c>
    </row>
    <row r="349" spans="1:17" s="313" customFormat="1" ht="12" customHeight="1" x14ac:dyDescent="0.3">
      <c r="A349" s="307" t="s">
        <v>154</v>
      </c>
      <c r="B349" s="307"/>
      <c r="C349" s="308">
        <v>1210215</v>
      </c>
      <c r="D349" s="308" t="s">
        <v>1161</v>
      </c>
      <c r="E349" s="309" t="s">
        <v>662</v>
      </c>
      <c r="F349" s="309" t="s">
        <v>1129</v>
      </c>
      <c r="G349" s="310">
        <f>IF(F349="I",IFERROR(VLOOKUP(C349,'Consolidado 2021'!B:H,7,FALSE),0),0)</f>
        <v>0</v>
      </c>
      <c r="H349" s="311"/>
      <c r="I349" s="312">
        <v>0</v>
      </c>
      <c r="J349" s="311"/>
      <c r="K349" s="310">
        <f>IF(F349="I",IFERROR(SUMIF('Consolidado 2020'!N:N,Clasificaciones!C349,'Consolidado 2020'!L:L),0),0)</f>
        <v>0</v>
      </c>
      <c r="L349" s="311"/>
      <c r="M349" s="312">
        <v>0</v>
      </c>
      <c r="N349" s="311"/>
      <c r="O349" s="310">
        <v>0</v>
      </c>
      <c r="P349" s="311"/>
      <c r="Q349" s="312">
        <v>0</v>
      </c>
    </row>
    <row r="350" spans="1:17" s="313" customFormat="1" ht="12" customHeight="1" x14ac:dyDescent="0.3">
      <c r="A350" s="307" t="s">
        <v>154</v>
      </c>
      <c r="B350" s="307"/>
      <c r="C350" s="308">
        <v>1210216</v>
      </c>
      <c r="D350" s="308" t="s">
        <v>1164</v>
      </c>
      <c r="E350" s="309" t="s">
        <v>662</v>
      </c>
      <c r="F350" s="309" t="s">
        <v>1129</v>
      </c>
      <c r="G350" s="310">
        <f>IF(F350="I",IFERROR(VLOOKUP(C350,'Consolidado 2021'!B:H,7,FALSE),0),0)</f>
        <v>0</v>
      </c>
      <c r="H350" s="311"/>
      <c r="I350" s="312">
        <v>0</v>
      </c>
      <c r="J350" s="311"/>
      <c r="K350" s="310">
        <f>IF(F350="I",IFERROR(SUMIF('Consolidado 2020'!N:N,Clasificaciones!C350,'Consolidado 2020'!L:L),0),0)</f>
        <v>0</v>
      </c>
      <c r="L350" s="311"/>
      <c r="M350" s="312">
        <v>0</v>
      </c>
      <c r="N350" s="311"/>
      <c r="O350" s="310">
        <v>0</v>
      </c>
      <c r="P350" s="311"/>
      <c r="Q350" s="312">
        <v>0</v>
      </c>
    </row>
    <row r="351" spans="1:17" s="313" customFormat="1" ht="12" customHeight="1" x14ac:dyDescent="0.3">
      <c r="A351" s="307" t="s">
        <v>154</v>
      </c>
      <c r="B351" s="307"/>
      <c r="C351" s="308">
        <v>1210218</v>
      </c>
      <c r="D351" s="308" t="s">
        <v>211</v>
      </c>
      <c r="E351" s="309" t="s">
        <v>662</v>
      </c>
      <c r="F351" s="309" t="s">
        <v>1129</v>
      </c>
      <c r="G351" s="310">
        <f>IF(F351="I",IFERROR(VLOOKUP(C351,'Consolidado 2021'!B:H,7,FALSE),0),0)</f>
        <v>0</v>
      </c>
      <c r="H351" s="311"/>
      <c r="I351" s="312">
        <v>0</v>
      </c>
      <c r="J351" s="311"/>
      <c r="K351" s="310">
        <f>IF(F351="I",IFERROR(SUMIF('Consolidado 2020'!N:N,Clasificaciones!C351,'Consolidado 2020'!L:L),0),0)</f>
        <v>0</v>
      </c>
      <c r="L351" s="311"/>
      <c r="M351" s="312">
        <v>0</v>
      </c>
      <c r="N351" s="311"/>
      <c r="O351" s="310">
        <v>0</v>
      </c>
      <c r="P351" s="311"/>
      <c r="Q351" s="312">
        <v>0</v>
      </c>
    </row>
    <row r="352" spans="1:17" s="313" customFormat="1" ht="12" customHeight="1" x14ac:dyDescent="0.3">
      <c r="A352" s="307" t="s">
        <v>154</v>
      </c>
      <c r="B352" s="307"/>
      <c r="C352" s="308">
        <v>12102181</v>
      </c>
      <c r="D352" s="308" t="s">
        <v>212</v>
      </c>
      <c r="E352" s="309" t="s">
        <v>662</v>
      </c>
      <c r="F352" s="309" t="s">
        <v>1129</v>
      </c>
      <c r="G352" s="310">
        <f>IF(F352="I",IFERROR(VLOOKUP(C352,'Consolidado 2021'!B:H,7,FALSE),0),0)</f>
        <v>0</v>
      </c>
      <c r="H352" s="311"/>
      <c r="I352" s="312">
        <v>0</v>
      </c>
      <c r="J352" s="311"/>
      <c r="K352" s="310">
        <f>IF(F352="I",IFERROR(SUMIF('Consolidado 2020'!N:N,Clasificaciones!C352,'Consolidado 2020'!L:L),0),0)</f>
        <v>0</v>
      </c>
      <c r="L352" s="311"/>
      <c r="M352" s="312">
        <v>0</v>
      </c>
      <c r="N352" s="311"/>
      <c r="O352" s="310">
        <v>0</v>
      </c>
      <c r="P352" s="311"/>
      <c r="Q352" s="312">
        <v>0</v>
      </c>
    </row>
    <row r="353" spans="1:17" s="313" customFormat="1" ht="12" customHeight="1" x14ac:dyDescent="0.3">
      <c r="A353" s="307" t="s">
        <v>154</v>
      </c>
      <c r="B353" s="307"/>
      <c r="C353" s="308">
        <v>12102182</v>
      </c>
      <c r="D353" s="308" t="s">
        <v>222</v>
      </c>
      <c r="E353" s="309" t="s">
        <v>662</v>
      </c>
      <c r="F353" s="309" t="s">
        <v>1129</v>
      </c>
      <c r="G353" s="310">
        <f>IF(F353="I",IFERROR(VLOOKUP(C353,'Consolidado 2021'!B:H,7,FALSE),0),0)</f>
        <v>0</v>
      </c>
      <c r="H353" s="311"/>
      <c r="I353" s="312">
        <v>0</v>
      </c>
      <c r="J353" s="311"/>
      <c r="K353" s="310">
        <f>IF(F353="I",IFERROR(SUMIF('Consolidado 2020'!N:N,Clasificaciones!C353,'Consolidado 2020'!L:L),0),0)</f>
        <v>0</v>
      </c>
      <c r="L353" s="311"/>
      <c r="M353" s="312">
        <v>0</v>
      </c>
      <c r="N353" s="311"/>
      <c r="O353" s="310">
        <v>0</v>
      </c>
      <c r="P353" s="311"/>
      <c r="Q353" s="312">
        <v>0</v>
      </c>
    </row>
    <row r="354" spans="1:17" s="313" customFormat="1" ht="12" customHeight="1" x14ac:dyDescent="0.3">
      <c r="A354" s="307" t="s">
        <v>154</v>
      </c>
      <c r="B354" s="307"/>
      <c r="C354" s="308">
        <v>1210219</v>
      </c>
      <c r="D354" s="308" t="s">
        <v>1255</v>
      </c>
      <c r="E354" s="309" t="s">
        <v>662</v>
      </c>
      <c r="F354" s="309" t="s">
        <v>1129</v>
      </c>
      <c r="G354" s="310">
        <f>IF(F354="I",IFERROR(VLOOKUP(C354,'Consolidado 2021'!B:H,7,FALSE),0),0)</f>
        <v>0</v>
      </c>
      <c r="H354" s="311"/>
      <c r="I354" s="312">
        <v>0</v>
      </c>
      <c r="J354" s="311"/>
      <c r="K354" s="310">
        <f>IF(F354="I",IFERROR(SUMIF('Consolidado 2020'!N:N,Clasificaciones!C354,'Consolidado 2020'!L:L),0),0)</f>
        <v>0</v>
      </c>
      <c r="L354" s="311"/>
      <c r="M354" s="312">
        <v>0</v>
      </c>
      <c r="N354" s="311"/>
      <c r="O354" s="310">
        <v>0</v>
      </c>
      <c r="P354" s="311"/>
      <c r="Q354" s="312">
        <v>0</v>
      </c>
    </row>
    <row r="355" spans="1:17" s="313" customFormat="1" ht="12" customHeight="1" x14ac:dyDescent="0.3">
      <c r="A355" s="307" t="s">
        <v>154</v>
      </c>
      <c r="B355" s="307"/>
      <c r="C355" s="308">
        <v>121022</v>
      </c>
      <c r="D355" s="308" t="s">
        <v>1201</v>
      </c>
      <c r="E355" s="309" t="s">
        <v>662</v>
      </c>
      <c r="F355" s="309" t="s">
        <v>1129</v>
      </c>
      <c r="G355" s="310">
        <f>IF(F355="I",IFERROR(VLOOKUP(C355,'Consolidado 2021'!B:H,7,FALSE),0),0)</f>
        <v>0</v>
      </c>
      <c r="H355" s="311"/>
      <c r="I355" s="312">
        <v>0</v>
      </c>
      <c r="J355" s="311"/>
      <c r="K355" s="310">
        <f>IF(F355="I",IFERROR(SUMIF('Consolidado 2020'!N:N,Clasificaciones!C355,'Consolidado 2020'!L:L),0),0)</f>
        <v>0</v>
      </c>
      <c r="L355" s="311"/>
      <c r="M355" s="312">
        <v>0</v>
      </c>
      <c r="N355" s="311"/>
      <c r="O355" s="310">
        <v>0</v>
      </c>
      <c r="P355" s="311"/>
      <c r="Q355" s="312">
        <v>0</v>
      </c>
    </row>
    <row r="356" spans="1:17" s="313" customFormat="1" ht="12" customHeight="1" x14ac:dyDescent="0.3">
      <c r="A356" s="307" t="s">
        <v>154</v>
      </c>
      <c r="B356" s="307"/>
      <c r="C356" s="308">
        <v>1210221</v>
      </c>
      <c r="D356" s="308" t="s">
        <v>195</v>
      </c>
      <c r="E356" s="309" t="s">
        <v>662</v>
      </c>
      <c r="F356" s="309" t="s">
        <v>1129</v>
      </c>
      <c r="G356" s="310">
        <f>IF(F356="I",IFERROR(VLOOKUP(C356,'Consolidado 2021'!B:H,7,FALSE),0),0)</f>
        <v>0</v>
      </c>
      <c r="H356" s="311"/>
      <c r="I356" s="312">
        <v>0</v>
      </c>
      <c r="J356" s="311"/>
      <c r="K356" s="310">
        <f>IF(F356="I",IFERROR(SUMIF('Consolidado 2020'!N:N,Clasificaciones!C356,'Consolidado 2020'!L:L),0),0)</f>
        <v>0</v>
      </c>
      <c r="L356" s="311"/>
      <c r="M356" s="312">
        <v>0</v>
      </c>
      <c r="N356" s="311"/>
      <c r="O356" s="310">
        <v>0</v>
      </c>
      <c r="P356" s="311"/>
      <c r="Q356" s="312">
        <v>0</v>
      </c>
    </row>
    <row r="357" spans="1:17" s="313" customFormat="1" ht="12" customHeight="1" x14ac:dyDescent="0.3">
      <c r="A357" s="307" t="s">
        <v>154</v>
      </c>
      <c r="B357" s="307"/>
      <c r="C357" s="308">
        <v>1210222</v>
      </c>
      <c r="D357" s="308" t="s">
        <v>198</v>
      </c>
      <c r="E357" s="309" t="s">
        <v>662</v>
      </c>
      <c r="F357" s="309" t="s">
        <v>1129</v>
      </c>
      <c r="G357" s="310">
        <f>IF(F357="I",IFERROR(VLOOKUP(C357,'Consolidado 2021'!B:H,7,FALSE),0),0)</f>
        <v>0</v>
      </c>
      <c r="H357" s="311"/>
      <c r="I357" s="312">
        <v>0</v>
      </c>
      <c r="J357" s="311"/>
      <c r="K357" s="310">
        <f>IF(F357="I",IFERROR(SUMIF('Consolidado 2020'!N:N,Clasificaciones!C357,'Consolidado 2020'!L:L),0),0)</f>
        <v>0</v>
      </c>
      <c r="L357" s="311"/>
      <c r="M357" s="312">
        <v>0</v>
      </c>
      <c r="N357" s="311"/>
      <c r="O357" s="310">
        <v>0</v>
      </c>
      <c r="P357" s="311"/>
      <c r="Q357" s="312">
        <v>0</v>
      </c>
    </row>
    <row r="358" spans="1:17" s="313" customFormat="1" ht="12" customHeight="1" x14ac:dyDescent="0.3">
      <c r="A358" s="307" t="s">
        <v>154</v>
      </c>
      <c r="B358" s="307"/>
      <c r="C358" s="308">
        <v>1210223</v>
      </c>
      <c r="D358" s="308" t="s">
        <v>206</v>
      </c>
      <c r="E358" s="309" t="s">
        <v>662</v>
      </c>
      <c r="F358" s="309" t="s">
        <v>1129</v>
      </c>
      <c r="G358" s="310">
        <f>IF(F358="I",IFERROR(VLOOKUP(C358,'Consolidado 2021'!B:H,7,FALSE),0),0)</f>
        <v>0</v>
      </c>
      <c r="H358" s="311"/>
      <c r="I358" s="312">
        <v>0</v>
      </c>
      <c r="J358" s="311"/>
      <c r="K358" s="310">
        <f>IF(F358="I",IFERROR(SUMIF('Consolidado 2020'!N:N,Clasificaciones!C358,'Consolidado 2020'!L:L),0),0)</f>
        <v>0</v>
      </c>
      <c r="L358" s="311"/>
      <c r="M358" s="312">
        <v>0</v>
      </c>
      <c r="N358" s="311"/>
      <c r="O358" s="310">
        <v>0</v>
      </c>
      <c r="P358" s="311"/>
      <c r="Q358" s="312">
        <v>0</v>
      </c>
    </row>
    <row r="359" spans="1:17" s="313" customFormat="1" ht="12" customHeight="1" x14ac:dyDescent="0.3">
      <c r="A359" s="307" t="s">
        <v>154</v>
      </c>
      <c r="B359" s="307"/>
      <c r="C359" s="308">
        <v>1210224</v>
      </c>
      <c r="D359" s="308" t="s">
        <v>209</v>
      </c>
      <c r="E359" s="309" t="s">
        <v>662</v>
      </c>
      <c r="F359" s="309" t="s">
        <v>1129</v>
      </c>
      <c r="G359" s="310">
        <f>IF(F359="I",IFERROR(VLOOKUP(C359,'Consolidado 2021'!B:H,7,FALSE),0),0)</f>
        <v>0</v>
      </c>
      <c r="H359" s="311"/>
      <c r="I359" s="312">
        <v>0</v>
      </c>
      <c r="J359" s="311"/>
      <c r="K359" s="310">
        <f>IF(F359="I",IFERROR(SUMIF('Consolidado 2020'!N:N,Clasificaciones!C359,'Consolidado 2020'!L:L),0),0)</f>
        <v>0</v>
      </c>
      <c r="L359" s="311"/>
      <c r="M359" s="312">
        <v>0</v>
      </c>
      <c r="N359" s="311"/>
      <c r="O359" s="310">
        <v>0</v>
      </c>
      <c r="P359" s="311"/>
      <c r="Q359" s="312">
        <v>0</v>
      </c>
    </row>
    <row r="360" spans="1:17" s="313" customFormat="1" ht="12" customHeight="1" x14ac:dyDescent="0.3">
      <c r="A360" s="307" t="s">
        <v>154</v>
      </c>
      <c r="B360" s="307"/>
      <c r="C360" s="308">
        <v>1210225</v>
      </c>
      <c r="D360" s="308" t="s">
        <v>1164</v>
      </c>
      <c r="E360" s="309" t="s">
        <v>662</v>
      </c>
      <c r="F360" s="309" t="s">
        <v>1129</v>
      </c>
      <c r="G360" s="310">
        <f>IF(F360="I",IFERROR(VLOOKUP(C360,'Consolidado 2021'!B:H,7,FALSE),0),0)</f>
        <v>0</v>
      </c>
      <c r="H360" s="311"/>
      <c r="I360" s="312">
        <v>0</v>
      </c>
      <c r="J360" s="311"/>
      <c r="K360" s="310">
        <f>IF(F360="I",IFERROR(SUMIF('Consolidado 2020'!N:N,Clasificaciones!C360,'Consolidado 2020'!L:L),0),0)</f>
        <v>0</v>
      </c>
      <c r="L360" s="311"/>
      <c r="M360" s="312">
        <v>0</v>
      </c>
      <c r="N360" s="311"/>
      <c r="O360" s="310">
        <v>0</v>
      </c>
      <c r="P360" s="311"/>
      <c r="Q360" s="312">
        <v>0</v>
      </c>
    </row>
    <row r="361" spans="1:17" s="313" customFormat="1" ht="12" customHeight="1" x14ac:dyDescent="0.3">
      <c r="A361" s="307" t="s">
        <v>154</v>
      </c>
      <c r="B361" s="307"/>
      <c r="C361" s="308">
        <v>1210226</v>
      </c>
      <c r="D361" s="308" t="s">
        <v>1258</v>
      </c>
      <c r="E361" s="309" t="s">
        <v>662</v>
      </c>
      <c r="F361" s="309" t="s">
        <v>1129</v>
      </c>
      <c r="G361" s="310">
        <f>IF(F361="I",IFERROR(VLOOKUP(C361,'Consolidado 2021'!B:H,7,FALSE),0),0)</f>
        <v>0</v>
      </c>
      <c r="H361" s="311"/>
      <c r="I361" s="312">
        <v>0</v>
      </c>
      <c r="J361" s="311"/>
      <c r="K361" s="310">
        <f>IF(F361="I",IFERROR(SUMIF('Consolidado 2020'!N:N,Clasificaciones!C361,'Consolidado 2020'!L:L),0),0)</f>
        <v>0</v>
      </c>
      <c r="L361" s="311"/>
      <c r="M361" s="312">
        <v>0</v>
      </c>
      <c r="N361" s="311"/>
      <c r="O361" s="310">
        <v>0</v>
      </c>
      <c r="P361" s="311"/>
      <c r="Q361" s="312">
        <v>0</v>
      </c>
    </row>
    <row r="362" spans="1:17" s="313" customFormat="1" ht="12" customHeight="1" x14ac:dyDescent="0.3">
      <c r="A362" s="307" t="s">
        <v>154</v>
      </c>
      <c r="B362" s="307"/>
      <c r="C362" s="308">
        <v>1210227</v>
      </c>
      <c r="D362" s="308" t="s">
        <v>211</v>
      </c>
      <c r="E362" s="309" t="s">
        <v>662</v>
      </c>
      <c r="F362" s="309" t="s">
        <v>1129</v>
      </c>
      <c r="G362" s="310">
        <f>IF(F362="I",IFERROR(VLOOKUP(C362,'Consolidado 2021'!B:H,7,FALSE),0),0)</f>
        <v>0</v>
      </c>
      <c r="H362" s="311"/>
      <c r="I362" s="312">
        <v>0</v>
      </c>
      <c r="J362" s="311"/>
      <c r="K362" s="310">
        <f>IF(F362="I",IFERROR(SUMIF('Consolidado 2020'!N:N,Clasificaciones!C362,'Consolidado 2020'!L:L),0),0)</f>
        <v>0</v>
      </c>
      <c r="L362" s="311"/>
      <c r="M362" s="312">
        <v>0</v>
      </c>
      <c r="N362" s="311"/>
      <c r="O362" s="310">
        <v>0</v>
      </c>
      <c r="P362" s="311"/>
      <c r="Q362" s="312">
        <v>0</v>
      </c>
    </row>
    <row r="363" spans="1:17" s="313" customFormat="1" ht="12" customHeight="1" x14ac:dyDescent="0.3">
      <c r="A363" s="307" t="s">
        <v>154</v>
      </c>
      <c r="B363" s="307"/>
      <c r="C363" s="308">
        <v>12102271</v>
      </c>
      <c r="D363" s="308" t="s">
        <v>212</v>
      </c>
      <c r="E363" s="309" t="s">
        <v>662</v>
      </c>
      <c r="F363" s="309" t="s">
        <v>1129</v>
      </c>
      <c r="G363" s="310">
        <f>IF(F363="I",IFERROR(VLOOKUP(C363,'Consolidado 2021'!B:H,7,FALSE),0),0)</f>
        <v>0</v>
      </c>
      <c r="H363" s="311"/>
      <c r="I363" s="312">
        <v>0</v>
      </c>
      <c r="J363" s="311"/>
      <c r="K363" s="310">
        <f>IF(F363="I",IFERROR(SUMIF('Consolidado 2020'!N:N,Clasificaciones!C363,'Consolidado 2020'!L:L),0),0)</f>
        <v>0</v>
      </c>
      <c r="L363" s="311"/>
      <c r="M363" s="312">
        <v>0</v>
      </c>
      <c r="N363" s="311"/>
      <c r="O363" s="310">
        <v>0</v>
      </c>
      <c r="P363" s="311"/>
      <c r="Q363" s="312">
        <v>0</v>
      </c>
    </row>
    <row r="364" spans="1:17" s="313" customFormat="1" ht="12" customHeight="1" x14ac:dyDescent="0.3">
      <c r="A364" s="307" t="s">
        <v>154</v>
      </c>
      <c r="B364" s="307"/>
      <c r="C364" s="308">
        <v>12102272</v>
      </c>
      <c r="D364" s="308" t="s">
        <v>222</v>
      </c>
      <c r="E364" s="309" t="s">
        <v>662</v>
      </c>
      <c r="F364" s="309" t="s">
        <v>1129</v>
      </c>
      <c r="G364" s="310">
        <f>IF(F364="I",IFERROR(VLOOKUP(C364,'Consolidado 2021'!B:H,7,FALSE),0),0)</f>
        <v>0</v>
      </c>
      <c r="H364" s="311"/>
      <c r="I364" s="312">
        <v>0</v>
      </c>
      <c r="J364" s="311"/>
      <c r="K364" s="310">
        <f>IF(F364="I",IFERROR(SUMIF('Consolidado 2020'!N:N,Clasificaciones!C364,'Consolidado 2020'!L:L),0),0)</f>
        <v>0</v>
      </c>
      <c r="L364" s="311"/>
      <c r="M364" s="312">
        <v>0</v>
      </c>
      <c r="N364" s="311"/>
      <c r="O364" s="310">
        <v>0</v>
      </c>
      <c r="P364" s="311"/>
      <c r="Q364" s="312">
        <v>0</v>
      </c>
    </row>
    <row r="365" spans="1:17" s="313" customFormat="1" ht="12" customHeight="1" x14ac:dyDescent="0.3">
      <c r="A365" s="307" t="s">
        <v>154</v>
      </c>
      <c r="B365" s="307"/>
      <c r="C365" s="308">
        <v>1210228</v>
      </c>
      <c r="D365" s="308" t="s">
        <v>1255</v>
      </c>
      <c r="E365" s="309" t="s">
        <v>662</v>
      </c>
      <c r="F365" s="309" t="s">
        <v>1129</v>
      </c>
      <c r="G365" s="310">
        <f>IF(F365="I",IFERROR(VLOOKUP(C365,'Consolidado 2021'!B:H,7,FALSE),0),0)</f>
        <v>0</v>
      </c>
      <c r="H365" s="311"/>
      <c r="I365" s="312">
        <v>0</v>
      </c>
      <c r="J365" s="311"/>
      <c r="K365" s="310">
        <f>IF(F365="I",IFERROR(SUMIF('Consolidado 2020'!N:N,Clasificaciones!C365,'Consolidado 2020'!L:L),0),0)</f>
        <v>0</v>
      </c>
      <c r="L365" s="311"/>
      <c r="M365" s="312">
        <v>0</v>
      </c>
      <c r="N365" s="311"/>
      <c r="O365" s="310">
        <v>0</v>
      </c>
      <c r="P365" s="311"/>
      <c r="Q365" s="312">
        <v>0</v>
      </c>
    </row>
    <row r="366" spans="1:17" s="313" customFormat="1" ht="12" customHeight="1" x14ac:dyDescent="0.3">
      <c r="A366" s="307" t="s">
        <v>154</v>
      </c>
      <c r="B366" s="307"/>
      <c r="C366" s="308">
        <v>12103</v>
      </c>
      <c r="D366" s="308" t="s">
        <v>283</v>
      </c>
      <c r="E366" s="309" t="s">
        <v>662</v>
      </c>
      <c r="F366" s="309" t="s">
        <v>1129</v>
      </c>
      <c r="G366" s="310">
        <f>IF(F366="I",IFERROR(VLOOKUP(C366,'Consolidado 2021'!B:H,7,FALSE),0),0)</f>
        <v>0</v>
      </c>
      <c r="H366" s="311"/>
      <c r="I366" s="312">
        <v>0</v>
      </c>
      <c r="J366" s="311"/>
      <c r="K366" s="310">
        <f>IF(F366="I",IFERROR(SUMIF('Consolidado 2020'!N:N,Clasificaciones!C366,'Consolidado 2020'!L:L),0),0)</f>
        <v>0</v>
      </c>
      <c r="L366" s="311"/>
      <c r="M366" s="312">
        <v>0</v>
      </c>
      <c r="N366" s="311"/>
      <c r="O366" s="310">
        <v>0</v>
      </c>
      <c r="P366" s="311"/>
      <c r="Q366" s="312">
        <v>0</v>
      </c>
    </row>
    <row r="367" spans="1:17" s="313" customFormat="1" ht="12" customHeight="1" x14ac:dyDescent="0.3">
      <c r="A367" s="307" t="s">
        <v>154</v>
      </c>
      <c r="B367" s="307" t="s">
        <v>1259</v>
      </c>
      <c r="C367" s="308">
        <v>1210301</v>
      </c>
      <c r="D367" s="308" t="s">
        <v>284</v>
      </c>
      <c r="E367" s="309" t="s">
        <v>662</v>
      </c>
      <c r="F367" s="309" t="s">
        <v>1132</v>
      </c>
      <c r="G367" s="310">
        <f>IF(F367="I",IFERROR(VLOOKUP(C367,'Consolidado 2021'!B:H,7,FALSE),0),0)</f>
        <v>900000000</v>
      </c>
      <c r="H367" s="311"/>
      <c r="I367" s="312">
        <v>0</v>
      </c>
      <c r="J367" s="311"/>
      <c r="K367" s="310">
        <f>IF(F367="I",IFERROR(SUMIF('Consolidado 2020'!N:N,Clasificaciones!C367,'Consolidado 2020'!L:L),0),0)</f>
        <v>851000000</v>
      </c>
      <c r="L367" s="311"/>
      <c r="M367" s="312">
        <v>0</v>
      </c>
      <c r="N367" s="311"/>
      <c r="O367" s="310">
        <v>0</v>
      </c>
      <c r="P367" s="311"/>
      <c r="Q367" s="312">
        <v>0</v>
      </c>
    </row>
    <row r="368" spans="1:17" s="313" customFormat="1" ht="12" customHeight="1" x14ac:dyDescent="0.3">
      <c r="A368" s="307" t="s">
        <v>154</v>
      </c>
      <c r="B368" s="307"/>
      <c r="C368" s="308">
        <v>127</v>
      </c>
      <c r="D368" s="308" t="s">
        <v>285</v>
      </c>
      <c r="E368" s="309" t="s">
        <v>662</v>
      </c>
      <c r="F368" s="309" t="s">
        <v>1129</v>
      </c>
      <c r="G368" s="310">
        <f>IF(F368="I",IFERROR(VLOOKUP(C368,'Consolidado 2021'!B:H,7,FALSE),0),0)</f>
        <v>0</v>
      </c>
      <c r="H368" s="311"/>
      <c r="I368" s="312">
        <v>0</v>
      </c>
      <c r="J368" s="311"/>
      <c r="K368" s="310">
        <f>IF(F368="I",IFERROR(SUMIF('Consolidado 2020'!N:N,Clasificaciones!C368,'Consolidado 2020'!L:L),0),0)</f>
        <v>0</v>
      </c>
      <c r="L368" s="311"/>
      <c r="M368" s="312">
        <v>0</v>
      </c>
      <c r="N368" s="311"/>
      <c r="O368" s="310">
        <v>0</v>
      </c>
      <c r="P368" s="311"/>
      <c r="Q368" s="312">
        <v>0</v>
      </c>
    </row>
    <row r="369" spans="1:17" s="313" customFormat="1" ht="12" customHeight="1" x14ac:dyDescent="0.3">
      <c r="A369" s="307" t="s">
        <v>154</v>
      </c>
      <c r="B369" s="307"/>
      <c r="C369" s="308">
        <v>12701</v>
      </c>
      <c r="D369" s="308" t="s">
        <v>286</v>
      </c>
      <c r="E369" s="309" t="s">
        <v>662</v>
      </c>
      <c r="F369" s="309" t="s">
        <v>1129</v>
      </c>
      <c r="G369" s="310">
        <f>IF(F369="I",IFERROR(VLOOKUP(C369,'Consolidado 2021'!B:H,7,FALSE),0),0)</f>
        <v>0</v>
      </c>
      <c r="H369" s="311"/>
      <c r="I369" s="312">
        <v>0</v>
      </c>
      <c r="J369" s="311"/>
      <c r="K369" s="310">
        <f>IF(F369="I",IFERROR(SUMIF('Consolidado 2020'!N:N,Clasificaciones!C369,'Consolidado 2020'!L:L),0),0)</f>
        <v>0</v>
      </c>
      <c r="L369" s="311"/>
      <c r="M369" s="312">
        <v>0</v>
      </c>
      <c r="N369" s="311"/>
      <c r="O369" s="310">
        <v>0</v>
      </c>
      <c r="P369" s="311"/>
      <c r="Q369" s="312">
        <v>0</v>
      </c>
    </row>
    <row r="370" spans="1:17" s="313" customFormat="1" ht="12" customHeight="1" x14ac:dyDescent="0.3">
      <c r="A370" s="307" t="s">
        <v>154</v>
      </c>
      <c r="B370" s="307"/>
      <c r="C370" s="308">
        <v>1270101</v>
      </c>
      <c r="D370" s="308" t="s">
        <v>1260</v>
      </c>
      <c r="E370" s="309" t="s">
        <v>662</v>
      </c>
      <c r="F370" s="309" t="s">
        <v>1132</v>
      </c>
      <c r="G370" s="310">
        <f>IF(F370="I",IFERROR(VLOOKUP(C370,'Consolidado 2021'!B:H,7,FALSE),0),0)</f>
        <v>0</v>
      </c>
      <c r="H370" s="311"/>
      <c r="I370" s="312">
        <v>0</v>
      </c>
      <c r="J370" s="311"/>
      <c r="K370" s="310">
        <f>IF(F370="I",IFERROR(SUMIF('Consolidado 2020'!N:N,Clasificaciones!C370,'Consolidado 2020'!L:L),0),0)</f>
        <v>0</v>
      </c>
      <c r="L370" s="311"/>
      <c r="M370" s="312">
        <v>0</v>
      </c>
      <c r="N370" s="311"/>
      <c r="O370" s="310">
        <v>0</v>
      </c>
      <c r="P370" s="311"/>
      <c r="Q370" s="312">
        <v>0</v>
      </c>
    </row>
    <row r="371" spans="1:17" s="313" customFormat="1" ht="12" customHeight="1" x14ac:dyDescent="0.3">
      <c r="A371" s="307" t="s">
        <v>154</v>
      </c>
      <c r="B371" s="307" t="s">
        <v>1261</v>
      </c>
      <c r="C371" s="308">
        <v>1270102</v>
      </c>
      <c r="D371" s="308" t="s">
        <v>287</v>
      </c>
      <c r="E371" s="309" t="s">
        <v>662</v>
      </c>
      <c r="F371" s="309" t="s">
        <v>1132</v>
      </c>
      <c r="G371" s="310">
        <f>IF(F371="I",IFERROR(VLOOKUP(C371,'Consolidado 2021'!B:H,7,FALSE),0),0)</f>
        <v>122540485</v>
      </c>
      <c r="H371" s="311"/>
      <c r="I371" s="312">
        <v>0</v>
      </c>
      <c r="J371" s="311"/>
      <c r="K371" s="310">
        <f>IF(F371="I",IFERROR(SUMIF('Consolidado 2020'!N:N,Clasificaciones!C371,'Consolidado 2020'!L:L),0),0)</f>
        <v>0</v>
      </c>
      <c r="L371" s="311"/>
      <c r="M371" s="312">
        <v>0</v>
      </c>
      <c r="N371" s="311"/>
      <c r="O371" s="310">
        <v>0</v>
      </c>
      <c r="P371" s="311"/>
      <c r="Q371" s="312">
        <v>0</v>
      </c>
    </row>
    <row r="372" spans="1:17" s="313" customFormat="1" ht="12" customHeight="1" x14ac:dyDescent="0.3">
      <c r="A372" s="307" t="s">
        <v>154</v>
      </c>
      <c r="B372" s="307" t="s">
        <v>1261</v>
      </c>
      <c r="C372" s="308">
        <v>1270103</v>
      </c>
      <c r="D372" s="308" t="s">
        <v>1087</v>
      </c>
      <c r="E372" s="309" t="s">
        <v>662</v>
      </c>
      <c r="F372" s="309" t="s">
        <v>1132</v>
      </c>
      <c r="G372" s="310">
        <f>IF(F372="I",IFERROR(VLOOKUP(C372,'Consolidado 2021'!B:H,7,FALSE),0),0)</f>
        <v>249008778</v>
      </c>
      <c r="H372" s="311"/>
      <c r="I372" s="312">
        <v>0</v>
      </c>
      <c r="J372" s="311"/>
      <c r="K372" s="310">
        <f>IF(F372="I",IFERROR(SUMIF('Consolidado 2020'!N:N,Clasificaciones!C372,'Consolidado 2020'!L:L),0),0)</f>
        <v>1307727</v>
      </c>
      <c r="L372" s="311"/>
      <c r="M372" s="312">
        <v>0</v>
      </c>
      <c r="N372" s="311"/>
      <c r="O372" s="310">
        <v>0</v>
      </c>
      <c r="P372" s="311"/>
      <c r="Q372" s="312">
        <v>0</v>
      </c>
    </row>
    <row r="373" spans="1:17" s="313" customFormat="1" ht="12" customHeight="1" x14ac:dyDescent="0.3">
      <c r="A373" s="307" t="s">
        <v>154</v>
      </c>
      <c r="B373" s="307" t="s">
        <v>1261</v>
      </c>
      <c r="C373" s="308">
        <v>1270104</v>
      </c>
      <c r="D373" s="308" t="s">
        <v>289</v>
      </c>
      <c r="E373" s="309" t="s">
        <v>662</v>
      </c>
      <c r="F373" s="309" t="s">
        <v>1132</v>
      </c>
      <c r="G373" s="310">
        <f>IF(F373="I",IFERROR(VLOOKUP(C373,'Consolidado 2021'!B:H,7,FALSE),0),0)</f>
        <v>357508232</v>
      </c>
      <c r="H373" s="311"/>
      <c r="I373" s="312">
        <v>0</v>
      </c>
      <c r="J373" s="311"/>
      <c r="K373" s="310">
        <f>IF(F373="I",IFERROR(SUMIF('Consolidado 2020'!N:N,Clasificaciones!C373,'Consolidado 2020'!L:L),0),0)</f>
        <v>16238918</v>
      </c>
      <c r="L373" s="311"/>
      <c r="M373" s="312">
        <v>0</v>
      </c>
      <c r="N373" s="311"/>
      <c r="O373" s="310">
        <v>0</v>
      </c>
      <c r="P373" s="311"/>
      <c r="Q373" s="312">
        <v>0</v>
      </c>
    </row>
    <row r="374" spans="1:17" s="313" customFormat="1" x14ac:dyDescent="0.3">
      <c r="A374" s="307" t="s">
        <v>154</v>
      </c>
      <c r="B374" s="307"/>
      <c r="C374" s="308">
        <v>1270105</v>
      </c>
      <c r="D374" s="308" t="s">
        <v>1262</v>
      </c>
      <c r="E374" s="309" t="s">
        <v>662</v>
      </c>
      <c r="F374" s="309" t="s">
        <v>1132</v>
      </c>
      <c r="G374" s="310">
        <f>IF(F374="I",IFERROR(VLOOKUP(C374,'Consolidado 2021'!B:H,7,FALSE),0),0)</f>
        <v>0</v>
      </c>
      <c r="H374" s="311"/>
      <c r="I374" s="312">
        <v>0</v>
      </c>
      <c r="J374" s="311"/>
      <c r="K374" s="310">
        <f>IF(F374="I",IFERROR(SUMIF('Consolidado 2020'!N:N,Clasificaciones!C374,'Consolidado 2020'!L:L),0),0)</f>
        <v>0</v>
      </c>
      <c r="L374" s="311"/>
      <c r="M374" s="312">
        <v>0</v>
      </c>
      <c r="N374" s="311"/>
      <c r="O374" s="310">
        <v>0</v>
      </c>
      <c r="P374" s="311"/>
      <c r="Q374" s="312">
        <v>0</v>
      </c>
    </row>
    <row r="375" spans="1:17" s="313" customFormat="1" x14ac:dyDescent="0.3">
      <c r="A375" s="307" t="s">
        <v>154</v>
      </c>
      <c r="B375" s="307"/>
      <c r="C375" s="308">
        <v>1270106</v>
      </c>
      <c r="D375" s="308" t="s">
        <v>1263</v>
      </c>
      <c r="E375" s="309" t="s">
        <v>662</v>
      </c>
      <c r="F375" s="309" t="s">
        <v>1132</v>
      </c>
      <c r="G375" s="310">
        <f>IF(F375="I",IFERROR(VLOOKUP(C375,'Consolidado 2021'!B:H,7,FALSE),0),0)</f>
        <v>0</v>
      </c>
      <c r="H375" s="311"/>
      <c r="I375" s="312">
        <v>0</v>
      </c>
      <c r="J375" s="311"/>
      <c r="K375" s="310">
        <f>IF(F375="I",IFERROR(SUMIF('Consolidado 2020'!N:N,Clasificaciones!C375,'Consolidado 2020'!L:L),0),0)</f>
        <v>0</v>
      </c>
      <c r="L375" s="311"/>
      <c r="M375" s="312">
        <v>0</v>
      </c>
      <c r="N375" s="311"/>
      <c r="O375" s="310">
        <v>0</v>
      </c>
      <c r="P375" s="311"/>
      <c r="Q375" s="312">
        <v>0</v>
      </c>
    </row>
    <row r="376" spans="1:17" s="313" customFormat="1" x14ac:dyDescent="0.3">
      <c r="A376" s="307" t="s">
        <v>154</v>
      </c>
      <c r="B376" s="307" t="s">
        <v>1261</v>
      </c>
      <c r="C376" s="308">
        <v>1270107</v>
      </c>
      <c r="D376" s="308" t="s">
        <v>290</v>
      </c>
      <c r="E376" s="309" t="s">
        <v>662</v>
      </c>
      <c r="F376" s="309" t="s">
        <v>1132</v>
      </c>
      <c r="G376" s="310">
        <f>IF(F376="I",IFERROR(VLOOKUP(C376,'Consolidado 2021'!B:H,7,FALSE),0),0)</f>
        <v>316522493</v>
      </c>
      <c r="H376" s="311"/>
      <c r="I376" s="312">
        <v>0</v>
      </c>
      <c r="J376" s="311"/>
      <c r="K376" s="310">
        <f>IF(F376="I",IFERROR(SUMIF('Consolidado 2020'!N:N,Clasificaciones!C376,'Consolidado 2020'!L:L),0),0)</f>
        <v>0</v>
      </c>
      <c r="L376" s="311"/>
      <c r="M376" s="312">
        <v>0</v>
      </c>
      <c r="N376" s="311"/>
      <c r="O376" s="310">
        <v>0</v>
      </c>
      <c r="P376" s="311"/>
      <c r="Q376" s="312">
        <v>0</v>
      </c>
    </row>
    <row r="377" spans="1:17" s="313" customFormat="1" x14ac:dyDescent="0.3">
      <c r="A377" s="307" t="s">
        <v>154</v>
      </c>
      <c r="B377" s="307"/>
      <c r="C377" s="308">
        <v>1270120</v>
      </c>
      <c r="D377" s="308" t="s">
        <v>291</v>
      </c>
      <c r="E377" s="309" t="s">
        <v>662</v>
      </c>
      <c r="F377" s="309" t="s">
        <v>1129</v>
      </c>
      <c r="G377" s="310">
        <f>IF(F377="I",IFERROR(VLOOKUP(C377,'Consolidado 2021'!B:H,7,FALSE),0),0)</f>
        <v>0</v>
      </c>
      <c r="H377" s="311"/>
      <c r="I377" s="312">
        <v>0</v>
      </c>
      <c r="J377" s="311"/>
      <c r="K377" s="310">
        <f>IF(F377="I",IFERROR(SUMIF('Consolidado 2020'!N:N,Clasificaciones!C377,'Consolidado 2020'!L:L),0),0)</f>
        <v>0</v>
      </c>
      <c r="L377" s="311"/>
      <c r="M377" s="312">
        <v>0</v>
      </c>
      <c r="N377" s="311"/>
      <c r="O377" s="310">
        <v>0</v>
      </c>
      <c r="P377" s="311"/>
      <c r="Q377" s="312">
        <v>0</v>
      </c>
    </row>
    <row r="378" spans="1:17" s="313" customFormat="1" ht="12" customHeight="1" x14ac:dyDescent="0.3">
      <c r="A378" s="307" t="s">
        <v>154</v>
      </c>
      <c r="B378" s="307"/>
      <c r="C378" s="308">
        <v>127012001</v>
      </c>
      <c r="D378" s="308" t="s">
        <v>1264</v>
      </c>
      <c r="E378" s="309" t="s">
        <v>662</v>
      </c>
      <c r="F378" s="309" t="s">
        <v>1132</v>
      </c>
      <c r="G378" s="310">
        <f>IF(F378="I",IFERROR(VLOOKUP(C378,'Consolidado 2021'!B:H,7,FALSE),0),0)</f>
        <v>0</v>
      </c>
      <c r="H378" s="311"/>
      <c r="I378" s="312">
        <v>0</v>
      </c>
      <c r="J378" s="311"/>
      <c r="K378" s="310">
        <f>IF(F378="I",IFERROR(SUMIF('Consolidado 2020'!N:N,Clasificaciones!C378,'Consolidado 2020'!L:L),0),0)</f>
        <v>0</v>
      </c>
      <c r="L378" s="311"/>
      <c r="M378" s="312">
        <v>0</v>
      </c>
      <c r="N378" s="311"/>
      <c r="O378" s="310">
        <v>0</v>
      </c>
      <c r="P378" s="311"/>
      <c r="Q378" s="312">
        <v>0</v>
      </c>
    </row>
    <row r="379" spans="1:17" s="313" customFormat="1" ht="12" customHeight="1" x14ac:dyDescent="0.3">
      <c r="A379" s="307" t="s">
        <v>154</v>
      </c>
      <c r="B379" s="307"/>
      <c r="C379" s="308">
        <v>127012002</v>
      </c>
      <c r="D379" s="308" t="s">
        <v>1265</v>
      </c>
      <c r="E379" s="309" t="s">
        <v>662</v>
      </c>
      <c r="F379" s="309" t="s">
        <v>1132</v>
      </c>
      <c r="G379" s="310">
        <f>IF(F379="I",IFERROR(VLOOKUP(C379,'Consolidado 2021'!B:H,7,FALSE),0),0)</f>
        <v>0</v>
      </c>
      <c r="H379" s="311"/>
      <c r="I379" s="312">
        <v>0</v>
      </c>
      <c r="J379" s="311"/>
      <c r="K379" s="310">
        <f>IF(F379="I",IFERROR(SUMIF('Consolidado 2020'!N:N,Clasificaciones!C379,'Consolidado 2020'!L:L),0),0)</f>
        <v>0</v>
      </c>
      <c r="L379" s="311"/>
      <c r="M379" s="312">
        <v>0</v>
      </c>
      <c r="N379" s="311"/>
      <c r="O379" s="310">
        <v>0</v>
      </c>
      <c r="P379" s="311"/>
      <c r="Q379" s="312">
        <v>0</v>
      </c>
    </row>
    <row r="380" spans="1:17" s="313" customFormat="1" ht="12" customHeight="1" x14ac:dyDescent="0.3">
      <c r="A380" s="307" t="s">
        <v>154</v>
      </c>
      <c r="B380" s="307" t="s">
        <v>1266</v>
      </c>
      <c r="C380" s="308">
        <v>127012003</v>
      </c>
      <c r="D380" s="308" t="s">
        <v>292</v>
      </c>
      <c r="E380" s="309" t="s">
        <v>662</v>
      </c>
      <c r="F380" s="309" t="s">
        <v>1132</v>
      </c>
      <c r="G380" s="310">
        <f>IF(F380="I",IFERROR(VLOOKUP(C380,'Consolidado 2021'!B:H,7,FALSE),0),0)</f>
        <v>-588477</v>
      </c>
      <c r="H380" s="311"/>
      <c r="I380" s="312">
        <v>0</v>
      </c>
      <c r="J380" s="311"/>
      <c r="K380" s="310">
        <f>IF(F380="I",IFERROR(SUMIF('Consolidado 2020'!N:N,Clasificaciones!C380,'Consolidado 2020'!L:L),0),0)</f>
        <v>0</v>
      </c>
      <c r="L380" s="311"/>
      <c r="M380" s="312">
        <v>0</v>
      </c>
      <c r="N380" s="311"/>
      <c r="O380" s="310">
        <v>0</v>
      </c>
      <c r="P380" s="311"/>
      <c r="Q380" s="312">
        <v>0</v>
      </c>
    </row>
    <row r="381" spans="1:17" s="313" customFormat="1" ht="12" customHeight="1" x14ac:dyDescent="0.3">
      <c r="A381" s="307" t="s">
        <v>154</v>
      </c>
      <c r="B381" s="307" t="s">
        <v>1266</v>
      </c>
      <c r="C381" s="308">
        <v>127012004</v>
      </c>
      <c r="D381" s="308" t="s">
        <v>293</v>
      </c>
      <c r="E381" s="309" t="s">
        <v>662</v>
      </c>
      <c r="F381" s="309" t="s">
        <v>1132</v>
      </c>
      <c r="G381" s="310">
        <f>IF(F381="I",IFERROR(VLOOKUP(C381,'Consolidado 2021'!B:H,7,FALSE),0),0)</f>
        <v>-9953111</v>
      </c>
      <c r="H381" s="311"/>
      <c r="I381" s="312">
        <v>0</v>
      </c>
      <c r="J381" s="311"/>
      <c r="K381" s="310">
        <f>IF(F381="I",IFERROR(SUMIF('Consolidado 2020'!N:N,Clasificaciones!C381,'Consolidado 2020'!L:L),0),0)</f>
        <v>-2839598</v>
      </c>
      <c r="L381" s="311"/>
      <c r="M381" s="312">
        <v>0</v>
      </c>
      <c r="N381" s="311"/>
      <c r="O381" s="310">
        <v>0</v>
      </c>
      <c r="P381" s="311"/>
      <c r="Q381" s="312">
        <v>0</v>
      </c>
    </row>
    <row r="382" spans="1:17" s="313" customFormat="1" ht="12" customHeight="1" x14ac:dyDescent="0.3">
      <c r="A382" s="307" t="s">
        <v>154</v>
      </c>
      <c r="B382" s="307"/>
      <c r="C382" s="308">
        <v>127012005</v>
      </c>
      <c r="D382" s="308" t="s">
        <v>1267</v>
      </c>
      <c r="E382" s="309" t="s">
        <v>662</v>
      </c>
      <c r="F382" s="309" t="s">
        <v>1132</v>
      </c>
      <c r="G382" s="310">
        <f>IF(F382="I",IFERROR(VLOOKUP(C382,'Consolidado 2021'!B:H,7,FALSE),0),0)</f>
        <v>0</v>
      </c>
      <c r="H382" s="311"/>
      <c r="I382" s="312">
        <v>0</v>
      </c>
      <c r="J382" s="311"/>
      <c r="K382" s="310">
        <f>IF(F382="I",IFERROR(SUMIF('Consolidado 2020'!N:N,Clasificaciones!C382,'Consolidado 2020'!L:L),0),0)</f>
        <v>0</v>
      </c>
      <c r="L382" s="311"/>
      <c r="M382" s="312">
        <v>0</v>
      </c>
      <c r="N382" s="311"/>
      <c r="O382" s="310">
        <v>0</v>
      </c>
      <c r="P382" s="311"/>
      <c r="Q382" s="312">
        <v>0</v>
      </c>
    </row>
    <row r="383" spans="1:17" s="313" customFormat="1" ht="12" customHeight="1" x14ac:dyDescent="0.3">
      <c r="A383" s="307" t="s">
        <v>154</v>
      </c>
      <c r="B383" s="307"/>
      <c r="C383" s="308">
        <v>12702</v>
      </c>
      <c r="D383" s="308" t="s">
        <v>1268</v>
      </c>
      <c r="E383" s="309" t="s">
        <v>662</v>
      </c>
      <c r="F383" s="309" t="s">
        <v>1129</v>
      </c>
      <c r="G383" s="310">
        <f>IF(F383="I",IFERROR(VLOOKUP(C383,'Consolidado 2021'!B:H,7,FALSE),0),0)</f>
        <v>0</v>
      </c>
      <c r="H383" s="311"/>
      <c r="I383" s="312">
        <v>0</v>
      </c>
      <c r="J383" s="311"/>
      <c r="K383" s="310">
        <f>IF(F383="I",IFERROR(SUMIF('Consolidado 2020'!N:N,Clasificaciones!C383,'Consolidado 2020'!L:L),0),0)</f>
        <v>0</v>
      </c>
      <c r="L383" s="311"/>
      <c r="M383" s="312">
        <v>0</v>
      </c>
      <c r="N383" s="311"/>
      <c r="O383" s="310">
        <v>0</v>
      </c>
      <c r="P383" s="311"/>
      <c r="Q383" s="312">
        <v>0</v>
      </c>
    </row>
    <row r="384" spans="1:17" s="313" customFormat="1" ht="12" customHeight="1" x14ac:dyDescent="0.3">
      <c r="A384" s="307" t="s">
        <v>154</v>
      </c>
      <c r="B384" s="307"/>
      <c r="C384" s="308">
        <v>1270201</v>
      </c>
      <c r="D384" s="308" t="s">
        <v>1269</v>
      </c>
      <c r="E384" s="309" t="s">
        <v>662</v>
      </c>
      <c r="F384" s="309" t="s">
        <v>1132</v>
      </c>
      <c r="G384" s="310">
        <f>IF(F384="I",IFERROR(VLOOKUP(C384,'Consolidado 2021'!B:H,7,FALSE),0),0)</f>
        <v>0</v>
      </c>
      <c r="H384" s="311"/>
      <c r="I384" s="312">
        <v>0</v>
      </c>
      <c r="J384" s="311"/>
      <c r="K384" s="310">
        <f>IF(F384="I",IFERROR(SUMIF('Consolidado 2020'!N:N,Clasificaciones!C384,'Consolidado 2020'!L:L),0),0)</f>
        <v>0</v>
      </c>
      <c r="L384" s="311"/>
      <c r="M384" s="312">
        <v>0</v>
      </c>
      <c r="N384" s="311"/>
      <c r="O384" s="310">
        <v>0</v>
      </c>
      <c r="P384" s="311"/>
      <c r="Q384" s="312">
        <v>0</v>
      </c>
    </row>
    <row r="385" spans="1:17" s="313" customFormat="1" ht="12" customHeight="1" x14ac:dyDescent="0.3">
      <c r="A385" s="307" t="s">
        <v>154</v>
      </c>
      <c r="B385" s="307"/>
      <c r="C385" s="308">
        <v>1270202</v>
      </c>
      <c r="D385" s="308" t="s">
        <v>1270</v>
      </c>
      <c r="E385" s="309" t="s">
        <v>662</v>
      </c>
      <c r="F385" s="309" t="s">
        <v>1132</v>
      </c>
      <c r="G385" s="310">
        <f>IF(F385="I",IFERROR(VLOOKUP(C385,'Consolidado 2021'!B:H,7,FALSE),0),0)</f>
        <v>0</v>
      </c>
      <c r="H385" s="311"/>
      <c r="I385" s="312">
        <v>0</v>
      </c>
      <c r="J385" s="311"/>
      <c r="K385" s="310">
        <f>IF(F385="I",IFERROR(SUMIF('Consolidado 2020'!N:N,Clasificaciones!C385,'Consolidado 2020'!L:L),0),0)</f>
        <v>0</v>
      </c>
      <c r="L385" s="311"/>
      <c r="M385" s="312">
        <v>0</v>
      </c>
      <c r="N385" s="311"/>
      <c r="O385" s="310">
        <v>0</v>
      </c>
      <c r="P385" s="311"/>
      <c r="Q385" s="312">
        <v>0</v>
      </c>
    </row>
    <row r="386" spans="1:17" s="313" customFormat="1" ht="12" customHeight="1" x14ac:dyDescent="0.3">
      <c r="A386" s="307" t="s">
        <v>154</v>
      </c>
      <c r="B386" s="307"/>
      <c r="C386" s="308">
        <v>1270203</v>
      </c>
      <c r="D386" s="308" t="s">
        <v>1271</v>
      </c>
      <c r="E386" s="309" t="s">
        <v>662</v>
      </c>
      <c r="F386" s="309" t="s">
        <v>1132</v>
      </c>
      <c r="G386" s="310">
        <f>IF(F386="I",IFERROR(VLOOKUP(C386,'Consolidado 2021'!B:H,7,FALSE),0),0)</f>
        <v>0</v>
      </c>
      <c r="H386" s="311"/>
      <c r="I386" s="312">
        <v>0</v>
      </c>
      <c r="J386" s="311"/>
      <c r="K386" s="310">
        <f>IF(F386="I",IFERROR(SUMIF('Consolidado 2020'!N:N,Clasificaciones!C386,'Consolidado 2020'!L:L),0),0)</f>
        <v>0</v>
      </c>
      <c r="L386" s="311"/>
      <c r="M386" s="312">
        <v>0</v>
      </c>
      <c r="N386" s="311"/>
      <c r="O386" s="310">
        <v>0</v>
      </c>
      <c r="P386" s="311"/>
      <c r="Q386" s="312">
        <v>0</v>
      </c>
    </row>
    <row r="387" spans="1:17" s="313" customFormat="1" ht="12" customHeight="1" x14ac:dyDescent="0.3">
      <c r="A387" s="307" t="s">
        <v>154</v>
      </c>
      <c r="B387" s="307"/>
      <c r="C387" s="308">
        <v>1270220</v>
      </c>
      <c r="D387" s="308" t="s">
        <v>291</v>
      </c>
      <c r="E387" s="309" t="s">
        <v>662</v>
      </c>
      <c r="F387" s="309" t="s">
        <v>1132</v>
      </c>
      <c r="G387" s="310">
        <f>IF(F387="I",IFERROR(VLOOKUP(C387,'Consolidado 2021'!B:H,7,FALSE),0),0)</f>
        <v>0</v>
      </c>
      <c r="H387" s="311"/>
      <c r="I387" s="312">
        <v>0</v>
      </c>
      <c r="J387" s="311"/>
      <c r="K387" s="310">
        <f>IF(F387="I",IFERROR(SUMIF('Consolidado 2020'!N:N,Clasificaciones!C387,'Consolidado 2020'!L:L),0),0)</f>
        <v>0</v>
      </c>
      <c r="L387" s="311"/>
      <c r="M387" s="312">
        <v>0</v>
      </c>
      <c r="N387" s="311"/>
      <c r="O387" s="310">
        <v>0</v>
      </c>
      <c r="P387" s="311"/>
      <c r="Q387" s="312">
        <v>0</v>
      </c>
    </row>
    <row r="388" spans="1:17" s="313" customFormat="1" ht="12" customHeight="1" x14ac:dyDescent="0.3">
      <c r="A388" s="307" t="s">
        <v>154</v>
      </c>
      <c r="B388" s="307"/>
      <c r="C388" s="308">
        <v>128</v>
      </c>
      <c r="D388" s="308" t="s">
        <v>294</v>
      </c>
      <c r="E388" s="309" t="s">
        <v>662</v>
      </c>
      <c r="F388" s="309" t="s">
        <v>1129</v>
      </c>
      <c r="G388" s="310">
        <f>IF(F388="I",IFERROR(VLOOKUP(C388,'Consolidado 2021'!B:H,7,FALSE),0),0)</f>
        <v>0</v>
      </c>
      <c r="H388" s="311"/>
      <c r="I388" s="312">
        <v>0</v>
      </c>
      <c r="J388" s="311"/>
      <c r="K388" s="310">
        <f>IF(F388="I",IFERROR(SUMIF('Consolidado 2020'!N:N,Clasificaciones!C388,'Consolidado 2020'!L:L),0),0)</f>
        <v>0</v>
      </c>
      <c r="L388" s="311"/>
      <c r="M388" s="312">
        <v>0</v>
      </c>
      <c r="N388" s="311"/>
      <c r="O388" s="310">
        <v>0</v>
      </c>
      <c r="P388" s="311"/>
      <c r="Q388" s="312">
        <v>0</v>
      </c>
    </row>
    <row r="389" spans="1:17" s="313" customFormat="1" ht="12" customHeight="1" x14ac:dyDescent="0.3">
      <c r="A389" s="307" t="s">
        <v>154</v>
      </c>
      <c r="B389" s="307"/>
      <c r="C389" s="308">
        <v>12801</v>
      </c>
      <c r="D389" s="308" t="s">
        <v>295</v>
      </c>
      <c r="E389" s="309" t="s">
        <v>662</v>
      </c>
      <c r="F389" s="309" t="s">
        <v>1129</v>
      </c>
      <c r="G389" s="310">
        <f>IF(F389="I",IFERROR(VLOOKUP(C389,'Consolidado 2021'!B:H,7,FALSE),0),0)</f>
        <v>0</v>
      </c>
      <c r="H389" s="311"/>
      <c r="I389" s="312">
        <v>0</v>
      </c>
      <c r="J389" s="311"/>
      <c r="K389" s="310">
        <f>IF(F389="I",IFERROR(SUMIF('Consolidado 2020'!N:N,Clasificaciones!C389,'Consolidado 2020'!L:L),0),0)</f>
        <v>0</v>
      </c>
      <c r="L389" s="311"/>
      <c r="M389" s="312">
        <v>0</v>
      </c>
      <c r="N389" s="311"/>
      <c r="O389" s="310">
        <v>0</v>
      </c>
      <c r="P389" s="311"/>
      <c r="Q389" s="312">
        <v>0</v>
      </c>
    </row>
    <row r="390" spans="1:17" s="313" customFormat="1" ht="12" customHeight="1" x14ac:dyDescent="0.3">
      <c r="A390" s="307" t="s">
        <v>154</v>
      </c>
      <c r="B390" s="307" t="s">
        <v>1266</v>
      </c>
      <c r="C390" s="308">
        <v>1280101</v>
      </c>
      <c r="D390" s="308" t="s">
        <v>1272</v>
      </c>
      <c r="E390" s="309" t="s">
        <v>662</v>
      </c>
      <c r="F390" s="309" t="s">
        <v>1132</v>
      </c>
      <c r="G390" s="310">
        <f>IF(F390="I",IFERROR(VLOOKUP(C390,'Consolidado 2021'!B:H,7,FALSE),0),0)</f>
        <v>0</v>
      </c>
      <c r="H390" s="311"/>
      <c r="I390" s="312">
        <v>0</v>
      </c>
      <c r="J390" s="311"/>
      <c r="K390" s="310">
        <f>IF(F390="I",IFERROR(SUMIF('Consolidado 2020'!N:N,Clasificaciones!C390,'Consolidado 2020'!L:L),0),0)</f>
        <v>446955175</v>
      </c>
      <c r="L390" s="311"/>
      <c r="M390" s="312">
        <v>0</v>
      </c>
      <c r="N390" s="311"/>
      <c r="O390" s="310">
        <v>0</v>
      </c>
      <c r="P390" s="311"/>
      <c r="Q390" s="312">
        <v>0</v>
      </c>
    </row>
    <row r="391" spans="1:17" s="313" customFormat="1" ht="12" customHeight="1" x14ac:dyDescent="0.3">
      <c r="A391" s="307" t="s">
        <v>154</v>
      </c>
      <c r="B391" s="307" t="s">
        <v>295</v>
      </c>
      <c r="C391" s="308">
        <v>1280102</v>
      </c>
      <c r="D391" s="308" t="s">
        <v>296</v>
      </c>
      <c r="E391" s="309" t="s">
        <v>1137</v>
      </c>
      <c r="F391" s="309" t="s">
        <v>1132</v>
      </c>
      <c r="G391" s="310">
        <f>IF(F391="I",IFERROR(VLOOKUP(C391,'Consolidado 2021'!B:H,7,FALSE),0),0)</f>
        <v>601939952</v>
      </c>
      <c r="H391" s="311"/>
      <c r="I391" s="312">
        <v>0</v>
      </c>
      <c r="J391" s="311"/>
      <c r="K391" s="310">
        <f>IF(F391="I",IFERROR(SUMIF('Consolidado 2020'!N:N,Clasificaciones!C391,'Consolidado 2020'!L:L),0),0)</f>
        <v>0</v>
      </c>
      <c r="L391" s="311"/>
      <c r="M391" s="312">
        <v>0</v>
      </c>
      <c r="N391" s="311"/>
      <c r="O391" s="310">
        <v>0</v>
      </c>
      <c r="P391" s="311"/>
      <c r="Q391" s="312">
        <v>0</v>
      </c>
    </row>
    <row r="392" spans="1:17" s="313" customFormat="1" ht="12" customHeight="1" x14ac:dyDescent="0.3">
      <c r="A392" s="307" t="s">
        <v>154</v>
      </c>
      <c r="B392" s="307" t="s">
        <v>303</v>
      </c>
      <c r="C392" s="308">
        <v>12802</v>
      </c>
      <c r="D392" s="308" t="s">
        <v>297</v>
      </c>
      <c r="E392" s="309" t="s">
        <v>662</v>
      </c>
      <c r="F392" s="309" t="s">
        <v>1132</v>
      </c>
      <c r="G392" s="310">
        <f>IF(F392="I",IFERROR(VLOOKUP(C392,'Consolidado 2021'!B:H,7,FALSE),0),0)</f>
        <v>690611542</v>
      </c>
      <c r="H392" s="311"/>
      <c r="I392" s="312">
        <v>0</v>
      </c>
      <c r="J392" s="311"/>
      <c r="K392" s="310">
        <f>IF(F392="I",IFERROR(SUMIF('Consolidado 2020'!N:N,Clasificaciones!C392,'Consolidado 2020'!L:L),0),0)</f>
        <v>664927388</v>
      </c>
      <c r="L392" s="311"/>
      <c r="M392" s="312">
        <v>0</v>
      </c>
      <c r="N392" s="311"/>
      <c r="O392" s="310">
        <v>0</v>
      </c>
      <c r="P392" s="311"/>
      <c r="Q392" s="312">
        <v>0</v>
      </c>
    </row>
    <row r="393" spans="1:17" s="313" customFormat="1" ht="12" customHeight="1" x14ac:dyDescent="0.3">
      <c r="A393" s="307" t="s">
        <v>154</v>
      </c>
      <c r="B393" s="307" t="s">
        <v>298</v>
      </c>
      <c r="C393" s="308">
        <v>12803</v>
      </c>
      <c r="D393" s="308" t="s">
        <v>298</v>
      </c>
      <c r="E393" s="309" t="s">
        <v>662</v>
      </c>
      <c r="F393" s="309" t="s">
        <v>1132</v>
      </c>
      <c r="G393" s="310">
        <f>IF(F393="I",IFERROR(VLOOKUP(C393,'Consolidado 2021'!B:H,7,FALSE),0),0)</f>
        <v>8000000</v>
      </c>
      <c r="H393" s="311"/>
      <c r="I393" s="312">
        <v>0</v>
      </c>
      <c r="J393" s="311"/>
      <c r="K393" s="310">
        <f>IF(F393="I",IFERROR(SUMIF('Consolidado 2020'!N:N,Clasificaciones!C393,'Consolidado 2020'!L:L),0),0)</f>
        <v>8000000</v>
      </c>
      <c r="L393" s="311"/>
      <c r="M393" s="312">
        <v>0</v>
      </c>
      <c r="N393" s="311"/>
      <c r="O393" s="310">
        <v>0</v>
      </c>
      <c r="P393" s="311"/>
      <c r="Q393" s="312">
        <v>0</v>
      </c>
    </row>
    <row r="394" spans="1:17" s="313" customFormat="1" ht="12" customHeight="1" x14ac:dyDescent="0.3">
      <c r="A394" s="307" t="s">
        <v>154</v>
      </c>
      <c r="B394" s="307"/>
      <c r="C394" s="308">
        <v>12804</v>
      </c>
      <c r="D394" s="308" t="s">
        <v>299</v>
      </c>
      <c r="E394" s="309" t="s">
        <v>662</v>
      </c>
      <c r="F394" s="309" t="s">
        <v>1129</v>
      </c>
      <c r="G394" s="310">
        <f>IF(F394="I",IFERROR(VLOOKUP(C394,'Consolidado 2021'!B:H,7,FALSE),0),0)</f>
        <v>0</v>
      </c>
      <c r="H394" s="311"/>
      <c r="I394" s="312">
        <v>0</v>
      </c>
      <c r="J394" s="311"/>
      <c r="K394" s="310">
        <f>IF(F394="I",IFERROR(SUMIF('Consolidado 2020'!N:N,Clasificaciones!C394,'Consolidado 2020'!L:L),0),0)</f>
        <v>0</v>
      </c>
      <c r="L394" s="311"/>
      <c r="M394" s="312">
        <v>0</v>
      </c>
      <c r="N394" s="311"/>
      <c r="O394" s="310">
        <v>0</v>
      </c>
      <c r="P394" s="311"/>
      <c r="Q394" s="312">
        <v>0</v>
      </c>
    </row>
    <row r="395" spans="1:17" s="313" customFormat="1" ht="12" customHeight="1" x14ac:dyDescent="0.3">
      <c r="A395" s="307" t="s">
        <v>154</v>
      </c>
      <c r="B395" s="307" t="s">
        <v>299</v>
      </c>
      <c r="C395" s="308">
        <v>1280401</v>
      </c>
      <c r="D395" s="308" t="s">
        <v>300</v>
      </c>
      <c r="E395" s="309" t="s">
        <v>662</v>
      </c>
      <c r="F395" s="309" t="s">
        <v>1132</v>
      </c>
      <c r="G395" s="310">
        <f>IF(F395="I",IFERROR(VLOOKUP(C395,'Consolidado 2021'!B:H,7,FALSE),0),0)</f>
        <v>457571471</v>
      </c>
      <c r="H395" s="311"/>
      <c r="I395" s="312">
        <v>0</v>
      </c>
      <c r="J395" s="311"/>
      <c r="K395" s="310">
        <f>IF(F395="I",IFERROR(SUMIF('Consolidado 2020'!N:N,Clasificaciones!C395,'Consolidado 2020'!L:L),0),0)</f>
        <v>457571471</v>
      </c>
      <c r="L395" s="311"/>
      <c r="M395" s="312">
        <v>0</v>
      </c>
      <c r="N395" s="311"/>
      <c r="O395" s="310">
        <v>0</v>
      </c>
      <c r="P395" s="311"/>
      <c r="Q395" s="312">
        <v>0</v>
      </c>
    </row>
    <row r="396" spans="1:17" s="313" customFormat="1" ht="12" customHeight="1" x14ac:dyDescent="0.3">
      <c r="A396" s="307" t="s">
        <v>154</v>
      </c>
      <c r="B396" s="307"/>
      <c r="C396" s="308">
        <v>12805</v>
      </c>
      <c r="D396" s="308" t="s">
        <v>290</v>
      </c>
      <c r="E396" s="309" t="s">
        <v>662</v>
      </c>
      <c r="F396" s="309" t="s">
        <v>1132</v>
      </c>
      <c r="G396" s="310">
        <f>IF(F396="I",IFERROR(VLOOKUP(C396,'Consolidado 2021'!B:H,7,FALSE),0),0)</f>
        <v>0</v>
      </c>
      <c r="H396" s="311"/>
      <c r="I396" s="312">
        <v>0</v>
      </c>
      <c r="J396" s="311"/>
      <c r="K396" s="310">
        <f>IF(F396="I",IFERROR(SUMIF('Consolidado 2020'!N:N,Clasificaciones!C396,'Consolidado 2020'!L:L),0),0)</f>
        <v>0</v>
      </c>
      <c r="L396" s="311"/>
      <c r="M396" s="312">
        <v>0</v>
      </c>
      <c r="N396" s="311"/>
      <c r="O396" s="310">
        <v>0</v>
      </c>
      <c r="P396" s="311"/>
      <c r="Q396" s="312">
        <v>0</v>
      </c>
    </row>
    <row r="397" spans="1:17" s="313" customFormat="1" ht="12" customHeight="1" x14ac:dyDescent="0.3">
      <c r="A397" s="307" t="s">
        <v>154</v>
      </c>
      <c r="B397" s="307"/>
      <c r="C397" s="308">
        <v>12806</v>
      </c>
      <c r="D397" s="308" t="s">
        <v>1273</v>
      </c>
      <c r="E397" s="309" t="s">
        <v>662</v>
      </c>
      <c r="F397" s="309" t="s">
        <v>1132</v>
      </c>
      <c r="G397" s="310">
        <f>IF(F397="I",IFERROR(VLOOKUP(C397,'Consolidado 2021'!B:H,7,FALSE),0),0)</f>
        <v>0</v>
      </c>
      <c r="H397" s="311"/>
      <c r="I397" s="312">
        <v>0</v>
      </c>
      <c r="J397" s="311"/>
      <c r="K397" s="310">
        <f>IF(F397="I",IFERROR(SUMIF('Consolidado 2020'!N:N,Clasificaciones!C397,'Consolidado 2020'!L:L),0),0)</f>
        <v>0</v>
      </c>
      <c r="L397" s="311"/>
      <c r="M397" s="312">
        <v>0</v>
      </c>
      <c r="N397" s="311"/>
      <c r="O397" s="310">
        <v>0</v>
      </c>
      <c r="P397" s="311"/>
      <c r="Q397" s="312">
        <v>0</v>
      </c>
    </row>
    <row r="398" spans="1:17" s="313" customFormat="1" ht="12" customHeight="1" x14ac:dyDescent="0.3">
      <c r="A398" s="307" t="s">
        <v>154</v>
      </c>
      <c r="B398" s="307" t="s">
        <v>1227</v>
      </c>
      <c r="C398" s="308">
        <v>12807</v>
      </c>
      <c r="D398" s="308" t="s">
        <v>1088</v>
      </c>
      <c r="E398" s="309" t="s">
        <v>662</v>
      </c>
      <c r="F398" s="309" t="s">
        <v>1132</v>
      </c>
      <c r="G398" s="310">
        <f>IF(F398="I",IFERROR(VLOOKUP(C398,'Consolidado 2021'!B:H,7,FALSE),0),0)</f>
        <v>0</v>
      </c>
      <c r="H398" s="311"/>
      <c r="I398" s="312">
        <v>0</v>
      </c>
      <c r="J398" s="311"/>
      <c r="K398" s="310">
        <f>IF(F398="I",IFERROR(SUMIF('Consolidado 2020'!N:N,Clasificaciones!C398,'Consolidado 2020'!L:L),0),0)</f>
        <v>0</v>
      </c>
      <c r="L398" s="311"/>
      <c r="M398" s="312">
        <v>0</v>
      </c>
      <c r="N398" s="311"/>
      <c r="O398" s="310">
        <v>0</v>
      </c>
      <c r="P398" s="311"/>
      <c r="Q398" s="312">
        <v>0</v>
      </c>
    </row>
    <row r="399" spans="1:17" s="313" customFormat="1" ht="12" customHeight="1" x14ac:dyDescent="0.3">
      <c r="A399" s="307" t="s">
        <v>154</v>
      </c>
      <c r="B399" s="307" t="s">
        <v>303</v>
      </c>
      <c r="C399" s="308">
        <v>12808</v>
      </c>
      <c r="D399" s="308" t="s">
        <v>301</v>
      </c>
      <c r="E399" s="309" t="s">
        <v>662</v>
      </c>
      <c r="F399" s="309" t="s">
        <v>1132</v>
      </c>
      <c r="G399" s="310">
        <f>IF(F399="I",IFERROR(VLOOKUP(C399,'Consolidado 2021'!B:H,7,FALSE),0),0)</f>
        <v>45425205</v>
      </c>
      <c r="H399" s="311"/>
      <c r="I399" s="312">
        <v>0</v>
      </c>
      <c r="J399" s="311"/>
      <c r="K399" s="310">
        <f>IF(F399="I",IFERROR(SUMIF('Consolidado 2020'!N:N,Clasificaciones!C399,'Consolidado 2020'!L:L),0),0)</f>
        <v>0</v>
      </c>
      <c r="L399" s="311"/>
      <c r="M399" s="312">
        <v>0</v>
      </c>
      <c r="N399" s="311"/>
      <c r="O399" s="310">
        <v>0</v>
      </c>
      <c r="P399" s="311"/>
      <c r="Q399" s="312">
        <v>0</v>
      </c>
    </row>
    <row r="400" spans="1:17" s="313" customFormat="1" ht="12" customHeight="1" x14ac:dyDescent="0.3">
      <c r="A400" s="307" t="s">
        <v>154</v>
      </c>
      <c r="B400" s="307"/>
      <c r="C400" s="308">
        <v>12820</v>
      </c>
      <c r="D400" s="308" t="s">
        <v>302</v>
      </c>
      <c r="E400" s="309" t="s">
        <v>662</v>
      </c>
      <c r="F400" s="309" t="s">
        <v>1129</v>
      </c>
      <c r="G400" s="310">
        <f>IF(F400="I",IFERROR(VLOOKUP(C400,'Consolidado 2021'!B:H,7,FALSE),0),0)</f>
        <v>0</v>
      </c>
      <c r="H400" s="311"/>
      <c r="I400" s="312">
        <v>0</v>
      </c>
      <c r="J400" s="311"/>
      <c r="K400" s="310">
        <f>IF(F400="I",IFERROR(SUMIF('Consolidado 2020'!N:N,Clasificaciones!C400,'Consolidado 2020'!L:L),0),0)</f>
        <v>0</v>
      </c>
      <c r="L400" s="311"/>
      <c r="M400" s="312">
        <v>0</v>
      </c>
      <c r="N400" s="311"/>
      <c r="O400" s="310">
        <v>0</v>
      </c>
      <c r="P400" s="311"/>
      <c r="Q400" s="312">
        <v>0</v>
      </c>
    </row>
    <row r="401" spans="1:17" s="313" customFormat="1" ht="12" customHeight="1" x14ac:dyDescent="0.3">
      <c r="A401" s="307" t="s">
        <v>154</v>
      </c>
      <c r="B401" s="307" t="s">
        <v>1274</v>
      </c>
      <c r="C401" s="308">
        <v>1282001</v>
      </c>
      <c r="D401" s="308" t="s">
        <v>295</v>
      </c>
      <c r="E401" s="309" t="s">
        <v>662</v>
      </c>
      <c r="F401" s="309" t="s">
        <v>1132</v>
      </c>
      <c r="G401" s="310">
        <f>IF(F401="I",IFERROR(VLOOKUP(C401,'Consolidado 2021'!B:H,7,FALSE),0),0)</f>
        <v>-90386130</v>
      </c>
      <c r="H401" s="311"/>
      <c r="I401" s="312">
        <v>0</v>
      </c>
      <c r="J401" s="311"/>
      <c r="K401" s="310">
        <f>IF(F401="I",IFERROR(SUMIF('Consolidado 2020'!N:N,Clasificaciones!C401,'Consolidado 2020'!L:L),0),0)</f>
        <v>-128817828</v>
      </c>
      <c r="L401" s="311"/>
      <c r="M401" s="312">
        <v>0</v>
      </c>
      <c r="N401" s="311"/>
      <c r="O401" s="310">
        <v>0</v>
      </c>
      <c r="P401" s="311"/>
      <c r="Q401" s="312">
        <v>0</v>
      </c>
    </row>
    <row r="402" spans="1:17" s="313" customFormat="1" ht="12" customHeight="1" x14ac:dyDescent="0.3">
      <c r="A402" s="307" t="s">
        <v>154</v>
      </c>
      <c r="B402" s="307" t="s">
        <v>1274</v>
      </c>
      <c r="C402" s="308">
        <v>1282002</v>
      </c>
      <c r="D402" s="308" t="s">
        <v>298</v>
      </c>
      <c r="E402" s="309" t="s">
        <v>662</v>
      </c>
      <c r="F402" s="309" t="s">
        <v>1132</v>
      </c>
      <c r="G402" s="310">
        <f>IF(F402="I",IFERROR(VLOOKUP(C402,'Consolidado 2021'!B:H,7,FALSE),0),0)</f>
        <v>-3200012</v>
      </c>
      <c r="H402" s="311"/>
      <c r="I402" s="312">
        <v>0</v>
      </c>
      <c r="J402" s="311"/>
      <c r="K402" s="310">
        <f>IF(F402="I",IFERROR(SUMIF('Consolidado 2020'!N:N,Clasificaciones!C402,'Consolidado 2020'!L:L),0),0)</f>
        <v>0</v>
      </c>
      <c r="L402" s="311"/>
      <c r="M402" s="312">
        <v>0</v>
      </c>
      <c r="N402" s="311"/>
      <c r="O402" s="310">
        <v>0</v>
      </c>
      <c r="P402" s="311"/>
      <c r="Q402" s="312">
        <v>0</v>
      </c>
    </row>
    <row r="403" spans="1:17" s="313" customFormat="1" ht="12" customHeight="1" x14ac:dyDescent="0.3">
      <c r="A403" s="307" t="s">
        <v>154</v>
      </c>
      <c r="B403" s="307" t="s">
        <v>1274</v>
      </c>
      <c r="C403" s="308">
        <v>1282003</v>
      </c>
      <c r="D403" s="308" t="s">
        <v>300</v>
      </c>
      <c r="E403" s="309" t="s">
        <v>662</v>
      </c>
      <c r="F403" s="309" t="s">
        <v>1132</v>
      </c>
      <c r="G403" s="310">
        <f>IF(F403="I",IFERROR(VLOOKUP(C403,'Consolidado 2021'!B:H,7,FALSE),0),0)</f>
        <v>-123254144</v>
      </c>
      <c r="H403" s="311"/>
      <c r="I403" s="312">
        <v>0</v>
      </c>
      <c r="J403" s="311"/>
      <c r="K403" s="310">
        <f>IF(F403="I",IFERROR(SUMIF('Consolidado 2020'!N:N,Clasificaciones!C403,'Consolidado 2020'!L:L),0),0)</f>
        <v>-36056876</v>
      </c>
      <c r="L403" s="311"/>
      <c r="M403" s="312">
        <v>0</v>
      </c>
      <c r="N403" s="311"/>
      <c r="O403" s="310">
        <v>0</v>
      </c>
      <c r="P403" s="311"/>
      <c r="Q403" s="312">
        <v>0</v>
      </c>
    </row>
    <row r="404" spans="1:17" s="313" customFormat="1" ht="12" customHeight="1" x14ac:dyDescent="0.3">
      <c r="A404" s="307" t="s">
        <v>154</v>
      </c>
      <c r="B404" s="307" t="s">
        <v>1274</v>
      </c>
      <c r="C404" s="308">
        <v>1282004</v>
      </c>
      <c r="D404" s="308" t="s">
        <v>303</v>
      </c>
      <c r="E404" s="309" t="s">
        <v>662</v>
      </c>
      <c r="F404" s="309" t="s">
        <v>1132</v>
      </c>
      <c r="G404" s="310">
        <f>IF(F404="I",IFERROR(VLOOKUP(C404,'Consolidado 2021'!B:H,7,FALSE),0),0)</f>
        <v>-254552247</v>
      </c>
      <c r="H404" s="311"/>
      <c r="I404" s="312">
        <v>0</v>
      </c>
      <c r="J404" s="311"/>
      <c r="K404" s="310">
        <f>IF(F404="I",IFERROR(SUMIF('Consolidado 2020'!N:N,Clasificaciones!C404,'Consolidado 2020'!L:L),0),0)</f>
        <v>0</v>
      </c>
      <c r="L404" s="311"/>
      <c r="M404" s="312">
        <v>0</v>
      </c>
      <c r="N404" s="311"/>
      <c r="O404" s="310">
        <v>0</v>
      </c>
      <c r="P404" s="311"/>
      <c r="Q404" s="312">
        <v>0</v>
      </c>
    </row>
    <row r="405" spans="1:17" s="313" customFormat="1" ht="12" customHeight="1" x14ac:dyDescent="0.3">
      <c r="A405" s="307" t="s">
        <v>154</v>
      </c>
      <c r="B405" s="307"/>
      <c r="C405" s="308">
        <v>1282005</v>
      </c>
      <c r="D405" s="308" t="s">
        <v>1273</v>
      </c>
      <c r="E405" s="309" t="s">
        <v>662</v>
      </c>
      <c r="F405" s="309" t="s">
        <v>1132</v>
      </c>
      <c r="G405" s="310">
        <f>IF(F405="I",IFERROR(VLOOKUP(C405,'Consolidado 2021'!B:H,7,FALSE),0),0)</f>
        <v>0</v>
      </c>
      <c r="H405" s="311"/>
      <c r="I405" s="312">
        <v>0</v>
      </c>
      <c r="J405" s="311"/>
      <c r="K405" s="310">
        <f>IF(F405="I",IFERROR(SUMIF('Consolidado 2020'!N:N,Clasificaciones!C405,'Consolidado 2020'!L:L),0),0)</f>
        <v>0</v>
      </c>
      <c r="L405" s="311"/>
      <c r="M405" s="312">
        <v>0</v>
      </c>
      <c r="N405" s="311"/>
      <c r="O405" s="310">
        <v>0</v>
      </c>
      <c r="P405" s="311"/>
      <c r="Q405" s="312">
        <v>0</v>
      </c>
    </row>
    <row r="406" spans="1:17" s="313" customFormat="1" ht="12" customHeight="1" x14ac:dyDescent="0.3">
      <c r="A406" s="307" t="s">
        <v>154</v>
      </c>
      <c r="B406" s="307"/>
      <c r="C406" s="308">
        <v>129</v>
      </c>
      <c r="D406" s="308" t="s">
        <v>304</v>
      </c>
      <c r="E406" s="309" t="s">
        <v>662</v>
      </c>
      <c r="F406" s="309" t="s">
        <v>1129</v>
      </c>
      <c r="G406" s="310">
        <f>IF(F406="I",IFERROR(VLOOKUP(C406,'Consolidado 2021'!B:H,7,FALSE),0),0)</f>
        <v>0</v>
      </c>
      <c r="H406" s="311"/>
      <c r="I406" s="312">
        <v>0</v>
      </c>
      <c r="J406" s="311"/>
      <c r="K406" s="310">
        <f>IF(F406="I",IFERROR(SUMIF('Consolidado 2020'!N:N,Clasificaciones!C406,'Consolidado 2020'!L:L),0),0)</f>
        <v>0</v>
      </c>
      <c r="L406" s="311"/>
      <c r="M406" s="312">
        <v>0</v>
      </c>
      <c r="N406" s="311"/>
      <c r="O406" s="310">
        <v>0</v>
      </c>
      <c r="P406" s="311"/>
      <c r="Q406" s="312">
        <v>0</v>
      </c>
    </row>
    <row r="407" spans="1:17" s="313" customFormat="1" ht="12" customHeight="1" x14ac:dyDescent="0.3">
      <c r="A407" s="307" t="s">
        <v>154</v>
      </c>
      <c r="B407" s="307" t="s">
        <v>1275</v>
      </c>
      <c r="C407" s="308">
        <v>12901</v>
      </c>
      <c r="D407" s="308" t="s">
        <v>305</v>
      </c>
      <c r="E407" s="309" t="s">
        <v>662</v>
      </c>
      <c r="F407" s="309" t="s">
        <v>1132</v>
      </c>
      <c r="G407" s="310">
        <f>IF(F407="I",IFERROR(VLOOKUP(C407,'Consolidado 2021'!B:H,7,FALSE),0),0)</f>
        <v>12374918</v>
      </c>
      <c r="H407" s="311"/>
      <c r="I407" s="312">
        <v>0</v>
      </c>
      <c r="J407" s="311"/>
      <c r="K407" s="310">
        <f>IF(F407="I",IFERROR(SUMIF('Consolidado 2020'!N:N,Clasificaciones!C407,'Consolidado 2020'!L:L),0),0)</f>
        <v>0</v>
      </c>
      <c r="L407" s="311"/>
      <c r="M407" s="312">
        <v>0</v>
      </c>
      <c r="N407" s="311"/>
      <c r="O407" s="310">
        <v>0</v>
      </c>
      <c r="P407" s="311"/>
      <c r="Q407" s="312">
        <v>0</v>
      </c>
    </row>
    <row r="408" spans="1:17" s="313" customFormat="1" ht="12" customHeight="1" x14ac:dyDescent="0.3">
      <c r="A408" s="307" t="s">
        <v>306</v>
      </c>
      <c r="B408" s="307"/>
      <c r="C408" s="308">
        <v>2</v>
      </c>
      <c r="D408" s="308" t="s">
        <v>306</v>
      </c>
      <c r="E408" s="309" t="s">
        <v>662</v>
      </c>
      <c r="F408" s="309" t="s">
        <v>1129</v>
      </c>
      <c r="G408" s="310">
        <f>-IF(F408="I",IFERROR(VLOOKUP(C408,'Consolidado 2021'!B:H,7,FALSE),0),0)</f>
        <v>0</v>
      </c>
      <c r="H408" s="311"/>
      <c r="I408" s="312">
        <v>0</v>
      </c>
      <c r="J408" s="311"/>
      <c r="K408" s="310">
        <f>IF(F408="I",IFERROR(SUMIF('Consolidado 2020'!N:N,Clasificaciones!C408,'Consolidado 2020'!L:L),0),0)</f>
        <v>0</v>
      </c>
      <c r="L408" s="311"/>
      <c r="M408" s="312">
        <v>0</v>
      </c>
      <c r="N408" s="311"/>
      <c r="O408" s="310">
        <v>0</v>
      </c>
      <c r="P408" s="311"/>
      <c r="Q408" s="312">
        <v>0</v>
      </c>
    </row>
    <row r="409" spans="1:17" s="313" customFormat="1" ht="12" customHeight="1" x14ac:dyDescent="0.3">
      <c r="A409" s="307" t="s">
        <v>306</v>
      </c>
      <c r="B409" s="307"/>
      <c r="C409" s="308">
        <v>21</v>
      </c>
      <c r="D409" s="308" t="s">
        <v>307</v>
      </c>
      <c r="E409" s="309" t="s">
        <v>662</v>
      </c>
      <c r="F409" s="309" t="s">
        <v>1129</v>
      </c>
      <c r="G409" s="310">
        <f>-IF(F409="I",IFERROR(VLOOKUP(C409,'Consolidado 2021'!B:H,7,FALSE),0),0)</f>
        <v>0</v>
      </c>
      <c r="H409" s="311"/>
      <c r="I409" s="312">
        <v>0</v>
      </c>
      <c r="J409" s="311"/>
      <c r="K409" s="310">
        <f>IF(F409="I",IFERROR(SUMIF('Consolidado 2020'!N:N,Clasificaciones!C409,'Consolidado 2020'!L:L),0),0)</f>
        <v>0</v>
      </c>
      <c r="L409" s="311"/>
      <c r="M409" s="312">
        <v>0</v>
      </c>
      <c r="N409" s="311"/>
      <c r="O409" s="310">
        <v>0</v>
      </c>
      <c r="P409" s="311"/>
      <c r="Q409" s="312">
        <v>0</v>
      </c>
    </row>
    <row r="410" spans="1:17" s="313" customFormat="1" ht="12" customHeight="1" x14ac:dyDescent="0.3">
      <c r="A410" s="307" t="s">
        <v>306</v>
      </c>
      <c r="B410" s="307"/>
      <c r="C410" s="308">
        <v>211</v>
      </c>
      <c r="D410" s="308" t="s">
        <v>308</v>
      </c>
      <c r="E410" s="309" t="s">
        <v>662</v>
      </c>
      <c r="F410" s="309" t="s">
        <v>1129</v>
      </c>
      <c r="G410" s="310">
        <f>-IF(F410="I",IFERROR(VLOOKUP(C410,'Consolidado 2021'!B:H,7,FALSE),0),0)</f>
        <v>0</v>
      </c>
      <c r="H410" s="311"/>
      <c r="I410" s="312">
        <v>0</v>
      </c>
      <c r="J410" s="311"/>
      <c r="K410" s="310">
        <f>IF(F410="I",IFERROR(SUMIF('Consolidado 2020'!N:N,Clasificaciones!C410,'Consolidado 2020'!L:L),0),0)</f>
        <v>0</v>
      </c>
      <c r="L410" s="311"/>
      <c r="M410" s="312">
        <v>0</v>
      </c>
      <c r="N410" s="311"/>
      <c r="O410" s="310">
        <v>0</v>
      </c>
      <c r="P410" s="311"/>
      <c r="Q410" s="312">
        <v>0</v>
      </c>
    </row>
    <row r="411" spans="1:17" s="313" customFormat="1" ht="12" customHeight="1" x14ac:dyDescent="0.3">
      <c r="A411" s="307" t="s">
        <v>306</v>
      </c>
      <c r="B411" s="307"/>
      <c r="C411" s="308">
        <v>21101</v>
      </c>
      <c r="D411" s="308" t="s">
        <v>309</v>
      </c>
      <c r="E411" s="309" t="s">
        <v>662</v>
      </c>
      <c r="F411" s="309" t="s">
        <v>1129</v>
      </c>
      <c r="G411" s="310">
        <f>-IF(F411="I",IFERROR(VLOOKUP(C411,'Consolidado 2021'!B:H,7,FALSE),0),0)</f>
        <v>0</v>
      </c>
      <c r="H411" s="311"/>
      <c r="I411" s="312">
        <v>0</v>
      </c>
      <c r="J411" s="311"/>
      <c r="K411" s="310">
        <f>IF(F411="I",IFERROR(SUMIF('Consolidado 2020'!N:N,Clasificaciones!C411,'Consolidado 2020'!L:L),0),0)</f>
        <v>0</v>
      </c>
      <c r="L411" s="311"/>
      <c r="M411" s="312">
        <v>0</v>
      </c>
      <c r="N411" s="311"/>
      <c r="O411" s="310">
        <v>0</v>
      </c>
      <c r="P411" s="311"/>
      <c r="Q411" s="312">
        <v>0</v>
      </c>
    </row>
    <row r="412" spans="1:17" s="313" customFormat="1" ht="12" customHeight="1" x14ac:dyDescent="0.3">
      <c r="A412" s="307" t="s">
        <v>306</v>
      </c>
      <c r="B412" s="307"/>
      <c r="C412" s="308">
        <v>2110101</v>
      </c>
      <c r="D412" s="308" t="s">
        <v>250</v>
      </c>
      <c r="E412" s="309" t="s">
        <v>662</v>
      </c>
      <c r="F412" s="309" t="s">
        <v>1129</v>
      </c>
      <c r="G412" s="310">
        <f>-IF(F412="I",IFERROR(VLOOKUP(C412,'Consolidado 2021'!B:H,7,FALSE),0),0)</f>
        <v>0</v>
      </c>
      <c r="H412" s="311"/>
      <c r="I412" s="312">
        <v>0</v>
      </c>
      <c r="J412" s="311"/>
      <c r="K412" s="310">
        <f>IF(F412="I",IFERROR(SUMIF('Consolidado 2020'!N:N,Clasificaciones!C412,'Consolidado 2020'!L:L),0),0)</f>
        <v>0</v>
      </c>
      <c r="L412" s="311"/>
      <c r="M412" s="312">
        <v>0</v>
      </c>
      <c r="N412" s="311"/>
      <c r="O412" s="310">
        <v>0</v>
      </c>
      <c r="P412" s="311"/>
      <c r="Q412" s="312">
        <v>0</v>
      </c>
    </row>
    <row r="413" spans="1:17" s="313" customFormat="1" ht="12" customHeight="1" x14ac:dyDescent="0.3">
      <c r="A413" s="307" t="s">
        <v>306</v>
      </c>
      <c r="B413" s="307" t="s">
        <v>1276</v>
      </c>
      <c r="C413" s="308">
        <v>211010101</v>
      </c>
      <c r="D413" s="308" t="s">
        <v>310</v>
      </c>
      <c r="E413" s="309" t="s">
        <v>662</v>
      </c>
      <c r="F413" s="309" t="s">
        <v>1132</v>
      </c>
      <c r="G413" s="310">
        <f>-IF(F413="I",IFERROR(VLOOKUP(C413,'Consolidado 2021'!B:H,7,FALSE),0),0)</f>
        <v>-121171240</v>
      </c>
      <c r="H413" s="311"/>
      <c r="I413" s="312">
        <v>0</v>
      </c>
      <c r="J413" s="311"/>
      <c r="K413" s="310">
        <f>IF(F413="I",IFERROR(SUMIF('Consolidado 2020'!N:N,Clasificaciones!C413,'Consolidado 2020'!L:L),0),0)</f>
        <v>20367047</v>
      </c>
      <c r="L413" s="311"/>
      <c r="M413" s="312">
        <v>0</v>
      </c>
      <c r="N413" s="311"/>
      <c r="O413" s="310">
        <v>0</v>
      </c>
      <c r="P413" s="311"/>
      <c r="Q413" s="312">
        <v>0</v>
      </c>
    </row>
    <row r="414" spans="1:17" s="313" customFormat="1" ht="12" customHeight="1" x14ac:dyDescent="0.3">
      <c r="A414" s="307" t="s">
        <v>306</v>
      </c>
      <c r="B414" s="307" t="s">
        <v>1276</v>
      </c>
      <c r="C414" s="308">
        <v>211010102</v>
      </c>
      <c r="D414" s="308" t="s">
        <v>311</v>
      </c>
      <c r="E414" s="309" t="s">
        <v>1137</v>
      </c>
      <c r="F414" s="309" t="s">
        <v>1132</v>
      </c>
      <c r="G414" s="310">
        <f>-IF(F414="I",IFERROR(VLOOKUP(C414,'Consolidado 2021'!B:H,7,FALSE),0),0)</f>
        <v>-1073195</v>
      </c>
      <c r="H414" s="311"/>
      <c r="I414" s="312">
        <v>0</v>
      </c>
      <c r="J414" s="311"/>
      <c r="K414" s="310">
        <f>IF(F414="I",IFERROR(SUMIF('Consolidado 2020'!N:N,Clasificaciones!C414,'Consolidado 2020'!L:L),0),0)</f>
        <v>0</v>
      </c>
      <c r="L414" s="311"/>
      <c r="M414" s="312">
        <v>0</v>
      </c>
      <c r="N414" s="311"/>
      <c r="O414" s="310">
        <v>0</v>
      </c>
      <c r="P414" s="311"/>
      <c r="Q414" s="312">
        <v>0</v>
      </c>
    </row>
    <row r="415" spans="1:17" s="313" customFormat="1" ht="12" customHeight="1" x14ac:dyDescent="0.3">
      <c r="A415" s="307" t="s">
        <v>306</v>
      </c>
      <c r="B415" s="307" t="s">
        <v>1276</v>
      </c>
      <c r="C415" s="308">
        <v>211010103</v>
      </c>
      <c r="D415" s="308" t="s">
        <v>312</v>
      </c>
      <c r="E415" s="309" t="s">
        <v>1137</v>
      </c>
      <c r="F415" s="309" t="s">
        <v>1132</v>
      </c>
      <c r="G415" s="310">
        <f>-IF(F415="I",IFERROR(VLOOKUP(C415,'Consolidado 2021'!B:H,7,FALSE),0),0)</f>
        <v>-951232</v>
      </c>
      <c r="H415" s="311"/>
      <c r="I415" s="312">
        <v>0</v>
      </c>
      <c r="J415" s="311"/>
      <c r="K415" s="310">
        <f>IF(F415="I",IFERROR(SUMIF('Consolidado 2020'!N:N,Clasificaciones!C415,'Consolidado 2020'!L:L),0),0)</f>
        <v>8975342</v>
      </c>
      <c r="L415" s="311"/>
      <c r="M415" s="312">
        <v>0</v>
      </c>
      <c r="N415" s="311"/>
      <c r="O415" s="310">
        <v>0</v>
      </c>
      <c r="P415" s="311"/>
      <c r="Q415" s="312">
        <v>0</v>
      </c>
    </row>
    <row r="416" spans="1:17" s="313" customFormat="1" ht="12" customHeight="1" x14ac:dyDescent="0.3">
      <c r="A416" s="307" t="s">
        <v>306</v>
      </c>
      <c r="B416" s="307" t="s">
        <v>1276</v>
      </c>
      <c r="C416" s="308">
        <v>211010104</v>
      </c>
      <c r="D416" s="308" t="s">
        <v>313</v>
      </c>
      <c r="E416" s="309" t="s">
        <v>1137</v>
      </c>
      <c r="F416" s="309" t="s">
        <v>1132</v>
      </c>
      <c r="G416" s="310">
        <f>-IF(F416="I",IFERROR(VLOOKUP(C416,'Consolidado 2021'!B:H,7,FALSE),0),0)</f>
        <v>-4507528</v>
      </c>
      <c r="H416" s="311"/>
      <c r="I416" s="312">
        <v>0</v>
      </c>
      <c r="J416" s="311"/>
      <c r="K416" s="310">
        <f>IF(F416="I",IFERROR(SUMIF('Consolidado 2020'!N:N,Clasificaciones!C416,'Consolidado 2020'!L:L),0),0)</f>
        <v>0</v>
      </c>
      <c r="L416" s="311"/>
      <c r="M416" s="312">
        <v>0</v>
      </c>
      <c r="N416" s="311"/>
      <c r="O416" s="310">
        <v>0</v>
      </c>
      <c r="P416" s="311"/>
      <c r="Q416" s="312">
        <v>0</v>
      </c>
    </row>
    <row r="417" spans="1:17" s="313" customFormat="1" ht="12" customHeight="1" x14ac:dyDescent="0.3">
      <c r="A417" s="307" t="s">
        <v>306</v>
      </c>
      <c r="B417" s="307"/>
      <c r="C417" s="308">
        <v>2110102</v>
      </c>
      <c r="D417" s="308" t="s">
        <v>1277</v>
      </c>
      <c r="E417" s="309" t="s">
        <v>662</v>
      </c>
      <c r="F417" s="309" t="s">
        <v>1129</v>
      </c>
      <c r="G417" s="310">
        <f>-IF(F417="I",IFERROR(VLOOKUP(C417,'Consolidado 2021'!B:H,7,FALSE),0),0)</f>
        <v>0</v>
      </c>
      <c r="H417" s="311"/>
      <c r="I417" s="312">
        <v>0</v>
      </c>
      <c r="J417" s="311"/>
      <c r="K417" s="310">
        <f>IF(F417="I",IFERROR(SUMIF('Consolidado 2020'!N:N,Clasificaciones!C417,'Consolidado 2020'!L:L),0),0)</f>
        <v>0</v>
      </c>
      <c r="L417" s="311"/>
      <c r="M417" s="312">
        <v>0</v>
      </c>
      <c r="N417" s="311"/>
      <c r="O417" s="310">
        <v>0</v>
      </c>
      <c r="P417" s="311"/>
      <c r="Q417" s="312">
        <v>0</v>
      </c>
    </row>
    <row r="418" spans="1:17" s="313" customFormat="1" ht="12" customHeight="1" x14ac:dyDescent="0.3">
      <c r="A418" s="307" t="s">
        <v>306</v>
      </c>
      <c r="B418" s="307"/>
      <c r="C418" s="308">
        <v>211010201</v>
      </c>
      <c r="D418" s="308" t="s">
        <v>1278</v>
      </c>
      <c r="E418" s="309" t="s">
        <v>662</v>
      </c>
      <c r="F418" s="309" t="s">
        <v>1132</v>
      </c>
      <c r="G418" s="310">
        <f>-IF(F418="I",IFERROR(VLOOKUP(C418,'Consolidado 2021'!B:H,7,FALSE),0),0)</f>
        <v>0</v>
      </c>
      <c r="H418" s="311"/>
      <c r="I418" s="312">
        <v>0</v>
      </c>
      <c r="J418" s="311"/>
      <c r="K418" s="310">
        <f>IF(F418="I",IFERROR(SUMIF('Consolidado 2020'!N:N,Clasificaciones!C418,'Consolidado 2020'!L:L),0),0)</f>
        <v>0</v>
      </c>
      <c r="L418" s="311"/>
      <c r="M418" s="312">
        <v>0</v>
      </c>
      <c r="N418" s="311"/>
      <c r="O418" s="310">
        <v>0</v>
      </c>
      <c r="P418" s="311"/>
      <c r="Q418" s="312">
        <v>0</v>
      </c>
    </row>
    <row r="419" spans="1:17" s="313" customFormat="1" ht="12" customHeight="1" x14ac:dyDescent="0.3">
      <c r="A419" s="307" t="s">
        <v>306</v>
      </c>
      <c r="B419" s="307"/>
      <c r="C419" s="308">
        <v>211010202</v>
      </c>
      <c r="D419" s="308" t="s">
        <v>1279</v>
      </c>
      <c r="E419" s="309" t="s">
        <v>1137</v>
      </c>
      <c r="F419" s="309" t="s">
        <v>1132</v>
      </c>
      <c r="G419" s="310">
        <f>-IF(F419="I",IFERROR(VLOOKUP(C419,'Consolidado 2021'!B:H,7,FALSE),0),0)</f>
        <v>0</v>
      </c>
      <c r="H419" s="311"/>
      <c r="I419" s="312">
        <v>0</v>
      </c>
      <c r="J419" s="311"/>
      <c r="K419" s="310">
        <f>IF(F419="I",IFERROR(SUMIF('Consolidado 2020'!N:N,Clasificaciones!C419,'Consolidado 2020'!L:L),0),0)</f>
        <v>0</v>
      </c>
      <c r="L419" s="311"/>
      <c r="M419" s="312">
        <v>0</v>
      </c>
      <c r="N419" s="311"/>
      <c r="O419" s="310">
        <v>0</v>
      </c>
      <c r="P419" s="311"/>
      <c r="Q419" s="312">
        <v>0</v>
      </c>
    </row>
    <row r="420" spans="1:17" s="313" customFormat="1" ht="12" customHeight="1" x14ac:dyDescent="0.3">
      <c r="A420" s="307" t="s">
        <v>306</v>
      </c>
      <c r="B420" s="307"/>
      <c r="C420" s="308">
        <v>2110103</v>
      </c>
      <c r="D420" s="308" t="s">
        <v>314</v>
      </c>
      <c r="E420" s="309" t="s">
        <v>662</v>
      </c>
      <c r="F420" s="309" t="s">
        <v>1129</v>
      </c>
      <c r="G420" s="310">
        <f>-IF(F420="I",IFERROR(VLOOKUP(C420,'Consolidado 2021'!B:H,7,FALSE),0),0)</f>
        <v>0</v>
      </c>
      <c r="H420" s="311"/>
      <c r="I420" s="312">
        <v>0</v>
      </c>
      <c r="J420" s="311"/>
      <c r="K420" s="310">
        <f>IF(F420="I",IFERROR(SUMIF('Consolidado 2020'!N:N,Clasificaciones!C420,'Consolidado 2020'!L:L),0),0)</f>
        <v>0</v>
      </c>
      <c r="L420" s="311"/>
      <c r="M420" s="312">
        <v>0</v>
      </c>
      <c r="N420" s="311"/>
      <c r="O420" s="310">
        <v>0</v>
      </c>
      <c r="P420" s="311"/>
      <c r="Q420" s="312">
        <v>0</v>
      </c>
    </row>
    <row r="421" spans="1:17" s="313" customFormat="1" ht="12" customHeight="1" x14ac:dyDescent="0.3">
      <c r="A421" s="307" t="s">
        <v>306</v>
      </c>
      <c r="B421" s="307" t="s">
        <v>1276</v>
      </c>
      <c r="C421" s="308">
        <v>211010301</v>
      </c>
      <c r="D421" s="308" t="s">
        <v>315</v>
      </c>
      <c r="E421" s="309" t="s">
        <v>662</v>
      </c>
      <c r="F421" s="309" t="s">
        <v>1132</v>
      </c>
      <c r="G421" s="310">
        <f>-IF(F421="I",IFERROR(VLOOKUP(C421,'Consolidado 2021'!B:H,7,FALSE),0),0)</f>
        <v>-2895175</v>
      </c>
      <c r="H421" s="311"/>
      <c r="I421" s="312">
        <v>0</v>
      </c>
      <c r="J421" s="311"/>
      <c r="K421" s="310">
        <f>IF(F421="I",IFERROR(SUMIF('Consolidado 2020'!N:N,Clasificaciones!C421,'Consolidado 2020'!L:L),0),0)</f>
        <v>15036423</v>
      </c>
      <c r="L421" s="311"/>
      <c r="M421" s="312">
        <v>0</v>
      </c>
      <c r="N421" s="311"/>
      <c r="O421" s="310">
        <v>0</v>
      </c>
      <c r="P421" s="311"/>
      <c r="Q421" s="312">
        <v>0</v>
      </c>
    </row>
    <row r="422" spans="1:17" s="313" customFormat="1" ht="12" customHeight="1" x14ac:dyDescent="0.3">
      <c r="A422" s="307" t="s">
        <v>306</v>
      </c>
      <c r="B422" s="307" t="s">
        <v>1276</v>
      </c>
      <c r="C422" s="308">
        <v>211010302</v>
      </c>
      <c r="D422" s="308" t="s">
        <v>799</v>
      </c>
      <c r="E422" s="309" t="s">
        <v>1137</v>
      </c>
      <c r="F422" s="309" t="s">
        <v>1132</v>
      </c>
      <c r="G422" s="310">
        <f>-IF(F422="I",IFERROR(VLOOKUP(C422,'Consolidado 2021'!B:H,7,FALSE),0),0)</f>
        <v>0</v>
      </c>
      <c r="H422" s="311"/>
      <c r="I422" s="312">
        <v>0</v>
      </c>
      <c r="J422" s="311"/>
      <c r="K422" s="310">
        <f>IF(F422="I",IFERROR(SUMIF('Consolidado 2020'!N:N,Clasificaciones!C422,'Consolidado 2020'!L:L),0),0)</f>
        <v>4867277</v>
      </c>
      <c r="L422" s="311"/>
      <c r="M422" s="312">
        <v>0</v>
      </c>
      <c r="N422" s="311"/>
      <c r="O422" s="310">
        <v>0</v>
      </c>
      <c r="P422" s="311"/>
      <c r="Q422" s="312">
        <v>0</v>
      </c>
    </row>
    <row r="423" spans="1:17" s="313" customFormat="1" ht="12" customHeight="1" x14ac:dyDescent="0.3">
      <c r="A423" s="307" t="s">
        <v>306</v>
      </c>
      <c r="B423" s="307"/>
      <c r="C423" s="308">
        <v>2110121</v>
      </c>
      <c r="D423" s="308" t="s">
        <v>1280</v>
      </c>
      <c r="E423" s="309" t="s">
        <v>662</v>
      </c>
      <c r="F423" s="309" t="s">
        <v>1129</v>
      </c>
      <c r="G423" s="310">
        <f>-IF(F423="I",IFERROR(VLOOKUP(C423,'Consolidado 2021'!B:H,7,FALSE),0),0)</f>
        <v>0</v>
      </c>
      <c r="H423" s="311"/>
      <c r="I423" s="312">
        <v>0</v>
      </c>
      <c r="J423" s="311"/>
      <c r="K423" s="310">
        <f>IF(F423="I",IFERROR(SUMIF('Consolidado 2020'!N:N,Clasificaciones!C423,'Consolidado 2020'!L:L),0),0)</f>
        <v>0</v>
      </c>
      <c r="L423" s="311"/>
      <c r="M423" s="312">
        <v>0</v>
      </c>
      <c r="N423" s="311"/>
      <c r="O423" s="310">
        <v>0</v>
      </c>
      <c r="P423" s="311"/>
      <c r="Q423" s="312">
        <v>0</v>
      </c>
    </row>
    <row r="424" spans="1:17" s="313" customFormat="1" ht="12" customHeight="1" x14ac:dyDescent="0.3">
      <c r="A424" s="307" t="s">
        <v>306</v>
      </c>
      <c r="B424" s="307"/>
      <c r="C424" s="308">
        <v>21103</v>
      </c>
      <c r="D424" s="308" t="s">
        <v>316</v>
      </c>
      <c r="E424" s="309" t="s">
        <v>662</v>
      </c>
      <c r="F424" s="309" t="s">
        <v>1129</v>
      </c>
      <c r="G424" s="310">
        <f>-IF(F424="I",IFERROR(VLOOKUP(C424,'Consolidado 2021'!B:H,7,FALSE),0),0)</f>
        <v>0</v>
      </c>
      <c r="H424" s="311"/>
      <c r="I424" s="312">
        <v>0</v>
      </c>
      <c r="J424" s="311"/>
      <c r="K424" s="310">
        <f>IF(F424="I",IFERROR(SUMIF('Consolidado 2020'!N:N,Clasificaciones!C424,'Consolidado 2020'!L:L),0),0)</f>
        <v>0</v>
      </c>
      <c r="L424" s="311"/>
      <c r="M424" s="312">
        <v>0</v>
      </c>
      <c r="N424" s="311"/>
      <c r="O424" s="310">
        <v>0</v>
      </c>
      <c r="P424" s="311"/>
      <c r="Q424" s="312">
        <v>0</v>
      </c>
    </row>
    <row r="425" spans="1:17" s="313" customFormat="1" ht="12" customHeight="1" x14ac:dyDescent="0.3">
      <c r="A425" s="307" t="s">
        <v>306</v>
      </c>
      <c r="B425" s="307" t="s">
        <v>1281</v>
      </c>
      <c r="C425" s="308">
        <v>211030101</v>
      </c>
      <c r="D425" s="308" t="s">
        <v>316</v>
      </c>
      <c r="E425" s="309" t="s">
        <v>662</v>
      </c>
      <c r="F425" s="309" t="s">
        <v>1132</v>
      </c>
      <c r="G425" s="310">
        <f>-IF(F425="I",IFERROR(VLOOKUP(C425,'Consolidado 2021'!B:H,7,FALSE),0),0)</f>
        <v>0</v>
      </c>
      <c r="H425" s="311"/>
      <c r="I425" s="312">
        <v>0</v>
      </c>
      <c r="J425" s="311"/>
      <c r="K425" s="310">
        <f>IF(F425="I",IFERROR(SUMIF('Consolidado 2020'!N:N,Clasificaciones!C425,'Consolidado 2020'!L:L),0),0)</f>
        <v>0</v>
      </c>
      <c r="L425" s="311"/>
      <c r="M425" s="312">
        <v>0</v>
      </c>
      <c r="N425" s="311"/>
      <c r="O425" s="310">
        <v>0</v>
      </c>
      <c r="P425" s="311"/>
      <c r="Q425" s="312">
        <v>0</v>
      </c>
    </row>
    <row r="426" spans="1:17" s="313" customFormat="1" ht="12" customHeight="1" x14ac:dyDescent="0.3">
      <c r="A426" s="307" t="s">
        <v>306</v>
      </c>
      <c r="B426" s="307"/>
      <c r="C426" s="308">
        <v>211030102</v>
      </c>
      <c r="D426" s="308" t="s">
        <v>316</v>
      </c>
      <c r="E426" s="309" t="s">
        <v>1137</v>
      </c>
      <c r="F426" s="309" t="s">
        <v>1132</v>
      </c>
      <c r="G426" s="310">
        <f>-IF(F426="I",IFERROR(VLOOKUP(C426,'Consolidado 2021'!B:H,7,FALSE),0),0)</f>
        <v>0</v>
      </c>
      <c r="H426" s="311"/>
      <c r="I426" s="312">
        <v>0</v>
      </c>
      <c r="J426" s="311"/>
      <c r="K426" s="310">
        <f>IF(F426="I",IFERROR(SUMIF('Consolidado 2020'!N:N,Clasificaciones!C426,'Consolidado 2020'!L:L),0),0)</f>
        <v>0</v>
      </c>
      <c r="L426" s="311"/>
      <c r="M426" s="312">
        <v>0</v>
      </c>
      <c r="N426" s="311"/>
      <c r="O426" s="310">
        <v>0</v>
      </c>
      <c r="P426" s="311"/>
      <c r="Q426" s="312">
        <v>0</v>
      </c>
    </row>
    <row r="427" spans="1:17" s="313" customFormat="1" ht="12" customHeight="1" x14ac:dyDescent="0.3">
      <c r="A427" s="307" t="s">
        <v>306</v>
      </c>
      <c r="B427" s="307" t="s">
        <v>1282</v>
      </c>
      <c r="C427" s="308">
        <v>211030103</v>
      </c>
      <c r="D427" s="308" t="s">
        <v>317</v>
      </c>
      <c r="E427" s="309" t="s">
        <v>662</v>
      </c>
      <c r="F427" s="309" t="s">
        <v>1132</v>
      </c>
      <c r="G427" s="310">
        <f>-IF(F427="I",IFERROR(VLOOKUP(C427,'Consolidado 2021'!B:H,7,FALSE),0),0)</f>
        <v>-4059103</v>
      </c>
      <c r="H427" s="311"/>
      <c r="I427" s="312">
        <v>0</v>
      </c>
      <c r="J427" s="311"/>
      <c r="K427" s="310">
        <f>IF(F427="I",IFERROR(SUMIF('Consolidado 2020'!N:N,Clasificaciones!C427,'Consolidado 2020'!L:L),0),0)</f>
        <v>0</v>
      </c>
      <c r="L427" s="311"/>
      <c r="M427" s="312">
        <v>0</v>
      </c>
      <c r="N427" s="311"/>
      <c r="O427" s="310">
        <v>0</v>
      </c>
      <c r="P427" s="311"/>
      <c r="Q427" s="312">
        <v>0</v>
      </c>
    </row>
    <row r="428" spans="1:17" s="313" customFormat="1" ht="12" customHeight="1" x14ac:dyDescent="0.3">
      <c r="A428" s="307" t="s">
        <v>306</v>
      </c>
      <c r="B428" s="307"/>
      <c r="C428" s="308">
        <v>21104</v>
      </c>
      <c r="D428" s="308" t="s">
        <v>1283</v>
      </c>
      <c r="E428" s="309" t="s">
        <v>662</v>
      </c>
      <c r="F428" s="309" t="s">
        <v>1132</v>
      </c>
      <c r="G428" s="310">
        <f>-IF(F428="I",IFERROR(VLOOKUP(C428,'Consolidado 2021'!B:H,7,FALSE),0),0)</f>
        <v>0</v>
      </c>
      <c r="H428" s="311"/>
      <c r="I428" s="312">
        <v>0</v>
      </c>
      <c r="J428" s="311"/>
      <c r="K428" s="310">
        <f>IF(F428="I",IFERROR(SUMIF('Consolidado 2020'!N:N,Clasificaciones!C428,'Consolidado 2020'!L:L),0),0)</f>
        <v>0</v>
      </c>
      <c r="L428" s="311"/>
      <c r="M428" s="312">
        <v>0</v>
      </c>
      <c r="N428" s="311"/>
      <c r="O428" s="310">
        <v>0</v>
      </c>
      <c r="P428" s="311"/>
      <c r="Q428" s="312">
        <v>0</v>
      </c>
    </row>
    <row r="429" spans="1:17" s="313" customFormat="1" ht="12" customHeight="1" x14ac:dyDescent="0.3">
      <c r="A429" s="307" t="s">
        <v>306</v>
      </c>
      <c r="B429" s="307"/>
      <c r="C429" s="308">
        <v>21105</v>
      </c>
      <c r="D429" s="308" t="s">
        <v>1284</v>
      </c>
      <c r="E429" s="309" t="s">
        <v>662</v>
      </c>
      <c r="F429" s="309" t="s">
        <v>1132</v>
      </c>
      <c r="G429" s="310">
        <f>-IF(F429="I",IFERROR(VLOOKUP(C429,'Consolidado 2021'!B:H,7,FALSE),0),0)</f>
        <v>0</v>
      </c>
      <c r="H429" s="311"/>
      <c r="I429" s="312">
        <v>0</v>
      </c>
      <c r="J429" s="311"/>
      <c r="K429" s="310">
        <f>IF(F429="I",IFERROR(SUMIF('Consolidado 2020'!N:N,Clasificaciones!C429,'Consolidado 2020'!L:L),0),0)</f>
        <v>0</v>
      </c>
      <c r="L429" s="311"/>
      <c r="M429" s="312">
        <v>0</v>
      </c>
      <c r="N429" s="311"/>
      <c r="O429" s="310">
        <v>0</v>
      </c>
      <c r="P429" s="311"/>
      <c r="Q429" s="312">
        <v>0</v>
      </c>
    </row>
    <row r="430" spans="1:17" s="313" customFormat="1" ht="12" customHeight="1" x14ac:dyDescent="0.3">
      <c r="A430" s="307" t="s">
        <v>306</v>
      </c>
      <c r="B430" s="307"/>
      <c r="C430" s="308">
        <v>21106</v>
      </c>
      <c r="D430" s="308" t="s">
        <v>1285</v>
      </c>
      <c r="E430" s="309" t="s">
        <v>662</v>
      </c>
      <c r="F430" s="309" t="s">
        <v>1129</v>
      </c>
      <c r="G430" s="310">
        <f>-IF(F430="I",IFERROR(VLOOKUP(C430,'Consolidado 2021'!B:H,7,FALSE),0),0)</f>
        <v>0</v>
      </c>
      <c r="H430" s="311"/>
      <c r="I430" s="312">
        <v>0</v>
      </c>
      <c r="J430" s="311"/>
      <c r="K430" s="310">
        <f>-IF(F430="I",IFERROR(SUMIF('Consolidado 2020'!N:N,Clasificaciones!C430,'Consolidado 2020'!L:L),0),0)</f>
        <v>0</v>
      </c>
      <c r="L430" s="311"/>
      <c r="M430" s="312">
        <v>0</v>
      </c>
      <c r="N430" s="311"/>
      <c r="O430" s="310">
        <v>0</v>
      </c>
      <c r="P430" s="311"/>
      <c r="Q430" s="312">
        <v>0</v>
      </c>
    </row>
    <row r="431" spans="1:17" s="313" customFormat="1" ht="12" customHeight="1" x14ac:dyDescent="0.3">
      <c r="A431" s="307" t="s">
        <v>306</v>
      </c>
      <c r="B431" s="307"/>
      <c r="C431" s="308">
        <v>2110601</v>
      </c>
      <c r="D431" s="308" t="s">
        <v>1286</v>
      </c>
      <c r="E431" s="309" t="s">
        <v>662</v>
      </c>
      <c r="F431" s="309" t="s">
        <v>1132</v>
      </c>
      <c r="G431" s="310">
        <f>-IF(F431="I",IFERROR(VLOOKUP(C431,'Consolidado 2021'!B:H,7,FALSE),0),0)</f>
        <v>0</v>
      </c>
      <c r="H431" s="311"/>
      <c r="I431" s="312">
        <v>0</v>
      </c>
      <c r="J431" s="311"/>
      <c r="K431" s="310">
        <f>-IF(F431="I",IFERROR(SUMIF('Consolidado 2020'!N:N,Clasificaciones!C431,'Consolidado 2020'!L:L),0),0)</f>
        <v>0</v>
      </c>
      <c r="L431" s="311"/>
      <c r="M431" s="312">
        <v>0</v>
      </c>
      <c r="N431" s="311"/>
      <c r="O431" s="310">
        <v>0</v>
      </c>
      <c r="P431" s="311"/>
      <c r="Q431" s="312">
        <v>0</v>
      </c>
    </row>
    <row r="432" spans="1:17" s="313" customFormat="1" ht="12" customHeight="1" x14ac:dyDescent="0.3">
      <c r="A432" s="307" t="s">
        <v>306</v>
      </c>
      <c r="B432" s="307"/>
      <c r="C432" s="308">
        <v>21107</v>
      </c>
      <c r="D432" s="308" t="s">
        <v>318</v>
      </c>
      <c r="E432" s="309" t="s">
        <v>662</v>
      </c>
      <c r="F432" s="309" t="s">
        <v>1129</v>
      </c>
      <c r="G432" s="310">
        <f>-IF(F432="I",IFERROR(VLOOKUP(C432,'Consolidado 2021'!B:H,7,FALSE),0),0)</f>
        <v>0</v>
      </c>
      <c r="H432" s="311"/>
      <c r="I432" s="312">
        <v>0</v>
      </c>
      <c r="J432" s="311"/>
      <c r="K432" s="310">
        <f>-IF(F432="I",IFERROR(SUMIF('Consolidado 2020'!N:N,Clasificaciones!C432,'Consolidado 2020'!L:L),0),0)</f>
        <v>0</v>
      </c>
      <c r="L432" s="311"/>
      <c r="M432" s="312">
        <v>0</v>
      </c>
      <c r="N432" s="311"/>
      <c r="O432" s="310">
        <v>0</v>
      </c>
      <c r="P432" s="311"/>
      <c r="Q432" s="312">
        <v>0</v>
      </c>
    </row>
    <row r="433" spans="1:17" s="313" customFormat="1" ht="12" customHeight="1" x14ac:dyDescent="0.3">
      <c r="A433" s="307" t="s">
        <v>306</v>
      </c>
      <c r="B433" s="307" t="s">
        <v>1285</v>
      </c>
      <c r="C433" s="308">
        <v>2110701</v>
      </c>
      <c r="D433" s="308" t="s">
        <v>319</v>
      </c>
      <c r="E433" s="309" t="s">
        <v>662</v>
      </c>
      <c r="F433" s="309" t="s">
        <v>1132</v>
      </c>
      <c r="G433" s="310">
        <f>-IF(F433="I",IFERROR(VLOOKUP(C433,'Consolidado 2021'!B:H,7,FALSE),0),0)</f>
        <v>-136664966</v>
      </c>
      <c r="H433" s="311"/>
      <c r="I433" s="312">
        <v>0</v>
      </c>
      <c r="J433" s="311"/>
      <c r="K433" s="310">
        <f>-IF(F433="I",IFERROR(SUMIF('Consolidado 2020'!N:N,Clasificaciones!C433,'Consolidado 2020'!L:L),0),0)</f>
        <v>-72104042</v>
      </c>
      <c r="L433" s="311"/>
      <c r="M433" s="312">
        <v>0</v>
      </c>
      <c r="N433" s="311"/>
      <c r="O433" s="310">
        <v>0</v>
      </c>
      <c r="P433" s="311"/>
      <c r="Q433" s="312">
        <v>0</v>
      </c>
    </row>
    <row r="434" spans="1:17" s="313" customFormat="1" ht="12" customHeight="1" x14ac:dyDescent="0.3">
      <c r="A434" s="307" t="s">
        <v>306</v>
      </c>
      <c r="B434" s="307" t="s">
        <v>1285</v>
      </c>
      <c r="C434" s="308">
        <v>2110702</v>
      </c>
      <c r="D434" s="308" t="s">
        <v>320</v>
      </c>
      <c r="E434" s="309" t="s">
        <v>1137</v>
      </c>
      <c r="F434" s="309" t="s">
        <v>1132</v>
      </c>
      <c r="G434" s="310">
        <f>-IF(F434="I",IFERROR(VLOOKUP(C434,'Consolidado 2021'!B:H,7,FALSE),0),0)</f>
        <v>-138433572</v>
      </c>
      <c r="H434" s="311"/>
      <c r="I434" s="312">
        <v>0</v>
      </c>
      <c r="J434" s="311"/>
      <c r="K434" s="310">
        <f>-IF(F434="I",IFERROR(SUMIF('Consolidado 2020'!N:N,Clasificaciones!C434,'Consolidado 2020'!L:L),0),0)</f>
        <v>-3566689</v>
      </c>
      <c r="L434" s="311"/>
      <c r="M434" s="312">
        <v>0</v>
      </c>
      <c r="N434" s="311"/>
      <c r="O434" s="310">
        <v>0</v>
      </c>
      <c r="P434" s="311"/>
      <c r="Q434" s="312">
        <v>0</v>
      </c>
    </row>
    <row r="435" spans="1:17" s="313" customFormat="1" ht="12" customHeight="1" x14ac:dyDescent="0.3">
      <c r="A435" s="307" t="s">
        <v>306</v>
      </c>
      <c r="B435" s="307" t="s">
        <v>1285</v>
      </c>
      <c r="C435" s="308">
        <v>2110703</v>
      </c>
      <c r="D435" s="308" t="s">
        <v>321</v>
      </c>
      <c r="E435" s="309" t="s">
        <v>1137</v>
      </c>
      <c r="F435" s="309" t="s">
        <v>1132</v>
      </c>
      <c r="G435" s="310">
        <f>-IF(F435="I",IFERROR(VLOOKUP(C435,'Consolidado 2021'!B:H,7,FALSE),0),0)</f>
        <v>-92979900</v>
      </c>
      <c r="H435" s="311"/>
      <c r="I435" s="312">
        <v>0</v>
      </c>
      <c r="J435" s="311"/>
      <c r="K435" s="310">
        <f>-IF(F435="I",IFERROR(SUMIF('Consolidado 2020'!N:N,Clasificaciones!C435,'Consolidado 2020'!L:L),0),0)</f>
        <v>0</v>
      </c>
      <c r="L435" s="311"/>
      <c r="M435" s="312">
        <v>0</v>
      </c>
      <c r="N435" s="311"/>
      <c r="O435" s="310">
        <v>0</v>
      </c>
      <c r="P435" s="311"/>
      <c r="Q435" s="312">
        <v>0</v>
      </c>
    </row>
    <row r="436" spans="1:17" s="313" customFormat="1" ht="12" customHeight="1" x14ac:dyDescent="0.3">
      <c r="A436" s="307" t="s">
        <v>306</v>
      </c>
      <c r="B436" s="307"/>
      <c r="C436" s="308">
        <v>2010301002</v>
      </c>
      <c r="D436" s="308" t="s">
        <v>1090</v>
      </c>
      <c r="E436" s="309" t="s">
        <v>1137</v>
      </c>
      <c r="F436" s="309" t="s">
        <v>1132</v>
      </c>
      <c r="G436" s="310">
        <f>-IF(F436="I",IFERROR(VLOOKUP(C436,'Consolidado 2021'!B:H,7,FALSE),0),0)</f>
        <v>0</v>
      </c>
      <c r="H436" s="311"/>
      <c r="I436" s="312">
        <v>0</v>
      </c>
      <c r="J436" s="311"/>
      <c r="K436" s="310">
        <f>-IF(F436="I",IFERROR(SUMIF('Consolidado 2020'!N:N,Clasificaciones!C436,'Consolidado 2020'!L:L),0),0)</f>
        <v>0</v>
      </c>
      <c r="L436" s="311"/>
      <c r="M436" s="312">
        <v>0</v>
      </c>
      <c r="N436" s="311"/>
      <c r="O436" s="310">
        <v>0</v>
      </c>
      <c r="P436" s="311"/>
      <c r="Q436" s="312">
        <v>0</v>
      </c>
    </row>
    <row r="437" spans="1:17" s="313" customFormat="1" ht="12" customHeight="1" x14ac:dyDescent="0.3">
      <c r="A437" s="307" t="s">
        <v>306</v>
      </c>
      <c r="B437" s="307"/>
      <c r="C437" s="308">
        <v>2010301006</v>
      </c>
      <c r="D437" s="308" t="s">
        <v>821</v>
      </c>
      <c r="E437" s="309" t="s">
        <v>1137</v>
      </c>
      <c r="F437" s="309" t="s">
        <v>1132</v>
      </c>
      <c r="G437" s="310">
        <f>-IF(F437="I",IFERROR(VLOOKUP(C437,'Consolidado 2021'!B:H,7,FALSE),0),0)</f>
        <v>0</v>
      </c>
      <c r="H437" s="311"/>
      <c r="I437" s="312">
        <v>0</v>
      </c>
      <c r="J437" s="311"/>
      <c r="K437" s="310">
        <f>-IF(F437="I",IFERROR(SUMIF('Consolidado 2020'!N:N,Clasificaciones!C437,'Consolidado 2020'!L:L),0),0)</f>
        <v>0</v>
      </c>
      <c r="L437" s="311"/>
      <c r="M437" s="312">
        <v>0</v>
      </c>
      <c r="N437" s="311"/>
      <c r="O437" s="310">
        <v>0</v>
      </c>
      <c r="P437" s="311"/>
      <c r="Q437" s="312">
        <v>0</v>
      </c>
    </row>
    <row r="438" spans="1:17" s="313" customFormat="1" ht="12" customHeight="1" x14ac:dyDescent="0.3">
      <c r="A438" s="307" t="s">
        <v>306</v>
      </c>
      <c r="B438" s="307"/>
      <c r="C438" s="308">
        <v>212</v>
      </c>
      <c r="D438" s="308" t="s">
        <v>1287</v>
      </c>
      <c r="E438" s="309" t="s">
        <v>662</v>
      </c>
      <c r="F438" s="309" t="s">
        <v>1129</v>
      </c>
      <c r="G438" s="310">
        <f>-IF(F438="I",IFERROR(VLOOKUP(C438,'Consolidado 2021'!B:H,7,FALSE),0),0)</f>
        <v>0</v>
      </c>
      <c r="H438" s="311"/>
      <c r="I438" s="312">
        <v>0</v>
      </c>
      <c r="J438" s="311"/>
      <c r="K438" s="310">
        <f>-IF(F438="I",IFERROR(SUMIF('Consolidado 2020'!N:N,Clasificaciones!C438,'Consolidado 2020'!L:L),0),0)</f>
        <v>0</v>
      </c>
      <c r="L438" s="311"/>
      <c r="M438" s="312">
        <v>0</v>
      </c>
      <c r="N438" s="311"/>
      <c r="O438" s="310">
        <v>0</v>
      </c>
      <c r="P438" s="311"/>
      <c r="Q438" s="312">
        <v>0</v>
      </c>
    </row>
    <row r="439" spans="1:17" s="313" customFormat="1" ht="12" customHeight="1" x14ac:dyDescent="0.3">
      <c r="A439" s="307" t="s">
        <v>306</v>
      </c>
      <c r="B439" s="307"/>
      <c r="C439" s="308">
        <v>21201</v>
      </c>
      <c r="D439" s="308" t="s">
        <v>1283</v>
      </c>
      <c r="E439" s="309" t="s">
        <v>662</v>
      </c>
      <c r="F439" s="309" t="s">
        <v>1132</v>
      </c>
      <c r="G439" s="310">
        <f>-IF(F439="I",IFERROR(VLOOKUP(C439,'Consolidado 2021'!B:H,7,FALSE),0),0)</f>
        <v>0</v>
      </c>
      <c r="H439" s="311"/>
      <c r="I439" s="312">
        <v>0</v>
      </c>
      <c r="J439" s="311"/>
      <c r="K439" s="310">
        <f>-IF(F439="I",IFERROR(SUMIF('Consolidado 2020'!N:N,Clasificaciones!C439,'Consolidado 2020'!L:L),0),0)</f>
        <v>0</v>
      </c>
      <c r="L439" s="311"/>
      <c r="M439" s="312">
        <v>0</v>
      </c>
      <c r="N439" s="311"/>
      <c r="O439" s="310">
        <v>0</v>
      </c>
      <c r="P439" s="311"/>
      <c r="Q439" s="312">
        <v>0</v>
      </c>
    </row>
    <row r="440" spans="1:17" s="313" customFormat="1" ht="12" customHeight="1" x14ac:dyDescent="0.3">
      <c r="A440" s="307" t="s">
        <v>306</v>
      </c>
      <c r="B440" s="307"/>
      <c r="C440" s="308">
        <v>21202</v>
      </c>
      <c r="D440" s="308" t="s">
        <v>309</v>
      </c>
      <c r="E440" s="309" t="s">
        <v>662</v>
      </c>
      <c r="F440" s="309" t="s">
        <v>1132</v>
      </c>
      <c r="G440" s="310">
        <f>-IF(F440="I",IFERROR(VLOOKUP(C440,'Consolidado 2021'!B:H,7,FALSE),0),0)</f>
        <v>0</v>
      </c>
      <c r="H440" s="311"/>
      <c r="I440" s="312">
        <v>0</v>
      </c>
      <c r="J440" s="311"/>
      <c r="K440" s="310">
        <f>-IF(F440="I",IFERROR(SUMIF('Consolidado 2020'!N:N,Clasificaciones!C440,'Consolidado 2020'!L:L),0),0)</f>
        <v>0</v>
      </c>
      <c r="L440" s="311"/>
      <c r="M440" s="312">
        <v>0</v>
      </c>
      <c r="N440" s="311"/>
      <c r="O440" s="310">
        <v>0</v>
      </c>
      <c r="P440" s="311"/>
      <c r="Q440" s="312">
        <v>0</v>
      </c>
    </row>
    <row r="441" spans="1:17" s="313" customFormat="1" ht="12" customHeight="1" x14ac:dyDescent="0.3">
      <c r="A441" s="307" t="s">
        <v>306</v>
      </c>
      <c r="B441" s="307"/>
      <c r="C441" s="308">
        <v>21203</v>
      </c>
      <c r="D441" s="308" t="s">
        <v>1284</v>
      </c>
      <c r="E441" s="309" t="s">
        <v>662</v>
      </c>
      <c r="F441" s="309" t="s">
        <v>1132</v>
      </c>
      <c r="G441" s="310">
        <f>-IF(F441="I",IFERROR(VLOOKUP(C441,'Consolidado 2021'!B:H,7,FALSE),0),0)</f>
        <v>0</v>
      </c>
      <c r="H441" s="311"/>
      <c r="I441" s="312">
        <v>0</v>
      </c>
      <c r="J441" s="311"/>
      <c r="K441" s="310">
        <f>-IF(F441="I",IFERROR(SUMIF('Consolidado 2020'!N:N,Clasificaciones!C441,'Consolidado 2020'!L:L),0),0)</f>
        <v>0</v>
      </c>
      <c r="L441" s="311"/>
      <c r="M441" s="312">
        <v>0</v>
      </c>
      <c r="N441" s="311"/>
      <c r="O441" s="310">
        <v>0</v>
      </c>
      <c r="P441" s="311"/>
      <c r="Q441" s="312">
        <v>0</v>
      </c>
    </row>
    <row r="442" spans="1:17" s="313" customFormat="1" ht="12" customHeight="1" x14ac:dyDescent="0.3">
      <c r="A442" s="307" t="s">
        <v>306</v>
      </c>
      <c r="B442" s="307"/>
      <c r="C442" s="308">
        <v>21204</v>
      </c>
      <c r="D442" s="308" t="s">
        <v>316</v>
      </c>
      <c r="E442" s="309" t="s">
        <v>662</v>
      </c>
      <c r="F442" s="309" t="s">
        <v>1132</v>
      </c>
      <c r="G442" s="310">
        <f>-IF(F442="I",IFERROR(VLOOKUP(C442,'Consolidado 2021'!B:H,7,FALSE),0),0)</f>
        <v>0</v>
      </c>
      <c r="H442" s="311"/>
      <c r="I442" s="312">
        <v>0</v>
      </c>
      <c r="J442" s="311"/>
      <c r="K442" s="310">
        <f>-IF(F442="I",IFERROR(SUMIF('Consolidado 2020'!N:N,Clasificaciones!C442,'Consolidado 2020'!L:L),0),0)</f>
        <v>0</v>
      </c>
      <c r="L442" s="311"/>
      <c r="M442" s="312">
        <v>0</v>
      </c>
      <c r="N442" s="311"/>
      <c r="O442" s="310">
        <v>0</v>
      </c>
      <c r="P442" s="311"/>
      <c r="Q442" s="312">
        <v>0</v>
      </c>
    </row>
    <row r="443" spans="1:17" s="313" customFormat="1" ht="12" customHeight="1" x14ac:dyDescent="0.3">
      <c r="A443" s="307" t="s">
        <v>306</v>
      </c>
      <c r="B443" s="307"/>
      <c r="C443" s="308">
        <v>21205</v>
      </c>
      <c r="D443" s="308" t="s">
        <v>1285</v>
      </c>
      <c r="E443" s="309" t="s">
        <v>662</v>
      </c>
      <c r="F443" s="309" t="s">
        <v>1129</v>
      </c>
      <c r="G443" s="310">
        <f>-IF(F443="I",IFERROR(VLOOKUP(C443,'Consolidado 2021'!B:H,7,FALSE),0),0)</f>
        <v>0</v>
      </c>
      <c r="H443" s="311"/>
      <c r="I443" s="312">
        <v>0</v>
      </c>
      <c r="J443" s="311"/>
      <c r="K443" s="310">
        <f>-IF(F443="I",IFERROR(SUMIF('Consolidado 2020'!N:N,Clasificaciones!C443,'Consolidado 2020'!L:L),0),0)</f>
        <v>0</v>
      </c>
      <c r="L443" s="311"/>
      <c r="M443" s="312">
        <v>0</v>
      </c>
      <c r="N443" s="311"/>
      <c r="O443" s="310">
        <v>0</v>
      </c>
      <c r="P443" s="311"/>
      <c r="Q443" s="312">
        <v>0</v>
      </c>
    </row>
    <row r="444" spans="1:17" s="313" customFormat="1" ht="12" customHeight="1" x14ac:dyDescent="0.3">
      <c r="A444" s="307" t="s">
        <v>306</v>
      </c>
      <c r="B444" s="307"/>
      <c r="C444" s="308">
        <v>2120501</v>
      </c>
      <c r="D444" s="308" t="s">
        <v>1288</v>
      </c>
      <c r="E444" s="309" t="s">
        <v>662</v>
      </c>
      <c r="F444" s="309" t="s">
        <v>1129</v>
      </c>
      <c r="G444" s="310">
        <f>-IF(F444="I",IFERROR(VLOOKUP(C444,'Consolidado 2021'!B:H,7,FALSE),0),0)</f>
        <v>0</v>
      </c>
      <c r="H444" s="311"/>
      <c r="I444" s="312">
        <v>0</v>
      </c>
      <c r="J444" s="311"/>
      <c r="K444" s="310">
        <f>-IF(F444="I",IFERROR(SUMIF('Consolidado 2020'!N:N,Clasificaciones!C444,'Consolidado 2020'!L:L),0),0)</f>
        <v>0</v>
      </c>
      <c r="L444" s="311"/>
      <c r="M444" s="312">
        <v>0</v>
      </c>
      <c r="N444" s="311"/>
      <c r="O444" s="310">
        <v>0</v>
      </c>
      <c r="P444" s="311"/>
      <c r="Q444" s="312">
        <v>0</v>
      </c>
    </row>
    <row r="445" spans="1:17" s="313" customFormat="1" ht="12" customHeight="1" x14ac:dyDescent="0.3">
      <c r="A445" s="307" t="s">
        <v>306</v>
      </c>
      <c r="B445" s="307"/>
      <c r="C445" s="308">
        <v>212050101</v>
      </c>
      <c r="D445" s="308" t="s">
        <v>1289</v>
      </c>
      <c r="E445" s="309" t="s">
        <v>662</v>
      </c>
      <c r="F445" s="309" t="s">
        <v>1132</v>
      </c>
      <c r="G445" s="310">
        <f>-IF(F445="I",IFERROR(VLOOKUP(C445,'Consolidado 2021'!B:H,7,FALSE),0),0)</f>
        <v>0</v>
      </c>
      <c r="H445" s="311"/>
      <c r="I445" s="312">
        <v>0</v>
      </c>
      <c r="J445" s="311"/>
      <c r="K445" s="310">
        <f>-IF(F445="I",IFERROR(SUMIF('Consolidado 2020'!N:N,Clasificaciones!C445,'Consolidado 2020'!L:L),0),0)</f>
        <v>0</v>
      </c>
      <c r="L445" s="311"/>
      <c r="M445" s="312">
        <v>0</v>
      </c>
      <c r="N445" s="311"/>
      <c r="O445" s="310">
        <v>0</v>
      </c>
      <c r="P445" s="311"/>
      <c r="Q445" s="312">
        <v>0</v>
      </c>
    </row>
    <row r="446" spans="1:17" s="313" customFormat="1" ht="12" customHeight="1" x14ac:dyDescent="0.3">
      <c r="A446" s="307" t="s">
        <v>306</v>
      </c>
      <c r="B446" s="307"/>
      <c r="C446" s="308">
        <v>212050102</v>
      </c>
      <c r="D446" s="308" t="s">
        <v>1290</v>
      </c>
      <c r="E446" s="309" t="s">
        <v>1137</v>
      </c>
      <c r="F446" s="309" t="s">
        <v>1132</v>
      </c>
      <c r="G446" s="310">
        <f>-IF(F446="I",IFERROR(VLOOKUP(C446,'Consolidado 2021'!B:H,7,FALSE),0),0)</f>
        <v>0</v>
      </c>
      <c r="H446" s="311"/>
      <c r="I446" s="312">
        <v>0</v>
      </c>
      <c r="J446" s="311"/>
      <c r="K446" s="310">
        <f>-IF(F446="I",IFERROR(SUMIF('Consolidado 2020'!N:N,Clasificaciones!C446,'Consolidado 2020'!L:L),0),0)</f>
        <v>0</v>
      </c>
      <c r="L446" s="311"/>
      <c r="M446" s="312">
        <v>0</v>
      </c>
      <c r="N446" s="311"/>
      <c r="O446" s="310">
        <v>0</v>
      </c>
      <c r="P446" s="311"/>
      <c r="Q446" s="312">
        <v>0</v>
      </c>
    </row>
    <row r="447" spans="1:17" s="313" customFormat="1" ht="12" customHeight="1" x14ac:dyDescent="0.3">
      <c r="A447" s="307" t="s">
        <v>306</v>
      </c>
      <c r="B447" s="307"/>
      <c r="C447" s="308">
        <v>213</v>
      </c>
      <c r="D447" s="308" t="s">
        <v>322</v>
      </c>
      <c r="E447" s="309" t="s">
        <v>662</v>
      </c>
      <c r="F447" s="309" t="s">
        <v>1129</v>
      </c>
      <c r="G447" s="310">
        <f>-IF(F447="I",IFERROR(VLOOKUP(C447,'Consolidado 2021'!B:H,7,FALSE),0),0)</f>
        <v>0</v>
      </c>
      <c r="H447" s="311"/>
      <c r="I447" s="312">
        <v>0</v>
      </c>
      <c r="J447" s="311"/>
      <c r="K447" s="310">
        <f>-IF(F447="I",IFERROR(SUMIF('Consolidado 2020'!N:N,Clasificaciones!C447,'Consolidado 2020'!L:L),0),0)</f>
        <v>0</v>
      </c>
      <c r="L447" s="311"/>
      <c r="M447" s="312">
        <v>0</v>
      </c>
      <c r="N447" s="311"/>
      <c r="O447" s="310">
        <v>0</v>
      </c>
      <c r="P447" s="311"/>
      <c r="Q447" s="312">
        <v>0</v>
      </c>
    </row>
    <row r="448" spans="1:17" s="313" customFormat="1" ht="12" customHeight="1" x14ac:dyDescent="0.3">
      <c r="A448" s="307" t="s">
        <v>306</v>
      </c>
      <c r="B448" s="307"/>
      <c r="C448" s="308">
        <v>21301</v>
      </c>
      <c r="D448" s="308" t="s">
        <v>323</v>
      </c>
      <c r="E448" s="309" t="s">
        <v>662</v>
      </c>
      <c r="F448" s="309" t="s">
        <v>1129</v>
      </c>
      <c r="G448" s="310">
        <f>-IF(F448="I",IFERROR(VLOOKUP(C448,'Consolidado 2021'!B:H,7,FALSE),0),0)</f>
        <v>0</v>
      </c>
      <c r="H448" s="311"/>
      <c r="I448" s="312">
        <v>0</v>
      </c>
      <c r="J448" s="311"/>
      <c r="K448" s="310">
        <f>-IF(F448="I",IFERROR(SUMIF('Consolidado 2020'!N:N,Clasificaciones!C448,'Consolidado 2020'!L:L),0),0)</f>
        <v>0</v>
      </c>
      <c r="L448" s="311"/>
      <c r="M448" s="312">
        <v>0</v>
      </c>
      <c r="N448" s="311"/>
      <c r="O448" s="310">
        <v>0</v>
      </c>
      <c r="P448" s="311"/>
      <c r="Q448" s="312">
        <v>0</v>
      </c>
    </row>
    <row r="449" spans="1:17" s="313" customFormat="1" ht="12" customHeight="1" x14ac:dyDescent="0.3">
      <c r="A449" s="307" t="s">
        <v>306</v>
      </c>
      <c r="B449" s="307"/>
      <c r="C449" s="308">
        <v>2130101</v>
      </c>
      <c r="D449" s="308" t="s">
        <v>1092</v>
      </c>
      <c r="E449" s="309" t="s">
        <v>662</v>
      </c>
      <c r="F449" s="309" t="s">
        <v>1129</v>
      </c>
      <c r="G449" s="310">
        <f>-IF(F449="I",IFERROR(VLOOKUP(C449,'Consolidado 2021'!B:H,7,FALSE),0),0)</f>
        <v>0</v>
      </c>
      <c r="H449" s="311"/>
      <c r="I449" s="312">
        <v>0</v>
      </c>
      <c r="J449" s="311"/>
      <c r="K449" s="310">
        <f>-IF(F449="I",IFERROR(SUMIF('Consolidado 2020'!N:N,Clasificaciones!C449,'Consolidado 2020'!L:L),0),0)</f>
        <v>0</v>
      </c>
      <c r="L449" s="311"/>
      <c r="M449" s="312">
        <v>0</v>
      </c>
      <c r="N449" s="311"/>
      <c r="O449" s="310">
        <v>0</v>
      </c>
      <c r="P449" s="311"/>
      <c r="Q449" s="312">
        <v>0</v>
      </c>
    </row>
    <row r="450" spans="1:17" s="313" customFormat="1" ht="12" customHeight="1" x14ac:dyDescent="0.3">
      <c r="A450" s="307" t="s">
        <v>306</v>
      </c>
      <c r="B450" s="307" t="s">
        <v>323</v>
      </c>
      <c r="C450" s="308">
        <v>213010101</v>
      </c>
      <c r="D450" s="308" t="s">
        <v>1093</v>
      </c>
      <c r="E450" s="309" t="s">
        <v>662</v>
      </c>
      <c r="F450" s="309" t="s">
        <v>1132</v>
      </c>
      <c r="G450" s="310">
        <f>-IF(F450="I",IFERROR(VLOOKUP(C450,'Consolidado 2021'!B:H,7,FALSE),0),0)</f>
        <v>0</v>
      </c>
      <c r="H450" s="311"/>
      <c r="I450" s="312">
        <v>0</v>
      </c>
      <c r="J450" s="311"/>
      <c r="K450" s="310">
        <f>-IF(F450="I",IFERROR(SUMIF('Consolidado 2020'!N:N,Clasificaciones!C450,'Consolidado 2020'!L:L),0),0)</f>
        <v>0</v>
      </c>
      <c r="L450" s="311"/>
      <c r="M450" s="312">
        <v>0</v>
      </c>
      <c r="N450" s="311"/>
      <c r="O450" s="310">
        <v>0</v>
      </c>
      <c r="P450" s="311"/>
      <c r="Q450" s="312">
        <v>0</v>
      </c>
    </row>
    <row r="451" spans="1:17" s="313" customFormat="1" ht="12" customHeight="1" x14ac:dyDescent="0.3">
      <c r="A451" s="307" t="s">
        <v>306</v>
      </c>
      <c r="B451" s="307" t="s">
        <v>323</v>
      </c>
      <c r="C451" s="308">
        <v>213010102</v>
      </c>
      <c r="D451" s="308" t="s">
        <v>1291</v>
      </c>
      <c r="E451" s="309" t="s">
        <v>1137</v>
      </c>
      <c r="F451" s="309" t="s">
        <v>1132</v>
      </c>
      <c r="G451" s="310">
        <f>-IF(F451="I",IFERROR(VLOOKUP(C451,'Consolidado 2021'!B:H,7,FALSE),0),0)</f>
        <v>0</v>
      </c>
      <c r="H451" s="311"/>
      <c r="I451" s="312">
        <v>0</v>
      </c>
      <c r="J451" s="311"/>
      <c r="K451" s="310">
        <f>-IF(F451="I",IFERROR(SUMIF('Consolidado 2020'!N:N,Clasificaciones!C451,'Consolidado 2020'!L:L),0),0)</f>
        <v>0</v>
      </c>
      <c r="L451" s="311"/>
      <c r="M451" s="312">
        <v>0</v>
      </c>
      <c r="N451" s="311"/>
      <c r="O451" s="310">
        <v>0</v>
      </c>
      <c r="P451" s="311"/>
      <c r="Q451" s="312">
        <v>0</v>
      </c>
    </row>
    <row r="452" spans="1:17" s="313" customFormat="1" ht="12" customHeight="1" x14ac:dyDescent="0.3">
      <c r="A452" s="307" t="s">
        <v>306</v>
      </c>
      <c r="B452" s="307"/>
      <c r="C452" s="308">
        <v>2130102</v>
      </c>
      <c r="D452" s="308" t="s">
        <v>324</v>
      </c>
      <c r="E452" s="309" t="s">
        <v>1137</v>
      </c>
      <c r="F452" s="309" t="s">
        <v>1129</v>
      </c>
      <c r="G452" s="310">
        <f>-IF(F452="I",IFERROR(VLOOKUP(C452,'Consolidado 2021'!B:H,7,FALSE),0),0)</f>
        <v>0</v>
      </c>
      <c r="H452" s="311"/>
      <c r="I452" s="312">
        <v>0</v>
      </c>
      <c r="J452" s="311"/>
      <c r="K452" s="310">
        <f>-IF(F452="I",IFERROR(SUMIF('Consolidado 2020'!N:N,Clasificaciones!C452,'Consolidado 2020'!L:L),0),0)</f>
        <v>0</v>
      </c>
      <c r="L452" s="311"/>
      <c r="M452" s="312">
        <v>0</v>
      </c>
      <c r="N452" s="311"/>
      <c r="O452" s="310">
        <v>0</v>
      </c>
      <c r="P452" s="311"/>
      <c r="Q452" s="312">
        <v>0</v>
      </c>
    </row>
    <row r="453" spans="1:17" s="313" customFormat="1" ht="12" customHeight="1" x14ac:dyDescent="0.3">
      <c r="A453" s="307" t="s">
        <v>306</v>
      </c>
      <c r="B453" s="307" t="s">
        <v>323</v>
      </c>
      <c r="C453" s="308">
        <v>213010201</v>
      </c>
      <c r="D453" s="308" t="s">
        <v>325</v>
      </c>
      <c r="E453" s="309" t="s">
        <v>1137</v>
      </c>
      <c r="F453" s="309" t="s">
        <v>1132</v>
      </c>
      <c r="G453" s="310">
        <f>-IF(F453="I",IFERROR(VLOOKUP(C453,'Consolidado 2021'!B:H,7,FALSE),0),0)</f>
        <v>-1848050034</v>
      </c>
      <c r="H453" s="311"/>
      <c r="I453" s="312">
        <v>0</v>
      </c>
      <c r="J453" s="311"/>
      <c r="K453" s="310">
        <f>-IF(F453="I",IFERROR(SUMIF('Consolidado 2020'!N:N,Clasificaciones!C453,'Consolidado 2020'!L:L),0),0)</f>
        <v>-1047146584</v>
      </c>
      <c r="L453" s="311"/>
      <c r="M453" s="312">
        <v>0</v>
      </c>
      <c r="N453" s="311"/>
      <c r="O453" s="310">
        <v>0</v>
      </c>
      <c r="P453" s="311"/>
      <c r="Q453" s="312">
        <v>0</v>
      </c>
    </row>
    <row r="454" spans="1:17" s="313" customFormat="1" ht="12" customHeight="1" x14ac:dyDescent="0.3">
      <c r="A454" s="307" t="s">
        <v>306</v>
      </c>
      <c r="B454" s="307"/>
      <c r="C454" s="308">
        <v>21302</v>
      </c>
      <c r="D454" s="308" t="s">
        <v>1292</v>
      </c>
      <c r="E454" s="309" t="s">
        <v>662</v>
      </c>
      <c r="F454" s="309" t="s">
        <v>1129</v>
      </c>
      <c r="G454" s="310">
        <f>-IF(F454="I",IFERROR(VLOOKUP(C454,'Consolidado 2021'!B:H,7,FALSE),0),0)</f>
        <v>0</v>
      </c>
      <c r="H454" s="311"/>
      <c r="I454" s="312">
        <v>0</v>
      </c>
      <c r="J454" s="311"/>
      <c r="K454" s="310">
        <f>-IF(F454="I",IFERROR(SUMIF('Consolidado 2020'!N:N,Clasificaciones!C454,'Consolidado 2020'!L:L),0),0)</f>
        <v>0</v>
      </c>
      <c r="L454" s="311"/>
      <c r="M454" s="312">
        <v>0</v>
      </c>
      <c r="N454" s="311"/>
      <c r="O454" s="310">
        <v>0</v>
      </c>
      <c r="P454" s="311"/>
      <c r="Q454" s="312">
        <v>0</v>
      </c>
    </row>
    <row r="455" spans="1:17" s="313" customFormat="1" ht="12" customHeight="1" x14ac:dyDescent="0.3">
      <c r="A455" s="307" t="s">
        <v>306</v>
      </c>
      <c r="B455" s="307"/>
      <c r="C455" s="308">
        <v>2130201</v>
      </c>
      <c r="D455" s="308" t="s">
        <v>1293</v>
      </c>
      <c r="E455" s="309" t="s">
        <v>662</v>
      </c>
      <c r="F455" s="309" t="s">
        <v>1129</v>
      </c>
      <c r="G455" s="310">
        <f>-IF(F455="I",IFERROR(VLOOKUP(C455,'Consolidado 2021'!B:H,7,FALSE),0),0)</f>
        <v>0</v>
      </c>
      <c r="H455" s="311"/>
      <c r="I455" s="312">
        <v>0</v>
      </c>
      <c r="J455" s="311"/>
      <c r="K455" s="310">
        <f>-IF(F455="I",IFERROR(SUMIF('Consolidado 2020'!N:N,Clasificaciones!C455,'Consolidado 2020'!L:L),0),0)</f>
        <v>0</v>
      </c>
      <c r="L455" s="311"/>
      <c r="M455" s="312">
        <v>0</v>
      </c>
      <c r="N455" s="311"/>
      <c r="O455" s="310">
        <v>0</v>
      </c>
      <c r="P455" s="311"/>
      <c r="Q455" s="312">
        <v>0</v>
      </c>
    </row>
    <row r="456" spans="1:17" s="313" customFormat="1" ht="12" customHeight="1" x14ac:dyDescent="0.3">
      <c r="A456" s="307" t="s">
        <v>306</v>
      </c>
      <c r="B456" s="307"/>
      <c r="C456" s="308">
        <v>213020101</v>
      </c>
      <c r="D456" s="308" t="s">
        <v>1294</v>
      </c>
      <c r="E456" s="309" t="s">
        <v>662</v>
      </c>
      <c r="F456" s="309" t="s">
        <v>1129</v>
      </c>
      <c r="G456" s="310">
        <f>-IF(F456="I",IFERROR(VLOOKUP(C456,'Consolidado 2021'!B:H,7,FALSE),0),0)</f>
        <v>0</v>
      </c>
      <c r="H456" s="311"/>
      <c r="I456" s="312">
        <v>0</v>
      </c>
      <c r="J456" s="311"/>
      <c r="K456" s="310">
        <f>-IF(F456="I",IFERROR(SUMIF('Consolidado 2020'!N:N,Clasificaciones!C456,'Consolidado 2020'!L:L),0),0)</f>
        <v>0</v>
      </c>
      <c r="L456" s="311"/>
      <c r="M456" s="312">
        <v>0</v>
      </c>
      <c r="N456" s="311"/>
      <c r="O456" s="310">
        <v>0</v>
      </c>
      <c r="P456" s="311"/>
      <c r="Q456" s="312">
        <v>0</v>
      </c>
    </row>
    <row r="457" spans="1:17" s="313" customFormat="1" ht="12" customHeight="1" x14ac:dyDescent="0.3">
      <c r="A457" s="307" t="s">
        <v>306</v>
      </c>
      <c r="B457" s="307"/>
      <c r="C457" s="308">
        <v>21302010101</v>
      </c>
      <c r="D457" s="308" t="s">
        <v>1294</v>
      </c>
      <c r="E457" s="309" t="s">
        <v>662</v>
      </c>
      <c r="F457" s="309" t="s">
        <v>1132</v>
      </c>
      <c r="G457" s="310">
        <f>-IF(F457="I",IFERROR(VLOOKUP(C457,'Consolidado 2021'!B:H,7,FALSE),0),0)</f>
        <v>0</v>
      </c>
      <c r="H457" s="311"/>
      <c r="I457" s="312">
        <v>0</v>
      </c>
      <c r="J457" s="311"/>
      <c r="K457" s="310">
        <f>-IF(F457="I",IFERROR(SUMIF('Consolidado 2020'!N:N,Clasificaciones!C457,'Consolidado 2020'!L:L),0),0)</f>
        <v>0</v>
      </c>
      <c r="L457" s="311"/>
      <c r="M457" s="312">
        <v>0</v>
      </c>
      <c r="N457" s="311"/>
      <c r="O457" s="310">
        <v>0</v>
      </c>
      <c r="P457" s="311"/>
      <c r="Q457" s="312">
        <v>0</v>
      </c>
    </row>
    <row r="458" spans="1:17" s="313" customFormat="1" ht="12" customHeight="1" x14ac:dyDescent="0.3">
      <c r="A458" s="307" t="s">
        <v>306</v>
      </c>
      <c r="B458" s="307"/>
      <c r="C458" s="308">
        <v>21302010102</v>
      </c>
      <c r="D458" s="308" t="s">
        <v>1294</v>
      </c>
      <c r="E458" s="309" t="s">
        <v>1137</v>
      </c>
      <c r="F458" s="309" t="s">
        <v>1132</v>
      </c>
      <c r="G458" s="310">
        <f>-IF(F458="I",IFERROR(VLOOKUP(C458,'Consolidado 2021'!B:H,7,FALSE),0),0)</f>
        <v>0</v>
      </c>
      <c r="H458" s="311"/>
      <c r="I458" s="312">
        <v>0</v>
      </c>
      <c r="J458" s="311"/>
      <c r="K458" s="310">
        <f>-IF(F458="I",IFERROR(SUMIF('Consolidado 2020'!N:N,Clasificaciones!C458,'Consolidado 2020'!L:L),0),0)</f>
        <v>0</v>
      </c>
      <c r="L458" s="311"/>
      <c r="M458" s="312">
        <v>0</v>
      </c>
      <c r="N458" s="311"/>
      <c r="O458" s="310">
        <v>0</v>
      </c>
      <c r="P458" s="311"/>
      <c r="Q458" s="312">
        <v>0</v>
      </c>
    </row>
    <row r="459" spans="1:17" s="313" customFormat="1" ht="12" customHeight="1" x14ac:dyDescent="0.3">
      <c r="A459" s="307" t="s">
        <v>306</v>
      </c>
      <c r="B459" s="307"/>
      <c r="C459" s="308">
        <v>213020102</v>
      </c>
      <c r="D459" s="308" t="s">
        <v>1295</v>
      </c>
      <c r="E459" s="309" t="s">
        <v>662</v>
      </c>
      <c r="F459" s="309" t="s">
        <v>1129</v>
      </c>
      <c r="G459" s="310">
        <f>-IF(F459="I",IFERROR(VLOOKUP(C459,'Consolidado 2021'!B:H,7,FALSE),0),0)</f>
        <v>0</v>
      </c>
      <c r="H459" s="311"/>
      <c r="I459" s="312">
        <v>0</v>
      </c>
      <c r="J459" s="311"/>
      <c r="K459" s="310">
        <f>-IF(F459="I",IFERROR(SUMIF('Consolidado 2020'!N:N,Clasificaciones!C459,'Consolidado 2020'!L:L),0),0)</f>
        <v>0</v>
      </c>
      <c r="L459" s="311"/>
      <c r="M459" s="312">
        <v>0</v>
      </c>
      <c r="N459" s="311"/>
      <c r="O459" s="310">
        <v>0</v>
      </c>
      <c r="P459" s="311"/>
      <c r="Q459" s="312">
        <v>0</v>
      </c>
    </row>
    <row r="460" spans="1:17" s="313" customFormat="1" ht="12" customHeight="1" x14ac:dyDescent="0.3">
      <c r="A460" s="307" t="s">
        <v>306</v>
      </c>
      <c r="B460" s="307"/>
      <c r="C460" s="308">
        <v>21302010201</v>
      </c>
      <c r="D460" s="308" t="s">
        <v>1295</v>
      </c>
      <c r="E460" s="309" t="s">
        <v>662</v>
      </c>
      <c r="F460" s="309" t="s">
        <v>1132</v>
      </c>
      <c r="G460" s="310">
        <f>-IF(F460="I",IFERROR(VLOOKUP(C460,'Consolidado 2021'!B:H,7,FALSE),0),0)</f>
        <v>0</v>
      </c>
      <c r="H460" s="311"/>
      <c r="I460" s="312">
        <v>0</v>
      </c>
      <c r="J460" s="311"/>
      <c r="K460" s="310">
        <f>-IF(F460="I",IFERROR(SUMIF('Consolidado 2020'!N:N,Clasificaciones!C460,'Consolidado 2020'!L:L),0),0)</f>
        <v>0</v>
      </c>
      <c r="L460" s="311"/>
      <c r="M460" s="312">
        <v>0</v>
      </c>
      <c r="N460" s="311"/>
      <c r="O460" s="310">
        <v>0</v>
      </c>
      <c r="P460" s="311"/>
      <c r="Q460" s="312">
        <v>0</v>
      </c>
    </row>
    <row r="461" spans="1:17" s="313" customFormat="1" ht="12" customHeight="1" x14ac:dyDescent="0.3">
      <c r="A461" s="307" t="s">
        <v>306</v>
      </c>
      <c r="B461" s="307"/>
      <c r="C461" s="308">
        <v>21302010202</v>
      </c>
      <c r="D461" s="308" t="s">
        <v>1295</v>
      </c>
      <c r="E461" s="309" t="s">
        <v>1137</v>
      </c>
      <c r="F461" s="309" t="s">
        <v>1132</v>
      </c>
      <c r="G461" s="310">
        <f>-IF(F461="I",IFERROR(VLOOKUP(C461,'Consolidado 2021'!B:H,7,FALSE),0),0)</f>
        <v>0</v>
      </c>
      <c r="H461" s="311"/>
      <c r="I461" s="312">
        <v>0</v>
      </c>
      <c r="J461" s="311"/>
      <c r="K461" s="310">
        <f>-IF(F461="I",IFERROR(SUMIF('Consolidado 2020'!N:N,Clasificaciones!C461,'Consolidado 2020'!L:L),0),0)</f>
        <v>0</v>
      </c>
      <c r="L461" s="311"/>
      <c r="M461" s="312">
        <v>0</v>
      </c>
      <c r="N461" s="311"/>
      <c r="O461" s="310">
        <v>0</v>
      </c>
      <c r="P461" s="311"/>
      <c r="Q461" s="312">
        <v>0</v>
      </c>
    </row>
    <row r="462" spans="1:17" s="313" customFormat="1" ht="12" customHeight="1" x14ac:dyDescent="0.3">
      <c r="A462" s="307" t="s">
        <v>306</v>
      </c>
      <c r="B462" s="307"/>
      <c r="C462" s="308">
        <v>21303</v>
      </c>
      <c r="D462" s="308" t="s">
        <v>326</v>
      </c>
      <c r="E462" s="309" t="s">
        <v>662</v>
      </c>
      <c r="F462" s="309" t="s">
        <v>1129</v>
      </c>
      <c r="G462" s="310">
        <f>-IF(F462="I",IFERROR(VLOOKUP(C462,'Consolidado 2021'!B:H,7,FALSE),0),0)</f>
        <v>0</v>
      </c>
      <c r="H462" s="311"/>
      <c r="I462" s="312">
        <v>0</v>
      </c>
      <c r="J462" s="311"/>
      <c r="K462" s="310">
        <f>-IF(F462="I",IFERROR(SUMIF('Consolidado 2020'!N:N,Clasificaciones!C462,'Consolidado 2020'!L:L),0),0)</f>
        <v>0</v>
      </c>
      <c r="L462" s="311"/>
      <c r="M462" s="312">
        <v>0</v>
      </c>
      <c r="N462" s="311"/>
      <c r="O462" s="310">
        <v>0</v>
      </c>
      <c r="P462" s="311"/>
      <c r="Q462" s="312">
        <v>0</v>
      </c>
    </row>
    <row r="463" spans="1:17" s="313" customFormat="1" ht="12" customHeight="1" x14ac:dyDescent="0.3">
      <c r="A463" s="307" t="s">
        <v>306</v>
      </c>
      <c r="B463" s="307"/>
      <c r="C463" s="308">
        <v>2130301</v>
      </c>
      <c r="D463" s="308" t="s">
        <v>327</v>
      </c>
      <c r="E463" s="309" t="s">
        <v>662</v>
      </c>
      <c r="F463" s="309" t="s">
        <v>1129</v>
      </c>
      <c r="G463" s="310">
        <f>-IF(F463="I",IFERROR(VLOOKUP(C463,'Consolidado 2021'!B:H,7,FALSE),0),0)</f>
        <v>0</v>
      </c>
      <c r="H463" s="311"/>
      <c r="I463" s="312">
        <v>0</v>
      </c>
      <c r="J463" s="311"/>
      <c r="K463" s="310">
        <f>-IF(F463="I",IFERROR(SUMIF('Consolidado 2020'!N:N,Clasificaciones!C463,'Consolidado 2020'!L:L),0),0)</f>
        <v>0</v>
      </c>
      <c r="L463" s="311"/>
      <c r="M463" s="312">
        <v>0</v>
      </c>
      <c r="N463" s="311"/>
      <c r="O463" s="310">
        <v>0</v>
      </c>
      <c r="P463" s="311"/>
      <c r="Q463" s="312">
        <v>0</v>
      </c>
    </row>
    <row r="464" spans="1:17" s="313" customFormat="1" ht="12" customHeight="1" x14ac:dyDescent="0.3">
      <c r="A464" s="307" t="s">
        <v>306</v>
      </c>
      <c r="B464" s="307" t="s">
        <v>1296</v>
      </c>
      <c r="C464" s="308">
        <v>213030101</v>
      </c>
      <c r="D464" s="308" t="s">
        <v>328</v>
      </c>
      <c r="E464" s="309" t="s">
        <v>662</v>
      </c>
      <c r="F464" s="309" t="s">
        <v>1132</v>
      </c>
      <c r="G464" s="310">
        <f>-IF(F464="I",IFERROR(VLOOKUP(C464,'Consolidado 2021'!B:H,7,FALSE),0),0)</f>
        <v>-648860354</v>
      </c>
      <c r="H464" s="311"/>
      <c r="I464" s="312">
        <v>0</v>
      </c>
      <c r="J464" s="311"/>
      <c r="K464" s="310">
        <f>-IF(F464="I",IFERROR(SUMIF('Consolidado 2020'!N:N,Clasificaciones!C464,'Consolidado 2020'!L:L),0),0)</f>
        <v>-36332893</v>
      </c>
      <c r="L464" s="311"/>
      <c r="M464" s="312">
        <v>0</v>
      </c>
      <c r="N464" s="311"/>
      <c r="O464" s="310">
        <v>0</v>
      </c>
      <c r="P464" s="311"/>
      <c r="Q464" s="312">
        <v>0</v>
      </c>
    </row>
    <row r="465" spans="1:17" s="313" customFormat="1" ht="12" customHeight="1" x14ac:dyDescent="0.3">
      <c r="A465" s="307" t="s">
        <v>306</v>
      </c>
      <c r="B465" s="307" t="s">
        <v>1296</v>
      </c>
      <c r="C465" s="308">
        <v>213030102</v>
      </c>
      <c r="D465" s="308" t="s">
        <v>329</v>
      </c>
      <c r="E465" s="309" t="s">
        <v>1137</v>
      </c>
      <c r="F465" s="309" t="s">
        <v>1132</v>
      </c>
      <c r="G465" s="310">
        <f>-IF(F465="I",IFERROR(VLOOKUP(C465,'Consolidado 2021'!B:H,7,FALSE),0),0)</f>
        <v>-313652678</v>
      </c>
      <c r="H465" s="311"/>
      <c r="I465" s="312">
        <v>0</v>
      </c>
      <c r="J465" s="311"/>
      <c r="K465" s="310">
        <f>-IF(F465="I",IFERROR(SUMIF('Consolidado 2020'!N:N,Clasificaciones!C465,'Consolidado 2020'!L:L),0),0)</f>
        <v>0</v>
      </c>
      <c r="L465" s="311"/>
      <c r="M465" s="312">
        <v>0</v>
      </c>
      <c r="N465" s="311"/>
      <c r="O465" s="310">
        <v>0</v>
      </c>
      <c r="P465" s="311"/>
      <c r="Q465" s="312">
        <v>0</v>
      </c>
    </row>
    <row r="466" spans="1:17" s="313" customFormat="1" ht="12" customHeight="1" x14ac:dyDescent="0.3">
      <c r="A466" s="307" t="s">
        <v>306</v>
      </c>
      <c r="B466" s="307" t="s">
        <v>1296</v>
      </c>
      <c r="C466" s="308">
        <v>213030103</v>
      </c>
      <c r="D466" s="308" t="s">
        <v>330</v>
      </c>
      <c r="E466" s="309" t="s">
        <v>1137</v>
      </c>
      <c r="F466" s="309" t="s">
        <v>1132</v>
      </c>
      <c r="G466" s="310">
        <f>-IF(F466="I",IFERROR(VLOOKUP(C466,'Consolidado 2021'!B:H,7,FALSE),0),0)</f>
        <v>-222412925</v>
      </c>
      <c r="H466" s="311"/>
      <c r="I466" s="312">
        <v>0</v>
      </c>
      <c r="J466" s="311"/>
      <c r="K466" s="310">
        <f>-IF(F466="I",IFERROR(SUMIF('Consolidado 2020'!N:N,Clasificaciones!C466,'Consolidado 2020'!L:L),0),0)</f>
        <v>0</v>
      </c>
      <c r="L466" s="311"/>
      <c r="M466" s="312">
        <v>0</v>
      </c>
      <c r="N466" s="311"/>
      <c r="O466" s="310">
        <v>0</v>
      </c>
      <c r="P466" s="311"/>
      <c r="Q466" s="312">
        <v>0</v>
      </c>
    </row>
    <row r="467" spans="1:17" s="313" customFormat="1" ht="12" customHeight="1" x14ac:dyDescent="0.3">
      <c r="A467" s="307" t="s">
        <v>306</v>
      </c>
      <c r="B467" s="307"/>
      <c r="C467" s="308">
        <v>2130302</v>
      </c>
      <c r="D467" s="308" t="s">
        <v>331</v>
      </c>
      <c r="E467" s="309" t="s">
        <v>662</v>
      </c>
      <c r="F467" s="309" t="s">
        <v>1129</v>
      </c>
      <c r="G467" s="310">
        <f>-IF(F467="I",IFERROR(VLOOKUP(C467,'Consolidado 2021'!B:H,7,FALSE),0),0)</f>
        <v>0</v>
      </c>
      <c r="H467" s="311"/>
      <c r="I467" s="312">
        <v>0</v>
      </c>
      <c r="J467" s="311"/>
      <c r="K467" s="310">
        <f>-IF(F467="I",IFERROR(SUMIF('Consolidado 2020'!N:N,Clasificaciones!C467,'Consolidado 2020'!L:L),0),0)</f>
        <v>0</v>
      </c>
      <c r="L467" s="311"/>
      <c r="M467" s="312">
        <v>0</v>
      </c>
      <c r="N467" s="311"/>
      <c r="O467" s="310">
        <v>0</v>
      </c>
      <c r="P467" s="311"/>
      <c r="Q467" s="312">
        <v>0</v>
      </c>
    </row>
    <row r="468" spans="1:17" s="313" customFormat="1" ht="12" customHeight="1" x14ac:dyDescent="0.3">
      <c r="A468" s="307" t="s">
        <v>306</v>
      </c>
      <c r="B468" s="307" t="s">
        <v>1296</v>
      </c>
      <c r="C468" s="308">
        <v>213030201</v>
      </c>
      <c r="D468" s="308" t="s">
        <v>332</v>
      </c>
      <c r="E468" s="309" t="s">
        <v>662</v>
      </c>
      <c r="F468" s="309" t="s">
        <v>1132</v>
      </c>
      <c r="G468" s="310">
        <f>-IF(F468="I",IFERROR(VLOOKUP(C468,'Consolidado 2021'!B:H,7,FALSE),0),0)</f>
        <v>526765661</v>
      </c>
      <c r="H468" s="311"/>
      <c r="I468" s="312">
        <v>0</v>
      </c>
      <c r="J468" s="311"/>
      <c r="K468" s="310">
        <f>-IF(F468="I",IFERROR(SUMIF('Consolidado 2020'!N:N,Clasificaciones!C468,'Consolidado 2020'!L:L),0),0)</f>
        <v>0</v>
      </c>
      <c r="L468" s="311"/>
      <c r="M468" s="312">
        <v>0</v>
      </c>
      <c r="N468" s="311"/>
      <c r="O468" s="310">
        <v>0</v>
      </c>
      <c r="P468" s="311"/>
      <c r="Q468" s="312">
        <v>0</v>
      </c>
    </row>
    <row r="469" spans="1:17" s="313" customFormat="1" ht="12" customHeight="1" x14ac:dyDescent="0.3">
      <c r="A469" s="307" t="s">
        <v>306</v>
      </c>
      <c r="B469" s="307" t="s">
        <v>1296</v>
      </c>
      <c r="C469" s="308">
        <v>213030202</v>
      </c>
      <c r="D469" s="308" t="s">
        <v>1297</v>
      </c>
      <c r="E469" s="309" t="s">
        <v>1137</v>
      </c>
      <c r="F469" s="309" t="s">
        <v>1132</v>
      </c>
      <c r="G469" s="310">
        <f>-IF(F469="I",IFERROR(VLOOKUP(C469,'Consolidado 2021'!B:H,7,FALSE),0),0)</f>
        <v>253980245</v>
      </c>
      <c r="H469" s="311"/>
      <c r="I469" s="312">
        <v>0</v>
      </c>
      <c r="J469" s="311"/>
      <c r="K469" s="310">
        <f>-IF(F469="I",IFERROR(SUMIF('Consolidado 2020'!N:N,Clasificaciones!C469,'Consolidado 2020'!L:L),0),0)</f>
        <v>0</v>
      </c>
      <c r="L469" s="311"/>
      <c r="M469" s="312">
        <v>0</v>
      </c>
      <c r="N469" s="311"/>
      <c r="O469" s="310">
        <v>0</v>
      </c>
      <c r="P469" s="311"/>
      <c r="Q469" s="312">
        <v>0</v>
      </c>
    </row>
    <row r="470" spans="1:17" s="313" customFormat="1" ht="12" customHeight="1" x14ac:dyDescent="0.3">
      <c r="A470" s="307" t="s">
        <v>306</v>
      </c>
      <c r="B470" s="307" t="s">
        <v>1296</v>
      </c>
      <c r="C470" s="308">
        <v>213030203</v>
      </c>
      <c r="D470" s="308" t="s">
        <v>334</v>
      </c>
      <c r="E470" s="309" t="s">
        <v>1137</v>
      </c>
      <c r="F470" s="309" t="s">
        <v>1132</v>
      </c>
      <c r="G470" s="310">
        <f>-IF(F470="I",IFERROR(VLOOKUP(C470,'Consolidado 2021'!B:H,7,FALSE),0),0)</f>
        <v>132229054</v>
      </c>
      <c r="H470" s="311"/>
      <c r="I470" s="312">
        <v>0</v>
      </c>
      <c r="J470" s="311"/>
      <c r="K470" s="310">
        <f>-IF(F470="I",IFERROR(SUMIF('Consolidado 2020'!N:N,Clasificaciones!C470,'Consolidado 2020'!L:L),0),0)</f>
        <v>0</v>
      </c>
      <c r="L470" s="311"/>
      <c r="M470" s="312">
        <v>0</v>
      </c>
      <c r="N470" s="311"/>
      <c r="O470" s="310">
        <v>0</v>
      </c>
      <c r="P470" s="311"/>
      <c r="Q470" s="312">
        <v>0</v>
      </c>
    </row>
    <row r="471" spans="1:17" s="313" customFormat="1" ht="12" customHeight="1" x14ac:dyDescent="0.3">
      <c r="A471" s="307" t="s">
        <v>306</v>
      </c>
      <c r="B471" s="307"/>
      <c r="C471" s="308">
        <v>2130303</v>
      </c>
      <c r="D471" s="308" t="s">
        <v>335</v>
      </c>
      <c r="E471" s="309" t="s">
        <v>662</v>
      </c>
      <c r="F471" s="309" t="s">
        <v>1129</v>
      </c>
      <c r="G471" s="310">
        <f>-IF(F471="I",IFERROR(VLOOKUP(C471,'Consolidado 2021'!B:H,7,FALSE),0),0)</f>
        <v>0</v>
      </c>
      <c r="H471" s="311"/>
      <c r="I471" s="312">
        <v>0</v>
      </c>
      <c r="J471" s="311"/>
      <c r="K471" s="310">
        <f>-IF(F471="I",IFERROR(SUMIF('Consolidado 2020'!N:N,Clasificaciones!C471,'Consolidado 2020'!L:L),0),0)</f>
        <v>0</v>
      </c>
      <c r="L471" s="311"/>
      <c r="M471" s="312">
        <v>0</v>
      </c>
      <c r="N471" s="311"/>
      <c r="O471" s="310">
        <v>0</v>
      </c>
      <c r="P471" s="311"/>
      <c r="Q471" s="312">
        <v>0</v>
      </c>
    </row>
    <row r="472" spans="1:17" s="313" customFormat="1" ht="12" customHeight="1" x14ac:dyDescent="0.3">
      <c r="A472" s="307" t="s">
        <v>306</v>
      </c>
      <c r="B472" s="307" t="s">
        <v>1296</v>
      </c>
      <c r="C472" s="308">
        <v>213030301</v>
      </c>
      <c r="D472" s="308" t="s">
        <v>336</v>
      </c>
      <c r="E472" s="309" t="s">
        <v>662</v>
      </c>
      <c r="F472" s="309" t="s">
        <v>1132</v>
      </c>
      <c r="G472" s="310">
        <f>-IF(F472="I",IFERROR(VLOOKUP(C472,'Consolidado 2021'!B:H,7,FALSE),0),0)</f>
        <v>-41634795848</v>
      </c>
      <c r="H472" s="311"/>
      <c r="I472" s="312">
        <v>0</v>
      </c>
      <c r="J472" s="311"/>
      <c r="K472" s="310">
        <f>-IF(F472="I",IFERROR(SUMIF('Consolidado 2020'!N:N,Clasificaciones!C472,'Consolidado 2020'!L:L),0),0)</f>
        <v>-15184256164</v>
      </c>
      <c r="L472" s="311"/>
      <c r="M472" s="312">
        <v>0</v>
      </c>
      <c r="N472" s="311"/>
      <c r="O472" s="310">
        <v>0</v>
      </c>
      <c r="P472" s="311"/>
      <c r="Q472" s="312">
        <v>0</v>
      </c>
    </row>
    <row r="473" spans="1:17" s="313" customFormat="1" ht="12" customHeight="1" x14ac:dyDescent="0.3">
      <c r="A473" s="307" t="s">
        <v>306</v>
      </c>
      <c r="B473" s="307" t="s">
        <v>1296</v>
      </c>
      <c r="C473" s="308">
        <v>213030302</v>
      </c>
      <c r="D473" s="308" t="s">
        <v>337</v>
      </c>
      <c r="E473" s="309" t="s">
        <v>1137</v>
      </c>
      <c r="F473" s="309" t="s">
        <v>1132</v>
      </c>
      <c r="G473" s="310">
        <f>-IF(F473="I",IFERROR(VLOOKUP(C473,'Consolidado 2021'!B:H,7,FALSE),0),0)</f>
        <v>-22910175411</v>
      </c>
      <c r="H473" s="311"/>
      <c r="I473" s="312">
        <v>0</v>
      </c>
      <c r="J473" s="311"/>
      <c r="K473" s="310">
        <f>-IF(F473="I",IFERROR(SUMIF('Consolidado 2020'!N:N,Clasificaciones!C473,'Consolidado 2020'!L:L),0),0)</f>
        <v>-5275654000</v>
      </c>
      <c r="L473" s="311"/>
      <c r="M473" s="312">
        <v>0</v>
      </c>
      <c r="N473" s="311"/>
      <c r="O473" s="310">
        <v>0</v>
      </c>
      <c r="P473" s="311"/>
      <c r="Q473" s="312">
        <v>0</v>
      </c>
    </row>
    <row r="474" spans="1:17" s="313" customFormat="1" ht="12" customHeight="1" x14ac:dyDescent="0.3">
      <c r="A474" s="307" t="s">
        <v>306</v>
      </c>
      <c r="B474" s="307" t="s">
        <v>1296</v>
      </c>
      <c r="C474" s="308">
        <v>213030303</v>
      </c>
      <c r="D474" s="308" t="s">
        <v>338</v>
      </c>
      <c r="E474" s="309" t="s">
        <v>1137</v>
      </c>
      <c r="F474" s="309" t="s">
        <v>1132</v>
      </c>
      <c r="G474" s="310">
        <f>-IF(F474="I",IFERROR(VLOOKUP(C474,'Consolidado 2021'!B:H,7,FALSE),0),0)</f>
        <v>-3287513797</v>
      </c>
      <c r="H474" s="311"/>
      <c r="I474" s="312">
        <v>0</v>
      </c>
      <c r="J474" s="311"/>
      <c r="K474" s="310">
        <f>-IF(F474="I",IFERROR(SUMIF('Consolidado 2020'!N:N,Clasificaciones!C474,'Consolidado 2020'!L:L),0),0)</f>
        <v>0</v>
      </c>
      <c r="L474" s="311"/>
      <c r="M474" s="312">
        <v>0</v>
      </c>
      <c r="N474" s="311"/>
      <c r="O474" s="310">
        <v>0</v>
      </c>
      <c r="P474" s="311"/>
      <c r="Q474" s="312">
        <v>0</v>
      </c>
    </row>
    <row r="475" spans="1:17" s="313" customFormat="1" ht="12" customHeight="1" x14ac:dyDescent="0.3">
      <c r="A475" s="307" t="s">
        <v>306</v>
      </c>
      <c r="B475" s="307"/>
      <c r="C475" s="308">
        <v>2130340</v>
      </c>
      <c r="D475" s="308" t="s">
        <v>1298</v>
      </c>
      <c r="E475" s="309" t="s">
        <v>662</v>
      </c>
      <c r="F475" s="309" t="s">
        <v>1129</v>
      </c>
      <c r="G475" s="310">
        <f>-IF(F475="I",IFERROR(VLOOKUP(C475,'Consolidado 2021'!B:H,7,FALSE),0),0)</f>
        <v>0</v>
      </c>
      <c r="H475" s="311"/>
      <c r="I475" s="312">
        <v>0</v>
      </c>
      <c r="J475" s="311"/>
      <c r="K475" s="310">
        <f>-IF(F475="I",IFERROR(SUMIF('Consolidado 2020'!N:N,Clasificaciones!C475,'Consolidado 2020'!L:L),0),0)</f>
        <v>0</v>
      </c>
      <c r="L475" s="311"/>
      <c r="M475" s="312">
        <v>0</v>
      </c>
      <c r="N475" s="311"/>
      <c r="O475" s="310">
        <v>0</v>
      </c>
      <c r="P475" s="311"/>
      <c r="Q475" s="312">
        <v>0</v>
      </c>
    </row>
    <row r="476" spans="1:17" s="313" customFormat="1" ht="12" customHeight="1" x14ac:dyDescent="0.3">
      <c r="A476" s="307" t="s">
        <v>306</v>
      </c>
      <c r="B476" s="307"/>
      <c r="C476" s="308">
        <v>213034001</v>
      </c>
      <c r="D476" s="308" t="s">
        <v>1294</v>
      </c>
      <c r="E476" s="309" t="s">
        <v>662</v>
      </c>
      <c r="F476" s="309" t="s">
        <v>1129</v>
      </c>
      <c r="G476" s="310">
        <f>-IF(F476="I",IFERROR(VLOOKUP(C476,'Consolidado 2021'!B:H,7,FALSE),0),0)</f>
        <v>0</v>
      </c>
      <c r="H476" s="311"/>
      <c r="I476" s="312">
        <v>0</v>
      </c>
      <c r="J476" s="311"/>
      <c r="K476" s="310">
        <f>-IF(F476="I",IFERROR(SUMIF('Consolidado 2020'!N:N,Clasificaciones!C476,'Consolidado 2020'!L:L),0),0)</f>
        <v>0</v>
      </c>
      <c r="L476" s="311"/>
      <c r="M476" s="312">
        <v>0</v>
      </c>
      <c r="N476" s="311"/>
      <c r="O476" s="310">
        <v>0</v>
      </c>
      <c r="P476" s="311"/>
      <c r="Q476" s="312">
        <v>0</v>
      </c>
    </row>
    <row r="477" spans="1:17" s="313" customFormat="1" ht="12" customHeight="1" x14ac:dyDescent="0.3">
      <c r="A477" s="307" t="s">
        <v>306</v>
      </c>
      <c r="B477" s="307"/>
      <c r="C477" s="308">
        <v>21303400101</v>
      </c>
      <c r="D477" s="308" t="s">
        <v>1294</v>
      </c>
      <c r="E477" s="309" t="s">
        <v>662</v>
      </c>
      <c r="F477" s="309" t="s">
        <v>1132</v>
      </c>
      <c r="G477" s="310">
        <f>-IF(F477="I",IFERROR(VLOOKUP(C477,'Consolidado 2021'!B:H,7,FALSE),0),0)</f>
        <v>0</v>
      </c>
      <c r="H477" s="311"/>
      <c r="I477" s="312">
        <v>0</v>
      </c>
      <c r="J477" s="311"/>
      <c r="K477" s="310">
        <f>-IF(F477="I",IFERROR(SUMIF('Consolidado 2020'!N:N,Clasificaciones!C477,'Consolidado 2020'!L:L),0),0)</f>
        <v>0</v>
      </c>
      <c r="L477" s="311"/>
      <c r="M477" s="312">
        <v>0</v>
      </c>
      <c r="N477" s="311"/>
      <c r="O477" s="310">
        <v>0</v>
      </c>
      <c r="P477" s="311"/>
      <c r="Q477" s="312">
        <v>0</v>
      </c>
    </row>
    <row r="478" spans="1:17" s="313" customFormat="1" ht="12" customHeight="1" x14ac:dyDescent="0.3">
      <c r="A478" s="307" t="s">
        <v>306</v>
      </c>
      <c r="B478" s="307"/>
      <c r="C478" s="308">
        <v>21303400102</v>
      </c>
      <c r="D478" s="308" t="s">
        <v>1294</v>
      </c>
      <c r="E478" s="309" t="s">
        <v>1137</v>
      </c>
      <c r="F478" s="309" t="s">
        <v>1132</v>
      </c>
      <c r="G478" s="310">
        <f>-IF(F478="I",IFERROR(VLOOKUP(C478,'Consolidado 2021'!B:H,7,FALSE),0),0)</f>
        <v>0</v>
      </c>
      <c r="H478" s="311"/>
      <c r="I478" s="312">
        <v>0</v>
      </c>
      <c r="J478" s="311"/>
      <c r="K478" s="310">
        <f>-IF(F478="I",IFERROR(SUMIF('Consolidado 2020'!N:N,Clasificaciones!C478,'Consolidado 2020'!L:L),0),0)</f>
        <v>0</v>
      </c>
      <c r="L478" s="311"/>
      <c r="M478" s="312">
        <v>0</v>
      </c>
      <c r="N478" s="311"/>
      <c r="O478" s="310">
        <v>0</v>
      </c>
      <c r="P478" s="311"/>
      <c r="Q478" s="312">
        <v>0</v>
      </c>
    </row>
    <row r="479" spans="1:17" s="313" customFormat="1" ht="12" customHeight="1" x14ac:dyDescent="0.3">
      <c r="A479" s="307" t="s">
        <v>306</v>
      </c>
      <c r="B479" s="307"/>
      <c r="C479" s="308">
        <v>213034002</v>
      </c>
      <c r="D479" s="308" t="s">
        <v>1295</v>
      </c>
      <c r="E479" s="309" t="s">
        <v>662</v>
      </c>
      <c r="F479" s="309" t="s">
        <v>1129</v>
      </c>
      <c r="G479" s="310">
        <f>-IF(F479="I",IFERROR(VLOOKUP(C479,'Consolidado 2021'!B:H,7,FALSE),0),0)</f>
        <v>0</v>
      </c>
      <c r="H479" s="311"/>
      <c r="I479" s="312">
        <v>0</v>
      </c>
      <c r="J479" s="311"/>
      <c r="K479" s="310">
        <f>-IF(F479="I",IFERROR(SUMIF('Consolidado 2020'!N:N,Clasificaciones!C479,'Consolidado 2020'!L:L),0),0)</f>
        <v>0</v>
      </c>
      <c r="L479" s="311"/>
      <c r="M479" s="312">
        <v>0</v>
      </c>
      <c r="N479" s="311"/>
      <c r="O479" s="310">
        <v>0</v>
      </c>
      <c r="P479" s="311"/>
      <c r="Q479" s="312">
        <v>0</v>
      </c>
    </row>
    <row r="480" spans="1:17" s="313" customFormat="1" ht="12" customHeight="1" x14ac:dyDescent="0.3">
      <c r="A480" s="307" t="s">
        <v>306</v>
      </c>
      <c r="B480" s="307"/>
      <c r="C480" s="308">
        <v>21303400201</v>
      </c>
      <c r="D480" s="308" t="s">
        <v>1295</v>
      </c>
      <c r="E480" s="309" t="s">
        <v>662</v>
      </c>
      <c r="F480" s="309" t="s">
        <v>1132</v>
      </c>
      <c r="G480" s="310">
        <f>-IF(F480="I",IFERROR(VLOOKUP(C480,'Consolidado 2021'!B:H,7,FALSE),0),0)</f>
        <v>0</v>
      </c>
      <c r="H480" s="311"/>
      <c r="I480" s="312">
        <v>0</v>
      </c>
      <c r="J480" s="311"/>
      <c r="K480" s="310">
        <f>-IF(F480="I",IFERROR(SUMIF('Consolidado 2020'!N:N,Clasificaciones!C480,'Consolidado 2020'!L:L),0),0)</f>
        <v>0</v>
      </c>
      <c r="L480" s="311"/>
      <c r="M480" s="312">
        <v>0</v>
      </c>
      <c r="N480" s="311"/>
      <c r="O480" s="310">
        <v>0</v>
      </c>
      <c r="P480" s="311"/>
      <c r="Q480" s="312">
        <v>0</v>
      </c>
    </row>
    <row r="481" spans="1:17" s="313" customFormat="1" ht="12" customHeight="1" x14ac:dyDescent="0.3">
      <c r="A481" s="307" t="s">
        <v>306</v>
      </c>
      <c r="B481" s="307"/>
      <c r="C481" s="308">
        <v>21303400202</v>
      </c>
      <c r="D481" s="308" t="s">
        <v>1295</v>
      </c>
      <c r="E481" s="309" t="s">
        <v>1137</v>
      </c>
      <c r="F481" s="309" t="s">
        <v>1132</v>
      </c>
      <c r="G481" s="310">
        <f>-IF(F481="I",IFERROR(VLOOKUP(C481,'Consolidado 2021'!B:H,7,FALSE),0),0)</f>
        <v>0</v>
      </c>
      <c r="H481" s="311"/>
      <c r="I481" s="312">
        <v>0</v>
      </c>
      <c r="J481" s="311"/>
      <c r="K481" s="310">
        <f>-IF(F481="I",IFERROR(SUMIF('Consolidado 2020'!N:N,Clasificaciones!C481,'Consolidado 2020'!L:L),0),0)</f>
        <v>0</v>
      </c>
      <c r="L481" s="311"/>
      <c r="M481" s="312">
        <v>0</v>
      </c>
      <c r="N481" s="311"/>
      <c r="O481" s="310">
        <v>0</v>
      </c>
      <c r="P481" s="311"/>
      <c r="Q481" s="312">
        <v>0</v>
      </c>
    </row>
    <row r="482" spans="1:17" s="313" customFormat="1" ht="12" customHeight="1" x14ac:dyDescent="0.3">
      <c r="A482" s="307" t="s">
        <v>306</v>
      </c>
      <c r="B482" s="307"/>
      <c r="C482" s="308">
        <v>214</v>
      </c>
      <c r="D482" s="308" t="s">
        <v>339</v>
      </c>
      <c r="E482" s="309" t="s">
        <v>662</v>
      </c>
      <c r="F482" s="309" t="s">
        <v>1129</v>
      </c>
      <c r="G482" s="310">
        <f>-IF(F482="I",IFERROR(VLOOKUP(C482,'Consolidado 2021'!B:H,7,FALSE),0),0)</f>
        <v>0</v>
      </c>
      <c r="H482" s="311"/>
      <c r="I482" s="312">
        <v>0</v>
      </c>
      <c r="J482" s="311"/>
      <c r="K482" s="310">
        <f>-IF(F482="I",IFERROR(SUMIF('Consolidado 2020'!N:N,Clasificaciones!C482,'Consolidado 2020'!L:L),0),0)</f>
        <v>0</v>
      </c>
      <c r="L482" s="311"/>
      <c r="M482" s="312">
        <v>0</v>
      </c>
      <c r="N482" s="311"/>
      <c r="O482" s="310">
        <v>0</v>
      </c>
      <c r="P482" s="311"/>
      <c r="Q482" s="312">
        <v>0</v>
      </c>
    </row>
    <row r="483" spans="1:17" s="313" customFormat="1" ht="12" customHeight="1" x14ac:dyDescent="0.3">
      <c r="A483" s="307" t="s">
        <v>306</v>
      </c>
      <c r="B483" s="307"/>
      <c r="C483" s="308">
        <v>21401</v>
      </c>
      <c r="D483" s="308" t="s">
        <v>340</v>
      </c>
      <c r="E483" s="309" t="s">
        <v>662</v>
      </c>
      <c r="F483" s="309" t="s">
        <v>1129</v>
      </c>
      <c r="G483" s="310">
        <f>-IF(F483="I",IFERROR(VLOOKUP(C483,'Consolidado 2021'!B:H,7,FALSE),0),0)</f>
        <v>0</v>
      </c>
      <c r="H483" s="311"/>
      <c r="I483" s="312">
        <v>0</v>
      </c>
      <c r="J483" s="311"/>
      <c r="K483" s="310">
        <f>-IF(F483="I",IFERROR(SUMIF('Consolidado 2020'!N:N,Clasificaciones!C483,'Consolidado 2020'!L:L),0),0)</f>
        <v>0</v>
      </c>
      <c r="L483" s="311"/>
      <c r="M483" s="312">
        <v>0</v>
      </c>
      <c r="N483" s="311"/>
      <c r="O483" s="310">
        <v>0</v>
      </c>
      <c r="P483" s="311"/>
      <c r="Q483" s="312">
        <v>0</v>
      </c>
    </row>
    <row r="484" spans="1:17" s="313" customFormat="1" ht="12" customHeight="1" x14ac:dyDescent="0.3">
      <c r="A484" s="307" t="s">
        <v>306</v>
      </c>
      <c r="B484" s="307"/>
      <c r="C484" s="308">
        <v>2140101</v>
      </c>
      <c r="D484" s="308" t="s">
        <v>1095</v>
      </c>
      <c r="E484" s="309" t="s">
        <v>662</v>
      </c>
      <c r="F484" s="309" t="s">
        <v>1132</v>
      </c>
      <c r="G484" s="310">
        <f>-IF(F484="I",IFERROR(VLOOKUP(C484,'Consolidado 2021'!B:H,7,FALSE),0),0)</f>
        <v>0</v>
      </c>
      <c r="H484" s="311"/>
      <c r="I484" s="312">
        <v>0</v>
      </c>
      <c r="J484" s="311"/>
      <c r="K484" s="310">
        <f>-IF(F484="I",IFERROR(SUMIF('Consolidado 2020'!N:N,Clasificaciones!C484,'Consolidado 2020'!L:L),0),0)</f>
        <v>0</v>
      </c>
      <c r="L484" s="311"/>
      <c r="M484" s="312">
        <v>0</v>
      </c>
      <c r="N484" s="311"/>
      <c r="O484" s="310">
        <v>0</v>
      </c>
      <c r="P484" s="311"/>
      <c r="Q484" s="312">
        <v>0</v>
      </c>
    </row>
    <row r="485" spans="1:17" s="313" customFormat="1" ht="12" customHeight="1" x14ac:dyDescent="0.3">
      <c r="A485" s="307" t="s">
        <v>306</v>
      </c>
      <c r="B485" s="307"/>
      <c r="C485" s="308">
        <v>2010802</v>
      </c>
      <c r="D485" s="308" t="s">
        <v>1299</v>
      </c>
      <c r="E485" s="309" t="s">
        <v>662</v>
      </c>
      <c r="F485" s="309" t="s">
        <v>1132</v>
      </c>
      <c r="G485" s="310">
        <f>-IF(F485="I",IFERROR(VLOOKUP(C485,'Consolidado 2021'!B:H,7,FALSE),0),0)</f>
        <v>0</v>
      </c>
      <c r="H485" s="311"/>
      <c r="I485" s="312">
        <v>0</v>
      </c>
      <c r="J485" s="311"/>
      <c r="K485" s="310">
        <f>-IF(F485="I",IFERROR(SUMIF('Consolidado 2020'!N:N,Clasificaciones!C485,'Consolidado 2020'!L:L),0),0)</f>
        <v>0</v>
      </c>
      <c r="L485" s="311"/>
      <c r="M485" s="312">
        <v>0</v>
      </c>
      <c r="N485" s="311"/>
      <c r="O485" s="310">
        <v>0</v>
      </c>
      <c r="P485" s="311"/>
      <c r="Q485" s="312">
        <v>0</v>
      </c>
    </row>
    <row r="486" spans="1:17" s="313" customFormat="1" ht="12" customHeight="1" x14ac:dyDescent="0.3">
      <c r="A486" s="307" t="s">
        <v>306</v>
      </c>
      <c r="B486" s="307" t="s">
        <v>342</v>
      </c>
      <c r="C486" s="308">
        <v>2140103</v>
      </c>
      <c r="D486" s="308" t="s">
        <v>468</v>
      </c>
      <c r="E486" s="309" t="s">
        <v>662</v>
      </c>
      <c r="F486" s="309" t="s">
        <v>1132</v>
      </c>
      <c r="G486" s="310">
        <f>-IF(F486="I",IFERROR(VLOOKUP(C486,'Consolidado 2021'!B:H,7,FALSE),0),0)</f>
        <v>0</v>
      </c>
      <c r="H486" s="311"/>
      <c r="I486" s="312">
        <v>0</v>
      </c>
      <c r="J486" s="311"/>
      <c r="K486" s="310">
        <f>-IF(F486="I",IFERROR(SUMIF('Consolidado 2020'!N:N,Clasificaciones!C486,'Consolidado 2020'!L:L),0),0)</f>
        <v>0</v>
      </c>
      <c r="L486" s="311"/>
      <c r="M486" s="312">
        <v>0</v>
      </c>
      <c r="N486" s="311"/>
      <c r="O486" s="310">
        <v>0</v>
      </c>
      <c r="P486" s="311"/>
      <c r="Q486" s="312">
        <v>0</v>
      </c>
    </row>
    <row r="487" spans="1:17" s="313" customFormat="1" ht="12" customHeight="1" x14ac:dyDescent="0.3">
      <c r="A487" s="307" t="s">
        <v>306</v>
      </c>
      <c r="B487" s="307" t="s">
        <v>1300</v>
      </c>
      <c r="C487" s="308">
        <v>2140104</v>
      </c>
      <c r="D487" s="308" t="s">
        <v>341</v>
      </c>
      <c r="E487" s="309" t="s">
        <v>662</v>
      </c>
      <c r="F487" s="309" t="s">
        <v>1132</v>
      </c>
      <c r="G487" s="310">
        <f>-IF(F487="I",IFERROR(VLOOKUP(C487,'Consolidado 2021'!B:H,7,FALSE),0),0)</f>
        <v>-756231282</v>
      </c>
      <c r="H487" s="311"/>
      <c r="I487" s="312">
        <v>0</v>
      </c>
      <c r="J487" s="311"/>
      <c r="K487" s="310">
        <f>-IF(F487="I",IFERROR(SUMIF('Consolidado 2020'!N:N,Clasificaciones!C487,'Consolidado 2020'!L:L),0),0)</f>
        <v>-285000000</v>
      </c>
      <c r="L487" s="311"/>
      <c r="M487" s="312">
        <v>0</v>
      </c>
      <c r="N487" s="311"/>
      <c r="O487" s="310">
        <v>0</v>
      </c>
      <c r="P487" s="311"/>
      <c r="Q487" s="312">
        <v>0</v>
      </c>
    </row>
    <row r="488" spans="1:17" s="313" customFormat="1" ht="12" customHeight="1" x14ac:dyDescent="0.3">
      <c r="A488" s="307" t="s">
        <v>306</v>
      </c>
      <c r="B488" s="307"/>
      <c r="C488" s="308">
        <v>2140105</v>
      </c>
      <c r="D488" s="308" t="s">
        <v>1094</v>
      </c>
      <c r="E488" s="309" t="s">
        <v>662</v>
      </c>
      <c r="F488" s="309" t="s">
        <v>1132</v>
      </c>
      <c r="G488" s="310">
        <f>-IF(F488="I",IFERROR(VLOOKUP(C488,'Consolidado 2021'!B:H,7,FALSE),0),0)</f>
        <v>0</v>
      </c>
      <c r="H488" s="311"/>
      <c r="I488" s="312">
        <v>0</v>
      </c>
      <c r="J488" s="311"/>
      <c r="K488" s="310">
        <f>-IF(F488="I",IFERROR(SUMIF('Consolidado 2020'!N:N,Clasificaciones!C488,'Consolidado 2020'!L:L),0),0)</f>
        <v>0</v>
      </c>
      <c r="L488" s="311"/>
      <c r="M488" s="312">
        <v>0</v>
      </c>
      <c r="N488" s="311"/>
      <c r="O488" s="310">
        <v>0</v>
      </c>
      <c r="P488" s="311"/>
      <c r="Q488" s="312">
        <v>0</v>
      </c>
    </row>
    <row r="489" spans="1:17" s="313" customFormat="1" ht="12" customHeight="1" x14ac:dyDescent="0.3">
      <c r="A489" s="307" t="s">
        <v>306</v>
      </c>
      <c r="B489" s="307"/>
      <c r="C489" s="308">
        <v>2140106</v>
      </c>
      <c r="D489" s="308" t="s">
        <v>1301</v>
      </c>
      <c r="E489" s="309" t="s">
        <v>662</v>
      </c>
      <c r="F489" s="309" t="s">
        <v>1132</v>
      </c>
      <c r="G489" s="310">
        <f>-IF(F489="I",IFERROR(VLOOKUP(C489,'Consolidado 2021'!B:H,7,FALSE),0),0)</f>
        <v>0</v>
      </c>
      <c r="H489" s="311"/>
      <c r="I489" s="312">
        <v>0</v>
      </c>
      <c r="J489" s="311"/>
      <c r="K489" s="310">
        <f>-IF(F489="I",IFERROR(SUMIF('Consolidado 2020'!N:N,Clasificaciones!C489,'Consolidado 2020'!L:L),0),0)</f>
        <v>0</v>
      </c>
      <c r="L489" s="311"/>
      <c r="M489" s="312">
        <v>0</v>
      </c>
      <c r="N489" s="311"/>
      <c r="O489" s="310">
        <v>0</v>
      </c>
      <c r="P489" s="311"/>
      <c r="Q489" s="312">
        <v>0</v>
      </c>
    </row>
    <row r="490" spans="1:17" s="313" customFormat="1" ht="12" customHeight="1" x14ac:dyDescent="0.3">
      <c r="A490" s="307" t="s">
        <v>306</v>
      </c>
      <c r="B490" s="307" t="s">
        <v>342</v>
      </c>
      <c r="C490" s="308">
        <v>2140107</v>
      </c>
      <c r="D490" s="308" t="s">
        <v>342</v>
      </c>
      <c r="E490" s="309" t="s">
        <v>662</v>
      </c>
      <c r="F490" s="309" t="s">
        <v>1132</v>
      </c>
      <c r="G490" s="310">
        <f>-IF(F490="I",IFERROR(VLOOKUP(C490,'Consolidado 2021'!B:H,7,FALSE),0),0)</f>
        <v>-70486962</v>
      </c>
      <c r="H490" s="311"/>
      <c r="I490" s="312">
        <v>0</v>
      </c>
      <c r="J490" s="311"/>
      <c r="K490" s="310">
        <f>-IF(F490="I",IFERROR(SUMIF('Consolidado 2020'!N:N,Clasificaciones!C490,'Consolidado 2020'!L:L),0),0)</f>
        <v>-43933429</v>
      </c>
      <c r="L490" s="311"/>
      <c r="M490" s="312">
        <v>0</v>
      </c>
      <c r="N490" s="311"/>
      <c r="O490" s="310">
        <v>0</v>
      </c>
      <c r="P490" s="311"/>
      <c r="Q490" s="312">
        <v>0</v>
      </c>
    </row>
    <row r="491" spans="1:17" s="313" customFormat="1" ht="12" customHeight="1" x14ac:dyDescent="0.3">
      <c r="A491" s="307" t="s">
        <v>306</v>
      </c>
      <c r="B491" s="307" t="s">
        <v>1300</v>
      </c>
      <c r="C491" s="308">
        <v>2140108</v>
      </c>
      <c r="D491" s="308" t="s">
        <v>467</v>
      </c>
      <c r="E491" s="309" t="s">
        <v>662</v>
      </c>
      <c r="F491" s="309" t="s">
        <v>1132</v>
      </c>
      <c r="G491" s="310">
        <f>-IF(F491="I",IFERROR(VLOOKUP(C491,'Consolidado 2021'!B:H,7,FALSE),0),0)</f>
        <v>-112790000</v>
      </c>
      <c r="H491" s="311"/>
      <c r="I491" s="312">
        <v>0</v>
      </c>
      <c r="J491" s="311"/>
      <c r="K491" s="310">
        <f>-IF(F491="I",IFERROR(SUMIF('Consolidado 2020'!N:N,Clasificaciones!C491,'Consolidado 2020'!L:L),0),0)</f>
        <v>0</v>
      </c>
      <c r="L491" s="311"/>
      <c r="M491" s="312">
        <v>0</v>
      </c>
      <c r="N491" s="311"/>
      <c r="O491" s="310">
        <v>0</v>
      </c>
      <c r="P491" s="311"/>
      <c r="Q491" s="312">
        <v>0</v>
      </c>
    </row>
    <row r="492" spans="1:17" s="313" customFormat="1" ht="12" customHeight="1" x14ac:dyDescent="0.3">
      <c r="A492" s="307" t="s">
        <v>306</v>
      </c>
      <c r="B492" s="307" t="s">
        <v>1300</v>
      </c>
      <c r="C492" s="308">
        <v>2140109</v>
      </c>
      <c r="D492" s="308" t="s">
        <v>1302</v>
      </c>
      <c r="E492" s="309" t="s">
        <v>662</v>
      </c>
      <c r="F492" s="309" t="s">
        <v>1132</v>
      </c>
      <c r="G492" s="310">
        <f>-IF(F492="I",IFERROR(VLOOKUP(C492,'Consolidado 2021'!B:H,7,FALSE),0),0)</f>
        <v>0</v>
      </c>
      <c r="H492" s="311"/>
      <c r="I492" s="312">
        <v>0</v>
      </c>
      <c r="J492" s="311"/>
      <c r="K492" s="310">
        <f>-IF(F492="I",IFERROR(SUMIF('Consolidado 2020'!N:N,Clasificaciones!C492,'Consolidado 2020'!L:L),0),0)</f>
        <v>-3569630</v>
      </c>
      <c r="L492" s="311"/>
      <c r="M492" s="312">
        <v>0</v>
      </c>
      <c r="N492" s="311"/>
      <c r="O492" s="310">
        <v>0</v>
      </c>
      <c r="P492" s="311"/>
      <c r="Q492" s="312">
        <v>0</v>
      </c>
    </row>
    <row r="493" spans="1:17" s="313" customFormat="1" ht="12" customHeight="1" x14ac:dyDescent="0.3">
      <c r="A493" s="307" t="s">
        <v>306</v>
      </c>
      <c r="B493" s="307"/>
      <c r="C493" s="308">
        <v>2140110</v>
      </c>
      <c r="D493" s="308" t="s">
        <v>1303</v>
      </c>
      <c r="E493" s="309" t="s">
        <v>662</v>
      </c>
      <c r="F493" s="309" t="s">
        <v>1132</v>
      </c>
      <c r="G493" s="310">
        <f>-IF(F493="I",IFERROR(VLOOKUP(C493,'Consolidado 2021'!B:H,7,FALSE),0),0)</f>
        <v>0</v>
      </c>
      <c r="H493" s="311"/>
      <c r="I493" s="312">
        <v>0</v>
      </c>
      <c r="J493" s="311"/>
      <c r="K493" s="310">
        <f>-IF(F493="I",IFERROR(SUMIF('Consolidado 2020'!N:N,Clasificaciones!C493,'Consolidado 2020'!L:L),0),0)</f>
        <v>0</v>
      </c>
      <c r="L493" s="311"/>
      <c r="M493" s="312">
        <v>0</v>
      </c>
      <c r="N493" s="311"/>
      <c r="O493" s="310">
        <v>0</v>
      </c>
      <c r="P493" s="311"/>
      <c r="Q493" s="312">
        <v>0</v>
      </c>
    </row>
    <row r="494" spans="1:17" s="313" customFormat="1" ht="12" customHeight="1" x14ac:dyDescent="0.3">
      <c r="A494" s="307" t="s">
        <v>306</v>
      </c>
      <c r="B494" s="307"/>
      <c r="C494" s="308">
        <v>21402</v>
      </c>
      <c r="D494" s="308" t="s">
        <v>344</v>
      </c>
      <c r="E494" s="309" t="s">
        <v>662</v>
      </c>
      <c r="F494" s="309" t="s">
        <v>1129</v>
      </c>
      <c r="G494" s="310">
        <f>-IF(F494="I",IFERROR(VLOOKUP(C494,'Consolidado 2021'!B:H,7,FALSE),0),0)</f>
        <v>0</v>
      </c>
      <c r="H494" s="311"/>
      <c r="I494" s="312">
        <v>0</v>
      </c>
      <c r="J494" s="311"/>
      <c r="K494" s="310">
        <f>-IF(F494="I",IFERROR(SUMIF('Consolidado 2020'!N:N,Clasificaciones!C494,'Consolidado 2020'!L:L),0),0)</f>
        <v>0</v>
      </c>
      <c r="L494" s="311"/>
      <c r="M494" s="312">
        <v>0</v>
      </c>
      <c r="N494" s="311"/>
      <c r="O494" s="310">
        <v>0</v>
      </c>
      <c r="P494" s="311"/>
      <c r="Q494" s="312">
        <v>0</v>
      </c>
    </row>
    <row r="495" spans="1:17" s="313" customFormat="1" ht="12" customHeight="1" x14ac:dyDescent="0.3">
      <c r="A495" s="307" t="s">
        <v>306</v>
      </c>
      <c r="B495" s="307" t="s">
        <v>345</v>
      </c>
      <c r="C495" s="308">
        <v>2140201</v>
      </c>
      <c r="D495" s="308" t="s">
        <v>345</v>
      </c>
      <c r="E495" s="309" t="s">
        <v>662</v>
      </c>
      <c r="F495" s="309" t="s">
        <v>1132</v>
      </c>
      <c r="G495" s="310">
        <f>-IF(F495="I",IFERROR(VLOOKUP(C495,'Consolidado 2021'!B:H,7,FALSE),0),0)</f>
        <v>-375314625</v>
      </c>
      <c r="H495" s="311"/>
      <c r="I495" s="312">
        <v>0</v>
      </c>
      <c r="J495" s="311"/>
      <c r="K495" s="310">
        <f>-IF(F495="I",IFERROR(SUMIF('Consolidado 2020'!N:N,Clasificaciones!C495,'Consolidado 2020'!L:L),0),0)</f>
        <v>-275432778</v>
      </c>
      <c r="L495" s="311"/>
      <c r="M495" s="312">
        <v>0</v>
      </c>
      <c r="N495" s="311"/>
      <c r="O495" s="310">
        <v>0</v>
      </c>
      <c r="P495" s="311"/>
      <c r="Q495" s="312">
        <v>0</v>
      </c>
    </row>
    <row r="496" spans="1:17" s="313" customFormat="1" ht="12" customHeight="1" x14ac:dyDescent="0.3">
      <c r="A496" s="307" t="s">
        <v>306</v>
      </c>
      <c r="B496" s="307"/>
      <c r="C496" s="308">
        <v>2140202</v>
      </c>
      <c r="D496" s="308" t="s">
        <v>346</v>
      </c>
      <c r="E496" s="309" t="s">
        <v>662</v>
      </c>
      <c r="F496" s="309" t="s">
        <v>1129</v>
      </c>
      <c r="G496" s="310">
        <f>-IF(F496="I",IFERROR(VLOOKUP(C496,'Consolidado 2021'!B:H,7,FALSE),0),0)</f>
        <v>0</v>
      </c>
      <c r="H496" s="311"/>
      <c r="I496" s="312">
        <v>0</v>
      </c>
      <c r="J496" s="311"/>
      <c r="K496" s="310">
        <f>-IF(F496="I",IFERROR(SUMIF('Consolidado 2020'!N:N,Clasificaciones!C496,'Consolidado 2020'!L:L),0),0)</f>
        <v>0</v>
      </c>
      <c r="L496" s="311"/>
      <c r="M496" s="312">
        <v>0</v>
      </c>
      <c r="N496" s="311"/>
      <c r="O496" s="310">
        <v>0</v>
      </c>
      <c r="P496" s="311"/>
      <c r="Q496" s="312">
        <v>0</v>
      </c>
    </row>
    <row r="497" spans="1:17" s="313" customFormat="1" ht="12" customHeight="1" x14ac:dyDescent="0.3">
      <c r="A497" s="307" t="s">
        <v>306</v>
      </c>
      <c r="B497" s="307"/>
      <c r="C497" s="308">
        <v>214020201</v>
      </c>
      <c r="D497" s="308" t="s">
        <v>1304</v>
      </c>
      <c r="E497" s="309" t="s">
        <v>662</v>
      </c>
      <c r="F497" s="309" t="s">
        <v>1132</v>
      </c>
      <c r="G497" s="310">
        <f>-IF(F497="I",IFERROR(VLOOKUP(C497,'Consolidado 2021'!B:H,7,FALSE),0),0)</f>
        <v>0</v>
      </c>
      <c r="H497" s="311"/>
      <c r="I497" s="312">
        <v>0</v>
      </c>
      <c r="J497" s="311"/>
      <c r="K497" s="310">
        <f>-IF(F497="I",IFERROR(SUMIF('Consolidado 2020'!N:N,Clasificaciones!C497,'Consolidado 2020'!L:L),0),0)</f>
        <v>0</v>
      </c>
      <c r="L497" s="311"/>
      <c r="M497" s="312">
        <v>0</v>
      </c>
      <c r="N497" s="311"/>
      <c r="O497" s="310">
        <v>0</v>
      </c>
      <c r="P497" s="311"/>
      <c r="Q497" s="312">
        <v>0</v>
      </c>
    </row>
    <row r="498" spans="1:17" s="313" customFormat="1" ht="12" customHeight="1" x14ac:dyDescent="0.3">
      <c r="A498" s="307" t="s">
        <v>306</v>
      </c>
      <c r="B498" s="307"/>
      <c r="C498" s="308">
        <v>214020202</v>
      </c>
      <c r="D498" s="308" t="s">
        <v>1305</v>
      </c>
      <c r="E498" s="309" t="s">
        <v>662</v>
      </c>
      <c r="F498" s="309" t="s">
        <v>1132</v>
      </c>
      <c r="G498" s="310">
        <f>-IF(F498="I",IFERROR(VLOOKUP(C498,'Consolidado 2021'!B:H,7,FALSE),0),0)</f>
        <v>0</v>
      </c>
      <c r="H498" s="311"/>
      <c r="I498" s="312">
        <v>0</v>
      </c>
      <c r="J498" s="311"/>
      <c r="K498" s="310">
        <f>-IF(F498="I",IFERROR(SUMIF('Consolidado 2020'!N:N,Clasificaciones!C498,'Consolidado 2020'!L:L),0),0)</f>
        <v>0</v>
      </c>
      <c r="L498" s="311"/>
      <c r="M498" s="312">
        <v>0</v>
      </c>
      <c r="N498" s="311"/>
      <c r="O498" s="310">
        <v>0</v>
      </c>
      <c r="P498" s="311"/>
      <c r="Q498" s="312">
        <v>0</v>
      </c>
    </row>
    <row r="499" spans="1:17" s="313" customFormat="1" ht="12" customHeight="1" x14ac:dyDescent="0.3">
      <c r="A499" s="307" t="s">
        <v>306</v>
      </c>
      <c r="B499" s="307" t="s">
        <v>1306</v>
      </c>
      <c r="C499" s="308">
        <v>214020203</v>
      </c>
      <c r="D499" s="308" t="s">
        <v>347</v>
      </c>
      <c r="E499" s="309" t="s">
        <v>662</v>
      </c>
      <c r="F499" s="309" t="s">
        <v>1132</v>
      </c>
      <c r="G499" s="310">
        <f>-IF(F499="I",IFERROR(VLOOKUP(C499,'Consolidado 2021'!B:H,7,FALSE),0),0)</f>
        <v>-42002436</v>
      </c>
      <c r="H499" s="311"/>
      <c r="I499" s="312">
        <v>0</v>
      </c>
      <c r="J499" s="311"/>
      <c r="K499" s="310">
        <f>-IF(F499="I",IFERROR(SUMIF('Consolidado 2020'!N:N,Clasificaciones!C499,'Consolidado 2020'!L:L),0),0)</f>
        <v>0</v>
      </c>
      <c r="L499" s="311"/>
      <c r="M499" s="312">
        <v>0</v>
      </c>
      <c r="N499" s="311"/>
      <c r="O499" s="310">
        <v>0</v>
      </c>
      <c r="P499" s="311"/>
      <c r="Q499" s="312">
        <v>0</v>
      </c>
    </row>
    <row r="500" spans="1:17" s="313" customFormat="1" ht="12" customHeight="1" x14ac:dyDescent="0.3">
      <c r="A500" s="307" t="s">
        <v>306</v>
      </c>
      <c r="B500" s="307" t="s">
        <v>1307</v>
      </c>
      <c r="C500" s="308">
        <v>2140203</v>
      </c>
      <c r="D500" s="308" t="s">
        <v>348</v>
      </c>
      <c r="E500" s="309" t="s">
        <v>662</v>
      </c>
      <c r="F500" s="309" t="s">
        <v>1132</v>
      </c>
      <c r="G500" s="310">
        <f>-IF(F500="I",IFERROR(VLOOKUP(C500,'Consolidado 2021'!B:H,7,FALSE),0),0)</f>
        <v>-16334400</v>
      </c>
      <c r="H500" s="311"/>
      <c r="I500" s="312">
        <v>0</v>
      </c>
      <c r="J500" s="311"/>
      <c r="K500" s="310">
        <f>-IF(F500="I",IFERROR(SUMIF('Consolidado 2020'!N:N,Clasificaciones!C500,'Consolidado 2020'!L:L),0),0)</f>
        <v>-91845114</v>
      </c>
      <c r="L500" s="311"/>
      <c r="M500" s="312">
        <v>0</v>
      </c>
      <c r="N500" s="311"/>
      <c r="O500" s="310">
        <v>0</v>
      </c>
      <c r="P500" s="311"/>
      <c r="Q500" s="312">
        <v>0</v>
      </c>
    </row>
    <row r="501" spans="1:17" s="313" customFormat="1" ht="12" customHeight="1" x14ac:dyDescent="0.3">
      <c r="A501" s="307" t="s">
        <v>306</v>
      </c>
      <c r="B501" s="307" t="s">
        <v>1307</v>
      </c>
      <c r="C501" s="308">
        <v>2140204</v>
      </c>
      <c r="D501" s="308" t="s">
        <v>1097</v>
      </c>
      <c r="E501" s="309" t="s">
        <v>662</v>
      </c>
      <c r="F501" s="309" t="s">
        <v>1132</v>
      </c>
      <c r="G501" s="310">
        <f>-IF(F501="I",IFERROR(VLOOKUP(C501,'Consolidado 2021'!B:H,7,FALSE),0),0)</f>
        <v>0</v>
      </c>
      <c r="H501" s="311"/>
      <c r="I501" s="312">
        <v>0</v>
      </c>
      <c r="J501" s="311"/>
      <c r="K501" s="310">
        <f>-IF(F501="I",IFERROR(SUMIF('Consolidado 2020'!N:N,Clasificaciones!C501,'Consolidado 2020'!L:L),0),0)</f>
        <v>0</v>
      </c>
      <c r="L501" s="311"/>
      <c r="M501" s="312">
        <v>0</v>
      </c>
      <c r="N501" s="311"/>
      <c r="O501" s="310">
        <v>0</v>
      </c>
      <c r="P501" s="311"/>
      <c r="Q501" s="312">
        <v>0</v>
      </c>
    </row>
    <row r="502" spans="1:17" s="313" customFormat="1" ht="12" customHeight="1" x14ac:dyDescent="0.3">
      <c r="A502" s="307" t="s">
        <v>306</v>
      </c>
      <c r="B502" s="307"/>
      <c r="C502" s="308">
        <v>2140205</v>
      </c>
      <c r="D502" s="308" t="s">
        <v>1308</v>
      </c>
      <c r="E502" s="309" t="s">
        <v>662</v>
      </c>
      <c r="F502" s="309" t="s">
        <v>1132</v>
      </c>
      <c r="G502" s="310">
        <f>-IF(F502="I",IFERROR(VLOOKUP(C502,'Consolidado 2021'!B:H,7,FALSE),0),0)</f>
        <v>0</v>
      </c>
      <c r="H502" s="311"/>
      <c r="I502" s="312">
        <v>0</v>
      </c>
      <c r="J502" s="311"/>
      <c r="K502" s="310">
        <f>-IF(F502="I",IFERROR(SUMIF('Consolidado 2020'!N:N,Clasificaciones!C502,'Consolidado 2020'!L:L),0),0)</f>
        <v>0</v>
      </c>
      <c r="L502" s="311"/>
      <c r="M502" s="312">
        <v>0</v>
      </c>
      <c r="N502" s="311"/>
      <c r="O502" s="310">
        <v>0</v>
      </c>
      <c r="P502" s="311"/>
      <c r="Q502" s="312">
        <v>0</v>
      </c>
    </row>
    <row r="503" spans="1:17" s="313" customFormat="1" ht="12" customHeight="1" x14ac:dyDescent="0.3">
      <c r="A503" s="307" t="s">
        <v>306</v>
      </c>
      <c r="B503" s="307"/>
      <c r="C503" s="308">
        <v>2140206</v>
      </c>
      <c r="D503" s="308" t="s">
        <v>1309</v>
      </c>
      <c r="E503" s="309" t="s">
        <v>662</v>
      </c>
      <c r="F503" s="309" t="s">
        <v>1132</v>
      </c>
      <c r="G503" s="310">
        <f>-IF(F503="I",IFERROR(VLOOKUP(C503,'Consolidado 2021'!B:H,7,FALSE),0),0)</f>
        <v>0</v>
      </c>
      <c r="H503" s="311"/>
      <c r="I503" s="312">
        <v>0</v>
      </c>
      <c r="J503" s="311"/>
      <c r="K503" s="310">
        <f>-IF(F503="I",IFERROR(SUMIF('Consolidado 2020'!N:N,Clasificaciones!C503,'Consolidado 2020'!L:L),0),0)</f>
        <v>0</v>
      </c>
      <c r="L503" s="311"/>
      <c r="M503" s="312">
        <v>0</v>
      </c>
      <c r="N503" s="311"/>
      <c r="O503" s="310">
        <v>0</v>
      </c>
      <c r="P503" s="311"/>
      <c r="Q503" s="312">
        <v>0</v>
      </c>
    </row>
    <row r="504" spans="1:17" s="313" customFormat="1" ht="12" customHeight="1" x14ac:dyDescent="0.3">
      <c r="A504" s="307" t="s">
        <v>306</v>
      </c>
      <c r="B504" s="307"/>
      <c r="C504" s="308">
        <v>21403</v>
      </c>
      <c r="D504" s="308" t="s">
        <v>1310</v>
      </c>
      <c r="E504" s="309" t="s">
        <v>662</v>
      </c>
      <c r="F504" s="309" t="s">
        <v>1129</v>
      </c>
      <c r="G504" s="310">
        <f>-IF(F504="I",IFERROR(VLOOKUP(C504,'Consolidado 2021'!B:H,7,FALSE),0),0)</f>
        <v>0</v>
      </c>
      <c r="H504" s="311"/>
      <c r="I504" s="312">
        <v>0</v>
      </c>
      <c r="J504" s="311"/>
      <c r="K504" s="310">
        <f>-IF(F504="I",IFERROR(SUMIF('Consolidado 2020'!N:N,Clasificaciones!C504,'Consolidado 2020'!L:L),0),0)</f>
        <v>0</v>
      </c>
      <c r="L504" s="311"/>
      <c r="M504" s="312">
        <v>0</v>
      </c>
      <c r="N504" s="311"/>
      <c r="O504" s="310">
        <v>0</v>
      </c>
      <c r="P504" s="311"/>
      <c r="Q504" s="312">
        <v>0</v>
      </c>
    </row>
    <row r="505" spans="1:17" s="313" customFormat="1" ht="12" customHeight="1" x14ac:dyDescent="0.3">
      <c r="A505" s="307" t="s">
        <v>306</v>
      </c>
      <c r="B505" s="307"/>
      <c r="C505" s="308">
        <v>2140301</v>
      </c>
      <c r="D505" s="308" t="s">
        <v>480</v>
      </c>
      <c r="E505" s="309" t="s">
        <v>662</v>
      </c>
      <c r="F505" s="309" t="s">
        <v>1132</v>
      </c>
      <c r="G505" s="310">
        <f>-IF(F505="I",IFERROR(VLOOKUP(C505,'Consolidado 2021'!B:H,7,FALSE),0),0)</f>
        <v>0</v>
      </c>
      <c r="H505" s="311"/>
      <c r="I505" s="312">
        <v>0</v>
      </c>
      <c r="J505" s="311"/>
      <c r="K505" s="310">
        <f>-IF(F505="I",IFERROR(SUMIF('Consolidado 2020'!N:N,Clasificaciones!C505,'Consolidado 2020'!L:L),0),0)</f>
        <v>0</v>
      </c>
      <c r="L505" s="311"/>
      <c r="M505" s="312">
        <v>0</v>
      </c>
      <c r="N505" s="311"/>
      <c r="O505" s="310">
        <v>0</v>
      </c>
      <c r="P505" s="311"/>
      <c r="Q505" s="312">
        <v>0</v>
      </c>
    </row>
    <row r="506" spans="1:17" s="313" customFormat="1" ht="12" customHeight="1" x14ac:dyDescent="0.3">
      <c r="A506" s="307" t="s">
        <v>306</v>
      </c>
      <c r="B506" s="307"/>
      <c r="C506" s="308">
        <v>2140302</v>
      </c>
      <c r="D506" s="308" t="s">
        <v>614</v>
      </c>
      <c r="E506" s="309" t="s">
        <v>662</v>
      </c>
      <c r="F506" s="309" t="s">
        <v>1132</v>
      </c>
      <c r="G506" s="310">
        <f>-IF(F506="I",IFERROR(VLOOKUP(C506,'Consolidado 2021'!B:H,7,FALSE),0),0)</f>
        <v>0</v>
      </c>
      <c r="H506" s="311"/>
      <c r="I506" s="312">
        <v>0</v>
      </c>
      <c r="J506" s="311"/>
      <c r="K506" s="310">
        <f>-IF(F506="I",IFERROR(SUMIF('Consolidado 2020'!N:N,Clasificaciones!C506,'Consolidado 2020'!L:L),0),0)</f>
        <v>0</v>
      </c>
      <c r="L506" s="311"/>
      <c r="M506" s="312">
        <v>0</v>
      </c>
      <c r="N506" s="311"/>
      <c r="O506" s="310">
        <v>0</v>
      </c>
      <c r="P506" s="311"/>
      <c r="Q506" s="312">
        <v>0</v>
      </c>
    </row>
    <row r="507" spans="1:17" s="313" customFormat="1" ht="12" customHeight="1" x14ac:dyDescent="0.3">
      <c r="A507" s="307" t="s">
        <v>306</v>
      </c>
      <c r="B507" s="307"/>
      <c r="C507" s="308">
        <v>2140303</v>
      </c>
      <c r="D507" s="308" t="s">
        <v>1311</v>
      </c>
      <c r="E507" s="309" t="s">
        <v>662</v>
      </c>
      <c r="F507" s="309" t="s">
        <v>1132</v>
      </c>
      <c r="G507" s="310">
        <f>-IF(F507="I",IFERROR(VLOOKUP(C507,'Consolidado 2021'!B:H,7,FALSE),0),0)</f>
        <v>0</v>
      </c>
      <c r="H507" s="311"/>
      <c r="I507" s="312">
        <v>0</v>
      </c>
      <c r="J507" s="311"/>
      <c r="K507" s="310">
        <f>-IF(F507="I",IFERROR(SUMIF('Consolidado 2020'!N:N,Clasificaciones!C507,'Consolidado 2020'!L:L),0),0)</f>
        <v>0</v>
      </c>
      <c r="L507" s="311"/>
      <c r="M507" s="312">
        <v>0</v>
      </c>
      <c r="N507" s="311"/>
      <c r="O507" s="310">
        <v>0</v>
      </c>
      <c r="P507" s="311"/>
      <c r="Q507" s="312">
        <v>0</v>
      </c>
    </row>
    <row r="508" spans="1:17" s="313" customFormat="1" ht="12" customHeight="1" x14ac:dyDescent="0.3">
      <c r="A508" s="307" t="s">
        <v>306</v>
      </c>
      <c r="B508" s="307"/>
      <c r="C508" s="308">
        <v>2140304</v>
      </c>
      <c r="D508" s="308" t="s">
        <v>1312</v>
      </c>
      <c r="E508" s="309" t="s">
        <v>662</v>
      </c>
      <c r="F508" s="309" t="s">
        <v>1132</v>
      </c>
      <c r="G508" s="310">
        <f>-IF(F508="I",IFERROR(VLOOKUP(C508,'Consolidado 2021'!B:H,7,FALSE),0),0)</f>
        <v>0</v>
      </c>
      <c r="H508" s="311"/>
      <c r="I508" s="312">
        <v>0</v>
      </c>
      <c r="J508" s="311"/>
      <c r="K508" s="310">
        <f>-IF(F508="I",IFERROR(SUMIF('Consolidado 2020'!N:N,Clasificaciones!C508,'Consolidado 2020'!L:L),0),0)</f>
        <v>0</v>
      </c>
      <c r="L508" s="311"/>
      <c r="M508" s="312">
        <v>0</v>
      </c>
      <c r="N508" s="311"/>
      <c r="O508" s="310">
        <v>0</v>
      </c>
      <c r="P508" s="311"/>
      <c r="Q508" s="312">
        <v>0</v>
      </c>
    </row>
    <row r="509" spans="1:17" s="313" customFormat="1" ht="12" customHeight="1" x14ac:dyDescent="0.3">
      <c r="A509" s="307" t="s">
        <v>306</v>
      </c>
      <c r="B509" s="307"/>
      <c r="C509" s="308">
        <v>2140399</v>
      </c>
      <c r="D509" s="308" t="s">
        <v>1313</v>
      </c>
      <c r="E509" s="309" t="s">
        <v>662</v>
      </c>
      <c r="F509" s="309" t="s">
        <v>1132</v>
      </c>
      <c r="G509" s="310">
        <f>-IF(F509="I",IFERROR(VLOOKUP(C509,'Consolidado 2021'!B:H,7,FALSE),0),0)</f>
        <v>0</v>
      </c>
      <c r="H509" s="311"/>
      <c r="I509" s="312">
        <v>0</v>
      </c>
      <c r="J509" s="311"/>
      <c r="K509" s="310">
        <f>-IF(F509="I",IFERROR(SUMIF('Consolidado 2020'!N:N,Clasificaciones!C509,'Consolidado 2020'!L:L),0),0)</f>
        <v>0</v>
      </c>
      <c r="L509" s="311"/>
      <c r="M509" s="312">
        <v>0</v>
      </c>
      <c r="N509" s="311"/>
      <c r="O509" s="310">
        <v>0</v>
      </c>
      <c r="P509" s="311"/>
      <c r="Q509" s="312">
        <v>0</v>
      </c>
    </row>
    <row r="510" spans="1:17" s="313" customFormat="1" ht="12" customHeight="1" x14ac:dyDescent="0.3">
      <c r="A510" s="307" t="s">
        <v>306</v>
      </c>
      <c r="B510" s="307"/>
      <c r="C510" s="308">
        <v>21404</v>
      </c>
      <c r="D510" s="308" t="s">
        <v>349</v>
      </c>
      <c r="E510" s="309" t="s">
        <v>662</v>
      </c>
      <c r="F510" s="309" t="s">
        <v>1129</v>
      </c>
      <c r="G510" s="310">
        <f>-IF(F510="I",IFERROR(VLOOKUP(C510,'Consolidado 2021'!B:H,7,FALSE),0),0)</f>
        <v>0</v>
      </c>
      <c r="H510" s="311"/>
      <c r="I510" s="312">
        <v>0</v>
      </c>
      <c r="J510" s="311"/>
      <c r="K510" s="310">
        <f>-IF(F510="I",IFERROR(SUMIF('Consolidado 2020'!N:N,Clasificaciones!C510,'Consolidado 2020'!L:L),0),0)</f>
        <v>0</v>
      </c>
      <c r="L510" s="311"/>
      <c r="M510" s="312">
        <v>0</v>
      </c>
      <c r="N510" s="311"/>
      <c r="O510" s="310">
        <v>0</v>
      </c>
      <c r="P510" s="311"/>
      <c r="Q510" s="312">
        <v>0</v>
      </c>
    </row>
    <row r="511" spans="1:17" s="313" customFormat="1" ht="12" customHeight="1" x14ac:dyDescent="0.3">
      <c r="A511" s="307" t="s">
        <v>306</v>
      </c>
      <c r="B511" s="307"/>
      <c r="C511" s="308">
        <v>2140401</v>
      </c>
      <c r="D511" s="308" t="s">
        <v>842</v>
      </c>
      <c r="E511" s="309" t="s">
        <v>662</v>
      </c>
      <c r="F511" s="309" t="s">
        <v>1132</v>
      </c>
      <c r="G511" s="310">
        <f>-IF(F511="I",IFERROR(VLOOKUP(C511,'Consolidado 2021'!B:H,7,FALSE),0),0)</f>
        <v>0</v>
      </c>
      <c r="H511" s="311"/>
      <c r="I511" s="312">
        <v>0</v>
      </c>
      <c r="J511" s="311"/>
      <c r="K511" s="310">
        <f>-IF(F511="I",IFERROR(SUMIF('Consolidado 2020'!N:N,Clasificaciones!C511,'Consolidado 2020'!L:L),0),0)</f>
        <v>0</v>
      </c>
      <c r="L511" s="311"/>
      <c r="M511" s="312">
        <v>0</v>
      </c>
      <c r="N511" s="311"/>
      <c r="O511" s="310">
        <v>0</v>
      </c>
      <c r="P511" s="311"/>
      <c r="Q511" s="312">
        <v>0</v>
      </c>
    </row>
    <row r="512" spans="1:17" s="313" customFormat="1" ht="12" customHeight="1" x14ac:dyDescent="0.3">
      <c r="A512" s="307" t="s">
        <v>306</v>
      </c>
      <c r="B512" s="307"/>
      <c r="C512" s="308">
        <v>2140402</v>
      </c>
      <c r="D512" s="308" t="s">
        <v>844</v>
      </c>
      <c r="E512" s="309" t="s">
        <v>662</v>
      </c>
      <c r="F512" s="309" t="s">
        <v>1132</v>
      </c>
      <c r="G512" s="310">
        <f>-IF(F512="I",IFERROR(VLOOKUP(C512,'Consolidado 2021'!B:H,7,FALSE),0),0)</f>
        <v>0</v>
      </c>
      <c r="H512" s="311"/>
      <c r="I512" s="312">
        <v>0</v>
      </c>
      <c r="J512" s="311"/>
      <c r="K512" s="310">
        <f>-IF(F512="I",IFERROR(SUMIF('Consolidado 2020'!N:N,Clasificaciones!C512,'Consolidado 2020'!L:L),0),0)</f>
        <v>0</v>
      </c>
      <c r="L512" s="311"/>
      <c r="M512" s="312">
        <v>0</v>
      </c>
      <c r="N512" s="311"/>
      <c r="O512" s="310">
        <v>0</v>
      </c>
      <c r="P512" s="311"/>
      <c r="Q512" s="312">
        <v>0</v>
      </c>
    </row>
    <row r="513" spans="1:17" s="313" customFormat="1" ht="12" customHeight="1" x14ac:dyDescent="0.3">
      <c r="A513" s="307" t="s">
        <v>306</v>
      </c>
      <c r="B513" s="307"/>
      <c r="C513" s="308">
        <v>2140403</v>
      </c>
      <c r="D513" s="308" t="s">
        <v>846</v>
      </c>
      <c r="E513" s="309" t="s">
        <v>662</v>
      </c>
      <c r="F513" s="309" t="s">
        <v>1132</v>
      </c>
      <c r="G513" s="310">
        <f>-IF(F513="I",IFERROR(VLOOKUP(C513,'Consolidado 2021'!B:H,7,FALSE),0),0)</f>
        <v>0</v>
      </c>
      <c r="H513" s="311"/>
      <c r="I513" s="312">
        <v>0</v>
      </c>
      <c r="J513" s="311"/>
      <c r="K513" s="310">
        <f>-IF(F513="I",IFERROR(SUMIF('Consolidado 2020'!N:N,Clasificaciones!C513,'Consolidado 2020'!L:L),0),0)</f>
        <v>0</v>
      </c>
      <c r="L513" s="311"/>
      <c r="M513" s="312">
        <v>0</v>
      </c>
      <c r="N513" s="311"/>
      <c r="O513" s="310">
        <v>0</v>
      </c>
      <c r="P513" s="311"/>
      <c r="Q513" s="312">
        <v>0</v>
      </c>
    </row>
    <row r="514" spans="1:17" s="313" customFormat="1" ht="12" customHeight="1" x14ac:dyDescent="0.3">
      <c r="A514" s="307" t="s">
        <v>306</v>
      </c>
      <c r="B514" s="307" t="s">
        <v>1300</v>
      </c>
      <c r="C514" s="308">
        <v>2140404</v>
      </c>
      <c r="D514" s="308" t="s">
        <v>350</v>
      </c>
      <c r="E514" s="309" t="s">
        <v>662</v>
      </c>
      <c r="F514" s="309" t="s">
        <v>1132</v>
      </c>
      <c r="G514" s="310">
        <f>-IF(F514="I",IFERROR(VLOOKUP(C514,'Consolidado 2021'!B:H,7,FALSE),0),0)</f>
        <v>-135293866</v>
      </c>
      <c r="H514" s="311"/>
      <c r="I514" s="312">
        <v>0</v>
      </c>
      <c r="J514" s="311"/>
      <c r="K514" s="310">
        <f>-IF(F514="I",IFERROR(SUMIF('Consolidado 2020'!N:N,Clasificaciones!C514,'Consolidado 2020'!L:L),0),0)</f>
        <v>-240285334</v>
      </c>
      <c r="L514" s="311"/>
      <c r="M514" s="312">
        <v>0</v>
      </c>
      <c r="N514" s="311"/>
      <c r="O514" s="310">
        <v>0</v>
      </c>
      <c r="P514" s="311"/>
      <c r="Q514" s="312">
        <v>0</v>
      </c>
    </row>
    <row r="515" spans="1:17" s="313" customFormat="1" ht="12" customHeight="1" x14ac:dyDescent="0.3">
      <c r="A515" s="307" t="s">
        <v>306</v>
      </c>
      <c r="B515" s="307"/>
      <c r="C515" s="308">
        <v>2140405</v>
      </c>
      <c r="D515" s="308" t="s">
        <v>1314</v>
      </c>
      <c r="E515" s="309" t="s">
        <v>662</v>
      </c>
      <c r="F515" s="309" t="s">
        <v>1132</v>
      </c>
      <c r="G515" s="310">
        <f>-IF(F515="I",IFERROR(VLOOKUP(C515,'Consolidado 2021'!B:H,7,FALSE),0),0)</f>
        <v>0</v>
      </c>
      <c r="H515" s="311"/>
      <c r="I515" s="312">
        <v>0</v>
      </c>
      <c r="J515" s="311"/>
      <c r="K515" s="310">
        <f>-IF(F515="I",IFERROR(SUMIF('Consolidado 2020'!N:N,Clasificaciones!C515,'Consolidado 2020'!L:L),0),0)</f>
        <v>0</v>
      </c>
      <c r="L515" s="311"/>
      <c r="M515" s="312">
        <v>0</v>
      </c>
      <c r="N515" s="311"/>
      <c r="O515" s="310">
        <v>0</v>
      </c>
      <c r="P515" s="311"/>
      <c r="Q515" s="312">
        <v>0</v>
      </c>
    </row>
    <row r="516" spans="1:17" s="313" customFormat="1" ht="12" customHeight="1" x14ac:dyDescent="0.3">
      <c r="A516" s="307" t="s">
        <v>306</v>
      </c>
      <c r="B516" s="307"/>
      <c r="C516" s="308">
        <v>2140406</v>
      </c>
      <c r="D516" s="308" t="s">
        <v>1098</v>
      </c>
      <c r="E516" s="309" t="s">
        <v>662</v>
      </c>
      <c r="F516" s="309" t="s">
        <v>1132</v>
      </c>
      <c r="G516" s="310">
        <f>-IF(F516="I",IFERROR(VLOOKUP(C516,'Consolidado 2021'!B:H,7,FALSE),0),0)</f>
        <v>0</v>
      </c>
      <c r="H516" s="311"/>
      <c r="I516" s="312">
        <v>0</v>
      </c>
      <c r="J516" s="311"/>
      <c r="K516" s="310">
        <f>-IF(F516="I",IFERROR(SUMIF('Consolidado 2020'!N:N,Clasificaciones!C516,'Consolidado 2020'!L:L),0),0)</f>
        <v>0</v>
      </c>
      <c r="L516" s="311"/>
      <c r="M516" s="312">
        <v>0</v>
      </c>
      <c r="N516" s="311"/>
      <c r="O516" s="310">
        <v>0</v>
      </c>
      <c r="P516" s="311"/>
      <c r="Q516" s="312">
        <v>0</v>
      </c>
    </row>
    <row r="517" spans="1:17" s="313" customFormat="1" ht="12" customHeight="1" x14ac:dyDescent="0.3">
      <c r="A517" s="307" t="s">
        <v>306</v>
      </c>
      <c r="B517" s="307"/>
      <c r="C517" s="308">
        <v>2140407</v>
      </c>
      <c r="D517" s="308" t="s">
        <v>849</v>
      </c>
      <c r="E517" s="309" t="s">
        <v>662</v>
      </c>
      <c r="F517" s="309" t="s">
        <v>1132</v>
      </c>
      <c r="G517" s="310">
        <f>-IF(F517="I",IFERROR(VLOOKUP(C517,'Consolidado 2021'!B:H,7,FALSE),0),0)</f>
        <v>0</v>
      </c>
      <c r="H517" s="311"/>
      <c r="I517" s="312">
        <v>0</v>
      </c>
      <c r="J517" s="311"/>
      <c r="K517" s="310">
        <f>-IF(F517="I",IFERROR(SUMIF('Consolidado 2020'!N:N,Clasificaciones!C517,'Consolidado 2020'!L:L),0),0)</f>
        <v>0</v>
      </c>
      <c r="L517" s="311"/>
      <c r="M517" s="312">
        <v>0</v>
      </c>
      <c r="N517" s="311"/>
      <c r="O517" s="310">
        <v>0</v>
      </c>
      <c r="P517" s="311"/>
      <c r="Q517" s="312">
        <v>0</v>
      </c>
    </row>
    <row r="518" spans="1:17" s="313" customFormat="1" ht="12" customHeight="1" x14ac:dyDescent="0.3">
      <c r="A518" s="307" t="s">
        <v>306</v>
      </c>
      <c r="B518" s="307"/>
      <c r="C518" s="308">
        <v>2140408</v>
      </c>
      <c r="D518" s="308" t="s">
        <v>851</v>
      </c>
      <c r="E518" s="309" t="s">
        <v>662</v>
      </c>
      <c r="F518" s="309" t="s">
        <v>1132</v>
      </c>
      <c r="G518" s="310">
        <f>-IF(F518="I",IFERROR(VLOOKUP(C518,'Consolidado 2021'!B:H,7,FALSE),0),0)</f>
        <v>0</v>
      </c>
      <c r="H518" s="311"/>
      <c r="I518" s="312">
        <v>0</v>
      </c>
      <c r="J518" s="311"/>
      <c r="K518" s="310">
        <f>-IF(F518="I",IFERROR(SUMIF('Consolidado 2020'!N:N,Clasificaciones!C518,'Consolidado 2020'!L:L),0),0)</f>
        <v>0</v>
      </c>
      <c r="L518" s="311"/>
      <c r="M518" s="312">
        <v>0</v>
      </c>
      <c r="N518" s="311"/>
      <c r="O518" s="310">
        <v>0</v>
      </c>
      <c r="P518" s="311"/>
      <c r="Q518" s="312">
        <v>0</v>
      </c>
    </row>
    <row r="519" spans="1:17" s="313" customFormat="1" ht="12" customHeight="1" x14ac:dyDescent="0.3">
      <c r="A519" s="307" t="s">
        <v>306</v>
      </c>
      <c r="B519" s="307" t="s">
        <v>1300</v>
      </c>
      <c r="C519" s="308">
        <v>2140409</v>
      </c>
      <c r="D519" s="308" t="s">
        <v>859</v>
      </c>
      <c r="E519" s="309" t="s">
        <v>662</v>
      </c>
      <c r="F519" s="309" t="s">
        <v>1132</v>
      </c>
      <c r="G519" s="310">
        <f>-IF(F519="I",IFERROR(VLOOKUP(C519,'Consolidado 2021'!B:H,7,FALSE),0),0)</f>
        <v>0</v>
      </c>
      <c r="H519" s="311"/>
      <c r="I519" s="312">
        <v>0</v>
      </c>
      <c r="J519" s="311"/>
      <c r="K519" s="310">
        <f>-IF(F519="I",IFERROR(SUMIF('Consolidado 2020'!N:N,Clasificaciones!C519,'Consolidado 2020'!L:L),0),0)</f>
        <v>-68871631</v>
      </c>
      <c r="L519" s="311"/>
      <c r="M519" s="312">
        <v>0</v>
      </c>
      <c r="N519" s="311"/>
      <c r="O519" s="310">
        <v>0</v>
      </c>
      <c r="P519" s="311"/>
      <c r="Q519" s="312">
        <v>0</v>
      </c>
    </row>
    <row r="520" spans="1:17" s="313" customFormat="1" ht="12" customHeight="1" x14ac:dyDescent="0.3">
      <c r="A520" s="307" t="s">
        <v>306</v>
      </c>
      <c r="B520" s="307"/>
      <c r="C520" s="308">
        <v>2140410</v>
      </c>
      <c r="D520" s="308" t="s">
        <v>855</v>
      </c>
      <c r="E520" s="309" t="s">
        <v>662</v>
      </c>
      <c r="F520" s="309" t="s">
        <v>1132</v>
      </c>
      <c r="G520" s="310">
        <f>-IF(F520="I",IFERROR(VLOOKUP(C520,'Consolidado 2021'!B:H,7,FALSE),0),0)</f>
        <v>0</v>
      </c>
      <c r="H520" s="311"/>
      <c r="I520" s="312">
        <v>0</v>
      </c>
      <c r="J520" s="311"/>
      <c r="K520" s="310">
        <f>-IF(F520="I",IFERROR(SUMIF('Consolidado 2020'!N:N,Clasificaciones!C520,'Consolidado 2020'!L:L),0),0)</f>
        <v>0</v>
      </c>
      <c r="L520" s="311"/>
      <c r="M520" s="312">
        <v>0</v>
      </c>
      <c r="N520" s="311"/>
      <c r="O520" s="310">
        <v>0</v>
      </c>
      <c r="P520" s="311"/>
      <c r="Q520" s="312">
        <v>0</v>
      </c>
    </row>
    <row r="521" spans="1:17" s="313" customFormat="1" ht="12" customHeight="1" x14ac:dyDescent="0.3">
      <c r="A521" s="307" t="s">
        <v>306</v>
      </c>
      <c r="B521" s="307"/>
      <c r="C521" s="308">
        <v>2140411</v>
      </c>
      <c r="D521" s="308" t="s">
        <v>857</v>
      </c>
      <c r="E521" s="309" t="s">
        <v>662</v>
      </c>
      <c r="F521" s="309" t="s">
        <v>1132</v>
      </c>
      <c r="G521" s="310">
        <f>-IF(F521="I",IFERROR(VLOOKUP(C521,'Consolidado 2021'!B:H,7,FALSE),0),0)</f>
        <v>0</v>
      </c>
      <c r="H521" s="311"/>
      <c r="I521" s="312">
        <v>0</v>
      </c>
      <c r="J521" s="311"/>
      <c r="K521" s="310">
        <f>-IF(F521="I",IFERROR(SUMIF('Consolidado 2020'!N:N,Clasificaciones!C521,'Consolidado 2020'!L:L),0),0)</f>
        <v>0</v>
      </c>
      <c r="L521" s="311"/>
      <c r="M521" s="312">
        <v>0</v>
      </c>
      <c r="N521" s="311"/>
      <c r="O521" s="310">
        <v>0</v>
      </c>
      <c r="P521" s="311"/>
      <c r="Q521" s="312">
        <v>0</v>
      </c>
    </row>
    <row r="522" spans="1:17" s="313" customFormat="1" ht="12" customHeight="1" x14ac:dyDescent="0.3">
      <c r="A522" s="307" t="s">
        <v>306</v>
      </c>
      <c r="B522" s="307"/>
      <c r="C522" s="308">
        <v>2140412</v>
      </c>
      <c r="D522" s="308" t="s">
        <v>859</v>
      </c>
      <c r="E522" s="309" t="s">
        <v>662</v>
      </c>
      <c r="F522" s="309" t="s">
        <v>1132</v>
      </c>
      <c r="G522" s="310">
        <f>-IF(F522="I",IFERROR(VLOOKUP(C522,'Consolidado 2021'!B:H,7,FALSE),0),0)</f>
        <v>0</v>
      </c>
      <c r="H522" s="311"/>
      <c r="I522" s="312">
        <v>0</v>
      </c>
      <c r="J522" s="311"/>
      <c r="K522" s="310">
        <f>-IF(F522="I",IFERROR(SUMIF('Consolidado 2020'!N:N,Clasificaciones!C522,'Consolidado 2020'!L:L),0),0)</f>
        <v>0</v>
      </c>
      <c r="L522" s="311"/>
      <c r="M522" s="312">
        <v>0</v>
      </c>
      <c r="N522" s="311"/>
      <c r="O522" s="310">
        <v>0</v>
      </c>
      <c r="P522" s="311"/>
      <c r="Q522" s="312">
        <v>0</v>
      </c>
    </row>
    <row r="523" spans="1:17" s="313" customFormat="1" ht="12" customHeight="1" x14ac:dyDescent="0.3">
      <c r="A523" s="307" t="s">
        <v>306</v>
      </c>
      <c r="B523" s="307" t="s">
        <v>1300</v>
      </c>
      <c r="C523" s="308">
        <v>2140413</v>
      </c>
      <c r="D523" s="308" t="s">
        <v>351</v>
      </c>
      <c r="E523" s="309" t="s">
        <v>662</v>
      </c>
      <c r="F523" s="309" t="s">
        <v>1132</v>
      </c>
      <c r="G523" s="310">
        <f>-IF(F523="I",IFERROR(VLOOKUP(C523,'Consolidado 2021'!B:H,7,FALSE),0),0)</f>
        <v>-6780241</v>
      </c>
      <c r="H523" s="311"/>
      <c r="I523" s="312">
        <v>0</v>
      </c>
      <c r="J523" s="311"/>
      <c r="K523" s="310">
        <f>-IF(F523="I",IFERROR(SUMIF('Consolidado 2020'!N:N,Clasificaciones!C523,'Consolidado 2020'!L:L),0),0)</f>
        <v>-10449299</v>
      </c>
      <c r="L523" s="311"/>
      <c r="M523" s="312">
        <v>0</v>
      </c>
      <c r="N523" s="311"/>
      <c r="O523" s="310">
        <v>0</v>
      </c>
      <c r="P523" s="311"/>
      <c r="Q523" s="312">
        <v>0</v>
      </c>
    </row>
    <row r="524" spans="1:17" s="313" customFormat="1" ht="12" customHeight="1" x14ac:dyDescent="0.3">
      <c r="A524" s="307" t="s">
        <v>306</v>
      </c>
      <c r="B524" s="307" t="s">
        <v>1300</v>
      </c>
      <c r="C524" s="308">
        <v>2140414</v>
      </c>
      <c r="D524" s="308" t="s">
        <v>352</v>
      </c>
      <c r="E524" s="309" t="s">
        <v>1137</v>
      </c>
      <c r="F524" s="309" t="s">
        <v>1132</v>
      </c>
      <c r="G524" s="310">
        <f>-IF(F524="I",IFERROR(VLOOKUP(C524,'Consolidado 2021'!B:H,7,FALSE),0),0)</f>
        <v>-686536</v>
      </c>
      <c r="H524" s="311"/>
      <c r="I524" s="312">
        <v>0</v>
      </c>
      <c r="J524" s="311"/>
      <c r="K524" s="310">
        <f>-IF(F524="I",IFERROR(SUMIF('Consolidado 2020'!N:N,Clasificaciones!C524,'Consolidado 2020'!L:L),0),0)</f>
        <v>-810646</v>
      </c>
      <c r="L524" s="311"/>
      <c r="M524" s="312">
        <v>0</v>
      </c>
      <c r="N524" s="311"/>
      <c r="O524" s="310">
        <v>0</v>
      </c>
      <c r="P524" s="311"/>
      <c r="Q524" s="312">
        <v>0</v>
      </c>
    </row>
    <row r="525" spans="1:17" s="313" customFormat="1" ht="12" customHeight="1" x14ac:dyDescent="0.3">
      <c r="A525" s="307" t="s">
        <v>306</v>
      </c>
      <c r="B525" s="307" t="s">
        <v>1300</v>
      </c>
      <c r="C525" s="308">
        <v>2140415</v>
      </c>
      <c r="D525" s="308" t="s">
        <v>353</v>
      </c>
      <c r="E525" s="309" t="s">
        <v>662</v>
      </c>
      <c r="F525" s="309" t="s">
        <v>1132</v>
      </c>
      <c r="G525" s="310">
        <f>-IF(F525="I",IFERROR(VLOOKUP(C525,'Consolidado 2021'!B:H,7,FALSE),0),0)</f>
        <v>-50000000</v>
      </c>
      <c r="H525" s="311"/>
      <c r="I525" s="312">
        <v>0</v>
      </c>
      <c r="J525" s="311"/>
      <c r="K525" s="310">
        <f>-IF(F525="I",IFERROR(SUMIF('Consolidado 2020'!N:N,Clasificaciones!C525,'Consolidado 2020'!L:L),0),0)</f>
        <v>0</v>
      </c>
      <c r="L525" s="311"/>
      <c r="M525" s="312">
        <v>0</v>
      </c>
      <c r="N525" s="311"/>
      <c r="O525" s="310">
        <v>0</v>
      </c>
      <c r="P525" s="311"/>
      <c r="Q525" s="312">
        <v>0</v>
      </c>
    </row>
    <row r="526" spans="1:17" s="313" customFormat="1" ht="12" customHeight="1" x14ac:dyDescent="0.3">
      <c r="A526" s="307" t="s">
        <v>306</v>
      </c>
      <c r="B526" s="307"/>
      <c r="C526" s="308">
        <v>2140416</v>
      </c>
      <c r="D526" s="308" t="s">
        <v>1099</v>
      </c>
      <c r="E526" s="309" t="s">
        <v>1137</v>
      </c>
      <c r="F526" s="309" t="s">
        <v>1132</v>
      </c>
      <c r="G526" s="310">
        <f>-IF(F526="I",IFERROR(VLOOKUP(C526,'Consolidado 2021'!B:H,7,FALSE),0),0)</f>
        <v>0</v>
      </c>
      <c r="H526" s="311"/>
      <c r="I526" s="312">
        <v>0</v>
      </c>
      <c r="J526" s="311"/>
      <c r="K526" s="310">
        <f>-IF(F526="I",IFERROR(SUMIF('Consolidado 2020'!N:N,Clasificaciones!C526,'Consolidado 2020'!L:L),0),0)</f>
        <v>0</v>
      </c>
      <c r="L526" s="311"/>
      <c r="M526" s="312">
        <v>0</v>
      </c>
      <c r="N526" s="311"/>
      <c r="O526" s="310">
        <v>0</v>
      </c>
      <c r="P526" s="311"/>
      <c r="Q526" s="312">
        <v>0</v>
      </c>
    </row>
    <row r="527" spans="1:17" s="313" customFormat="1" ht="12" customHeight="1" x14ac:dyDescent="0.3">
      <c r="A527" s="307" t="s">
        <v>306</v>
      </c>
      <c r="B527" s="307" t="s">
        <v>1300</v>
      </c>
      <c r="C527" s="308">
        <v>2140417</v>
      </c>
      <c r="D527" s="308" t="s">
        <v>354</v>
      </c>
      <c r="E527" s="309" t="s">
        <v>1137</v>
      </c>
      <c r="F527" s="309" t="s">
        <v>1132</v>
      </c>
      <c r="G527" s="310">
        <f>-IF(F527="I",IFERROR(VLOOKUP(C527,'Consolidado 2021'!B:H,7,FALSE),0),0)</f>
        <v>-2899473</v>
      </c>
      <c r="H527" s="311"/>
      <c r="I527" s="312">
        <v>0</v>
      </c>
      <c r="J527" s="311"/>
      <c r="K527" s="310">
        <f>-IF(F527="I",IFERROR(SUMIF('Consolidado 2020'!N:N,Clasificaciones!C527,'Consolidado 2020'!L:L),0),0)</f>
        <v>0</v>
      </c>
      <c r="L527" s="311"/>
      <c r="M527" s="312">
        <v>0</v>
      </c>
      <c r="N527" s="311"/>
      <c r="O527" s="310">
        <v>0</v>
      </c>
      <c r="P527" s="311"/>
      <c r="Q527" s="312">
        <v>0</v>
      </c>
    </row>
    <row r="528" spans="1:17" s="313" customFormat="1" ht="12" customHeight="1" x14ac:dyDescent="0.3">
      <c r="A528" s="307" t="s">
        <v>306</v>
      </c>
      <c r="B528" s="307" t="s">
        <v>1300</v>
      </c>
      <c r="C528" s="308">
        <v>2140418</v>
      </c>
      <c r="D528" s="308" t="s">
        <v>355</v>
      </c>
      <c r="E528" s="309" t="s">
        <v>1137</v>
      </c>
      <c r="F528" s="309" t="s">
        <v>1132</v>
      </c>
      <c r="G528" s="310">
        <f>-IF(F528="I",IFERROR(VLOOKUP(C528,'Consolidado 2021'!B:H,7,FALSE),0),0)</f>
        <v>-1599181</v>
      </c>
      <c r="H528" s="311"/>
      <c r="I528" s="312">
        <v>0</v>
      </c>
      <c r="J528" s="311"/>
      <c r="K528" s="310">
        <f>-IF(F528="I",IFERROR(SUMIF('Consolidado 2020'!N:N,Clasificaciones!C528,'Consolidado 2020'!L:L),0),0)</f>
        <v>0</v>
      </c>
      <c r="L528" s="311"/>
      <c r="M528" s="312">
        <v>0</v>
      </c>
      <c r="N528" s="311"/>
      <c r="O528" s="310">
        <v>0</v>
      </c>
      <c r="P528" s="311"/>
      <c r="Q528" s="312">
        <v>0</v>
      </c>
    </row>
    <row r="529" spans="1:17" s="313" customFormat="1" ht="12" customHeight="1" x14ac:dyDescent="0.3">
      <c r="A529" s="307" t="s">
        <v>306</v>
      </c>
      <c r="B529" s="307" t="s">
        <v>1300</v>
      </c>
      <c r="C529" s="308">
        <v>2140419</v>
      </c>
      <c r="D529" s="308" t="s">
        <v>356</v>
      </c>
      <c r="E529" s="309" t="s">
        <v>1137</v>
      </c>
      <c r="F529" s="309" t="s">
        <v>1132</v>
      </c>
      <c r="G529" s="310">
        <f>-IF(F529="I",IFERROR(VLOOKUP(C529,'Consolidado 2021'!B:H,7,FALSE),0),0)</f>
        <v>-80000000</v>
      </c>
      <c r="H529" s="311"/>
      <c r="I529" s="312">
        <v>0</v>
      </c>
      <c r="J529" s="311"/>
      <c r="K529" s="310">
        <f>-IF(F529="I",IFERROR(SUMIF('Consolidado 2020'!N:N,Clasificaciones!C529,'Consolidado 2020'!L:L),0),0)</f>
        <v>0</v>
      </c>
      <c r="L529" s="311"/>
      <c r="M529" s="312">
        <v>0</v>
      </c>
      <c r="N529" s="311"/>
      <c r="O529" s="310">
        <v>0</v>
      </c>
      <c r="P529" s="311"/>
      <c r="Q529" s="312">
        <v>0</v>
      </c>
    </row>
    <row r="530" spans="1:17" s="313" customFormat="1" ht="12" customHeight="1" x14ac:dyDescent="0.3">
      <c r="A530" s="307" t="s">
        <v>306</v>
      </c>
      <c r="B530" s="307" t="s">
        <v>1300</v>
      </c>
      <c r="C530" s="308">
        <v>2140420</v>
      </c>
      <c r="D530" s="308" t="s">
        <v>357</v>
      </c>
      <c r="E530" s="309" t="s">
        <v>1137</v>
      </c>
      <c r="F530" s="309" t="s">
        <v>1132</v>
      </c>
      <c r="G530" s="310">
        <f>-IF(F530="I",IFERROR(VLOOKUP(C530,'Consolidado 2021'!B:H,7,FALSE),0),0)</f>
        <v>-2672862</v>
      </c>
      <c r="H530" s="311"/>
      <c r="I530" s="312">
        <v>0</v>
      </c>
      <c r="J530" s="311"/>
      <c r="K530" s="310">
        <f>-IF(F530="I",IFERROR(SUMIF('Consolidado 2020'!N:N,Clasificaciones!C530,'Consolidado 2020'!L:L),0),0)</f>
        <v>0</v>
      </c>
      <c r="L530" s="311"/>
      <c r="M530" s="312">
        <v>0</v>
      </c>
      <c r="N530" s="311"/>
      <c r="O530" s="310">
        <v>0</v>
      </c>
      <c r="P530" s="311"/>
      <c r="Q530" s="312">
        <v>0</v>
      </c>
    </row>
    <row r="531" spans="1:17" s="313" customFormat="1" ht="12" customHeight="1" x14ac:dyDescent="0.3">
      <c r="A531" s="307" t="s">
        <v>306</v>
      </c>
      <c r="B531" s="307"/>
      <c r="C531" s="308">
        <v>218</v>
      </c>
      <c r="D531" s="308" t="s">
        <v>1315</v>
      </c>
      <c r="E531" s="309" t="s">
        <v>662</v>
      </c>
      <c r="F531" s="309" t="s">
        <v>1129</v>
      </c>
      <c r="G531" s="310">
        <f>-IF(F531="I",IFERROR(VLOOKUP(C531,'Consolidado 2021'!B:H,7,FALSE),0),0)</f>
        <v>0</v>
      </c>
      <c r="H531" s="311"/>
      <c r="I531" s="312">
        <v>0</v>
      </c>
      <c r="J531" s="311"/>
      <c r="K531" s="310">
        <f>-IF(F531="I",IFERROR(SUMIF('Consolidado 2020'!N:N,Clasificaciones!C531,'Consolidado 2020'!L:L),0),0)</f>
        <v>0</v>
      </c>
      <c r="L531" s="311"/>
      <c r="M531" s="312">
        <v>0</v>
      </c>
      <c r="N531" s="311"/>
      <c r="O531" s="310">
        <v>0</v>
      </c>
      <c r="P531" s="311"/>
      <c r="Q531" s="312">
        <v>0</v>
      </c>
    </row>
    <row r="532" spans="1:17" s="313" customFormat="1" ht="12" customHeight="1" x14ac:dyDescent="0.3">
      <c r="A532" s="307" t="s">
        <v>306</v>
      </c>
      <c r="B532" s="307"/>
      <c r="C532" s="308">
        <v>2181</v>
      </c>
      <c r="D532" s="308" t="s">
        <v>1316</v>
      </c>
      <c r="E532" s="309" t="s">
        <v>662</v>
      </c>
      <c r="F532" s="309" t="s">
        <v>1129</v>
      </c>
      <c r="G532" s="310">
        <f>-IF(F532="I",IFERROR(VLOOKUP(C532,'Consolidado 2021'!B:H,7,FALSE),0),0)</f>
        <v>0</v>
      </c>
      <c r="H532" s="311"/>
      <c r="I532" s="312">
        <v>0</v>
      </c>
      <c r="J532" s="311"/>
      <c r="K532" s="310">
        <f>-IF(F532="I",IFERROR(SUMIF('Consolidado 2020'!N:N,Clasificaciones!C532,'Consolidado 2020'!L:L),0),0)</f>
        <v>0</v>
      </c>
      <c r="L532" s="311"/>
      <c r="M532" s="312">
        <v>0</v>
      </c>
      <c r="N532" s="311"/>
      <c r="O532" s="310">
        <v>0</v>
      </c>
      <c r="P532" s="311"/>
      <c r="Q532" s="312">
        <v>0</v>
      </c>
    </row>
    <row r="533" spans="1:17" s="313" customFormat="1" ht="12" customHeight="1" x14ac:dyDescent="0.3">
      <c r="A533" s="307" t="s">
        <v>306</v>
      </c>
      <c r="B533" s="307"/>
      <c r="C533" s="308">
        <v>218101</v>
      </c>
      <c r="D533" s="308" t="s">
        <v>1317</v>
      </c>
      <c r="E533" s="309" t="s">
        <v>662</v>
      </c>
      <c r="F533" s="309" t="s">
        <v>1129</v>
      </c>
      <c r="G533" s="310">
        <f>-IF(F533="I",IFERROR(VLOOKUP(C533,'Consolidado 2021'!B:H,7,FALSE),0),0)</f>
        <v>0</v>
      </c>
      <c r="H533" s="311"/>
      <c r="I533" s="312">
        <v>0</v>
      </c>
      <c r="J533" s="311"/>
      <c r="K533" s="310">
        <f>-IF(F533="I",IFERROR(SUMIF('Consolidado 2020'!N:N,Clasificaciones!C533,'Consolidado 2020'!L:L),0),0)</f>
        <v>0</v>
      </c>
      <c r="L533" s="311"/>
      <c r="M533" s="312">
        <v>0</v>
      </c>
      <c r="N533" s="311"/>
      <c r="O533" s="310">
        <v>0</v>
      </c>
      <c r="P533" s="311"/>
      <c r="Q533" s="312">
        <v>0</v>
      </c>
    </row>
    <row r="534" spans="1:17" s="313" customFormat="1" ht="12" customHeight="1" x14ac:dyDescent="0.3">
      <c r="A534" s="307" t="s">
        <v>306</v>
      </c>
      <c r="B534" s="307"/>
      <c r="C534" s="308">
        <v>21810101</v>
      </c>
      <c r="D534" s="308" t="s">
        <v>1318</v>
      </c>
      <c r="E534" s="309" t="s">
        <v>662</v>
      </c>
      <c r="F534" s="309" t="s">
        <v>1132</v>
      </c>
      <c r="G534" s="310">
        <f>-IF(F534="I",IFERROR(VLOOKUP(C534,'Consolidado 2021'!B:H,7,FALSE),0),0)</f>
        <v>0</v>
      </c>
      <c r="H534" s="311"/>
      <c r="I534" s="312">
        <v>0</v>
      </c>
      <c r="J534" s="311"/>
      <c r="K534" s="310">
        <f>-IF(F534="I",IFERROR(SUMIF('Consolidado 2020'!N:N,Clasificaciones!C534,'Consolidado 2020'!L:L),0),0)</f>
        <v>0</v>
      </c>
      <c r="L534" s="311"/>
      <c r="M534" s="312">
        <v>0</v>
      </c>
      <c r="N534" s="311"/>
      <c r="O534" s="310">
        <v>0</v>
      </c>
      <c r="P534" s="311"/>
      <c r="Q534" s="312">
        <v>0</v>
      </c>
    </row>
    <row r="535" spans="1:17" s="313" customFormat="1" ht="12" customHeight="1" x14ac:dyDescent="0.3">
      <c r="A535" s="307" t="s">
        <v>306</v>
      </c>
      <c r="B535" s="307"/>
      <c r="C535" s="308">
        <v>21810102</v>
      </c>
      <c r="D535" s="308" t="s">
        <v>1319</v>
      </c>
      <c r="E535" s="309" t="s">
        <v>662</v>
      </c>
      <c r="F535" s="309" t="s">
        <v>1132</v>
      </c>
      <c r="G535" s="310">
        <f>-IF(F535="I",IFERROR(VLOOKUP(C535,'Consolidado 2021'!B:H,7,FALSE),0),0)</f>
        <v>0</v>
      </c>
      <c r="H535" s="311"/>
      <c r="I535" s="312">
        <v>0</v>
      </c>
      <c r="J535" s="311"/>
      <c r="K535" s="310">
        <f>-IF(F535="I",IFERROR(SUMIF('Consolidado 2020'!N:N,Clasificaciones!C535,'Consolidado 2020'!L:L),0),0)</f>
        <v>0</v>
      </c>
      <c r="L535" s="311"/>
      <c r="M535" s="312">
        <v>0</v>
      </c>
      <c r="N535" s="311"/>
      <c r="O535" s="310">
        <v>0</v>
      </c>
      <c r="P535" s="311"/>
      <c r="Q535" s="312">
        <v>0</v>
      </c>
    </row>
    <row r="536" spans="1:17" s="313" customFormat="1" ht="12" customHeight="1" x14ac:dyDescent="0.3">
      <c r="A536" s="307" t="s">
        <v>306</v>
      </c>
      <c r="B536" s="307"/>
      <c r="C536" s="308">
        <v>21810103</v>
      </c>
      <c r="D536" s="308" t="s">
        <v>1320</v>
      </c>
      <c r="E536" s="309" t="s">
        <v>662</v>
      </c>
      <c r="F536" s="309" t="s">
        <v>1132</v>
      </c>
      <c r="G536" s="310">
        <f>-IF(F536="I",IFERROR(VLOOKUP(C536,'Consolidado 2021'!B:H,7,FALSE),0),0)</f>
        <v>0</v>
      </c>
      <c r="H536" s="311"/>
      <c r="I536" s="312">
        <v>0</v>
      </c>
      <c r="J536" s="311"/>
      <c r="K536" s="310">
        <f>-IF(F536="I",IFERROR(SUMIF('Consolidado 2020'!N:N,Clasificaciones!C536,'Consolidado 2020'!L:L),0),0)</f>
        <v>0</v>
      </c>
      <c r="L536" s="311"/>
      <c r="M536" s="312">
        <v>0</v>
      </c>
      <c r="N536" s="311"/>
      <c r="O536" s="310">
        <v>0</v>
      </c>
      <c r="P536" s="311"/>
      <c r="Q536" s="312">
        <v>0</v>
      </c>
    </row>
    <row r="537" spans="1:17" s="313" customFormat="1" ht="12" customHeight="1" x14ac:dyDescent="0.3">
      <c r="A537" s="307" t="s">
        <v>1321</v>
      </c>
      <c r="B537" s="307"/>
      <c r="C537" s="308">
        <v>3</v>
      </c>
      <c r="D537" s="308" t="s">
        <v>362</v>
      </c>
      <c r="E537" s="309" t="s">
        <v>662</v>
      </c>
      <c r="F537" s="309" t="s">
        <v>1129</v>
      </c>
      <c r="G537" s="310">
        <f>-IF(F537="I",IFERROR(VLOOKUP(C537,'Consolidado 2021'!B:H,7,FALSE),0),0)</f>
        <v>0</v>
      </c>
      <c r="H537" s="311"/>
      <c r="I537" s="312">
        <v>0</v>
      </c>
      <c r="J537" s="311"/>
      <c r="K537" s="310">
        <f>-IF(F537="I",IFERROR(SUMIF('Consolidado 2020'!N:N,Clasificaciones!C537,'Consolidado 2020'!L:L),0),0)</f>
        <v>0</v>
      </c>
      <c r="L537" s="311"/>
      <c r="M537" s="312">
        <v>0</v>
      </c>
      <c r="N537" s="311"/>
      <c r="O537" s="310">
        <v>0</v>
      </c>
      <c r="P537" s="311"/>
      <c r="Q537" s="312">
        <v>0</v>
      </c>
    </row>
    <row r="538" spans="1:17" s="313" customFormat="1" ht="12" customHeight="1" x14ac:dyDescent="0.3">
      <c r="A538" s="307" t="s">
        <v>1321</v>
      </c>
      <c r="B538" s="307"/>
      <c r="C538" s="308">
        <v>310</v>
      </c>
      <c r="D538" s="308" t="s">
        <v>363</v>
      </c>
      <c r="E538" s="309" t="s">
        <v>662</v>
      </c>
      <c r="F538" s="309" t="s">
        <v>1129</v>
      </c>
      <c r="G538" s="310">
        <f>-IF(F538="I",IFERROR(VLOOKUP(C538,'Consolidado 2021'!B:H,7,FALSE),0),0)</f>
        <v>0</v>
      </c>
      <c r="H538" s="311"/>
      <c r="I538" s="312">
        <v>0</v>
      </c>
      <c r="J538" s="311"/>
      <c r="K538" s="310">
        <f>-IF(F538="I",IFERROR(SUMIF('Consolidado 2020'!N:N,Clasificaciones!C538,'Consolidado 2020'!L:L),0),0)</f>
        <v>0</v>
      </c>
      <c r="L538" s="311"/>
      <c r="M538" s="312">
        <v>0</v>
      </c>
      <c r="N538" s="311"/>
      <c r="O538" s="310">
        <v>0</v>
      </c>
      <c r="P538" s="311"/>
      <c r="Q538" s="312">
        <v>0</v>
      </c>
    </row>
    <row r="539" spans="1:17" s="313" customFormat="1" ht="12" customHeight="1" x14ac:dyDescent="0.3">
      <c r="A539" s="307" t="s">
        <v>1321</v>
      </c>
      <c r="B539" s="307"/>
      <c r="C539" s="308">
        <v>310101</v>
      </c>
      <c r="D539" s="308" t="s">
        <v>96</v>
      </c>
      <c r="E539" s="309" t="s">
        <v>662</v>
      </c>
      <c r="F539" s="309" t="s">
        <v>1129</v>
      </c>
      <c r="G539" s="310">
        <f>-IF(F539="I",IFERROR(VLOOKUP(C539,'Consolidado 2021'!B:H,7,FALSE),0),0)</f>
        <v>0</v>
      </c>
      <c r="H539" s="311"/>
      <c r="I539" s="312">
        <v>0</v>
      </c>
      <c r="J539" s="311"/>
      <c r="K539" s="310">
        <f>-IF(F539="I",IFERROR(SUMIF('Consolidado 2020'!N:N,Clasificaciones!C539,'Consolidado 2020'!L:L),0),0)</f>
        <v>0</v>
      </c>
      <c r="L539" s="311"/>
      <c r="M539" s="312">
        <v>0</v>
      </c>
      <c r="N539" s="311"/>
      <c r="O539" s="310">
        <v>0</v>
      </c>
      <c r="P539" s="311"/>
      <c r="Q539" s="312">
        <v>0</v>
      </c>
    </row>
    <row r="540" spans="1:17" s="313" customFormat="1" ht="12" customHeight="1" x14ac:dyDescent="0.3">
      <c r="A540" s="307" t="s">
        <v>1321</v>
      </c>
      <c r="B540" s="307"/>
      <c r="C540" s="308">
        <v>31010101</v>
      </c>
      <c r="D540" s="308" t="s">
        <v>364</v>
      </c>
      <c r="E540" s="309" t="s">
        <v>662</v>
      </c>
      <c r="F540" s="309" t="s">
        <v>1132</v>
      </c>
      <c r="G540" s="310">
        <f>-IF(F540="I",IFERROR(VLOOKUP(C540,'Consolidado 2021'!B:H,7,FALSE),0),0)</f>
        <v>-30000000000</v>
      </c>
      <c r="H540" s="311"/>
      <c r="I540" s="312">
        <v>0</v>
      </c>
      <c r="J540" s="311"/>
      <c r="K540" s="310">
        <f>-IF(F540="I",IFERROR(SUMIF('Consolidado 2020'!N:N,Clasificaciones!C540,'Consolidado 2020'!L:L),0),0)</f>
        <v>-10000000000</v>
      </c>
      <c r="L540" s="311"/>
      <c r="M540" s="312">
        <v>0</v>
      </c>
      <c r="N540" s="311"/>
      <c r="O540" s="310">
        <v>0</v>
      </c>
      <c r="P540" s="311"/>
      <c r="Q540" s="312">
        <v>0</v>
      </c>
    </row>
    <row r="541" spans="1:17" s="313" customFormat="1" ht="12" customHeight="1" x14ac:dyDescent="0.3">
      <c r="A541" s="307" t="s">
        <v>1321</v>
      </c>
      <c r="B541" s="307"/>
      <c r="C541" s="308">
        <v>31010102</v>
      </c>
      <c r="D541" s="308" t="s">
        <v>365</v>
      </c>
      <c r="E541" s="309" t="s">
        <v>662</v>
      </c>
      <c r="F541" s="309" t="s">
        <v>1132</v>
      </c>
      <c r="G541" s="310">
        <f>-IF(F541="I",IFERROR(VLOOKUP(C541,'Consolidado 2021'!B:H,7,FALSE),0),0)</f>
        <v>5000000000</v>
      </c>
      <c r="H541" s="311"/>
      <c r="I541" s="312">
        <v>0</v>
      </c>
      <c r="J541" s="311"/>
      <c r="K541" s="310">
        <f>-IF(F541="I",IFERROR(SUMIF('Consolidado 2020'!N:N,Clasificaciones!C541,'Consolidado 2020'!L:L),0),0)</f>
        <v>0</v>
      </c>
      <c r="L541" s="311"/>
      <c r="M541" s="312">
        <v>0</v>
      </c>
      <c r="N541" s="311"/>
      <c r="O541" s="310">
        <v>0</v>
      </c>
      <c r="P541" s="311"/>
      <c r="Q541" s="312">
        <v>0</v>
      </c>
    </row>
    <row r="542" spans="1:17" s="313" customFormat="1" ht="12" customHeight="1" x14ac:dyDescent="0.3">
      <c r="A542" s="307" t="s">
        <v>1321</v>
      </c>
      <c r="B542" s="307"/>
      <c r="C542" s="308">
        <v>310102</v>
      </c>
      <c r="D542" s="308" t="s">
        <v>366</v>
      </c>
      <c r="E542" s="309" t="s">
        <v>662</v>
      </c>
      <c r="F542" s="309" t="s">
        <v>1129</v>
      </c>
      <c r="G542" s="310">
        <f>-IF(F542="I",IFERROR(VLOOKUP(C542,'Consolidado 2021'!B:H,7,FALSE),0),0)</f>
        <v>0</v>
      </c>
      <c r="H542" s="311"/>
      <c r="I542" s="312">
        <v>0</v>
      </c>
      <c r="J542" s="311"/>
      <c r="K542" s="310">
        <f>-IF(F542="I",IFERROR(SUMIF('Consolidado 2020'!N:N,Clasificaciones!C542,'Consolidado 2020'!L:L),0),0)</f>
        <v>0</v>
      </c>
      <c r="L542" s="311"/>
      <c r="M542" s="312">
        <v>0</v>
      </c>
      <c r="N542" s="311"/>
      <c r="O542" s="310">
        <v>0</v>
      </c>
      <c r="P542" s="311"/>
      <c r="Q542" s="312">
        <v>0</v>
      </c>
    </row>
    <row r="543" spans="1:17" s="313" customFormat="1" ht="12" customHeight="1" x14ac:dyDescent="0.3">
      <c r="A543" s="307" t="s">
        <v>1321</v>
      </c>
      <c r="B543" s="307"/>
      <c r="C543" s="308">
        <v>31010201</v>
      </c>
      <c r="D543" s="308" t="s">
        <v>367</v>
      </c>
      <c r="E543" s="309" t="s">
        <v>662</v>
      </c>
      <c r="F543" s="309" t="s">
        <v>1132</v>
      </c>
      <c r="G543" s="310">
        <f>-IF(F543="I",IFERROR(VLOOKUP(C543,'Consolidado 2021'!B:H,7,FALSE),0),0)</f>
        <v>-2560027914</v>
      </c>
      <c r="H543" s="311"/>
      <c r="I543" s="312">
        <v>0</v>
      </c>
      <c r="J543" s="311"/>
      <c r="K543" s="310">
        <f>-IF(F543="I",IFERROR(SUMIF('Consolidado 2020'!N:N,Clasificaciones!C543,'Consolidado 2020'!L:L),0),0)</f>
        <v>-615000000</v>
      </c>
      <c r="L543" s="311"/>
      <c r="M543" s="312">
        <v>0</v>
      </c>
      <c r="N543" s="311"/>
      <c r="O543" s="310">
        <v>0</v>
      </c>
      <c r="P543" s="311"/>
      <c r="Q543" s="312">
        <v>0</v>
      </c>
    </row>
    <row r="544" spans="1:17" s="313" customFormat="1" ht="12" customHeight="1" x14ac:dyDescent="0.3">
      <c r="A544" s="307" t="s">
        <v>1321</v>
      </c>
      <c r="B544" s="307"/>
      <c r="C544" s="308">
        <v>31010202</v>
      </c>
      <c r="D544" s="308" t="s">
        <v>368</v>
      </c>
      <c r="E544" s="309" t="s">
        <v>662</v>
      </c>
      <c r="F544" s="309" t="s">
        <v>1132</v>
      </c>
      <c r="G544" s="310">
        <f>-IF(F544="I",IFERROR(VLOOKUP(C544,'Consolidado 2021'!B:H,7,FALSE),0),0)</f>
        <v>-150000000</v>
      </c>
      <c r="H544" s="311"/>
      <c r="I544" s="312">
        <v>0</v>
      </c>
      <c r="J544" s="311"/>
      <c r="K544" s="310">
        <f>-IF(F544="I",IFERROR(SUMIF('Consolidado 2020'!N:N,Clasificaciones!C544,'Consolidado 2020'!L:L),0),0)</f>
        <v>-101000000</v>
      </c>
      <c r="L544" s="311"/>
      <c r="M544" s="312">
        <v>0</v>
      </c>
      <c r="N544" s="311"/>
      <c r="O544" s="310">
        <v>0</v>
      </c>
      <c r="P544" s="311"/>
      <c r="Q544" s="312">
        <v>0</v>
      </c>
    </row>
    <row r="545" spans="1:17" s="313" customFormat="1" ht="12" customHeight="1" x14ac:dyDescent="0.3">
      <c r="A545" s="307" t="s">
        <v>1321</v>
      </c>
      <c r="B545" s="307"/>
      <c r="C545" s="308">
        <v>315</v>
      </c>
      <c r="D545" s="308" t="s">
        <v>369</v>
      </c>
      <c r="E545" s="309" t="s">
        <v>662</v>
      </c>
      <c r="F545" s="309" t="s">
        <v>1129</v>
      </c>
      <c r="G545" s="310">
        <f>-IF(F545="I",IFERROR(VLOOKUP(C545,'Consolidado 2021'!B:H,7,FALSE),0),0)</f>
        <v>0</v>
      </c>
      <c r="H545" s="311"/>
      <c r="I545" s="312">
        <v>0</v>
      </c>
      <c r="J545" s="311"/>
      <c r="K545" s="310">
        <f>-IF(F545="I",IFERROR(SUMIF('Consolidado 2020'!N:N,Clasificaciones!C545,'Consolidado 2020'!L:L),0),0)</f>
        <v>0</v>
      </c>
      <c r="L545" s="311"/>
      <c r="M545" s="312">
        <v>0</v>
      </c>
      <c r="N545" s="311"/>
      <c r="O545" s="310">
        <v>0</v>
      </c>
      <c r="P545" s="311"/>
      <c r="Q545" s="312">
        <v>0</v>
      </c>
    </row>
    <row r="546" spans="1:17" s="313" customFormat="1" ht="12" customHeight="1" x14ac:dyDescent="0.3">
      <c r="A546" s="307" t="s">
        <v>1321</v>
      </c>
      <c r="B546" s="307"/>
      <c r="C546" s="308">
        <v>31501</v>
      </c>
      <c r="D546" s="308" t="s">
        <v>370</v>
      </c>
      <c r="E546" s="309" t="s">
        <v>662</v>
      </c>
      <c r="F546" s="309" t="s">
        <v>1132</v>
      </c>
      <c r="G546" s="310">
        <f>-IF(F546="I",IFERROR(VLOOKUP(C546,'Consolidado 2021'!B:H,7,FALSE),0),0)</f>
        <v>-135605514.30540001</v>
      </c>
      <c r="H546" s="311"/>
      <c r="I546" s="312">
        <v>0</v>
      </c>
      <c r="J546" s="311"/>
      <c r="K546" s="310">
        <f>-IF(F546="I",IFERROR(SUMIF('Consolidado 2020'!N:N,Clasificaciones!C546,'Consolidado 2020'!L:L),0),0)</f>
        <v>-32519922</v>
      </c>
      <c r="L546" s="311"/>
      <c r="M546" s="312">
        <v>0</v>
      </c>
      <c r="N546" s="311"/>
      <c r="O546" s="310">
        <v>0</v>
      </c>
      <c r="P546" s="311"/>
      <c r="Q546" s="312">
        <v>0</v>
      </c>
    </row>
    <row r="547" spans="1:17" s="313" customFormat="1" ht="12" customHeight="1" x14ac:dyDescent="0.3">
      <c r="A547" s="307" t="s">
        <v>1321</v>
      </c>
      <c r="B547" s="307"/>
      <c r="C547" s="308">
        <v>31502</v>
      </c>
      <c r="D547" s="308" t="s">
        <v>1322</v>
      </c>
      <c r="E547" s="309" t="s">
        <v>662</v>
      </c>
      <c r="F547" s="309" t="s">
        <v>1132</v>
      </c>
      <c r="G547" s="310">
        <f>-IF(F547="I",IFERROR(VLOOKUP(C547,'Consolidado 2021'!B:H,7,FALSE),0),0)</f>
        <v>0</v>
      </c>
      <c r="H547" s="311"/>
      <c r="I547" s="312">
        <v>0</v>
      </c>
      <c r="J547" s="311"/>
      <c r="K547" s="310">
        <f>-IF(F547="I",IFERROR(SUMIF('Consolidado 2020'!N:N,Clasificaciones!C547,'Consolidado 2020'!L:L),0),0)</f>
        <v>0</v>
      </c>
      <c r="L547" s="311"/>
      <c r="M547" s="312">
        <v>0</v>
      </c>
      <c r="N547" s="311"/>
      <c r="O547" s="310">
        <v>0</v>
      </c>
      <c r="P547" s="311"/>
      <c r="Q547" s="312">
        <v>0</v>
      </c>
    </row>
    <row r="548" spans="1:17" s="313" customFormat="1" ht="12" customHeight="1" x14ac:dyDescent="0.3">
      <c r="A548" s="307" t="s">
        <v>1321</v>
      </c>
      <c r="B548" s="307"/>
      <c r="C548" s="308">
        <v>31503</v>
      </c>
      <c r="D548" s="308" t="s">
        <v>371</v>
      </c>
      <c r="E548" s="309" t="s">
        <v>662</v>
      </c>
      <c r="F548" s="309" t="s">
        <v>1132</v>
      </c>
      <c r="G548" s="310">
        <f>-IF(F548="I",IFERROR(VLOOKUP(C548,'Consolidado 2021'!B:H,7,FALSE),0),0)</f>
        <v>-305417.79989999998</v>
      </c>
      <c r="H548" s="311"/>
      <c r="I548" s="312">
        <v>0</v>
      </c>
      <c r="J548" s="311"/>
      <c r="K548" s="310">
        <f>-IF(F548="I",IFERROR(SUMIF('Consolidado 2020'!N:N,Clasificaciones!C548,'Consolidado 2020'!L:L),0),0)</f>
        <v>-2818523</v>
      </c>
      <c r="L548" s="311"/>
      <c r="M548" s="312">
        <v>0</v>
      </c>
      <c r="N548" s="311"/>
      <c r="O548" s="310">
        <v>0</v>
      </c>
      <c r="P548" s="311"/>
      <c r="Q548" s="312">
        <v>0</v>
      </c>
    </row>
    <row r="549" spans="1:17" s="313" customFormat="1" ht="12" customHeight="1" x14ac:dyDescent="0.3">
      <c r="A549" s="307" t="s">
        <v>1321</v>
      </c>
      <c r="B549" s="307"/>
      <c r="C549" s="308">
        <v>316</v>
      </c>
      <c r="D549" s="308" t="s">
        <v>372</v>
      </c>
      <c r="E549" s="309" t="s">
        <v>662</v>
      </c>
      <c r="F549" s="309" t="s">
        <v>1129</v>
      </c>
      <c r="G549" s="310">
        <f>-IF(F549="I",IFERROR(VLOOKUP(C549,'Consolidado 2021'!B:H,7,FALSE),0),0)</f>
        <v>0</v>
      </c>
      <c r="H549" s="311"/>
      <c r="I549" s="312">
        <v>0</v>
      </c>
      <c r="J549" s="311"/>
      <c r="K549" s="310">
        <f>-IF(F549="I",IFERROR(SUMIF('Consolidado 2020'!N:N,Clasificaciones!C549,'Consolidado 2020'!L:L),0),0)</f>
        <v>0</v>
      </c>
      <c r="L549" s="311"/>
      <c r="M549" s="312">
        <v>0</v>
      </c>
      <c r="N549" s="311"/>
      <c r="O549" s="310">
        <v>0</v>
      </c>
      <c r="P549" s="311"/>
      <c r="Q549" s="312">
        <v>0</v>
      </c>
    </row>
    <row r="550" spans="1:17" s="313" customFormat="1" ht="12" customHeight="1" x14ac:dyDescent="0.3">
      <c r="A550" s="307" t="s">
        <v>1321</v>
      </c>
      <c r="B550" s="307"/>
      <c r="C550" s="308">
        <v>31601</v>
      </c>
      <c r="D550" s="308" t="s">
        <v>893</v>
      </c>
      <c r="E550" s="309" t="s">
        <v>662</v>
      </c>
      <c r="F550" s="309" t="s">
        <v>1132</v>
      </c>
      <c r="G550" s="310">
        <f>-IF(F550="I",IFERROR(VLOOKUP(C550,'Consolidado 2021'!B:H,7,FALSE),0),0)</f>
        <v>0</v>
      </c>
      <c r="H550" s="311"/>
      <c r="I550" s="312">
        <v>0</v>
      </c>
      <c r="J550" s="311"/>
      <c r="K550" s="310">
        <f>-IF(F550="I",IFERROR(SUMIF('Consolidado 2020'!N:N,Clasificaciones!C550,'Consolidado 2020'!L:L),0),0)</f>
        <v>16109965</v>
      </c>
      <c r="L550" s="311"/>
      <c r="M550" s="312">
        <v>0</v>
      </c>
      <c r="N550" s="311"/>
      <c r="O550" s="310">
        <v>0</v>
      </c>
      <c r="P550" s="311"/>
      <c r="Q550" s="312">
        <v>0</v>
      </c>
    </row>
    <row r="551" spans="1:17" s="313" customFormat="1" ht="12" customHeight="1" x14ac:dyDescent="0.3">
      <c r="A551" s="307" t="s">
        <v>1321</v>
      </c>
      <c r="B551" s="307"/>
      <c r="C551" s="308">
        <v>31602</v>
      </c>
      <c r="D551" s="308" t="s">
        <v>373</v>
      </c>
      <c r="E551" s="309" t="s">
        <v>662</v>
      </c>
      <c r="F551" s="309" t="s">
        <v>1132</v>
      </c>
      <c r="G551" s="310">
        <f>-IF(F551="I",IFERROR(VLOOKUP(C551,'Consolidado 2021'!B:H,7,FALSE),0),0)</f>
        <v>-2498031318</v>
      </c>
      <c r="H551" s="311"/>
      <c r="I551" s="312">
        <v>0</v>
      </c>
      <c r="J551" s="311"/>
      <c r="K551" s="310">
        <f>-IF(F551="I",IFERROR(SUMIF('Consolidado 2020'!N:N,Clasificaciones!C551,'Consolidado 2020'!L:L),0),0)</f>
        <v>-2061710366</v>
      </c>
      <c r="L551" s="311"/>
      <c r="M551" s="312">
        <v>0</v>
      </c>
      <c r="N551" s="311"/>
      <c r="O551" s="310">
        <v>0</v>
      </c>
      <c r="P551" s="311"/>
      <c r="Q551" s="312">
        <v>0</v>
      </c>
    </row>
    <row r="552" spans="1:17" s="313" customFormat="1" ht="12" customHeight="1" x14ac:dyDescent="0.3">
      <c r="A552" s="307" t="s">
        <v>1321</v>
      </c>
      <c r="B552" s="307" t="s">
        <v>1323</v>
      </c>
      <c r="C552" s="308">
        <v>31603</v>
      </c>
      <c r="D552" s="308" t="s">
        <v>1324</v>
      </c>
      <c r="E552" s="309" t="s">
        <v>662</v>
      </c>
      <c r="F552" s="309" t="s">
        <v>1132</v>
      </c>
      <c r="G552" s="310">
        <f>-IF(F552="I",IFERROR(VLOOKUP(C552,'Consolidado 2021'!B:H,7,FALSE),0),0)</f>
        <v>-1000000</v>
      </c>
      <c r="H552" s="311"/>
      <c r="I552" s="312">
        <v>0</v>
      </c>
      <c r="J552" s="311"/>
      <c r="K552" s="310">
        <f>-IF(F552="I",IFERROR(SUMIF('Consolidado 2020'!N:N,Clasificaciones!C552,'Consolidado 2020'!L:L),0),0)</f>
        <v>0</v>
      </c>
      <c r="L552" s="311"/>
      <c r="M552" s="312">
        <v>0</v>
      </c>
      <c r="N552" s="311"/>
      <c r="O552" s="310">
        <v>0</v>
      </c>
      <c r="P552" s="311"/>
      <c r="Q552" s="312">
        <v>0</v>
      </c>
    </row>
    <row r="553" spans="1:17" s="313" customFormat="1" ht="12" customHeight="1" x14ac:dyDescent="0.3">
      <c r="A553" s="307" t="s">
        <v>374</v>
      </c>
      <c r="B553" s="307"/>
      <c r="C553" s="308">
        <v>4</v>
      </c>
      <c r="D553" s="308" t="s">
        <v>374</v>
      </c>
      <c r="E553" s="309" t="s">
        <v>662</v>
      </c>
      <c r="F553" s="309" t="s">
        <v>1129</v>
      </c>
      <c r="G553" s="310">
        <f>-IF(F553="I",IFERROR(VLOOKUP(C553,'Consolidado 2021'!B:H,7,FALSE),0),0)</f>
        <v>0</v>
      </c>
      <c r="H553" s="311"/>
      <c r="I553" s="312">
        <v>0</v>
      </c>
      <c r="J553" s="311"/>
      <c r="K553" s="310">
        <f>-IF(F553="I",IFERROR(SUMIF('Consolidado 2020'!N:N,Clasificaciones!C553,'Consolidado 2020'!L:L),0),0)</f>
        <v>0</v>
      </c>
      <c r="L553" s="311"/>
      <c r="M553" s="312">
        <v>0</v>
      </c>
      <c r="N553" s="311"/>
      <c r="O553" s="310">
        <v>0</v>
      </c>
      <c r="P553" s="311"/>
      <c r="Q553" s="312">
        <v>0</v>
      </c>
    </row>
    <row r="554" spans="1:17" s="313" customFormat="1" ht="12" customHeight="1" x14ac:dyDescent="0.3">
      <c r="A554" s="307" t="s">
        <v>374</v>
      </c>
      <c r="B554" s="307"/>
      <c r="C554" s="308">
        <v>401</v>
      </c>
      <c r="D554" s="308" t="s">
        <v>375</v>
      </c>
      <c r="E554" s="309" t="s">
        <v>662</v>
      </c>
      <c r="F554" s="309" t="s">
        <v>1129</v>
      </c>
      <c r="G554" s="310">
        <f>-IF(F554="I",IFERROR(VLOOKUP(C554,'Consolidado 2021'!B:H,7,FALSE),0),0)</f>
        <v>0</v>
      </c>
      <c r="H554" s="311"/>
      <c r="I554" s="312">
        <v>0</v>
      </c>
      <c r="J554" s="311"/>
      <c r="K554" s="310">
        <f>-IF(F554="I",IFERROR(SUMIF('Consolidado 2020'!N:N,Clasificaciones!C554,'Consolidado 2020'!L:L),0),0)</f>
        <v>0</v>
      </c>
      <c r="L554" s="311"/>
      <c r="M554" s="312">
        <v>0</v>
      </c>
      <c r="N554" s="311"/>
      <c r="O554" s="310">
        <v>0</v>
      </c>
      <c r="P554" s="311"/>
      <c r="Q554" s="312">
        <v>0</v>
      </c>
    </row>
    <row r="555" spans="1:17" s="313" customFormat="1" ht="12" customHeight="1" x14ac:dyDescent="0.3">
      <c r="A555" s="307" t="s">
        <v>374</v>
      </c>
      <c r="B555" s="307"/>
      <c r="C555" s="308">
        <v>40101</v>
      </c>
      <c r="D555" s="308" t="s">
        <v>376</v>
      </c>
      <c r="E555" s="309" t="s">
        <v>662</v>
      </c>
      <c r="F555" s="309" t="s">
        <v>1129</v>
      </c>
      <c r="G555" s="310">
        <f>-IF(F555="I",IFERROR(VLOOKUP(C555,'Consolidado 2021'!B:H,7,FALSE),0),0)</f>
        <v>0</v>
      </c>
      <c r="H555" s="311"/>
      <c r="I555" s="312">
        <v>0</v>
      </c>
      <c r="J555" s="311"/>
      <c r="K555" s="310">
        <f>-IF(F555="I",IFERROR(SUMIF('Consolidado 2020'!N:N,Clasificaciones!C555,'Consolidado 2020'!L:L),0),0)</f>
        <v>0</v>
      </c>
      <c r="L555" s="311"/>
      <c r="M555" s="312">
        <v>0</v>
      </c>
      <c r="N555" s="311"/>
      <c r="O555" s="310">
        <v>0</v>
      </c>
      <c r="P555" s="311"/>
      <c r="Q555" s="312">
        <v>0</v>
      </c>
    </row>
    <row r="556" spans="1:17" s="313" customFormat="1" ht="12" customHeight="1" x14ac:dyDescent="0.3">
      <c r="A556" s="307" t="s">
        <v>374</v>
      </c>
      <c r="B556" s="307"/>
      <c r="C556" s="308">
        <v>40101010</v>
      </c>
      <c r="D556" s="308" t="s">
        <v>377</v>
      </c>
      <c r="E556" s="309" t="s">
        <v>662</v>
      </c>
      <c r="F556" s="309" t="s">
        <v>1129</v>
      </c>
      <c r="G556" s="310">
        <f>-IF(F556="I",IFERROR(VLOOKUP(C556,'Consolidado 2021'!B:H,7,FALSE),0),0)</f>
        <v>0</v>
      </c>
      <c r="H556" s="311"/>
      <c r="I556" s="312">
        <v>0</v>
      </c>
      <c r="J556" s="311"/>
      <c r="K556" s="310">
        <f>-IF(F556="I",IFERROR(SUMIF('Consolidado 2020'!N:N,Clasificaciones!C556,'Consolidado 2020'!L:L),0),0)</f>
        <v>0</v>
      </c>
      <c r="L556" s="311"/>
      <c r="M556" s="312">
        <v>0</v>
      </c>
      <c r="N556" s="311"/>
      <c r="O556" s="310">
        <v>0</v>
      </c>
      <c r="P556" s="311"/>
      <c r="Q556" s="312">
        <v>0</v>
      </c>
    </row>
    <row r="557" spans="1:17" s="313" customFormat="1" ht="12" customHeight="1" x14ac:dyDescent="0.3">
      <c r="A557" s="307" t="s">
        <v>374</v>
      </c>
      <c r="B557" s="307" t="s">
        <v>1325</v>
      </c>
      <c r="C557" s="308">
        <v>401010101</v>
      </c>
      <c r="D557" s="308" t="s">
        <v>378</v>
      </c>
      <c r="E557" s="309" t="s">
        <v>662</v>
      </c>
      <c r="F557" s="309" t="s">
        <v>1132</v>
      </c>
      <c r="G557" s="310">
        <f>-IF(F557="I",IFERROR(VLOOKUP(C557,'Consolidado 2021'!B:H,7,FALSE),0),0)</f>
        <v>-47672139</v>
      </c>
      <c r="H557" s="311"/>
      <c r="I557" s="312">
        <v>0</v>
      </c>
      <c r="J557" s="311"/>
      <c r="K557" s="310">
        <f>-IF(F557="I",IFERROR(SUMIF('Consolidado 2020'!N:N,Clasificaciones!C557,'Consolidado 2020'!L:L),0),0)</f>
        <v>-400000</v>
      </c>
      <c r="L557" s="311"/>
      <c r="M557" s="312">
        <v>0</v>
      </c>
      <c r="N557" s="311"/>
      <c r="O557" s="310">
        <v>0</v>
      </c>
      <c r="P557" s="311"/>
      <c r="Q557" s="312">
        <v>0</v>
      </c>
    </row>
    <row r="558" spans="1:17" s="313" customFormat="1" ht="12" customHeight="1" x14ac:dyDescent="0.3">
      <c r="A558" s="307" t="s">
        <v>374</v>
      </c>
      <c r="B558" s="307"/>
      <c r="C558" s="308">
        <v>40101020</v>
      </c>
      <c r="D558" s="308" t="s">
        <v>379</v>
      </c>
      <c r="E558" s="309" t="s">
        <v>662</v>
      </c>
      <c r="F558" s="309" t="s">
        <v>1129</v>
      </c>
      <c r="G558" s="310">
        <f>-IF(F558="I",IFERROR(VLOOKUP(C558,'Consolidado 2021'!B:H,7,FALSE),0),0)</f>
        <v>0</v>
      </c>
      <c r="H558" s="311"/>
      <c r="I558" s="312">
        <v>0</v>
      </c>
      <c r="J558" s="311"/>
      <c r="K558" s="310">
        <f>-IF(F558="I",IFERROR(SUMIF('Consolidado 2020'!N:N,Clasificaciones!C558,'Consolidado 2020'!L:L),0),0)</f>
        <v>0</v>
      </c>
      <c r="L558" s="311"/>
      <c r="M558" s="312">
        <v>0</v>
      </c>
      <c r="N558" s="311"/>
      <c r="O558" s="310">
        <v>0</v>
      </c>
      <c r="P558" s="311"/>
      <c r="Q558" s="312">
        <v>0</v>
      </c>
    </row>
    <row r="559" spans="1:17" s="313" customFormat="1" ht="12" customHeight="1" x14ac:dyDescent="0.3">
      <c r="A559" s="307" t="s">
        <v>374</v>
      </c>
      <c r="B559" s="307" t="s">
        <v>1326</v>
      </c>
      <c r="C559" s="308">
        <v>401010201</v>
      </c>
      <c r="D559" s="308" t="s">
        <v>380</v>
      </c>
      <c r="E559" s="309" t="s">
        <v>662</v>
      </c>
      <c r="F559" s="309" t="s">
        <v>1132</v>
      </c>
      <c r="G559" s="310">
        <f>-IF(F559="I",IFERROR(VLOOKUP(C559,'Consolidado 2021'!B:H,7,FALSE),0),0)</f>
        <v>-265312518</v>
      </c>
      <c r="H559" s="311"/>
      <c r="I559" s="312">
        <v>0</v>
      </c>
      <c r="J559" s="311"/>
      <c r="K559" s="310">
        <f>-IF(F559="I",IFERROR(SUMIF('Consolidado 2020'!N:N,Clasificaciones!C559,'Consolidado 2020'!L:L),0),0)</f>
        <v>-720810509</v>
      </c>
      <c r="L559" s="311"/>
      <c r="M559" s="312">
        <v>0</v>
      </c>
      <c r="N559" s="311"/>
      <c r="O559" s="310">
        <v>0</v>
      </c>
      <c r="P559" s="311"/>
      <c r="Q559" s="312">
        <v>0</v>
      </c>
    </row>
    <row r="560" spans="1:17" s="313" customFormat="1" ht="12" customHeight="1" x14ac:dyDescent="0.3">
      <c r="A560" s="307" t="s">
        <v>374</v>
      </c>
      <c r="B560" s="307" t="s">
        <v>1326</v>
      </c>
      <c r="C560" s="308">
        <v>401010202</v>
      </c>
      <c r="D560" s="308" t="s">
        <v>381</v>
      </c>
      <c r="E560" s="309" t="s">
        <v>1137</v>
      </c>
      <c r="F560" s="309" t="s">
        <v>1132</v>
      </c>
      <c r="G560" s="310">
        <f>-IF(F560="I",IFERROR(VLOOKUP(C560,'Consolidado 2021'!B:H,7,FALSE),0),0)</f>
        <v>-157393914</v>
      </c>
      <c r="H560" s="311"/>
      <c r="I560" s="312">
        <v>0</v>
      </c>
      <c r="J560" s="311"/>
      <c r="K560" s="310">
        <f>-IF(F560="I",IFERROR(SUMIF('Consolidado 2020'!N:N,Clasificaciones!C560,'Consolidado 2020'!L:L),0),0)</f>
        <v>0</v>
      </c>
      <c r="L560" s="311"/>
      <c r="M560" s="312">
        <v>0</v>
      </c>
      <c r="N560" s="311"/>
      <c r="O560" s="310">
        <v>0</v>
      </c>
      <c r="P560" s="311"/>
      <c r="Q560" s="312">
        <v>0</v>
      </c>
    </row>
    <row r="561" spans="1:17" s="313" customFormat="1" ht="12" customHeight="1" x14ac:dyDescent="0.3">
      <c r="A561" s="307" t="s">
        <v>374</v>
      </c>
      <c r="B561" s="307"/>
      <c r="C561" s="308">
        <v>4010103</v>
      </c>
      <c r="D561" s="308" t="s">
        <v>1327</v>
      </c>
      <c r="E561" s="309" t="s">
        <v>662</v>
      </c>
      <c r="F561" s="309" t="s">
        <v>1129</v>
      </c>
      <c r="G561" s="310">
        <f>-IF(F561="I",IFERROR(VLOOKUP(C561,'Consolidado 2021'!B:H,7,FALSE),0),0)</f>
        <v>0</v>
      </c>
      <c r="H561" s="311"/>
      <c r="I561" s="312">
        <v>0</v>
      </c>
      <c r="J561" s="311"/>
      <c r="K561" s="310">
        <f>-IF(F561="I",IFERROR(SUMIF('Consolidado 2020'!N:N,Clasificaciones!C561,'Consolidado 2020'!L:L),0),0)</f>
        <v>0</v>
      </c>
      <c r="L561" s="311"/>
      <c r="M561" s="312">
        <v>0</v>
      </c>
      <c r="N561" s="311"/>
      <c r="O561" s="310">
        <v>0</v>
      </c>
      <c r="P561" s="311"/>
      <c r="Q561" s="312">
        <v>0</v>
      </c>
    </row>
    <row r="562" spans="1:17" s="313" customFormat="1" ht="12" customHeight="1" x14ac:dyDescent="0.3">
      <c r="A562" s="307" t="s">
        <v>374</v>
      </c>
      <c r="B562" s="307"/>
      <c r="C562" s="308">
        <v>401010301</v>
      </c>
      <c r="D562" s="308" t="s">
        <v>1328</v>
      </c>
      <c r="E562" s="309" t="s">
        <v>662</v>
      </c>
      <c r="F562" s="309" t="s">
        <v>1132</v>
      </c>
      <c r="G562" s="310">
        <f>-IF(F562="I",IFERROR(VLOOKUP(C562,'Consolidado 2021'!B:H,7,FALSE),0),0)</f>
        <v>0</v>
      </c>
      <c r="H562" s="311"/>
      <c r="I562" s="312">
        <v>0</v>
      </c>
      <c r="J562" s="311"/>
      <c r="K562" s="310">
        <f>-IF(F562="I",IFERROR(SUMIF('Consolidado 2020'!N:N,Clasificaciones!C562,'Consolidado 2020'!L:L),0),0)</f>
        <v>0</v>
      </c>
      <c r="L562" s="311"/>
      <c r="M562" s="312">
        <v>0</v>
      </c>
      <c r="N562" s="311"/>
      <c r="O562" s="310">
        <v>0</v>
      </c>
      <c r="P562" s="311"/>
      <c r="Q562" s="312">
        <v>0</v>
      </c>
    </row>
    <row r="563" spans="1:17" s="313" customFormat="1" ht="12" customHeight="1" x14ac:dyDescent="0.3">
      <c r="A563" s="307" t="s">
        <v>374</v>
      </c>
      <c r="B563" s="307"/>
      <c r="C563" s="308">
        <v>401010302</v>
      </c>
      <c r="D563" s="308" t="s">
        <v>1329</v>
      </c>
      <c r="E563" s="309" t="s">
        <v>1137</v>
      </c>
      <c r="F563" s="309" t="s">
        <v>1132</v>
      </c>
      <c r="G563" s="310">
        <f>-IF(F563="I",IFERROR(VLOOKUP(C563,'Consolidado 2021'!B:H,7,FALSE),0),0)</f>
        <v>0</v>
      </c>
      <c r="H563" s="311"/>
      <c r="I563" s="312">
        <v>0</v>
      </c>
      <c r="J563" s="311"/>
      <c r="K563" s="310">
        <f>-IF(F563="I",IFERROR(SUMIF('Consolidado 2020'!N:N,Clasificaciones!C563,'Consolidado 2020'!L:L),0),0)</f>
        <v>0</v>
      </c>
      <c r="L563" s="311"/>
      <c r="M563" s="312">
        <v>0</v>
      </c>
      <c r="N563" s="311"/>
      <c r="O563" s="310">
        <v>0</v>
      </c>
      <c r="P563" s="311"/>
      <c r="Q563" s="312">
        <v>0</v>
      </c>
    </row>
    <row r="564" spans="1:17" s="313" customFormat="1" ht="12" customHeight="1" x14ac:dyDescent="0.3">
      <c r="A564" s="307" t="s">
        <v>374</v>
      </c>
      <c r="B564" s="307"/>
      <c r="C564" s="308">
        <v>40102</v>
      </c>
      <c r="D564" s="308" t="s">
        <v>1104</v>
      </c>
      <c r="E564" s="309" t="s">
        <v>662</v>
      </c>
      <c r="F564" s="309" t="s">
        <v>1129</v>
      </c>
      <c r="G564" s="310">
        <f>-IF(F564="I",IFERROR(VLOOKUP(C564,'Consolidado 2021'!B:H,7,FALSE),0),0)</f>
        <v>0</v>
      </c>
      <c r="H564" s="311"/>
      <c r="I564" s="312">
        <v>0</v>
      </c>
      <c r="J564" s="311"/>
      <c r="K564" s="310">
        <f>-IF(F564="I",IFERROR(SUMIF('Consolidado 2020'!N:N,Clasificaciones!C564,'Consolidado 2020'!L:L),0),0)</f>
        <v>0</v>
      </c>
      <c r="L564" s="311"/>
      <c r="M564" s="312">
        <v>0</v>
      </c>
      <c r="N564" s="311"/>
      <c r="O564" s="310">
        <v>0</v>
      </c>
      <c r="P564" s="311"/>
      <c r="Q564" s="312">
        <v>0</v>
      </c>
    </row>
    <row r="565" spans="1:17" s="313" customFormat="1" ht="12" customHeight="1" x14ac:dyDescent="0.3">
      <c r="A565" s="307" t="s">
        <v>374</v>
      </c>
      <c r="B565" s="307"/>
      <c r="C565" s="308">
        <v>4010201</v>
      </c>
      <c r="D565" s="308" t="s">
        <v>377</v>
      </c>
      <c r="E565" s="309" t="s">
        <v>662</v>
      </c>
      <c r="F565" s="309" t="s">
        <v>1129</v>
      </c>
      <c r="G565" s="310">
        <f>-IF(F565="I",IFERROR(VLOOKUP(C565,'Consolidado 2021'!B:H,7,FALSE),0),0)</f>
        <v>0</v>
      </c>
      <c r="H565" s="311"/>
      <c r="I565" s="312">
        <v>0</v>
      </c>
      <c r="J565" s="311"/>
      <c r="K565" s="310">
        <f>-IF(F565="I",IFERROR(SUMIF('Consolidado 2020'!N:N,Clasificaciones!C565,'Consolidado 2020'!L:L),0),0)</f>
        <v>0</v>
      </c>
      <c r="L565" s="311"/>
      <c r="M565" s="312">
        <v>0</v>
      </c>
      <c r="N565" s="311"/>
      <c r="O565" s="310">
        <v>0</v>
      </c>
      <c r="P565" s="311"/>
      <c r="Q565" s="312">
        <v>0</v>
      </c>
    </row>
    <row r="566" spans="1:17" s="313" customFormat="1" ht="12" customHeight="1" x14ac:dyDescent="0.3">
      <c r="A566" s="307" t="s">
        <v>374</v>
      </c>
      <c r="B566" s="307"/>
      <c r="C566" s="308">
        <v>401020101</v>
      </c>
      <c r="D566" s="308" t="s">
        <v>378</v>
      </c>
      <c r="E566" s="309" t="s">
        <v>662</v>
      </c>
      <c r="F566" s="309" t="s">
        <v>1132</v>
      </c>
      <c r="G566" s="310">
        <f>-IF(F566="I",IFERROR(VLOOKUP(C566,'Consolidado 2021'!B:H,7,FALSE),0),0)</f>
        <v>0</v>
      </c>
      <c r="H566" s="311"/>
      <c r="I566" s="312">
        <v>0</v>
      </c>
      <c r="J566" s="311"/>
      <c r="K566" s="310">
        <f>-IF(F566="I",IFERROR(SUMIF('Consolidado 2020'!N:N,Clasificaciones!C566,'Consolidado 2020'!L:L),0),0)</f>
        <v>0</v>
      </c>
      <c r="L566" s="311"/>
      <c r="M566" s="312">
        <v>0</v>
      </c>
      <c r="N566" s="311"/>
      <c r="O566" s="310">
        <v>0</v>
      </c>
      <c r="P566" s="311"/>
      <c r="Q566" s="312">
        <v>0</v>
      </c>
    </row>
    <row r="567" spans="1:17" s="313" customFormat="1" ht="12" customHeight="1" x14ac:dyDescent="0.3">
      <c r="A567" s="307" t="s">
        <v>374</v>
      </c>
      <c r="B567" s="307"/>
      <c r="C567" s="308">
        <v>401020102</v>
      </c>
      <c r="D567" s="308" t="s">
        <v>1330</v>
      </c>
      <c r="E567" s="309" t="s">
        <v>1137</v>
      </c>
      <c r="F567" s="309" t="s">
        <v>1132</v>
      </c>
      <c r="G567" s="310">
        <f>-IF(F567="I",IFERROR(VLOOKUP(C567,'Consolidado 2021'!B:H,7,FALSE),0),0)</f>
        <v>0</v>
      </c>
      <c r="H567" s="311"/>
      <c r="I567" s="312">
        <v>0</v>
      </c>
      <c r="J567" s="311"/>
      <c r="K567" s="310">
        <f>-IF(F567="I",IFERROR(SUMIF('Consolidado 2020'!N:N,Clasificaciones!C567,'Consolidado 2020'!L:L),0),0)</f>
        <v>0</v>
      </c>
      <c r="L567" s="311"/>
      <c r="M567" s="312">
        <v>0</v>
      </c>
      <c r="N567" s="311"/>
      <c r="O567" s="310">
        <v>0</v>
      </c>
      <c r="P567" s="311"/>
      <c r="Q567" s="312">
        <v>0</v>
      </c>
    </row>
    <row r="568" spans="1:17" s="313" customFormat="1" ht="12" customHeight="1" x14ac:dyDescent="0.3">
      <c r="A568" s="307" t="s">
        <v>374</v>
      </c>
      <c r="B568" s="307"/>
      <c r="C568" s="308">
        <v>4010202</v>
      </c>
      <c r="D568" s="308" t="s">
        <v>379</v>
      </c>
      <c r="E568" s="309" t="s">
        <v>662</v>
      </c>
      <c r="F568" s="309" t="s">
        <v>1129</v>
      </c>
      <c r="G568" s="310">
        <f>-IF(F568="I",IFERROR(VLOOKUP(C568,'Consolidado 2021'!B:H,7,FALSE),0),0)</f>
        <v>0</v>
      </c>
      <c r="H568" s="311"/>
      <c r="I568" s="312">
        <v>0</v>
      </c>
      <c r="J568" s="311"/>
      <c r="K568" s="310">
        <f>-IF(F568="I",IFERROR(SUMIF('Consolidado 2020'!N:N,Clasificaciones!C568,'Consolidado 2020'!L:L),0),0)</f>
        <v>0</v>
      </c>
      <c r="L568" s="311"/>
      <c r="M568" s="312">
        <v>0</v>
      </c>
      <c r="N568" s="311"/>
      <c r="O568" s="310">
        <v>0</v>
      </c>
      <c r="P568" s="311"/>
      <c r="Q568" s="312">
        <v>0</v>
      </c>
    </row>
    <row r="569" spans="1:17" s="313" customFormat="1" ht="12" customHeight="1" x14ac:dyDescent="0.3">
      <c r="A569" s="307" t="s">
        <v>374</v>
      </c>
      <c r="B569" s="307" t="s">
        <v>1326</v>
      </c>
      <c r="C569" s="308">
        <v>401020201</v>
      </c>
      <c r="D569" s="308" t="s">
        <v>380</v>
      </c>
      <c r="E569" s="309" t="s">
        <v>662</v>
      </c>
      <c r="F569" s="309" t="s">
        <v>1132</v>
      </c>
      <c r="G569" s="310">
        <f>-IF(F569="I",IFERROR(VLOOKUP(C569,'Consolidado 2021'!B:H,7,FALSE),0),0)</f>
        <v>0</v>
      </c>
      <c r="H569" s="311"/>
      <c r="I569" s="312">
        <v>0</v>
      </c>
      <c r="J569" s="311"/>
      <c r="K569" s="310">
        <f>-IF(F569="I",IFERROR(SUMIF('Consolidado 2020'!N:N,Clasificaciones!C569,'Consolidado 2020'!L:L),0),0)</f>
        <v>0</v>
      </c>
      <c r="L569" s="311"/>
      <c r="M569" s="312">
        <v>0</v>
      </c>
      <c r="N569" s="311"/>
      <c r="O569" s="310">
        <v>0</v>
      </c>
      <c r="P569" s="311"/>
      <c r="Q569" s="312">
        <v>0</v>
      </c>
    </row>
    <row r="570" spans="1:17" s="313" customFormat="1" ht="12" customHeight="1" x14ac:dyDescent="0.3">
      <c r="A570" s="307" t="s">
        <v>374</v>
      </c>
      <c r="B570" s="307" t="s">
        <v>1326</v>
      </c>
      <c r="C570" s="308">
        <v>401020202</v>
      </c>
      <c r="D570" s="308" t="s">
        <v>381</v>
      </c>
      <c r="E570" s="309" t="s">
        <v>1137</v>
      </c>
      <c r="F570" s="309" t="s">
        <v>1132</v>
      </c>
      <c r="G570" s="310">
        <f>-IF(F570="I",IFERROR(VLOOKUP(C570,'Consolidado 2021'!B:H,7,FALSE),0),0)</f>
        <v>0</v>
      </c>
      <c r="H570" s="311"/>
      <c r="I570" s="312">
        <v>0</v>
      </c>
      <c r="J570" s="311"/>
      <c r="K570" s="310">
        <f>-IF(F570="I",IFERROR(SUMIF('Consolidado 2020'!N:N,Clasificaciones!C570,'Consolidado 2020'!L:L),0),0)</f>
        <v>0</v>
      </c>
      <c r="L570" s="311"/>
      <c r="M570" s="312">
        <v>0</v>
      </c>
      <c r="N570" s="311"/>
      <c r="O570" s="310">
        <v>0</v>
      </c>
      <c r="P570" s="311"/>
      <c r="Q570" s="312">
        <v>0</v>
      </c>
    </row>
    <row r="571" spans="1:17" s="313" customFormat="1" ht="12" customHeight="1" x14ac:dyDescent="0.3">
      <c r="A571" s="307" t="s">
        <v>374</v>
      </c>
      <c r="B571" s="307"/>
      <c r="C571" s="308">
        <v>40103</v>
      </c>
      <c r="D571" s="308" t="s">
        <v>382</v>
      </c>
      <c r="E571" s="309" t="s">
        <v>662</v>
      </c>
      <c r="F571" s="309" t="s">
        <v>1129</v>
      </c>
      <c r="G571" s="310">
        <f>-IF(F571="I",IFERROR(VLOOKUP(C571,'Consolidado 2021'!B:H,7,FALSE),0),0)</f>
        <v>0</v>
      </c>
      <c r="H571" s="311"/>
      <c r="I571" s="312">
        <v>0</v>
      </c>
      <c r="J571" s="311"/>
      <c r="K571" s="310">
        <f>-IF(F571="I",IFERROR(SUMIF('Consolidado 2020'!N:N,Clasificaciones!C571,'Consolidado 2020'!L:L),0),0)</f>
        <v>0</v>
      </c>
      <c r="L571" s="311"/>
      <c r="M571" s="312">
        <v>0</v>
      </c>
      <c r="N571" s="311"/>
      <c r="O571" s="310">
        <v>0</v>
      </c>
      <c r="P571" s="311"/>
      <c r="Q571" s="312">
        <v>0</v>
      </c>
    </row>
    <row r="572" spans="1:17" s="313" customFormat="1" ht="12" customHeight="1" x14ac:dyDescent="0.3">
      <c r="A572" s="307" t="s">
        <v>374</v>
      </c>
      <c r="B572" s="307" t="s">
        <v>1331</v>
      </c>
      <c r="C572" s="308">
        <v>4010301</v>
      </c>
      <c r="D572" s="308" t="s">
        <v>1105</v>
      </c>
      <c r="E572" s="309" t="s">
        <v>662</v>
      </c>
      <c r="F572" s="309" t="s">
        <v>1132</v>
      </c>
      <c r="G572" s="310">
        <f>-IF(F572="I",IFERROR(VLOOKUP(C572,'Consolidado 2021'!B:H,7,FALSE),0),0)</f>
        <v>-500000000</v>
      </c>
      <c r="H572" s="311"/>
      <c r="I572" s="312">
        <v>0</v>
      </c>
      <c r="J572" s="311"/>
      <c r="K572" s="310">
        <f>-IF(F572="I",IFERROR(SUMIF('Consolidado 2020'!N:N,Clasificaciones!C572,'Consolidado 2020'!L:L),0),0)</f>
        <v>-754199881</v>
      </c>
      <c r="L572" s="311"/>
      <c r="M572" s="312">
        <v>0</v>
      </c>
      <c r="N572" s="311"/>
      <c r="O572" s="310">
        <v>0</v>
      </c>
      <c r="P572" s="311"/>
      <c r="Q572" s="312">
        <v>0</v>
      </c>
    </row>
    <row r="573" spans="1:17" s="313" customFormat="1" ht="12" customHeight="1" x14ac:dyDescent="0.3">
      <c r="A573" s="307" t="s">
        <v>374</v>
      </c>
      <c r="B573" s="307" t="s">
        <v>1331</v>
      </c>
      <c r="C573" s="308">
        <v>4010302</v>
      </c>
      <c r="D573" s="308" t="s">
        <v>1105</v>
      </c>
      <c r="E573" s="309" t="s">
        <v>1137</v>
      </c>
      <c r="F573" s="309" t="s">
        <v>1132</v>
      </c>
      <c r="G573" s="310">
        <f>-IF(F573="I",IFERROR(VLOOKUP(C573,'Consolidado 2021'!B:H,7,FALSE),0),0)</f>
        <v>-660247725</v>
      </c>
      <c r="H573" s="311"/>
      <c r="I573" s="312">
        <v>0</v>
      </c>
      <c r="J573" s="311"/>
      <c r="K573" s="310">
        <f>-IF(F573="I",IFERROR(SUMIF('Consolidado 2020'!N:N,Clasificaciones!C573,'Consolidado 2020'!L:L),0),0)</f>
        <v>0</v>
      </c>
      <c r="L573" s="311"/>
      <c r="M573" s="312">
        <v>0</v>
      </c>
      <c r="N573" s="311"/>
      <c r="O573" s="310">
        <v>0</v>
      </c>
      <c r="P573" s="311"/>
      <c r="Q573" s="312">
        <v>0</v>
      </c>
    </row>
    <row r="574" spans="1:17" s="313" customFormat="1" ht="12" customHeight="1" x14ac:dyDescent="0.3">
      <c r="A574" s="307" t="s">
        <v>374</v>
      </c>
      <c r="B574" s="307" t="s">
        <v>1332</v>
      </c>
      <c r="C574" s="308">
        <v>4010303</v>
      </c>
      <c r="D574" s="308" t="s">
        <v>385</v>
      </c>
      <c r="E574" s="309" t="s">
        <v>662</v>
      </c>
      <c r="F574" s="309" t="s">
        <v>1132</v>
      </c>
      <c r="G574" s="310">
        <f>-IF(F574="I",IFERROR(VLOOKUP(C574,'Consolidado 2021'!B:H,7,FALSE),0),0)</f>
        <v>-37500000</v>
      </c>
      <c r="H574" s="311"/>
      <c r="I574" s="312">
        <v>0</v>
      </c>
      <c r="J574" s="311"/>
      <c r="K574" s="310">
        <f>-IF(F574="I",IFERROR(SUMIF('Consolidado 2020'!N:N,Clasificaciones!C574,'Consolidado 2020'!L:L),0),0)</f>
        <v>0</v>
      </c>
      <c r="L574" s="311"/>
      <c r="M574" s="312">
        <v>0</v>
      </c>
      <c r="N574" s="311"/>
      <c r="O574" s="310">
        <v>0</v>
      </c>
      <c r="P574" s="311"/>
      <c r="Q574" s="312">
        <v>0</v>
      </c>
    </row>
    <row r="575" spans="1:17" s="313" customFormat="1" ht="12" customHeight="1" x14ac:dyDescent="0.3">
      <c r="A575" s="307" t="s">
        <v>374</v>
      </c>
      <c r="B575" s="307" t="s">
        <v>427</v>
      </c>
      <c r="C575" s="308">
        <v>4010101</v>
      </c>
      <c r="D575" s="308" t="s">
        <v>591</v>
      </c>
      <c r="E575" s="309" t="s">
        <v>662</v>
      </c>
      <c r="F575" s="309" t="s">
        <v>1132</v>
      </c>
      <c r="G575" s="310">
        <f>-IF(F575="I",IFERROR(VLOOKUP(C575,'Consolidado 2021'!B:H,7,FALSE),0),0)</f>
        <v>-2108072950</v>
      </c>
      <c r="H575" s="311"/>
      <c r="I575" s="312">
        <v>0</v>
      </c>
      <c r="J575" s="311"/>
      <c r="K575" s="310">
        <f>-IF(F575="I",IFERROR(SUMIF('Consolidado 2020'!N:N,Clasificaciones!C575,'Consolidado 2020'!L:L),0),0)</f>
        <v>-103568438</v>
      </c>
      <c r="L575" s="311"/>
      <c r="M575" s="312">
        <v>0</v>
      </c>
      <c r="N575" s="311"/>
      <c r="O575" s="310">
        <v>0</v>
      </c>
      <c r="P575" s="311"/>
      <c r="Q575" s="312">
        <v>0</v>
      </c>
    </row>
    <row r="576" spans="1:17" s="313" customFormat="1" ht="12" customHeight="1" x14ac:dyDescent="0.3">
      <c r="A576" s="307" t="s">
        <v>374</v>
      </c>
      <c r="B576" s="307" t="s">
        <v>427</v>
      </c>
      <c r="C576" s="308">
        <v>4010102</v>
      </c>
      <c r="D576" s="308" t="s">
        <v>593</v>
      </c>
      <c r="E576" s="309" t="s">
        <v>1137</v>
      </c>
      <c r="F576" s="309" t="s">
        <v>1132</v>
      </c>
      <c r="G576" s="310">
        <f>-IF(F576="I",IFERROR(VLOOKUP(C576,'Consolidado 2021'!B:H,7,FALSE),0),0)</f>
        <v>-1622601040</v>
      </c>
      <c r="H576" s="311"/>
      <c r="I576" s="312">
        <v>0</v>
      </c>
      <c r="J576" s="311"/>
      <c r="K576" s="310">
        <f>-IF(F576="I",IFERROR(SUMIF('Consolidado 2020'!N:N,Clasificaciones!C576,'Consolidado 2020'!L:L),0),0)</f>
        <v>-63945633</v>
      </c>
      <c r="L576" s="311"/>
      <c r="M576" s="312">
        <v>0</v>
      </c>
      <c r="N576" s="311"/>
      <c r="O576" s="310">
        <v>0</v>
      </c>
      <c r="P576" s="311"/>
      <c r="Q576" s="312">
        <v>0</v>
      </c>
    </row>
    <row r="577" spans="1:17" s="313" customFormat="1" ht="12" customHeight="1" x14ac:dyDescent="0.3">
      <c r="A577" s="307" t="s">
        <v>374</v>
      </c>
      <c r="B577" s="307"/>
      <c r="C577" s="308">
        <v>402</v>
      </c>
      <c r="D577" s="308" t="s">
        <v>386</v>
      </c>
      <c r="E577" s="309" t="s">
        <v>662</v>
      </c>
      <c r="F577" s="309" t="s">
        <v>1129</v>
      </c>
      <c r="G577" s="310">
        <f>-IF(F577="I",IFERROR(VLOOKUP(C577,'Consolidado 2021'!B:H,7,FALSE),0),0)</f>
        <v>0</v>
      </c>
      <c r="H577" s="311"/>
      <c r="I577" s="312">
        <v>0</v>
      </c>
      <c r="J577" s="311"/>
      <c r="K577" s="310">
        <f>-IF(F577="I",IFERROR(SUMIF('Consolidado 2020'!N:N,Clasificaciones!C577,'Consolidado 2020'!L:L),0),0)</f>
        <v>0</v>
      </c>
      <c r="L577" s="311"/>
      <c r="M577" s="312">
        <v>0</v>
      </c>
      <c r="N577" s="311"/>
      <c r="O577" s="310">
        <v>0</v>
      </c>
      <c r="P577" s="311"/>
      <c r="Q577" s="312">
        <v>0</v>
      </c>
    </row>
    <row r="578" spans="1:17" s="313" customFormat="1" ht="12" customHeight="1" x14ac:dyDescent="0.3">
      <c r="A578" s="307" t="s">
        <v>374</v>
      </c>
      <c r="B578" s="307"/>
      <c r="C578" s="308">
        <v>40201</v>
      </c>
      <c r="D578" s="308" t="s">
        <v>1333</v>
      </c>
      <c r="E578" s="309" t="s">
        <v>662</v>
      </c>
      <c r="F578" s="309" t="s">
        <v>1132</v>
      </c>
      <c r="G578" s="310">
        <f>-IF(F578="I",IFERROR(VLOOKUP(C578,'Consolidado 2021'!B:H,7,FALSE),0),0)</f>
        <v>0</v>
      </c>
      <c r="H578" s="311"/>
      <c r="I578" s="312">
        <v>0</v>
      </c>
      <c r="J578" s="311"/>
      <c r="K578" s="310">
        <f>-IF(F578="I",IFERROR(SUMIF('Consolidado 2020'!N:N,Clasificaciones!C578,'Consolidado 2020'!L:L),0),0)</f>
        <v>0</v>
      </c>
      <c r="L578" s="311"/>
      <c r="M578" s="312">
        <v>0</v>
      </c>
      <c r="N578" s="311"/>
      <c r="O578" s="310">
        <v>0</v>
      </c>
      <c r="P578" s="311"/>
      <c r="Q578" s="312">
        <v>0</v>
      </c>
    </row>
    <row r="579" spans="1:17" s="313" customFormat="1" ht="12" customHeight="1" x14ac:dyDescent="0.3">
      <c r="A579" s="307" t="s">
        <v>374</v>
      </c>
      <c r="B579" s="307" t="s">
        <v>1334</v>
      </c>
      <c r="C579" s="308">
        <v>40202</v>
      </c>
      <c r="D579" s="308" t="s">
        <v>387</v>
      </c>
      <c r="E579" s="309" t="s">
        <v>662</v>
      </c>
      <c r="F579" s="309" t="s">
        <v>1132</v>
      </c>
      <c r="G579" s="310">
        <f>-IF(F579="I",IFERROR(VLOOKUP(C579,'Consolidado 2021'!B:H,7,FALSE),0),0)</f>
        <v>-636364</v>
      </c>
      <c r="H579" s="311"/>
      <c r="I579" s="312">
        <v>0</v>
      </c>
      <c r="J579" s="311"/>
      <c r="K579" s="310">
        <f>-IF(F579="I",IFERROR(SUMIF('Consolidado 2020'!N:N,Clasificaciones!C579,'Consolidado 2020'!L:L),0),0)</f>
        <v>-13561518</v>
      </c>
      <c r="L579" s="311"/>
      <c r="M579" s="312">
        <v>0</v>
      </c>
      <c r="N579" s="311"/>
      <c r="O579" s="310">
        <v>0</v>
      </c>
      <c r="P579" s="311"/>
      <c r="Q579" s="312">
        <v>0</v>
      </c>
    </row>
    <row r="580" spans="1:17" s="313" customFormat="1" ht="12" customHeight="1" x14ac:dyDescent="0.3">
      <c r="A580" s="307" t="s">
        <v>374</v>
      </c>
      <c r="B580" s="307"/>
      <c r="C580" s="308">
        <v>40203</v>
      </c>
      <c r="D580" s="308" t="s">
        <v>388</v>
      </c>
      <c r="E580" s="309" t="s">
        <v>662</v>
      </c>
      <c r="F580" s="309" t="s">
        <v>1129</v>
      </c>
      <c r="G580" s="310">
        <f>-IF(F580="I",IFERROR(VLOOKUP(C580,'Consolidado 2021'!B:H,7,FALSE),0),0)</f>
        <v>0</v>
      </c>
      <c r="H580" s="311"/>
      <c r="I580" s="312">
        <v>0</v>
      </c>
      <c r="J580" s="311"/>
      <c r="K580" s="310">
        <f>-IF(F580="I",IFERROR(SUMIF('Consolidado 2020'!N:N,Clasificaciones!C580,'Consolidado 2020'!L:L),0),0)</f>
        <v>0</v>
      </c>
      <c r="L580" s="311"/>
      <c r="M580" s="312">
        <v>0</v>
      </c>
      <c r="N580" s="311"/>
      <c r="O580" s="310">
        <v>0</v>
      </c>
      <c r="P580" s="311"/>
      <c r="Q580" s="312">
        <v>0</v>
      </c>
    </row>
    <row r="581" spans="1:17" s="313" customFormat="1" ht="12" customHeight="1" x14ac:dyDescent="0.3">
      <c r="A581" s="307" t="s">
        <v>374</v>
      </c>
      <c r="B581" s="307" t="s">
        <v>1335</v>
      </c>
      <c r="C581" s="308">
        <v>4020301</v>
      </c>
      <c r="D581" s="308" t="s">
        <v>1336</v>
      </c>
      <c r="E581" s="309" t="s">
        <v>662</v>
      </c>
      <c r="F581" s="309" t="s">
        <v>1132</v>
      </c>
      <c r="G581" s="310">
        <f>-IF(F581="I",IFERROR(VLOOKUP(C581,'Consolidado 2021'!B:H,7,FALSE),0),0)</f>
        <v>0</v>
      </c>
      <c r="H581" s="311"/>
      <c r="I581" s="312">
        <v>0</v>
      </c>
      <c r="J581" s="311"/>
      <c r="K581" s="310">
        <f>-IF(F581="I",IFERROR(SUMIF('Consolidado 2020'!N:N,Clasificaciones!C581,'Consolidado 2020'!L:L),0),0)</f>
        <v>-334936935</v>
      </c>
      <c r="L581" s="311"/>
      <c r="M581" s="312">
        <v>0</v>
      </c>
      <c r="N581" s="311"/>
      <c r="O581" s="310">
        <v>0</v>
      </c>
      <c r="P581" s="311"/>
      <c r="Q581" s="312">
        <v>0</v>
      </c>
    </row>
    <row r="582" spans="1:17" s="313" customFormat="1" ht="12" customHeight="1" x14ac:dyDescent="0.3">
      <c r="A582" s="307" t="s">
        <v>374</v>
      </c>
      <c r="B582" s="307" t="s">
        <v>1335</v>
      </c>
      <c r="C582" s="308">
        <v>4020302</v>
      </c>
      <c r="D582" s="308" t="s">
        <v>389</v>
      </c>
      <c r="E582" s="309" t="s">
        <v>1137</v>
      </c>
      <c r="F582" s="309" t="s">
        <v>1132</v>
      </c>
      <c r="G582" s="310">
        <f>-IF(F582="I",IFERROR(VLOOKUP(C582,'Consolidado 2021'!B:H,7,FALSE),0),0)</f>
        <v>-406619130</v>
      </c>
      <c r="H582" s="311"/>
      <c r="I582" s="312">
        <v>0</v>
      </c>
      <c r="J582" s="311"/>
      <c r="K582" s="310">
        <f>-IF(F582="I",IFERROR(SUMIF('Consolidado 2020'!N:N,Clasificaciones!C582,'Consolidado 2020'!L:L),0),0)</f>
        <v>0</v>
      </c>
      <c r="L582" s="311"/>
      <c r="M582" s="312">
        <v>0</v>
      </c>
      <c r="N582" s="311"/>
      <c r="O582" s="310">
        <v>0</v>
      </c>
      <c r="P582" s="311"/>
      <c r="Q582" s="312">
        <v>0</v>
      </c>
    </row>
    <row r="583" spans="1:17" s="313" customFormat="1" ht="12" customHeight="1" x14ac:dyDescent="0.3">
      <c r="A583" s="307" t="s">
        <v>374</v>
      </c>
      <c r="B583" s="307"/>
      <c r="C583" s="308">
        <v>403</v>
      </c>
      <c r="D583" s="308" t="s">
        <v>390</v>
      </c>
      <c r="E583" s="309" t="s">
        <v>662</v>
      </c>
      <c r="F583" s="309" t="s">
        <v>1129</v>
      </c>
      <c r="G583" s="310">
        <f>-IF(F583="I",IFERROR(VLOOKUP(C583,'Consolidado 2021'!B:H,7,FALSE),0),0)</f>
        <v>0</v>
      </c>
      <c r="H583" s="311"/>
      <c r="I583" s="312">
        <v>0</v>
      </c>
      <c r="J583" s="311"/>
      <c r="K583" s="310">
        <f>-IF(F583="I",IFERROR(SUMIF('Consolidado 2020'!N:N,Clasificaciones!C583,'Consolidado 2020'!L:L),0),0)</f>
        <v>0</v>
      </c>
      <c r="L583" s="311"/>
      <c r="M583" s="312">
        <v>0</v>
      </c>
      <c r="N583" s="311"/>
      <c r="O583" s="310">
        <v>0</v>
      </c>
      <c r="P583" s="311"/>
      <c r="Q583" s="312">
        <v>0</v>
      </c>
    </row>
    <row r="584" spans="1:17" s="313" customFormat="1" ht="12" customHeight="1" x14ac:dyDescent="0.3">
      <c r="A584" s="307" t="s">
        <v>374</v>
      </c>
      <c r="B584" s="307"/>
      <c r="C584" s="308">
        <v>40301</v>
      </c>
      <c r="D584" s="308" t="s">
        <v>391</v>
      </c>
      <c r="E584" s="309" t="s">
        <v>662</v>
      </c>
      <c r="F584" s="309" t="s">
        <v>1129</v>
      </c>
      <c r="G584" s="310">
        <f>-IF(F584="I",IFERROR(VLOOKUP(C584,'Consolidado 2021'!B:H,7,FALSE),0),0)</f>
        <v>0</v>
      </c>
      <c r="H584" s="311"/>
      <c r="I584" s="312">
        <v>0</v>
      </c>
      <c r="J584" s="311"/>
      <c r="K584" s="310">
        <f>-IF(F584="I",IFERROR(SUMIF('Consolidado 2020'!N:N,Clasificaciones!C584,'Consolidado 2020'!L:L),0),0)</f>
        <v>0</v>
      </c>
      <c r="L584" s="311"/>
      <c r="M584" s="312">
        <v>0</v>
      </c>
      <c r="N584" s="311"/>
      <c r="O584" s="310">
        <v>0</v>
      </c>
      <c r="P584" s="311"/>
      <c r="Q584" s="312">
        <v>0</v>
      </c>
    </row>
    <row r="585" spans="1:17" s="313" customFormat="1" ht="12" customHeight="1" x14ac:dyDescent="0.3">
      <c r="A585" s="307" t="s">
        <v>374</v>
      </c>
      <c r="B585" s="307"/>
      <c r="C585" s="308">
        <v>4030101</v>
      </c>
      <c r="D585" s="308" t="s">
        <v>391</v>
      </c>
      <c r="E585" s="309" t="s">
        <v>662</v>
      </c>
      <c r="F585" s="309" t="s">
        <v>1129</v>
      </c>
      <c r="G585" s="310">
        <f>-IF(F585="I",IFERROR(VLOOKUP(C585,'Consolidado 2021'!B:H,7,FALSE),0),0)</f>
        <v>0</v>
      </c>
      <c r="H585" s="311"/>
      <c r="I585" s="312">
        <v>0</v>
      </c>
      <c r="J585" s="311"/>
      <c r="K585" s="310">
        <f>-IF(F585="I",IFERROR(SUMIF('Consolidado 2020'!N:N,Clasificaciones!C585,'Consolidado 2020'!L:L),0),0)</f>
        <v>0</v>
      </c>
      <c r="L585" s="311"/>
      <c r="M585" s="312">
        <v>0</v>
      </c>
      <c r="N585" s="311"/>
      <c r="O585" s="310">
        <v>0</v>
      </c>
      <c r="P585" s="311"/>
      <c r="Q585" s="312">
        <v>0</v>
      </c>
    </row>
    <row r="586" spans="1:17" s="313" customFormat="1" ht="12" customHeight="1" x14ac:dyDescent="0.3">
      <c r="A586" s="307" t="s">
        <v>374</v>
      </c>
      <c r="B586" s="307" t="s">
        <v>1337</v>
      </c>
      <c r="C586" s="308">
        <v>403010101</v>
      </c>
      <c r="D586" s="308" t="s">
        <v>392</v>
      </c>
      <c r="E586" s="309" t="s">
        <v>662</v>
      </c>
      <c r="F586" s="309" t="s">
        <v>1132</v>
      </c>
      <c r="G586" s="310">
        <f>-IF(F586="I",IFERROR(VLOOKUP(C586,'Consolidado 2021'!B:H,7,FALSE),0),0)</f>
        <v>-527610025</v>
      </c>
      <c r="H586" s="311"/>
      <c r="I586" s="312">
        <v>0</v>
      </c>
      <c r="J586" s="311"/>
      <c r="K586" s="310">
        <f>-IF(F586="I",IFERROR(SUMIF('Consolidado 2020'!N:N,Clasificaciones!C586,'Consolidado 2020'!L:L),0),0)</f>
        <v>-769744785</v>
      </c>
      <c r="L586" s="311"/>
      <c r="M586" s="312">
        <v>0</v>
      </c>
      <c r="N586" s="311"/>
      <c r="O586" s="310">
        <v>0</v>
      </c>
      <c r="P586" s="311"/>
      <c r="Q586" s="312">
        <v>0</v>
      </c>
    </row>
    <row r="587" spans="1:17" s="313" customFormat="1" ht="12" customHeight="1" x14ac:dyDescent="0.3">
      <c r="A587" s="307" t="s">
        <v>374</v>
      </c>
      <c r="B587" s="307" t="s">
        <v>1337</v>
      </c>
      <c r="C587" s="308">
        <v>403010102</v>
      </c>
      <c r="D587" s="308" t="s">
        <v>240</v>
      </c>
      <c r="E587" s="309" t="s">
        <v>1137</v>
      </c>
      <c r="F587" s="309" t="s">
        <v>1132</v>
      </c>
      <c r="G587" s="310">
        <f>-IF(F587="I",IFERROR(VLOOKUP(C587,'Consolidado 2021'!B:H,7,FALSE),0),0)</f>
        <v>0</v>
      </c>
      <c r="H587" s="311"/>
      <c r="I587" s="312">
        <v>0</v>
      </c>
      <c r="J587" s="311"/>
      <c r="K587" s="310">
        <f>-IF(F587="I",IFERROR(SUMIF('Consolidado 2020'!N:N,Clasificaciones!C587,'Consolidado 2020'!L:L),0),0)</f>
        <v>0</v>
      </c>
      <c r="L587" s="311"/>
      <c r="M587" s="312">
        <v>0</v>
      </c>
      <c r="N587" s="311"/>
      <c r="O587" s="310">
        <v>0</v>
      </c>
      <c r="P587" s="311"/>
      <c r="Q587" s="312">
        <v>0</v>
      </c>
    </row>
    <row r="588" spans="1:17" s="313" customFormat="1" ht="12" customHeight="1" x14ac:dyDescent="0.3">
      <c r="A588" s="307" t="s">
        <v>374</v>
      </c>
      <c r="B588" s="307" t="s">
        <v>1337</v>
      </c>
      <c r="C588" s="308">
        <v>403010103</v>
      </c>
      <c r="D588" s="308" t="s">
        <v>393</v>
      </c>
      <c r="E588" s="309" t="s">
        <v>662</v>
      </c>
      <c r="F588" s="309" t="s">
        <v>1132</v>
      </c>
      <c r="G588" s="310">
        <f>-IF(F588="I",IFERROR(VLOOKUP(C588,'Consolidado 2021'!B:H,7,FALSE),0),0)</f>
        <v>-31332712</v>
      </c>
      <c r="H588" s="311"/>
      <c r="I588" s="312">
        <v>0</v>
      </c>
      <c r="J588" s="311"/>
      <c r="K588" s="310">
        <f>-IF(F588="I",IFERROR(SUMIF('Consolidado 2020'!N:N,Clasificaciones!C588,'Consolidado 2020'!L:L),0),0)</f>
        <v>0</v>
      </c>
      <c r="L588" s="311"/>
      <c r="M588" s="312">
        <v>0</v>
      </c>
      <c r="N588" s="311"/>
      <c r="O588" s="310">
        <v>0</v>
      </c>
      <c r="P588" s="311"/>
      <c r="Q588" s="312">
        <v>0</v>
      </c>
    </row>
    <row r="589" spans="1:17" s="313" customFormat="1" ht="12" customHeight="1" x14ac:dyDescent="0.3">
      <c r="A589" s="307" t="s">
        <v>374</v>
      </c>
      <c r="B589" s="307" t="s">
        <v>1337</v>
      </c>
      <c r="C589" s="308">
        <v>403010104</v>
      </c>
      <c r="D589" s="308" t="s">
        <v>202</v>
      </c>
      <c r="E589" s="309" t="s">
        <v>1137</v>
      </c>
      <c r="F589" s="309" t="s">
        <v>1132</v>
      </c>
      <c r="G589" s="310">
        <f>-IF(F589="I",IFERROR(VLOOKUP(C589,'Consolidado 2021'!B:H,7,FALSE),0),0)</f>
        <v>-27130882</v>
      </c>
      <c r="H589" s="311"/>
      <c r="I589" s="312">
        <v>0</v>
      </c>
      <c r="J589" s="311"/>
      <c r="K589" s="310">
        <f>-IF(F589="I",IFERROR(SUMIF('Consolidado 2020'!N:N,Clasificaciones!C589,'Consolidado 2020'!L:L),0),0)</f>
        <v>0</v>
      </c>
      <c r="L589" s="311"/>
      <c r="M589" s="312">
        <v>0</v>
      </c>
      <c r="N589" s="311"/>
      <c r="O589" s="310">
        <v>0</v>
      </c>
      <c r="P589" s="311"/>
      <c r="Q589" s="312">
        <v>0</v>
      </c>
    </row>
    <row r="590" spans="1:17" s="313" customFormat="1" ht="12" customHeight="1" x14ac:dyDescent="0.3">
      <c r="A590" s="307" t="s">
        <v>374</v>
      </c>
      <c r="B590" s="307" t="s">
        <v>1337</v>
      </c>
      <c r="C590" s="308">
        <v>403010105</v>
      </c>
      <c r="D590" s="308" t="s">
        <v>394</v>
      </c>
      <c r="E590" s="309" t="s">
        <v>662</v>
      </c>
      <c r="F590" s="309" t="s">
        <v>1132</v>
      </c>
      <c r="G590" s="310">
        <f>-IF(F590="I",IFERROR(VLOOKUP(C590,'Consolidado 2021'!B:H,7,FALSE),0),0)</f>
        <v>-802014875</v>
      </c>
      <c r="H590" s="311"/>
      <c r="I590" s="312">
        <v>0</v>
      </c>
      <c r="J590" s="311"/>
      <c r="K590" s="310">
        <f>-IF(F590="I",IFERROR(SUMIF('Consolidado 2020'!N:N,Clasificaciones!C590,'Consolidado 2020'!L:L),0),0)</f>
        <v>0</v>
      </c>
      <c r="L590" s="311"/>
      <c r="M590" s="312">
        <v>0</v>
      </c>
      <c r="N590" s="311"/>
      <c r="O590" s="310">
        <v>0</v>
      </c>
      <c r="P590" s="311"/>
      <c r="Q590" s="312">
        <v>0</v>
      </c>
    </row>
    <row r="591" spans="1:17" s="313" customFormat="1" ht="12" customHeight="1" x14ac:dyDescent="0.3">
      <c r="A591" s="307" t="s">
        <v>374</v>
      </c>
      <c r="B591" s="307" t="s">
        <v>1337</v>
      </c>
      <c r="C591" s="308">
        <v>403010106</v>
      </c>
      <c r="D591" s="308" t="s">
        <v>205</v>
      </c>
      <c r="E591" s="309" t="s">
        <v>1137</v>
      </c>
      <c r="F591" s="309" t="s">
        <v>1132</v>
      </c>
      <c r="G591" s="310">
        <f>-IF(F591="I",IFERROR(VLOOKUP(C591,'Consolidado 2021'!B:H,7,FALSE),0),0)</f>
        <v>-192594376</v>
      </c>
      <c r="H591" s="311"/>
      <c r="I591" s="312">
        <v>0</v>
      </c>
      <c r="J591" s="311"/>
      <c r="K591" s="310">
        <f>-IF(F591="I",IFERROR(SUMIF('Consolidado 2020'!N:N,Clasificaciones!C591,'Consolidado 2020'!L:L),0),0)</f>
        <v>0</v>
      </c>
      <c r="L591" s="311"/>
      <c r="M591" s="312">
        <v>0</v>
      </c>
      <c r="N591" s="311"/>
      <c r="O591" s="310">
        <v>0</v>
      </c>
      <c r="P591" s="311"/>
      <c r="Q591" s="312">
        <v>0</v>
      </c>
    </row>
    <row r="592" spans="1:17" s="313" customFormat="1" ht="12" customHeight="1" x14ac:dyDescent="0.3">
      <c r="A592" s="307" t="s">
        <v>374</v>
      </c>
      <c r="B592" s="307" t="s">
        <v>1337</v>
      </c>
      <c r="C592" s="308">
        <v>403010107</v>
      </c>
      <c r="D592" s="308" t="s">
        <v>395</v>
      </c>
      <c r="E592" s="309" t="s">
        <v>662</v>
      </c>
      <c r="F592" s="309" t="s">
        <v>1132</v>
      </c>
      <c r="G592" s="310">
        <f>-IF(F592="I",IFERROR(VLOOKUP(C592,'Consolidado 2021'!B:H,7,FALSE),0),0)</f>
        <v>-938497093</v>
      </c>
      <c r="H592" s="311"/>
      <c r="I592" s="312">
        <v>0</v>
      </c>
      <c r="J592" s="311"/>
      <c r="K592" s="310">
        <f>-IF(F592="I",IFERROR(SUMIF('Consolidado 2020'!N:N,Clasificaciones!C592,'Consolidado 2020'!L:L),0),0)</f>
        <v>0</v>
      </c>
      <c r="L592" s="311"/>
      <c r="M592" s="312">
        <v>0</v>
      </c>
      <c r="N592" s="311"/>
      <c r="O592" s="310">
        <v>0</v>
      </c>
      <c r="P592" s="311"/>
      <c r="Q592" s="312">
        <v>0</v>
      </c>
    </row>
    <row r="593" spans="1:17" s="313" customFormat="1" ht="12" customHeight="1" x14ac:dyDescent="0.3">
      <c r="A593" s="307" t="s">
        <v>374</v>
      </c>
      <c r="B593" s="307" t="s">
        <v>1337</v>
      </c>
      <c r="C593" s="308">
        <v>403010108</v>
      </c>
      <c r="D593" s="308" t="s">
        <v>396</v>
      </c>
      <c r="E593" s="309" t="s">
        <v>1137</v>
      </c>
      <c r="F593" s="309" t="s">
        <v>1132</v>
      </c>
      <c r="G593" s="310">
        <f>-IF(F593="I",IFERROR(VLOOKUP(C593,'Consolidado 2021'!B:H,7,FALSE),0),0)</f>
        <v>-2986304</v>
      </c>
      <c r="H593" s="311"/>
      <c r="I593" s="312">
        <v>0</v>
      </c>
      <c r="J593" s="311"/>
      <c r="K593" s="310">
        <f>-IF(F593="I",IFERROR(SUMIF('Consolidado 2020'!N:N,Clasificaciones!C593,'Consolidado 2020'!L:L),0),0)</f>
        <v>0</v>
      </c>
      <c r="L593" s="311"/>
      <c r="M593" s="312">
        <v>0</v>
      </c>
      <c r="N593" s="311"/>
      <c r="O593" s="310">
        <v>0</v>
      </c>
      <c r="P593" s="311"/>
      <c r="Q593" s="312">
        <v>0</v>
      </c>
    </row>
    <row r="594" spans="1:17" s="313" customFormat="1" ht="12" customHeight="1" x14ac:dyDescent="0.3">
      <c r="A594" s="307" t="s">
        <v>374</v>
      </c>
      <c r="B594" s="307" t="s">
        <v>1337</v>
      </c>
      <c r="C594" s="308">
        <v>403010109</v>
      </c>
      <c r="D594" s="308" t="s">
        <v>397</v>
      </c>
      <c r="E594" s="309" t="s">
        <v>662</v>
      </c>
      <c r="F594" s="309" t="s">
        <v>1132</v>
      </c>
      <c r="G594" s="310">
        <f>-IF(F594="I",IFERROR(VLOOKUP(C594,'Consolidado 2021'!B:H,7,FALSE),0),0)</f>
        <v>-848877</v>
      </c>
      <c r="H594" s="311"/>
      <c r="I594" s="312">
        <v>0</v>
      </c>
      <c r="J594" s="311"/>
      <c r="K594" s="310">
        <f>-IF(F594="I",IFERROR(SUMIF('Consolidado 2020'!N:N,Clasificaciones!C594,'Consolidado 2020'!L:L),0),0)</f>
        <v>0</v>
      </c>
      <c r="L594" s="311"/>
      <c r="M594" s="312">
        <v>0</v>
      </c>
      <c r="N594" s="311"/>
      <c r="O594" s="310">
        <v>0</v>
      </c>
      <c r="P594" s="311"/>
      <c r="Q594" s="312">
        <v>0</v>
      </c>
    </row>
    <row r="595" spans="1:17" s="313" customFormat="1" ht="12" customHeight="1" x14ac:dyDescent="0.3">
      <c r="A595" s="307" t="s">
        <v>374</v>
      </c>
      <c r="B595" s="307" t="s">
        <v>1337</v>
      </c>
      <c r="C595" s="308">
        <v>403010110</v>
      </c>
      <c r="D595" s="308" t="s">
        <v>1154</v>
      </c>
      <c r="E595" s="309" t="s">
        <v>1137</v>
      </c>
      <c r="F595" s="309" t="s">
        <v>1132</v>
      </c>
      <c r="G595" s="310">
        <f>-IF(F595="I",IFERROR(VLOOKUP(C595,'Consolidado 2021'!B:H,7,FALSE),0),0)</f>
        <v>0</v>
      </c>
      <c r="H595" s="311"/>
      <c r="I595" s="312">
        <v>0</v>
      </c>
      <c r="J595" s="311"/>
      <c r="K595" s="310">
        <f>-IF(F595="I",IFERROR(SUMIF('Consolidado 2020'!N:N,Clasificaciones!C595,'Consolidado 2020'!L:L),0),0)</f>
        <v>0</v>
      </c>
      <c r="L595" s="311"/>
      <c r="M595" s="312">
        <v>0</v>
      </c>
      <c r="N595" s="311"/>
      <c r="O595" s="310">
        <v>0</v>
      </c>
      <c r="P595" s="311"/>
      <c r="Q595" s="312">
        <v>0</v>
      </c>
    </row>
    <row r="596" spans="1:17" s="313" customFormat="1" ht="12" customHeight="1" x14ac:dyDescent="0.3">
      <c r="A596" s="307" t="s">
        <v>374</v>
      </c>
      <c r="B596" s="307" t="s">
        <v>1337</v>
      </c>
      <c r="C596" s="308">
        <v>403010111</v>
      </c>
      <c r="D596" s="308" t="s">
        <v>1213</v>
      </c>
      <c r="E596" s="309" t="s">
        <v>662</v>
      </c>
      <c r="F596" s="309" t="s">
        <v>1132</v>
      </c>
      <c r="G596" s="310">
        <f>-IF(F596="I",IFERROR(VLOOKUP(C596,'Consolidado 2021'!B:H,7,FALSE),0),0)</f>
        <v>0</v>
      </c>
      <c r="H596" s="311"/>
      <c r="I596" s="312">
        <v>0</v>
      </c>
      <c r="J596" s="311"/>
      <c r="K596" s="310">
        <f>-IF(F596="I",IFERROR(SUMIF('Consolidado 2020'!N:N,Clasificaciones!C596,'Consolidado 2020'!L:L),0),0)</f>
        <v>0</v>
      </c>
      <c r="L596" s="311"/>
      <c r="M596" s="312">
        <v>0</v>
      </c>
      <c r="N596" s="311"/>
      <c r="O596" s="310">
        <v>0</v>
      </c>
      <c r="P596" s="311"/>
      <c r="Q596" s="312">
        <v>0</v>
      </c>
    </row>
    <row r="597" spans="1:17" s="313" customFormat="1" ht="12" customHeight="1" x14ac:dyDescent="0.3">
      <c r="A597" s="307" t="s">
        <v>374</v>
      </c>
      <c r="B597" s="307" t="s">
        <v>1337</v>
      </c>
      <c r="C597" s="308">
        <v>403010112</v>
      </c>
      <c r="D597" s="308" t="s">
        <v>1157</v>
      </c>
      <c r="E597" s="309" t="s">
        <v>1137</v>
      </c>
      <c r="F597" s="309" t="s">
        <v>1132</v>
      </c>
      <c r="G597" s="310">
        <f>-IF(F597="I",IFERROR(VLOOKUP(C597,'Consolidado 2021'!B:H,7,FALSE),0),0)</f>
        <v>0</v>
      </c>
      <c r="H597" s="311"/>
      <c r="I597" s="312">
        <v>0</v>
      </c>
      <c r="J597" s="311"/>
      <c r="K597" s="310">
        <f>-IF(F597="I",IFERROR(SUMIF('Consolidado 2020'!N:N,Clasificaciones!C597,'Consolidado 2020'!L:L),0),0)</f>
        <v>0</v>
      </c>
      <c r="L597" s="311"/>
      <c r="M597" s="312">
        <v>0</v>
      </c>
      <c r="N597" s="311"/>
      <c r="O597" s="310">
        <v>0</v>
      </c>
      <c r="P597" s="311"/>
      <c r="Q597" s="312">
        <v>0</v>
      </c>
    </row>
    <row r="598" spans="1:17" s="313" customFormat="1" ht="12" customHeight="1" x14ac:dyDescent="0.3">
      <c r="A598" s="307" t="s">
        <v>374</v>
      </c>
      <c r="B598" s="307" t="s">
        <v>1337</v>
      </c>
      <c r="C598" s="308">
        <v>403010113</v>
      </c>
      <c r="D598" s="308" t="s">
        <v>407</v>
      </c>
      <c r="E598" s="309" t="s">
        <v>662</v>
      </c>
      <c r="F598" s="309" t="s">
        <v>1132</v>
      </c>
      <c r="G598" s="310">
        <f>-IF(F598="I",IFERROR(VLOOKUP(C598,'Consolidado 2021'!B:H,7,FALSE),0),0)</f>
        <v>0</v>
      </c>
      <c r="H598" s="311"/>
      <c r="I598" s="312">
        <v>0</v>
      </c>
      <c r="J598" s="311"/>
      <c r="K598" s="310">
        <f>-IF(F598="I",IFERROR(SUMIF('Consolidado 2020'!N:N,Clasificaciones!C598,'Consolidado 2020'!L:L),0),0)</f>
        <v>0</v>
      </c>
      <c r="L598" s="311"/>
      <c r="M598" s="312">
        <v>0</v>
      </c>
      <c r="N598" s="311"/>
      <c r="O598" s="310">
        <v>0</v>
      </c>
      <c r="P598" s="311"/>
      <c r="Q598" s="312">
        <v>0</v>
      </c>
    </row>
    <row r="599" spans="1:17" s="313" customFormat="1" ht="12" customHeight="1" x14ac:dyDescent="0.3">
      <c r="A599" s="307" t="s">
        <v>374</v>
      </c>
      <c r="B599" s="307" t="s">
        <v>1337</v>
      </c>
      <c r="C599" s="308">
        <v>403010114</v>
      </c>
      <c r="D599" s="308" t="s">
        <v>398</v>
      </c>
      <c r="E599" s="309" t="s">
        <v>1137</v>
      </c>
      <c r="F599" s="309" t="s">
        <v>1132</v>
      </c>
      <c r="G599" s="310">
        <f>-IF(F599="I",IFERROR(VLOOKUP(C599,'Consolidado 2021'!B:H,7,FALSE),0),0)</f>
        <v>-866853</v>
      </c>
      <c r="H599" s="311"/>
      <c r="I599" s="312">
        <v>0</v>
      </c>
      <c r="J599" s="311"/>
      <c r="K599" s="310">
        <f>-IF(F599="I",IFERROR(SUMIF('Consolidado 2020'!N:N,Clasificaciones!C599,'Consolidado 2020'!L:L),0),0)</f>
        <v>0</v>
      </c>
      <c r="L599" s="311"/>
      <c r="M599" s="312">
        <v>0</v>
      </c>
      <c r="N599" s="311"/>
      <c r="O599" s="310">
        <v>0</v>
      </c>
      <c r="P599" s="311"/>
      <c r="Q599" s="312">
        <v>0</v>
      </c>
    </row>
    <row r="600" spans="1:17" s="313" customFormat="1" ht="12" customHeight="1" x14ac:dyDescent="0.3">
      <c r="A600" s="307" t="s">
        <v>374</v>
      </c>
      <c r="B600" s="307" t="s">
        <v>1337</v>
      </c>
      <c r="C600" s="308">
        <v>403010115</v>
      </c>
      <c r="D600" s="308" t="s">
        <v>1338</v>
      </c>
      <c r="E600" s="309" t="s">
        <v>662</v>
      </c>
      <c r="F600" s="309" t="s">
        <v>1132</v>
      </c>
      <c r="G600" s="310">
        <f>-IF(F600="I",IFERROR(VLOOKUP(C600,'Consolidado 2021'!B:H,7,FALSE),0),0)</f>
        <v>0</v>
      </c>
      <c r="H600" s="311"/>
      <c r="I600" s="312">
        <v>0</v>
      </c>
      <c r="J600" s="311"/>
      <c r="K600" s="310">
        <f>-IF(F600="I",IFERROR(SUMIF('Consolidado 2020'!N:N,Clasificaciones!C600,'Consolidado 2020'!L:L),0),0)</f>
        <v>0</v>
      </c>
      <c r="L600" s="311"/>
      <c r="M600" s="312">
        <v>0</v>
      </c>
      <c r="N600" s="311"/>
      <c r="O600" s="310">
        <v>0</v>
      </c>
      <c r="P600" s="311"/>
      <c r="Q600" s="312">
        <v>0</v>
      </c>
    </row>
    <row r="601" spans="1:17" s="313" customFormat="1" ht="12" customHeight="1" x14ac:dyDescent="0.3">
      <c r="A601" s="307" t="s">
        <v>374</v>
      </c>
      <c r="B601" s="307" t="s">
        <v>1337</v>
      </c>
      <c r="C601" s="308">
        <v>403010116</v>
      </c>
      <c r="D601" s="308" t="s">
        <v>399</v>
      </c>
      <c r="E601" s="309" t="s">
        <v>1137</v>
      </c>
      <c r="F601" s="309" t="s">
        <v>1132</v>
      </c>
      <c r="G601" s="310">
        <f>-IF(F601="I",IFERROR(VLOOKUP(C601,'Consolidado 2021'!B:H,7,FALSE),0),0)</f>
        <v>-22733755</v>
      </c>
      <c r="H601" s="311"/>
      <c r="I601" s="312">
        <v>0</v>
      </c>
      <c r="J601" s="311"/>
      <c r="K601" s="310">
        <f>-IF(F601="I",IFERROR(SUMIF('Consolidado 2020'!N:N,Clasificaciones!C601,'Consolidado 2020'!L:L),0),0)</f>
        <v>0</v>
      </c>
      <c r="L601" s="311"/>
      <c r="M601" s="312">
        <v>0</v>
      </c>
      <c r="N601" s="311"/>
      <c r="O601" s="310">
        <v>0</v>
      </c>
      <c r="P601" s="311"/>
      <c r="Q601" s="312">
        <v>0</v>
      </c>
    </row>
    <row r="602" spans="1:17" s="313" customFormat="1" ht="12" customHeight="1" x14ac:dyDescent="0.3">
      <c r="A602" s="307" t="s">
        <v>374</v>
      </c>
      <c r="B602" s="307" t="s">
        <v>1337</v>
      </c>
      <c r="C602" s="308">
        <v>403010117</v>
      </c>
      <c r="D602" s="308" t="s">
        <v>400</v>
      </c>
      <c r="E602" s="309" t="s">
        <v>662</v>
      </c>
      <c r="F602" s="309" t="s">
        <v>1132</v>
      </c>
      <c r="G602" s="310">
        <f>-IF(F602="I",IFERROR(VLOOKUP(C602,'Consolidado 2021'!B:H,7,FALSE),0),0)</f>
        <v>-297165671</v>
      </c>
      <c r="H602" s="311"/>
      <c r="I602" s="312">
        <v>0</v>
      </c>
      <c r="J602" s="311"/>
      <c r="K602" s="310">
        <f>-IF(F602="I",IFERROR(SUMIF('Consolidado 2020'!N:N,Clasificaciones!C602,'Consolidado 2020'!L:L),0),0)</f>
        <v>0</v>
      </c>
      <c r="L602" s="311"/>
      <c r="M602" s="312">
        <v>0</v>
      </c>
      <c r="N602" s="311"/>
      <c r="O602" s="310">
        <v>0</v>
      </c>
      <c r="P602" s="311"/>
      <c r="Q602" s="312">
        <v>0</v>
      </c>
    </row>
    <row r="603" spans="1:17" s="313" customFormat="1" ht="12" customHeight="1" x14ac:dyDescent="0.3">
      <c r="A603" s="307" t="s">
        <v>374</v>
      </c>
      <c r="B603" s="307" t="s">
        <v>1337</v>
      </c>
      <c r="C603" s="308">
        <v>403010118</v>
      </c>
      <c r="D603" s="308" t="s">
        <v>401</v>
      </c>
      <c r="E603" s="309" t="s">
        <v>1137</v>
      </c>
      <c r="F603" s="309" t="s">
        <v>1132</v>
      </c>
      <c r="G603" s="310">
        <f>-IF(F603="I",IFERROR(VLOOKUP(C603,'Consolidado 2021'!B:H,7,FALSE),0),0)</f>
        <v>-115351496</v>
      </c>
      <c r="H603" s="311"/>
      <c r="I603" s="312">
        <v>0</v>
      </c>
      <c r="J603" s="311"/>
      <c r="K603" s="310">
        <f>-IF(F603="I",IFERROR(SUMIF('Consolidado 2020'!N:N,Clasificaciones!C603,'Consolidado 2020'!L:L),0),0)</f>
        <v>0</v>
      </c>
      <c r="L603" s="311"/>
      <c r="M603" s="312">
        <v>0</v>
      </c>
      <c r="N603" s="311"/>
      <c r="O603" s="310">
        <v>0</v>
      </c>
      <c r="P603" s="311"/>
      <c r="Q603" s="312">
        <v>0</v>
      </c>
    </row>
    <row r="604" spans="1:17" s="313" customFormat="1" ht="12" customHeight="1" x14ac:dyDescent="0.3">
      <c r="A604" s="307" t="s">
        <v>374</v>
      </c>
      <c r="B604" s="307" t="s">
        <v>1339</v>
      </c>
      <c r="C604" s="308">
        <v>403010119</v>
      </c>
      <c r="D604" s="308" t="s">
        <v>408</v>
      </c>
      <c r="E604" s="309" t="s">
        <v>662</v>
      </c>
      <c r="F604" s="309" t="s">
        <v>1132</v>
      </c>
      <c r="G604" s="310">
        <f>-IF(F604="I",IFERROR(VLOOKUP(C604,'Consolidado 2021'!B:H,7,FALSE),0),0)</f>
        <v>0</v>
      </c>
      <c r="H604" s="311"/>
      <c r="I604" s="312">
        <v>0</v>
      </c>
      <c r="J604" s="311"/>
      <c r="K604" s="310">
        <f>-IF(F604="I",IFERROR(SUMIF('Consolidado 2020'!N:N,Clasificaciones!C604,'Consolidado 2020'!L:L),0),0)</f>
        <v>0</v>
      </c>
      <c r="L604" s="311"/>
      <c r="M604" s="312">
        <v>0</v>
      </c>
      <c r="N604" s="311"/>
      <c r="O604" s="310">
        <v>0</v>
      </c>
      <c r="P604" s="311"/>
      <c r="Q604" s="312">
        <v>0</v>
      </c>
    </row>
    <row r="605" spans="1:17" s="313" customFormat="1" ht="12" customHeight="1" x14ac:dyDescent="0.3">
      <c r="A605" s="307" t="s">
        <v>374</v>
      </c>
      <c r="B605" s="307" t="s">
        <v>1339</v>
      </c>
      <c r="C605" s="308">
        <v>403010120</v>
      </c>
      <c r="D605" s="308" t="s">
        <v>1340</v>
      </c>
      <c r="E605" s="309" t="s">
        <v>1137</v>
      </c>
      <c r="F605" s="309" t="s">
        <v>1132</v>
      </c>
      <c r="G605" s="310">
        <f>-IF(F605="I",IFERROR(VLOOKUP(C605,'Consolidado 2021'!B:H,7,FALSE),0),0)</f>
        <v>0</v>
      </c>
      <c r="H605" s="311"/>
      <c r="I605" s="312">
        <v>0</v>
      </c>
      <c r="J605" s="311"/>
      <c r="K605" s="310">
        <f>-IF(F605="I",IFERROR(SUMIF('Consolidado 2020'!N:N,Clasificaciones!C605,'Consolidado 2020'!L:L),0),0)</f>
        <v>0</v>
      </c>
      <c r="L605" s="311"/>
      <c r="M605" s="312">
        <v>0</v>
      </c>
      <c r="N605" s="311"/>
      <c r="O605" s="310">
        <v>0</v>
      </c>
      <c r="P605" s="311"/>
      <c r="Q605" s="312">
        <v>0</v>
      </c>
    </row>
    <row r="606" spans="1:17" s="313" customFormat="1" ht="12" customHeight="1" x14ac:dyDescent="0.3">
      <c r="A606" s="307" t="s">
        <v>374</v>
      </c>
      <c r="B606" s="307" t="s">
        <v>1339</v>
      </c>
      <c r="C606" s="308">
        <v>403010121</v>
      </c>
      <c r="D606" s="308" t="s">
        <v>409</v>
      </c>
      <c r="E606" s="309" t="s">
        <v>662</v>
      </c>
      <c r="F606" s="309" t="s">
        <v>1132</v>
      </c>
      <c r="G606" s="310">
        <f>-IF(F606="I",IFERROR(VLOOKUP(C606,'Consolidado 2021'!B:H,7,FALSE),0),0)</f>
        <v>0</v>
      </c>
      <c r="H606" s="311"/>
      <c r="I606" s="312">
        <v>0</v>
      </c>
      <c r="J606" s="311"/>
      <c r="K606" s="310">
        <f>-IF(F606="I",IFERROR(SUMIF('Consolidado 2020'!N:N,Clasificaciones!C606,'Consolidado 2020'!L:L),0),0)</f>
        <v>0</v>
      </c>
      <c r="L606" s="311"/>
      <c r="M606" s="312">
        <v>0</v>
      </c>
      <c r="N606" s="311"/>
      <c r="O606" s="310">
        <v>0</v>
      </c>
      <c r="P606" s="311"/>
      <c r="Q606" s="312">
        <v>0</v>
      </c>
    </row>
    <row r="607" spans="1:17" s="313" customFormat="1" ht="12" customHeight="1" x14ac:dyDescent="0.3">
      <c r="A607" s="307" t="s">
        <v>374</v>
      </c>
      <c r="B607" s="307" t="s">
        <v>1339</v>
      </c>
      <c r="C607" s="308">
        <v>403010122</v>
      </c>
      <c r="D607" s="308" t="s">
        <v>1215</v>
      </c>
      <c r="E607" s="309" t="s">
        <v>1137</v>
      </c>
      <c r="F607" s="309" t="s">
        <v>1132</v>
      </c>
      <c r="G607" s="310">
        <f>-IF(F607="I",IFERROR(VLOOKUP(C607,'Consolidado 2021'!B:H,7,FALSE),0),0)</f>
        <v>0</v>
      </c>
      <c r="H607" s="311"/>
      <c r="I607" s="312">
        <v>0</v>
      </c>
      <c r="J607" s="311"/>
      <c r="K607" s="310">
        <f>-IF(F607="I",IFERROR(SUMIF('Consolidado 2020'!N:N,Clasificaciones!C607,'Consolidado 2020'!L:L),0),0)</f>
        <v>0</v>
      </c>
      <c r="L607" s="311"/>
      <c r="M607" s="312">
        <v>0</v>
      </c>
      <c r="N607" s="311"/>
      <c r="O607" s="310">
        <v>0</v>
      </c>
      <c r="P607" s="311"/>
      <c r="Q607" s="312">
        <v>0</v>
      </c>
    </row>
    <row r="608" spans="1:17" s="313" customFormat="1" ht="12" customHeight="1" x14ac:dyDescent="0.3">
      <c r="A608" s="307" t="s">
        <v>374</v>
      </c>
      <c r="B608" s="307" t="s">
        <v>1339</v>
      </c>
      <c r="C608" s="308">
        <v>403010123</v>
      </c>
      <c r="D608" s="308" t="s">
        <v>1341</v>
      </c>
      <c r="E608" s="309" t="s">
        <v>662</v>
      </c>
      <c r="F608" s="309" t="s">
        <v>1132</v>
      </c>
      <c r="G608" s="310">
        <f>-IF(F608="I",IFERROR(VLOOKUP(C608,'Consolidado 2021'!B:H,7,FALSE),0),0)</f>
        <v>0</v>
      </c>
      <c r="H608" s="311"/>
      <c r="I608" s="312">
        <v>0</v>
      </c>
      <c r="J608" s="311"/>
      <c r="K608" s="310">
        <f>-IF(F608="I",IFERROR(SUMIF('Consolidado 2020'!N:N,Clasificaciones!C608,'Consolidado 2020'!L:L),0),0)</f>
        <v>0</v>
      </c>
      <c r="L608" s="311"/>
      <c r="M608" s="312">
        <v>0</v>
      </c>
      <c r="N608" s="311"/>
      <c r="O608" s="310">
        <v>0</v>
      </c>
      <c r="P608" s="311"/>
      <c r="Q608" s="312">
        <v>0</v>
      </c>
    </row>
    <row r="609" spans="1:17" s="313" customFormat="1" ht="12" customHeight="1" x14ac:dyDescent="0.3">
      <c r="A609" s="307" t="s">
        <v>374</v>
      </c>
      <c r="B609" s="307" t="s">
        <v>1339</v>
      </c>
      <c r="C609" s="308">
        <v>403010124</v>
      </c>
      <c r="D609" s="308" t="s">
        <v>1342</v>
      </c>
      <c r="E609" s="309" t="s">
        <v>1137</v>
      </c>
      <c r="F609" s="309" t="s">
        <v>1132</v>
      </c>
      <c r="G609" s="310">
        <f>-IF(F609="I",IFERROR(VLOOKUP(C609,'Consolidado 2021'!B:H,7,FALSE),0),0)</f>
        <v>0</v>
      </c>
      <c r="H609" s="311"/>
      <c r="I609" s="312">
        <v>0</v>
      </c>
      <c r="J609" s="311"/>
      <c r="K609" s="310">
        <f>-IF(F609="I",IFERROR(SUMIF('Consolidado 2020'!N:N,Clasificaciones!C609,'Consolidado 2020'!L:L),0),0)</f>
        <v>0</v>
      </c>
      <c r="L609" s="311"/>
      <c r="M609" s="312">
        <v>0</v>
      </c>
      <c r="N609" s="311"/>
      <c r="O609" s="310">
        <v>0</v>
      </c>
      <c r="P609" s="311"/>
      <c r="Q609" s="312">
        <v>0</v>
      </c>
    </row>
    <row r="610" spans="1:17" s="313" customFormat="1" ht="12" customHeight="1" x14ac:dyDescent="0.3">
      <c r="A610" s="307" t="s">
        <v>374</v>
      </c>
      <c r="B610" s="307" t="s">
        <v>1339</v>
      </c>
      <c r="C610" s="308">
        <v>403010125</v>
      </c>
      <c r="D610" s="308" t="s">
        <v>1343</v>
      </c>
      <c r="E610" s="309" t="s">
        <v>662</v>
      </c>
      <c r="F610" s="309" t="s">
        <v>1132</v>
      </c>
      <c r="G610" s="310">
        <f>-IF(F610="I",IFERROR(VLOOKUP(C610,'Consolidado 2021'!B:H,7,FALSE),0),0)</f>
        <v>0</v>
      </c>
      <c r="H610" s="311"/>
      <c r="I610" s="312">
        <v>0</v>
      </c>
      <c r="J610" s="311"/>
      <c r="K610" s="310">
        <f>-IF(F610="I",IFERROR(SUMIF('Consolidado 2020'!N:N,Clasificaciones!C610,'Consolidado 2020'!L:L),0),0)</f>
        <v>0</v>
      </c>
      <c r="L610" s="311"/>
      <c r="M610" s="312">
        <v>0</v>
      </c>
      <c r="N610" s="311"/>
      <c r="O610" s="310">
        <v>0</v>
      </c>
      <c r="P610" s="311"/>
      <c r="Q610" s="312">
        <v>0</v>
      </c>
    </row>
    <row r="611" spans="1:17" s="313" customFormat="1" ht="12" customHeight="1" x14ac:dyDescent="0.3">
      <c r="A611" s="307" t="s">
        <v>374</v>
      </c>
      <c r="B611" s="307" t="s">
        <v>1339</v>
      </c>
      <c r="C611" s="308">
        <v>403010126</v>
      </c>
      <c r="D611" s="308" t="s">
        <v>1344</v>
      </c>
      <c r="E611" s="309" t="s">
        <v>1137</v>
      </c>
      <c r="F611" s="309" t="s">
        <v>1132</v>
      </c>
      <c r="G611" s="310">
        <f>-IF(F611="I",IFERROR(VLOOKUP(C611,'Consolidado 2021'!B:H,7,FALSE),0),0)</f>
        <v>0</v>
      </c>
      <c r="H611" s="311"/>
      <c r="I611" s="312">
        <v>0</v>
      </c>
      <c r="J611" s="311"/>
      <c r="K611" s="310">
        <f>-IF(F611="I",IFERROR(SUMIF('Consolidado 2020'!N:N,Clasificaciones!C611,'Consolidado 2020'!L:L),0),0)</f>
        <v>0</v>
      </c>
      <c r="L611" s="311"/>
      <c r="M611" s="312">
        <v>0</v>
      </c>
      <c r="N611" s="311"/>
      <c r="O611" s="310">
        <v>0</v>
      </c>
      <c r="P611" s="311"/>
      <c r="Q611" s="312">
        <v>0</v>
      </c>
    </row>
    <row r="612" spans="1:17" s="313" customFormat="1" ht="12" customHeight="1" x14ac:dyDescent="0.3">
      <c r="A612" s="307" t="s">
        <v>374</v>
      </c>
      <c r="B612" s="307" t="s">
        <v>1339</v>
      </c>
      <c r="C612" s="308">
        <v>403010127</v>
      </c>
      <c r="D612" s="308" t="s">
        <v>1345</v>
      </c>
      <c r="E612" s="309" t="s">
        <v>662</v>
      </c>
      <c r="F612" s="309" t="s">
        <v>1132</v>
      </c>
      <c r="G612" s="310">
        <f>-IF(F612="I",IFERROR(VLOOKUP(C612,'Consolidado 2021'!B:H,7,FALSE),0),0)</f>
        <v>0</v>
      </c>
      <c r="H612" s="311"/>
      <c r="I612" s="312">
        <v>0</v>
      </c>
      <c r="J612" s="311"/>
      <c r="K612" s="310">
        <f>-IF(F612="I",IFERROR(SUMIF('Consolidado 2020'!N:N,Clasificaciones!C612,'Consolidado 2020'!L:L),0),0)</f>
        <v>0</v>
      </c>
      <c r="L612" s="311"/>
      <c r="M612" s="312">
        <v>0</v>
      </c>
      <c r="N612" s="311"/>
      <c r="O612" s="310">
        <v>0</v>
      </c>
      <c r="P612" s="311"/>
      <c r="Q612" s="312">
        <v>0</v>
      </c>
    </row>
    <row r="613" spans="1:17" s="313" customFormat="1" ht="12" customHeight="1" x14ac:dyDescent="0.3">
      <c r="A613" s="307" t="s">
        <v>374</v>
      </c>
      <c r="B613" s="307" t="s">
        <v>1339</v>
      </c>
      <c r="C613" s="308">
        <v>403010128</v>
      </c>
      <c r="D613" s="308" t="s">
        <v>1346</v>
      </c>
      <c r="E613" s="309" t="s">
        <v>1137</v>
      </c>
      <c r="F613" s="309" t="s">
        <v>1132</v>
      </c>
      <c r="G613" s="310">
        <f>-IF(F613="I",IFERROR(VLOOKUP(C613,'Consolidado 2021'!B:H,7,FALSE),0),0)</f>
        <v>0</v>
      </c>
      <c r="H613" s="311"/>
      <c r="I613" s="312">
        <v>0</v>
      </c>
      <c r="J613" s="311"/>
      <c r="K613" s="310">
        <f>-IF(F613="I",IFERROR(SUMIF('Consolidado 2020'!N:N,Clasificaciones!C613,'Consolidado 2020'!L:L),0),0)</f>
        <v>0</v>
      </c>
      <c r="L613" s="311"/>
      <c r="M613" s="312">
        <v>0</v>
      </c>
      <c r="N613" s="311"/>
      <c r="O613" s="310">
        <v>0</v>
      </c>
      <c r="P613" s="311"/>
      <c r="Q613" s="312">
        <v>0</v>
      </c>
    </row>
    <row r="614" spans="1:17" s="313" customFormat="1" ht="12" customHeight="1" x14ac:dyDescent="0.3">
      <c r="A614" s="307" t="s">
        <v>374</v>
      </c>
      <c r="B614" s="307" t="s">
        <v>1337</v>
      </c>
      <c r="C614" s="308">
        <v>403010129</v>
      </c>
      <c r="D614" s="308" t="s">
        <v>402</v>
      </c>
      <c r="E614" s="309" t="s">
        <v>662</v>
      </c>
      <c r="F614" s="309" t="s">
        <v>1132</v>
      </c>
      <c r="G614" s="310">
        <f>-IF(F614="I",IFERROR(VLOOKUP(C614,'Consolidado 2021'!B:H,7,FALSE),0),0)</f>
        <v>-6147471</v>
      </c>
      <c r="H614" s="311"/>
      <c r="I614" s="312">
        <v>0</v>
      </c>
      <c r="J614" s="311"/>
      <c r="K614" s="310">
        <f>-IF(F614="I",IFERROR(SUMIF('Consolidado 2020'!N:N,Clasificaciones!C614,'Consolidado 2020'!L:L),0),0)</f>
        <v>0</v>
      </c>
      <c r="L614" s="311"/>
      <c r="M614" s="312">
        <v>0</v>
      </c>
      <c r="N614" s="311"/>
      <c r="O614" s="310">
        <v>0</v>
      </c>
      <c r="P614" s="311"/>
      <c r="Q614" s="312">
        <v>0</v>
      </c>
    </row>
    <row r="615" spans="1:17" s="313" customFormat="1" ht="12" customHeight="1" x14ac:dyDescent="0.3">
      <c r="A615" s="307" t="s">
        <v>374</v>
      </c>
      <c r="B615" s="307" t="s">
        <v>1337</v>
      </c>
      <c r="C615" s="308">
        <v>403010130</v>
      </c>
      <c r="D615" s="308" t="s">
        <v>1347</v>
      </c>
      <c r="E615" s="309" t="s">
        <v>1137</v>
      </c>
      <c r="F615" s="309" t="s">
        <v>1132</v>
      </c>
      <c r="G615" s="310">
        <f>-IF(F615="I",IFERROR(VLOOKUP(C615,'Consolidado 2021'!B:H,7,FALSE),0),0)</f>
        <v>0</v>
      </c>
      <c r="H615" s="311"/>
      <c r="I615" s="312">
        <v>0</v>
      </c>
      <c r="J615" s="311"/>
      <c r="K615" s="310">
        <f>-IF(F615="I",IFERROR(SUMIF('Consolidado 2020'!N:N,Clasificaciones!C615,'Consolidado 2020'!L:L),0),0)</f>
        <v>0</v>
      </c>
      <c r="L615" s="311"/>
      <c r="M615" s="312">
        <v>0</v>
      </c>
      <c r="N615" s="311"/>
      <c r="O615" s="310">
        <v>0</v>
      </c>
      <c r="P615" s="311"/>
      <c r="Q615" s="312">
        <v>0</v>
      </c>
    </row>
    <row r="616" spans="1:17" s="313" customFormat="1" ht="12" customHeight="1" x14ac:dyDescent="0.3">
      <c r="A616" s="307" t="s">
        <v>374</v>
      </c>
      <c r="B616" s="307"/>
      <c r="C616" s="308">
        <v>4030102</v>
      </c>
      <c r="D616" s="308" t="s">
        <v>403</v>
      </c>
      <c r="E616" s="309" t="s">
        <v>662</v>
      </c>
      <c r="F616" s="309" t="s">
        <v>1129</v>
      </c>
      <c r="G616" s="310">
        <f>-IF(F616="I",IFERROR(VLOOKUP(C616,'Consolidado 2021'!B:H,7,FALSE),0),0)</f>
        <v>0</v>
      </c>
      <c r="H616" s="311"/>
      <c r="I616" s="312">
        <v>0</v>
      </c>
      <c r="J616" s="311"/>
      <c r="K616" s="310">
        <f>-IF(F616="I",IFERROR(SUMIF('Consolidado 2020'!N:N,Clasificaciones!C616,'Consolidado 2020'!L:L),0),0)</f>
        <v>0</v>
      </c>
      <c r="L616" s="311"/>
      <c r="M616" s="312">
        <v>0</v>
      </c>
      <c r="N616" s="311"/>
      <c r="O616" s="310">
        <v>0</v>
      </c>
      <c r="P616" s="311"/>
      <c r="Q616" s="312">
        <v>0</v>
      </c>
    </row>
    <row r="617" spans="1:17" s="313" customFormat="1" ht="12" customHeight="1" x14ac:dyDescent="0.3">
      <c r="A617" s="307" t="s">
        <v>374</v>
      </c>
      <c r="B617" s="307" t="s">
        <v>1337</v>
      </c>
      <c r="C617" s="308">
        <v>403010201</v>
      </c>
      <c r="D617" s="308" t="s">
        <v>403</v>
      </c>
      <c r="E617" s="309" t="s">
        <v>662</v>
      </c>
      <c r="F617" s="309" t="s">
        <v>1132</v>
      </c>
      <c r="G617" s="310">
        <f>-IF(F617="I",IFERROR(VLOOKUP(C617,'Consolidado 2021'!B:H,7,FALSE),0),0)</f>
        <v>-195616</v>
      </c>
      <c r="H617" s="311"/>
      <c r="I617" s="312">
        <v>0</v>
      </c>
      <c r="J617" s="311"/>
      <c r="K617" s="310">
        <f>-IF(F617="I",IFERROR(SUMIF('Consolidado 2020'!N:N,Clasificaciones!C617,'Consolidado 2020'!L:L),0),0)</f>
        <v>0</v>
      </c>
      <c r="L617" s="311"/>
      <c r="M617" s="312">
        <v>0</v>
      </c>
      <c r="N617" s="311"/>
      <c r="O617" s="310">
        <v>0</v>
      </c>
      <c r="P617" s="311"/>
      <c r="Q617" s="312">
        <v>0</v>
      </c>
    </row>
    <row r="618" spans="1:17" s="313" customFormat="1" ht="12" customHeight="1" x14ac:dyDescent="0.3">
      <c r="A618" s="307" t="s">
        <v>374</v>
      </c>
      <c r="B618" s="307" t="s">
        <v>1337</v>
      </c>
      <c r="C618" s="308">
        <v>403010202</v>
      </c>
      <c r="D618" s="308" t="s">
        <v>403</v>
      </c>
      <c r="E618" s="309" t="s">
        <v>1137</v>
      </c>
      <c r="F618" s="309" t="s">
        <v>1132</v>
      </c>
      <c r="G618" s="310">
        <f>-IF(F618="I",IFERROR(VLOOKUP(C618,'Consolidado 2021'!B:H,7,FALSE),0),0)</f>
        <v>0</v>
      </c>
      <c r="H618" s="311"/>
      <c r="I618" s="312">
        <v>0</v>
      </c>
      <c r="J618" s="311"/>
      <c r="K618" s="310">
        <f>-IF(F618="I",IFERROR(SUMIF('Consolidado 2020'!N:N,Clasificaciones!C618,'Consolidado 2020'!L:L),0),0)</f>
        <v>0</v>
      </c>
      <c r="L618" s="311"/>
      <c r="M618" s="312">
        <v>0</v>
      </c>
      <c r="N618" s="311"/>
      <c r="O618" s="310">
        <v>0</v>
      </c>
      <c r="P618" s="311"/>
      <c r="Q618" s="312">
        <v>0</v>
      </c>
    </row>
    <row r="619" spans="1:17" s="313" customFormat="1" ht="12" customHeight="1" x14ac:dyDescent="0.3">
      <c r="A619" s="307" t="s">
        <v>374</v>
      </c>
      <c r="B619" s="307"/>
      <c r="C619" s="308">
        <v>40302</v>
      </c>
      <c r="D619" s="308" t="s">
        <v>404</v>
      </c>
      <c r="E619" s="309" t="s">
        <v>662</v>
      </c>
      <c r="F619" s="309" t="s">
        <v>1129</v>
      </c>
      <c r="G619" s="310">
        <f>-IF(F619="I",IFERROR(VLOOKUP(C619,'Consolidado 2021'!B:H,7,FALSE),0),0)</f>
        <v>0</v>
      </c>
      <c r="H619" s="311"/>
      <c r="I619" s="312">
        <v>0</v>
      </c>
      <c r="J619" s="311"/>
      <c r="K619" s="310">
        <f>-IF(F619="I",IFERROR(SUMIF('Consolidado 2020'!N:N,Clasificaciones!C619,'Consolidado 2020'!L:L),0),0)</f>
        <v>0</v>
      </c>
      <c r="L619" s="311"/>
      <c r="M619" s="312">
        <v>0</v>
      </c>
      <c r="N619" s="311"/>
      <c r="O619" s="310">
        <v>0</v>
      </c>
      <c r="P619" s="311"/>
      <c r="Q619" s="312">
        <v>0</v>
      </c>
    </row>
    <row r="620" spans="1:17" s="313" customFormat="1" ht="12" customHeight="1" x14ac:dyDescent="0.3">
      <c r="A620" s="307" t="s">
        <v>374</v>
      </c>
      <c r="B620" s="307"/>
      <c r="C620" s="308">
        <v>4030201</v>
      </c>
      <c r="D620" s="308" t="s">
        <v>405</v>
      </c>
      <c r="E620" s="309" t="s">
        <v>662</v>
      </c>
      <c r="F620" s="309" t="s">
        <v>1129</v>
      </c>
      <c r="G620" s="310">
        <f>-IF(F620="I",IFERROR(VLOOKUP(C620,'Consolidado 2021'!B:H,7,FALSE),0),0)</f>
        <v>0</v>
      </c>
      <c r="H620" s="311"/>
      <c r="I620" s="312">
        <v>0</v>
      </c>
      <c r="J620" s="311"/>
      <c r="K620" s="310">
        <f>-IF(F620="I",IFERROR(SUMIF('Consolidado 2020'!N:N,Clasificaciones!C620,'Consolidado 2020'!L:L),0),0)</f>
        <v>0</v>
      </c>
      <c r="L620" s="311"/>
      <c r="M620" s="312">
        <v>0</v>
      </c>
      <c r="N620" s="311"/>
      <c r="O620" s="310">
        <v>0</v>
      </c>
      <c r="P620" s="311"/>
      <c r="Q620" s="312">
        <v>0</v>
      </c>
    </row>
    <row r="621" spans="1:17" s="313" customFormat="1" ht="12" customHeight="1" x14ac:dyDescent="0.3">
      <c r="A621" s="307" t="s">
        <v>374</v>
      </c>
      <c r="B621" s="307" t="s">
        <v>1348</v>
      </c>
      <c r="C621" s="308">
        <v>403020101</v>
      </c>
      <c r="D621" s="308" t="s">
        <v>392</v>
      </c>
      <c r="E621" s="309" t="s">
        <v>662</v>
      </c>
      <c r="F621" s="309" t="s">
        <v>1132</v>
      </c>
      <c r="G621" s="310">
        <f>-IF(F621="I",IFERROR(VLOOKUP(C621,'Consolidado 2021'!B:H,7,FALSE),0),0)</f>
        <v>-287339506</v>
      </c>
      <c r="H621" s="311"/>
      <c r="I621" s="312">
        <v>0</v>
      </c>
      <c r="J621" s="311"/>
      <c r="K621" s="310">
        <f>-IF(F621="I",IFERROR(SUMIF('Consolidado 2020'!N:N,Clasificaciones!C621,'Consolidado 2020'!L:L),0),0)</f>
        <v>-2533773045</v>
      </c>
      <c r="L621" s="311"/>
      <c r="M621" s="312">
        <v>0</v>
      </c>
      <c r="N621" s="311"/>
      <c r="O621" s="310">
        <v>0</v>
      </c>
      <c r="P621" s="311"/>
      <c r="Q621" s="312">
        <v>0</v>
      </c>
    </row>
    <row r="622" spans="1:17" s="313" customFormat="1" ht="12" customHeight="1" x14ac:dyDescent="0.3">
      <c r="A622" s="307" t="s">
        <v>374</v>
      </c>
      <c r="B622" s="307" t="s">
        <v>1348</v>
      </c>
      <c r="C622" s="308">
        <v>403020102</v>
      </c>
      <c r="D622" s="308" t="s">
        <v>240</v>
      </c>
      <c r="E622" s="309" t="s">
        <v>1137</v>
      </c>
      <c r="F622" s="309" t="s">
        <v>1132</v>
      </c>
      <c r="G622" s="310">
        <f>-IF(F622="I",IFERROR(VLOOKUP(C622,'Consolidado 2021'!B:H,7,FALSE),0),0)</f>
        <v>-50810352</v>
      </c>
      <c r="H622" s="311"/>
      <c r="I622" s="312">
        <v>0</v>
      </c>
      <c r="J622" s="311"/>
      <c r="K622" s="310">
        <f>-IF(F622="I",IFERROR(SUMIF('Consolidado 2020'!N:N,Clasificaciones!C622,'Consolidado 2020'!L:L),0),0)</f>
        <v>0</v>
      </c>
      <c r="L622" s="311"/>
      <c r="M622" s="312">
        <v>0</v>
      </c>
      <c r="N622" s="311"/>
      <c r="O622" s="310">
        <v>0</v>
      </c>
      <c r="P622" s="311"/>
      <c r="Q622" s="312">
        <v>0</v>
      </c>
    </row>
    <row r="623" spans="1:17" s="313" customFormat="1" ht="12" customHeight="1" x14ac:dyDescent="0.3">
      <c r="A623" s="307" t="s">
        <v>374</v>
      </c>
      <c r="B623" s="307" t="s">
        <v>1348</v>
      </c>
      <c r="C623" s="308">
        <v>403020103</v>
      </c>
      <c r="D623" s="308" t="s">
        <v>393</v>
      </c>
      <c r="E623" s="309" t="s">
        <v>662</v>
      </c>
      <c r="F623" s="309" t="s">
        <v>1132</v>
      </c>
      <c r="G623" s="310">
        <f>-IF(F623="I",IFERROR(VLOOKUP(C623,'Consolidado 2021'!B:H,7,FALSE),0),0)</f>
        <v>-26698767</v>
      </c>
      <c r="H623" s="311"/>
      <c r="I623" s="312">
        <v>0</v>
      </c>
      <c r="J623" s="311"/>
      <c r="K623" s="310">
        <f>-IF(F623="I",IFERROR(SUMIF('Consolidado 2020'!N:N,Clasificaciones!C623,'Consolidado 2020'!L:L),0),0)</f>
        <v>0</v>
      </c>
      <c r="L623" s="311"/>
      <c r="M623" s="312">
        <v>0</v>
      </c>
      <c r="N623" s="311"/>
      <c r="O623" s="310">
        <v>0</v>
      </c>
      <c r="P623" s="311"/>
      <c r="Q623" s="312">
        <v>0</v>
      </c>
    </row>
    <row r="624" spans="1:17" s="313" customFormat="1" ht="12" customHeight="1" x14ac:dyDescent="0.3">
      <c r="A624" s="307" t="s">
        <v>374</v>
      </c>
      <c r="B624" s="307" t="s">
        <v>1348</v>
      </c>
      <c r="C624" s="308">
        <v>403020104</v>
      </c>
      <c r="D624" s="308" t="s">
        <v>406</v>
      </c>
      <c r="E624" s="309" t="s">
        <v>1137</v>
      </c>
      <c r="F624" s="309" t="s">
        <v>1132</v>
      </c>
      <c r="G624" s="310">
        <f>-IF(F624="I",IFERROR(VLOOKUP(C624,'Consolidado 2021'!B:H,7,FALSE),0),0)</f>
        <v>-1045538193</v>
      </c>
      <c r="H624" s="311"/>
      <c r="I624" s="312">
        <v>0</v>
      </c>
      <c r="J624" s="311"/>
      <c r="K624" s="310">
        <f>-IF(F624="I",IFERROR(SUMIF('Consolidado 2020'!N:N,Clasificaciones!C624,'Consolidado 2020'!L:L),0),0)</f>
        <v>0</v>
      </c>
      <c r="L624" s="311"/>
      <c r="M624" s="312">
        <v>0</v>
      </c>
      <c r="N624" s="311"/>
      <c r="O624" s="310">
        <v>0</v>
      </c>
      <c r="P624" s="311"/>
      <c r="Q624" s="312">
        <v>0</v>
      </c>
    </row>
    <row r="625" spans="1:17" s="313" customFormat="1" ht="12" customHeight="1" x14ac:dyDescent="0.3">
      <c r="A625" s="307" t="s">
        <v>374</v>
      </c>
      <c r="B625" s="307" t="s">
        <v>1349</v>
      </c>
      <c r="C625" s="308">
        <v>403020105</v>
      </c>
      <c r="D625" s="308" t="s">
        <v>394</v>
      </c>
      <c r="E625" s="309" t="s">
        <v>662</v>
      </c>
      <c r="F625" s="309" t="s">
        <v>1132</v>
      </c>
      <c r="G625" s="310">
        <f>-IF(F625="I",IFERROR(VLOOKUP(C625,'Consolidado 2021'!B:H,7,FALSE),0),0)</f>
        <v>-2031005218</v>
      </c>
      <c r="H625" s="311"/>
      <c r="I625" s="312">
        <v>0</v>
      </c>
      <c r="J625" s="311"/>
      <c r="K625" s="310">
        <f>-IF(F625="I",IFERROR(SUMIF('Consolidado 2020'!N:N,Clasificaciones!C625,'Consolidado 2020'!L:L),0),0)</f>
        <v>-3918687347</v>
      </c>
      <c r="L625" s="311"/>
      <c r="M625" s="312">
        <v>0</v>
      </c>
      <c r="N625" s="311"/>
      <c r="O625" s="310">
        <v>0</v>
      </c>
      <c r="P625" s="311"/>
      <c r="Q625" s="312">
        <v>0</v>
      </c>
    </row>
    <row r="626" spans="1:17" s="313" customFormat="1" ht="12" customHeight="1" x14ac:dyDescent="0.3">
      <c r="A626" s="307" t="s">
        <v>374</v>
      </c>
      <c r="B626" s="307" t="s">
        <v>1349</v>
      </c>
      <c r="C626" s="308">
        <v>403020106</v>
      </c>
      <c r="D626" s="308" t="s">
        <v>205</v>
      </c>
      <c r="E626" s="309" t="s">
        <v>1137</v>
      </c>
      <c r="F626" s="309" t="s">
        <v>1132</v>
      </c>
      <c r="G626" s="310">
        <f>-IF(F626="I",IFERROR(VLOOKUP(C626,'Consolidado 2021'!B:H,7,FALSE),0),0)</f>
        <v>-2040036768</v>
      </c>
      <c r="H626" s="311"/>
      <c r="I626" s="312">
        <v>0</v>
      </c>
      <c r="J626" s="311"/>
      <c r="K626" s="310">
        <f>-IF(F626="I",IFERROR(SUMIF('Consolidado 2020'!N:N,Clasificaciones!C626,'Consolidado 2020'!L:L),0),0)</f>
        <v>0</v>
      </c>
      <c r="L626" s="311"/>
      <c r="M626" s="312">
        <v>0</v>
      </c>
      <c r="N626" s="311"/>
      <c r="O626" s="310">
        <v>0</v>
      </c>
      <c r="P626" s="311"/>
      <c r="Q626" s="312">
        <v>0</v>
      </c>
    </row>
    <row r="627" spans="1:17" s="313" customFormat="1" ht="12" customHeight="1" x14ac:dyDescent="0.3">
      <c r="A627" s="307" t="s">
        <v>374</v>
      </c>
      <c r="B627" s="307" t="s">
        <v>1348</v>
      </c>
      <c r="C627" s="308">
        <v>403020107</v>
      </c>
      <c r="D627" s="308" t="s">
        <v>395</v>
      </c>
      <c r="E627" s="309" t="s">
        <v>662</v>
      </c>
      <c r="F627" s="309" t="s">
        <v>1132</v>
      </c>
      <c r="G627" s="310">
        <f>-IF(F627="I",IFERROR(VLOOKUP(C627,'Consolidado 2021'!B:H,7,FALSE),0),0)</f>
        <v>-1631143199</v>
      </c>
      <c r="H627" s="311"/>
      <c r="I627" s="312">
        <v>0</v>
      </c>
      <c r="J627" s="311"/>
      <c r="K627" s="310">
        <f>-IF(F627="I",IFERROR(SUMIF('Consolidado 2020'!N:N,Clasificaciones!C627,'Consolidado 2020'!L:L),0),0)</f>
        <v>0</v>
      </c>
      <c r="L627" s="311"/>
      <c r="M627" s="312">
        <v>0</v>
      </c>
      <c r="N627" s="311"/>
      <c r="O627" s="310">
        <v>0</v>
      </c>
      <c r="P627" s="311"/>
      <c r="Q627" s="312">
        <v>0</v>
      </c>
    </row>
    <row r="628" spans="1:17" s="313" customFormat="1" ht="12" customHeight="1" x14ac:dyDescent="0.3">
      <c r="A628" s="307" t="s">
        <v>374</v>
      </c>
      <c r="B628" s="307" t="s">
        <v>1348</v>
      </c>
      <c r="C628" s="308">
        <v>403020108</v>
      </c>
      <c r="D628" s="308" t="s">
        <v>396</v>
      </c>
      <c r="E628" s="309" t="s">
        <v>1137</v>
      </c>
      <c r="F628" s="309" t="s">
        <v>1132</v>
      </c>
      <c r="G628" s="310">
        <f>-IF(F628="I",IFERROR(VLOOKUP(C628,'Consolidado 2021'!B:H,7,FALSE),0),0)</f>
        <v>-148298340</v>
      </c>
      <c r="H628" s="311"/>
      <c r="I628" s="312">
        <v>0</v>
      </c>
      <c r="J628" s="311"/>
      <c r="K628" s="310">
        <f>-IF(F628="I",IFERROR(SUMIF('Consolidado 2020'!N:N,Clasificaciones!C628,'Consolidado 2020'!L:L),0),0)</f>
        <v>0</v>
      </c>
      <c r="L628" s="311"/>
      <c r="M628" s="312">
        <v>0</v>
      </c>
      <c r="N628" s="311"/>
      <c r="O628" s="310">
        <v>0</v>
      </c>
      <c r="P628" s="311"/>
      <c r="Q628" s="312">
        <v>0</v>
      </c>
    </row>
    <row r="629" spans="1:17" s="313" customFormat="1" ht="12" customHeight="1" x14ac:dyDescent="0.3">
      <c r="A629" s="307" t="s">
        <v>374</v>
      </c>
      <c r="B629" s="307" t="s">
        <v>1348</v>
      </c>
      <c r="C629" s="308">
        <v>403020109</v>
      </c>
      <c r="D629" s="308" t="s">
        <v>397</v>
      </c>
      <c r="E629" s="309" t="s">
        <v>662</v>
      </c>
      <c r="F629" s="309" t="s">
        <v>1132</v>
      </c>
      <c r="G629" s="310">
        <f>-IF(F629="I",IFERROR(VLOOKUP(C629,'Consolidado 2021'!B:H,7,FALSE),0),0)</f>
        <v>-4845379</v>
      </c>
      <c r="H629" s="311"/>
      <c r="I629" s="312">
        <v>0</v>
      </c>
      <c r="J629" s="311"/>
      <c r="K629" s="310">
        <f>-IF(F629="I",IFERROR(SUMIF('Consolidado 2020'!N:N,Clasificaciones!C629,'Consolidado 2020'!L:L),0),0)</f>
        <v>0</v>
      </c>
      <c r="L629" s="311"/>
      <c r="M629" s="312">
        <v>0</v>
      </c>
      <c r="N629" s="311"/>
      <c r="O629" s="310">
        <v>0</v>
      </c>
      <c r="P629" s="311"/>
      <c r="Q629" s="312">
        <v>0</v>
      </c>
    </row>
    <row r="630" spans="1:17" s="313" customFormat="1" ht="12" customHeight="1" x14ac:dyDescent="0.3">
      <c r="A630" s="307" t="s">
        <v>374</v>
      </c>
      <c r="B630" s="307" t="s">
        <v>1348</v>
      </c>
      <c r="C630" s="308">
        <v>403020110</v>
      </c>
      <c r="D630" s="308" t="s">
        <v>1154</v>
      </c>
      <c r="E630" s="309" t="s">
        <v>1137</v>
      </c>
      <c r="F630" s="309" t="s">
        <v>1132</v>
      </c>
      <c r="G630" s="310">
        <f>-IF(F630="I",IFERROR(VLOOKUP(C630,'Consolidado 2021'!B:H,7,FALSE),0),0)</f>
        <v>0</v>
      </c>
      <c r="H630" s="311"/>
      <c r="I630" s="312">
        <v>0</v>
      </c>
      <c r="J630" s="311"/>
      <c r="K630" s="310">
        <f>-IF(F630="I",IFERROR(SUMIF('Consolidado 2020'!N:N,Clasificaciones!C630,'Consolidado 2020'!L:L),0),0)</f>
        <v>0</v>
      </c>
      <c r="L630" s="311"/>
      <c r="M630" s="312">
        <v>0</v>
      </c>
      <c r="N630" s="311"/>
      <c r="O630" s="310">
        <v>0</v>
      </c>
      <c r="P630" s="311"/>
      <c r="Q630" s="312">
        <v>0</v>
      </c>
    </row>
    <row r="631" spans="1:17" s="313" customFormat="1" ht="12" customHeight="1" x14ac:dyDescent="0.3">
      <c r="A631" s="307" t="s">
        <v>374</v>
      </c>
      <c r="B631" s="307" t="s">
        <v>1348</v>
      </c>
      <c r="C631" s="308">
        <v>403020111</v>
      </c>
      <c r="D631" s="308" t="s">
        <v>1213</v>
      </c>
      <c r="E631" s="309" t="s">
        <v>662</v>
      </c>
      <c r="F631" s="309" t="s">
        <v>1132</v>
      </c>
      <c r="G631" s="310">
        <f>-IF(F631="I",IFERROR(VLOOKUP(C631,'Consolidado 2021'!B:H,7,FALSE),0),0)</f>
        <v>0</v>
      </c>
      <c r="H631" s="311"/>
      <c r="I631" s="312">
        <v>0</v>
      </c>
      <c r="J631" s="311"/>
      <c r="K631" s="310">
        <f>-IF(F631="I",IFERROR(SUMIF('Consolidado 2020'!N:N,Clasificaciones!C631,'Consolidado 2020'!L:L),0),0)</f>
        <v>0</v>
      </c>
      <c r="L631" s="311"/>
      <c r="M631" s="312">
        <v>0</v>
      </c>
      <c r="N631" s="311"/>
      <c r="O631" s="310">
        <v>0</v>
      </c>
      <c r="P631" s="311"/>
      <c r="Q631" s="312">
        <v>0</v>
      </c>
    </row>
    <row r="632" spans="1:17" s="313" customFormat="1" ht="12" customHeight="1" x14ac:dyDescent="0.3">
      <c r="A632" s="307" t="s">
        <v>374</v>
      </c>
      <c r="B632" s="307" t="s">
        <v>1348</v>
      </c>
      <c r="C632" s="308">
        <v>403020112</v>
      </c>
      <c r="D632" s="308" t="s">
        <v>1157</v>
      </c>
      <c r="E632" s="309" t="s">
        <v>1137</v>
      </c>
      <c r="F632" s="309" t="s">
        <v>1132</v>
      </c>
      <c r="G632" s="310">
        <f>-IF(F632="I",IFERROR(VLOOKUP(C632,'Consolidado 2021'!B:H,7,FALSE),0),0)</f>
        <v>0</v>
      </c>
      <c r="H632" s="311"/>
      <c r="I632" s="312">
        <v>0</v>
      </c>
      <c r="J632" s="311"/>
      <c r="K632" s="310">
        <f>-IF(F632="I",IFERROR(SUMIF('Consolidado 2020'!N:N,Clasificaciones!C632,'Consolidado 2020'!L:L),0),0)</f>
        <v>0</v>
      </c>
      <c r="L632" s="311"/>
      <c r="M632" s="312">
        <v>0</v>
      </c>
      <c r="N632" s="311"/>
      <c r="O632" s="310">
        <v>0</v>
      </c>
      <c r="P632" s="311"/>
      <c r="Q632" s="312">
        <v>0</v>
      </c>
    </row>
    <row r="633" spans="1:17" s="313" customFormat="1" ht="12" customHeight="1" x14ac:dyDescent="0.3">
      <c r="A633" s="307" t="s">
        <v>374</v>
      </c>
      <c r="B633" s="307" t="s">
        <v>1350</v>
      </c>
      <c r="C633" s="308">
        <v>403020113</v>
      </c>
      <c r="D633" s="308" t="s">
        <v>407</v>
      </c>
      <c r="E633" s="309" t="s">
        <v>662</v>
      </c>
      <c r="F633" s="309" t="s">
        <v>1132</v>
      </c>
      <c r="G633" s="310">
        <f>-IF(F633="I",IFERROR(VLOOKUP(C633,'Consolidado 2021'!B:H,7,FALSE),0),0)</f>
        <v>-1138</v>
      </c>
      <c r="H633" s="311"/>
      <c r="I633" s="312">
        <v>0</v>
      </c>
      <c r="J633" s="311"/>
      <c r="K633" s="310">
        <f>-IF(F633="I",IFERROR(SUMIF('Consolidado 2020'!N:N,Clasificaciones!C633,'Consolidado 2020'!L:L),0),0)</f>
        <v>0</v>
      </c>
      <c r="L633" s="311"/>
      <c r="M633" s="312">
        <v>0</v>
      </c>
      <c r="N633" s="311"/>
      <c r="O633" s="310">
        <v>0</v>
      </c>
      <c r="P633" s="311"/>
      <c r="Q633" s="312">
        <v>0</v>
      </c>
    </row>
    <row r="634" spans="1:17" s="313" customFormat="1" ht="12" customHeight="1" x14ac:dyDescent="0.3">
      <c r="A634" s="307" t="s">
        <v>374</v>
      </c>
      <c r="B634" s="307" t="s">
        <v>1339</v>
      </c>
      <c r="C634" s="308">
        <v>403020114</v>
      </c>
      <c r="D634" s="308" t="s">
        <v>398</v>
      </c>
      <c r="E634" s="309" t="s">
        <v>1137</v>
      </c>
      <c r="F634" s="309" t="s">
        <v>1132</v>
      </c>
      <c r="G634" s="310">
        <f>-IF(F634="I",IFERROR(VLOOKUP(C634,'Consolidado 2021'!B:H,7,FALSE),0),0)</f>
        <v>0</v>
      </c>
      <c r="H634" s="311"/>
      <c r="I634" s="312">
        <v>0</v>
      </c>
      <c r="J634" s="311"/>
      <c r="K634" s="310">
        <f>-IF(F634="I",IFERROR(SUMIF('Consolidado 2020'!N:N,Clasificaciones!C634,'Consolidado 2020'!L:L),0),0)</f>
        <v>0</v>
      </c>
      <c r="L634" s="311"/>
      <c r="M634" s="312">
        <v>0</v>
      </c>
      <c r="N634" s="311"/>
      <c r="O634" s="310">
        <v>0</v>
      </c>
      <c r="P634" s="311"/>
      <c r="Q634" s="312">
        <v>0</v>
      </c>
    </row>
    <row r="635" spans="1:17" s="313" customFormat="1" ht="12" customHeight="1" x14ac:dyDescent="0.3">
      <c r="A635" s="307" t="s">
        <v>374</v>
      </c>
      <c r="B635" s="307" t="s">
        <v>1339</v>
      </c>
      <c r="C635" s="308">
        <v>403020115</v>
      </c>
      <c r="D635" s="308" t="s">
        <v>1338</v>
      </c>
      <c r="E635" s="309" t="s">
        <v>662</v>
      </c>
      <c r="F635" s="309" t="s">
        <v>1132</v>
      </c>
      <c r="G635" s="310">
        <f>-IF(F635="I",IFERROR(VLOOKUP(C635,'Consolidado 2021'!B:H,7,FALSE),0),0)</f>
        <v>0</v>
      </c>
      <c r="H635" s="311"/>
      <c r="I635" s="312">
        <v>0</v>
      </c>
      <c r="J635" s="311"/>
      <c r="K635" s="310">
        <f>-IF(F635="I",IFERROR(SUMIF('Consolidado 2020'!N:N,Clasificaciones!C635,'Consolidado 2020'!L:L),0),0)</f>
        <v>0</v>
      </c>
      <c r="L635" s="311"/>
      <c r="M635" s="312">
        <v>0</v>
      </c>
      <c r="N635" s="311"/>
      <c r="O635" s="310">
        <v>0</v>
      </c>
      <c r="P635" s="311"/>
      <c r="Q635" s="312">
        <v>0</v>
      </c>
    </row>
    <row r="636" spans="1:17" s="313" customFormat="1" ht="12" customHeight="1" x14ac:dyDescent="0.3">
      <c r="A636" s="307" t="s">
        <v>374</v>
      </c>
      <c r="B636" s="307" t="s">
        <v>1339</v>
      </c>
      <c r="C636" s="308">
        <v>403020116</v>
      </c>
      <c r="D636" s="308" t="s">
        <v>1351</v>
      </c>
      <c r="E636" s="309" t="s">
        <v>1137</v>
      </c>
      <c r="F636" s="309" t="s">
        <v>1132</v>
      </c>
      <c r="G636" s="310">
        <f>-IF(F636="I",IFERROR(VLOOKUP(C636,'Consolidado 2021'!B:H,7,FALSE),0),0)</f>
        <v>0</v>
      </c>
      <c r="H636" s="311"/>
      <c r="I636" s="312">
        <v>0</v>
      </c>
      <c r="J636" s="311"/>
      <c r="K636" s="310">
        <f>-IF(F636="I",IFERROR(SUMIF('Consolidado 2020'!N:N,Clasificaciones!C636,'Consolidado 2020'!L:L),0),0)</f>
        <v>0</v>
      </c>
      <c r="L636" s="311"/>
      <c r="M636" s="312">
        <v>0</v>
      </c>
      <c r="N636" s="311"/>
      <c r="O636" s="310">
        <v>0</v>
      </c>
      <c r="P636" s="311"/>
      <c r="Q636" s="312">
        <v>0</v>
      </c>
    </row>
    <row r="637" spans="1:17" s="313" customFormat="1" ht="12" customHeight="1" x14ac:dyDescent="0.3">
      <c r="A637" s="307" t="s">
        <v>374</v>
      </c>
      <c r="B637" s="307" t="s">
        <v>1350</v>
      </c>
      <c r="C637" s="308">
        <v>403020117</v>
      </c>
      <c r="D637" s="308" t="s">
        <v>400</v>
      </c>
      <c r="E637" s="309" t="s">
        <v>662</v>
      </c>
      <c r="F637" s="309" t="s">
        <v>1132</v>
      </c>
      <c r="G637" s="310">
        <f>-IF(F637="I",IFERROR(VLOOKUP(C637,'Consolidado 2021'!B:H,7,FALSE),0),0)</f>
        <v>-5033923127</v>
      </c>
      <c r="H637" s="311"/>
      <c r="I637" s="312">
        <v>0</v>
      </c>
      <c r="J637" s="311"/>
      <c r="K637" s="310">
        <f>-IF(F637="I",IFERROR(SUMIF('Consolidado 2020'!N:N,Clasificaciones!C637,'Consolidado 2020'!L:L),0),0)</f>
        <v>0</v>
      </c>
      <c r="L637" s="311"/>
      <c r="M637" s="312">
        <v>0</v>
      </c>
      <c r="N637" s="311"/>
      <c r="O637" s="310">
        <v>0</v>
      </c>
      <c r="P637" s="311"/>
      <c r="Q637" s="312">
        <v>0</v>
      </c>
    </row>
    <row r="638" spans="1:17" s="313" customFormat="1" ht="12" customHeight="1" x14ac:dyDescent="0.3">
      <c r="A638" s="307" t="s">
        <v>374</v>
      </c>
      <c r="B638" s="307" t="s">
        <v>1350</v>
      </c>
      <c r="C638" s="308">
        <v>403020118</v>
      </c>
      <c r="D638" s="308" t="s">
        <v>401</v>
      </c>
      <c r="E638" s="309" t="s">
        <v>1137</v>
      </c>
      <c r="F638" s="309" t="s">
        <v>1132</v>
      </c>
      <c r="G638" s="310">
        <f>-IF(F638="I",IFERROR(VLOOKUP(C638,'Consolidado 2021'!B:H,7,FALSE),0),0)</f>
        <v>-326940640</v>
      </c>
      <c r="H638" s="311"/>
      <c r="I638" s="312">
        <v>0</v>
      </c>
      <c r="J638" s="311"/>
      <c r="K638" s="310">
        <f>-IF(F638="I",IFERROR(SUMIF('Consolidado 2020'!N:N,Clasificaciones!C638,'Consolidado 2020'!L:L),0),0)</f>
        <v>0</v>
      </c>
      <c r="L638" s="311"/>
      <c r="M638" s="312">
        <v>0</v>
      </c>
      <c r="N638" s="311"/>
      <c r="O638" s="310">
        <v>0</v>
      </c>
      <c r="P638" s="311"/>
      <c r="Q638" s="312">
        <v>0</v>
      </c>
    </row>
    <row r="639" spans="1:17" s="313" customFormat="1" ht="12" customHeight="1" x14ac:dyDescent="0.3">
      <c r="A639" s="307" t="s">
        <v>374</v>
      </c>
      <c r="B639" s="307" t="s">
        <v>1350</v>
      </c>
      <c r="C639" s="308">
        <v>403020119</v>
      </c>
      <c r="D639" s="308" t="s">
        <v>408</v>
      </c>
      <c r="E639" s="309" t="s">
        <v>662</v>
      </c>
      <c r="F639" s="309" t="s">
        <v>1132</v>
      </c>
      <c r="G639" s="310">
        <f>-IF(F639="I",IFERROR(VLOOKUP(C639,'Consolidado 2021'!B:H,7,FALSE),0),0)</f>
        <v>-1253618015</v>
      </c>
      <c r="H639" s="311"/>
      <c r="I639" s="312">
        <v>0</v>
      </c>
      <c r="J639" s="311"/>
      <c r="K639" s="310">
        <f>-IF(F639="I",IFERROR(SUMIF('Consolidado 2020'!N:N,Clasificaciones!C639,'Consolidado 2020'!L:L),0),0)</f>
        <v>0</v>
      </c>
      <c r="L639" s="311"/>
      <c r="M639" s="312">
        <v>0</v>
      </c>
      <c r="N639" s="311"/>
      <c r="O639" s="310">
        <v>0</v>
      </c>
      <c r="P639" s="311"/>
      <c r="Q639" s="312">
        <v>0</v>
      </c>
    </row>
    <row r="640" spans="1:17" s="313" customFormat="1" ht="12" customHeight="1" x14ac:dyDescent="0.3">
      <c r="A640" s="307" t="s">
        <v>374</v>
      </c>
      <c r="B640" s="307" t="s">
        <v>1339</v>
      </c>
      <c r="C640" s="308">
        <v>403020120</v>
      </c>
      <c r="D640" s="308" t="s">
        <v>1340</v>
      </c>
      <c r="E640" s="309" t="s">
        <v>1137</v>
      </c>
      <c r="F640" s="309" t="s">
        <v>1132</v>
      </c>
      <c r="G640" s="310">
        <f>-IF(F640="I",IFERROR(VLOOKUP(C640,'Consolidado 2021'!B:H,7,FALSE),0),0)</f>
        <v>0</v>
      </c>
      <c r="H640" s="311"/>
      <c r="I640" s="312">
        <v>0</v>
      </c>
      <c r="J640" s="311"/>
      <c r="K640" s="310">
        <f>-IF(F640="I",IFERROR(SUMIF('Consolidado 2020'!N:N,Clasificaciones!C640,'Consolidado 2020'!L:L),0),0)</f>
        <v>0</v>
      </c>
      <c r="L640" s="311"/>
      <c r="M640" s="312">
        <v>0</v>
      </c>
      <c r="N640" s="311"/>
      <c r="O640" s="310">
        <v>0</v>
      </c>
      <c r="P640" s="311"/>
      <c r="Q640" s="312">
        <v>0</v>
      </c>
    </row>
    <row r="641" spans="1:17" s="313" customFormat="1" ht="12" customHeight="1" x14ac:dyDescent="0.3">
      <c r="A641" s="307" t="s">
        <v>374</v>
      </c>
      <c r="B641" s="307" t="s">
        <v>1350</v>
      </c>
      <c r="C641" s="308">
        <v>403020121</v>
      </c>
      <c r="D641" s="308" t="s">
        <v>409</v>
      </c>
      <c r="E641" s="309" t="s">
        <v>662</v>
      </c>
      <c r="F641" s="309" t="s">
        <v>1132</v>
      </c>
      <c r="G641" s="310">
        <f>-IF(F641="I",IFERROR(VLOOKUP(C641,'Consolidado 2021'!B:H,7,FALSE),0),0)</f>
        <v>-226700074</v>
      </c>
      <c r="H641" s="311"/>
      <c r="I641" s="312">
        <v>0</v>
      </c>
      <c r="J641" s="311"/>
      <c r="K641" s="310">
        <f>-IF(F641="I",IFERROR(SUMIF('Consolidado 2020'!N:N,Clasificaciones!C641,'Consolidado 2020'!L:L),0),0)</f>
        <v>0</v>
      </c>
      <c r="L641" s="311"/>
      <c r="M641" s="312">
        <v>0</v>
      </c>
      <c r="N641" s="311"/>
      <c r="O641" s="310">
        <v>0</v>
      </c>
      <c r="P641" s="311"/>
      <c r="Q641" s="312">
        <v>0</v>
      </c>
    </row>
    <row r="642" spans="1:17" s="313" customFormat="1" ht="12" customHeight="1" x14ac:dyDescent="0.3">
      <c r="A642" s="307" t="s">
        <v>374</v>
      </c>
      <c r="B642" s="307" t="s">
        <v>1339</v>
      </c>
      <c r="C642" s="308">
        <v>403020122</v>
      </c>
      <c r="D642" s="308" t="s">
        <v>1215</v>
      </c>
      <c r="E642" s="309" t="s">
        <v>1137</v>
      </c>
      <c r="F642" s="309" t="s">
        <v>1132</v>
      </c>
      <c r="G642" s="310">
        <f>-IF(F642="I",IFERROR(VLOOKUP(C642,'Consolidado 2021'!B:H,7,FALSE),0),0)</f>
        <v>0</v>
      </c>
      <c r="H642" s="311"/>
      <c r="I642" s="312">
        <v>0</v>
      </c>
      <c r="J642" s="311"/>
      <c r="K642" s="310">
        <f>-IF(F642="I",IFERROR(SUMIF('Consolidado 2020'!N:N,Clasificaciones!C642,'Consolidado 2020'!L:L),0),0)</f>
        <v>0</v>
      </c>
      <c r="L642" s="311"/>
      <c r="M642" s="312">
        <v>0</v>
      </c>
      <c r="N642" s="311"/>
      <c r="O642" s="310">
        <v>0</v>
      </c>
      <c r="P642" s="311"/>
      <c r="Q642" s="312">
        <v>0</v>
      </c>
    </row>
    <row r="643" spans="1:17" s="313" customFormat="1" ht="12" customHeight="1" x14ac:dyDescent="0.3">
      <c r="A643" s="307" t="s">
        <v>374</v>
      </c>
      <c r="B643" s="307" t="s">
        <v>1339</v>
      </c>
      <c r="C643" s="308">
        <v>403020123</v>
      </c>
      <c r="D643" s="308" t="s">
        <v>1341</v>
      </c>
      <c r="E643" s="309" t="s">
        <v>662</v>
      </c>
      <c r="F643" s="309" t="s">
        <v>1132</v>
      </c>
      <c r="G643" s="310">
        <f>-IF(F643="I",IFERROR(VLOOKUP(C643,'Consolidado 2021'!B:H,7,FALSE),0),0)</f>
        <v>0</v>
      </c>
      <c r="H643" s="311"/>
      <c r="I643" s="312">
        <v>0</v>
      </c>
      <c r="J643" s="311"/>
      <c r="K643" s="310">
        <f>-IF(F643="I",IFERROR(SUMIF('Consolidado 2020'!N:N,Clasificaciones!C643,'Consolidado 2020'!L:L),0),0)</f>
        <v>0</v>
      </c>
      <c r="L643" s="311"/>
      <c r="M643" s="312">
        <v>0</v>
      </c>
      <c r="N643" s="311"/>
      <c r="O643" s="310">
        <v>0</v>
      </c>
      <c r="P643" s="311"/>
      <c r="Q643" s="312">
        <v>0</v>
      </c>
    </row>
    <row r="644" spans="1:17" s="313" customFormat="1" ht="12" customHeight="1" x14ac:dyDescent="0.3">
      <c r="A644" s="307" t="s">
        <v>374</v>
      </c>
      <c r="B644" s="307" t="s">
        <v>1339</v>
      </c>
      <c r="C644" s="308">
        <v>403020124</v>
      </c>
      <c r="D644" s="308" t="s">
        <v>1342</v>
      </c>
      <c r="E644" s="309" t="s">
        <v>1137</v>
      </c>
      <c r="F644" s="309" t="s">
        <v>1132</v>
      </c>
      <c r="G644" s="310">
        <f>-IF(F644="I",IFERROR(VLOOKUP(C644,'Consolidado 2021'!B:H,7,FALSE),0),0)</f>
        <v>0</v>
      </c>
      <c r="H644" s="311"/>
      <c r="I644" s="312">
        <v>0</v>
      </c>
      <c r="J644" s="311"/>
      <c r="K644" s="310">
        <f>-IF(F644="I",IFERROR(SUMIF('Consolidado 2020'!N:N,Clasificaciones!C644,'Consolidado 2020'!L:L),0),0)</f>
        <v>0</v>
      </c>
      <c r="L644" s="311"/>
      <c r="M644" s="312">
        <v>0</v>
      </c>
      <c r="N644" s="311"/>
      <c r="O644" s="310">
        <v>0</v>
      </c>
      <c r="P644" s="311"/>
      <c r="Q644" s="312">
        <v>0</v>
      </c>
    </row>
    <row r="645" spans="1:17" s="313" customFormat="1" ht="12" customHeight="1" x14ac:dyDescent="0.3">
      <c r="A645" s="307" t="s">
        <v>374</v>
      </c>
      <c r="B645" s="307" t="s">
        <v>1339</v>
      </c>
      <c r="C645" s="308">
        <v>403020125</v>
      </c>
      <c r="D645" s="308" t="s">
        <v>1343</v>
      </c>
      <c r="E645" s="309" t="s">
        <v>662</v>
      </c>
      <c r="F645" s="309" t="s">
        <v>1132</v>
      </c>
      <c r="G645" s="310">
        <f>-IF(F645="I",IFERROR(VLOOKUP(C645,'Consolidado 2021'!B:H,7,FALSE),0),0)</f>
        <v>0</v>
      </c>
      <c r="H645" s="311"/>
      <c r="I645" s="312">
        <v>0</v>
      </c>
      <c r="J645" s="311"/>
      <c r="K645" s="310">
        <f>-IF(F645="I",IFERROR(SUMIF('Consolidado 2020'!N:N,Clasificaciones!C645,'Consolidado 2020'!L:L),0),0)</f>
        <v>0</v>
      </c>
      <c r="L645" s="311"/>
      <c r="M645" s="312">
        <v>0</v>
      </c>
      <c r="N645" s="311"/>
      <c r="O645" s="310">
        <v>0</v>
      </c>
      <c r="P645" s="311"/>
      <c r="Q645" s="312">
        <v>0</v>
      </c>
    </row>
    <row r="646" spans="1:17" s="313" customFormat="1" ht="12" customHeight="1" x14ac:dyDescent="0.3">
      <c r="A646" s="307" t="s">
        <v>374</v>
      </c>
      <c r="B646" s="307" t="s">
        <v>1339</v>
      </c>
      <c r="C646" s="308">
        <v>403020126</v>
      </c>
      <c r="D646" s="308" t="s">
        <v>1344</v>
      </c>
      <c r="E646" s="309" t="s">
        <v>1137</v>
      </c>
      <c r="F646" s="309" t="s">
        <v>1132</v>
      </c>
      <c r="G646" s="310">
        <f>-IF(F646="I",IFERROR(VLOOKUP(C646,'Consolidado 2021'!B:H,7,FALSE),0),0)</f>
        <v>0</v>
      </c>
      <c r="H646" s="311"/>
      <c r="I646" s="312">
        <v>0</v>
      </c>
      <c r="J646" s="311"/>
      <c r="K646" s="310">
        <f>-IF(F646="I",IFERROR(SUMIF('Consolidado 2020'!N:N,Clasificaciones!C646,'Consolidado 2020'!L:L),0),0)</f>
        <v>0</v>
      </c>
      <c r="L646" s="311"/>
      <c r="M646" s="312">
        <v>0</v>
      </c>
      <c r="N646" s="311"/>
      <c r="O646" s="310">
        <v>0</v>
      </c>
      <c r="P646" s="311"/>
      <c r="Q646" s="312">
        <v>0</v>
      </c>
    </row>
    <row r="647" spans="1:17" s="313" customFormat="1" ht="12" customHeight="1" x14ac:dyDescent="0.3">
      <c r="A647" s="307" t="s">
        <v>374</v>
      </c>
      <c r="B647" s="307" t="s">
        <v>1339</v>
      </c>
      <c r="C647" s="308">
        <v>403020127</v>
      </c>
      <c r="D647" s="308" t="s">
        <v>1345</v>
      </c>
      <c r="E647" s="309" t="s">
        <v>662</v>
      </c>
      <c r="F647" s="309" t="s">
        <v>1132</v>
      </c>
      <c r="G647" s="310">
        <f>-IF(F647="I",IFERROR(VLOOKUP(C647,'Consolidado 2021'!B:H,7,FALSE),0),0)</f>
        <v>0</v>
      </c>
      <c r="H647" s="311"/>
      <c r="I647" s="312">
        <v>0</v>
      </c>
      <c r="J647" s="311"/>
      <c r="K647" s="310">
        <f>-IF(F647="I",IFERROR(SUMIF('Consolidado 2020'!N:N,Clasificaciones!C647,'Consolidado 2020'!L:L),0),0)</f>
        <v>0</v>
      </c>
      <c r="L647" s="311"/>
      <c r="M647" s="312">
        <v>0</v>
      </c>
      <c r="N647" s="311"/>
      <c r="O647" s="310">
        <v>0</v>
      </c>
      <c r="P647" s="311"/>
      <c r="Q647" s="312">
        <v>0</v>
      </c>
    </row>
    <row r="648" spans="1:17" s="313" customFormat="1" ht="12" customHeight="1" x14ac:dyDescent="0.3">
      <c r="A648" s="307" t="s">
        <v>374</v>
      </c>
      <c r="B648" s="307" t="s">
        <v>1339</v>
      </c>
      <c r="C648" s="308">
        <v>403020128</v>
      </c>
      <c r="D648" s="308" t="s">
        <v>1346</v>
      </c>
      <c r="E648" s="309" t="s">
        <v>1137</v>
      </c>
      <c r="F648" s="309" t="s">
        <v>1132</v>
      </c>
      <c r="G648" s="310">
        <f>-IF(F648="I",IFERROR(VLOOKUP(C648,'Consolidado 2021'!B:H,7,FALSE),0),0)</f>
        <v>0</v>
      </c>
      <c r="H648" s="311"/>
      <c r="I648" s="312">
        <v>0</v>
      </c>
      <c r="J648" s="311"/>
      <c r="K648" s="310">
        <f>-IF(F648="I",IFERROR(SUMIF('Consolidado 2020'!N:N,Clasificaciones!C648,'Consolidado 2020'!L:L),0),0)</f>
        <v>0</v>
      </c>
      <c r="L648" s="311"/>
      <c r="M648" s="312">
        <v>0</v>
      </c>
      <c r="N648" s="311"/>
      <c r="O648" s="310">
        <v>0</v>
      </c>
      <c r="P648" s="311"/>
      <c r="Q648" s="312">
        <v>0</v>
      </c>
    </row>
    <row r="649" spans="1:17" s="313" customFormat="1" ht="12" customHeight="1" x14ac:dyDescent="0.3">
      <c r="A649" s="307" t="s">
        <v>374</v>
      </c>
      <c r="B649" s="307" t="s">
        <v>1348</v>
      </c>
      <c r="C649" s="308">
        <v>403020129</v>
      </c>
      <c r="D649" s="308" t="s">
        <v>402</v>
      </c>
      <c r="E649" s="309" t="s">
        <v>662</v>
      </c>
      <c r="F649" s="309" t="s">
        <v>1132</v>
      </c>
      <c r="G649" s="310">
        <f>-IF(F649="I",IFERROR(VLOOKUP(C649,'Consolidado 2021'!B:H,7,FALSE),0),0)</f>
        <v>-347379263</v>
      </c>
      <c r="H649" s="311"/>
      <c r="I649" s="312">
        <v>0</v>
      </c>
      <c r="J649" s="311"/>
      <c r="K649" s="310">
        <f>-IF(F649="I",IFERROR(SUMIF('Consolidado 2020'!N:N,Clasificaciones!C649,'Consolidado 2020'!L:L),0),0)</f>
        <v>0</v>
      </c>
      <c r="L649" s="311"/>
      <c r="M649" s="312">
        <v>0</v>
      </c>
      <c r="N649" s="311"/>
      <c r="O649" s="310">
        <v>0</v>
      </c>
      <c r="P649" s="311"/>
      <c r="Q649" s="312">
        <v>0</v>
      </c>
    </row>
    <row r="650" spans="1:17" s="313" customFormat="1" ht="12" customHeight="1" x14ac:dyDescent="0.3">
      <c r="A650" s="307" t="s">
        <v>374</v>
      </c>
      <c r="B650" s="307" t="s">
        <v>1348</v>
      </c>
      <c r="C650" s="308">
        <v>403020130</v>
      </c>
      <c r="D650" s="308" t="s">
        <v>1347</v>
      </c>
      <c r="E650" s="309" t="s">
        <v>1137</v>
      </c>
      <c r="F650" s="309" t="s">
        <v>1132</v>
      </c>
      <c r="G650" s="310">
        <f>-IF(F650="I",IFERROR(VLOOKUP(C650,'Consolidado 2021'!B:H,7,FALSE),0),0)</f>
        <v>0</v>
      </c>
      <c r="H650" s="311"/>
      <c r="I650" s="312">
        <v>0</v>
      </c>
      <c r="J650" s="311"/>
      <c r="K650" s="310">
        <f>-IF(F650="I",IFERROR(SUMIF('Consolidado 2020'!N:N,Clasificaciones!C650,'Consolidado 2020'!L:L),0),0)</f>
        <v>0</v>
      </c>
      <c r="L650" s="311"/>
      <c r="M650" s="312">
        <v>0</v>
      </c>
      <c r="N650" s="311"/>
      <c r="O650" s="310">
        <v>0</v>
      </c>
      <c r="P650" s="311"/>
      <c r="Q650" s="312">
        <v>0</v>
      </c>
    </row>
    <row r="651" spans="1:17" s="313" customFormat="1" ht="12" customHeight="1" x14ac:dyDescent="0.3">
      <c r="A651" s="307" t="s">
        <v>374</v>
      </c>
      <c r="B651" s="307" t="s">
        <v>1348</v>
      </c>
      <c r="C651" s="308">
        <v>403020131</v>
      </c>
      <c r="D651" s="308" t="s">
        <v>410</v>
      </c>
      <c r="E651" s="309" t="s">
        <v>662</v>
      </c>
      <c r="F651" s="309" t="s">
        <v>1132</v>
      </c>
      <c r="G651" s="310">
        <f>-IF(F651="I",IFERROR(VLOOKUP(C651,'Consolidado 2021'!B:H,7,FALSE),0),0)</f>
        <v>-51189968</v>
      </c>
      <c r="H651" s="311"/>
      <c r="I651" s="312">
        <v>0</v>
      </c>
      <c r="J651" s="311"/>
      <c r="K651" s="310">
        <f>-IF(F651="I",IFERROR(SUMIF('Consolidado 2020'!N:N,Clasificaciones!C651,'Consolidado 2020'!L:L),0),0)</f>
        <v>-192230510</v>
      </c>
      <c r="L651" s="311"/>
      <c r="M651" s="312">
        <v>0</v>
      </c>
      <c r="N651" s="311"/>
      <c r="O651" s="310">
        <v>0</v>
      </c>
      <c r="P651" s="311"/>
      <c r="Q651" s="312">
        <v>0</v>
      </c>
    </row>
    <row r="652" spans="1:17" s="313" customFormat="1" ht="12" customHeight="1" x14ac:dyDescent="0.3">
      <c r="A652" s="307" t="s">
        <v>374</v>
      </c>
      <c r="B652" s="307" t="s">
        <v>1348</v>
      </c>
      <c r="C652" s="308">
        <v>403020132</v>
      </c>
      <c r="D652" s="308" t="s">
        <v>1352</v>
      </c>
      <c r="E652" s="309" t="s">
        <v>1137</v>
      </c>
      <c r="F652" s="309" t="s">
        <v>1132</v>
      </c>
      <c r="G652" s="310">
        <f>-IF(F652="I",IFERROR(VLOOKUP(C652,'Consolidado 2021'!B:H,7,FALSE),0),0)</f>
        <v>0</v>
      </c>
      <c r="H652" s="311"/>
      <c r="I652" s="312">
        <v>0</v>
      </c>
      <c r="J652" s="311"/>
      <c r="K652" s="310">
        <f>-IF(F652="I",IFERROR(SUMIF('Consolidado 2020'!N:N,Clasificaciones!C652,'Consolidado 2020'!L:L),0),0)</f>
        <v>0</v>
      </c>
      <c r="L652" s="311"/>
      <c r="M652" s="312">
        <v>0</v>
      </c>
      <c r="N652" s="311"/>
      <c r="O652" s="310">
        <v>0</v>
      </c>
      <c r="P652" s="311"/>
      <c r="Q652" s="312">
        <v>0</v>
      </c>
    </row>
    <row r="653" spans="1:17" s="313" customFormat="1" ht="12" customHeight="1" x14ac:dyDescent="0.3">
      <c r="A653" s="307" t="s">
        <v>374</v>
      </c>
      <c r="B653" s="307" t="s">
        <v>1350</v>
      </c>
      <c r="C653" s="308">
        <v>403020133</v>
      </c>
      <c r="D653" s="308" t="s">
        <v>411</v>
      </c>
      <c r="E653" s="309" t="s">
        <v>662</v>
      </c>
      <c r="F653" s="309" t="s">
        <v>1132</v>
      </c>
      <c r="G653" s="310">
        <f>-IF(F653="I",IFERROR(VLOOKUP(C653,'Consolidado 2021'!B:H,7,FALSE),0),0)</f>
        <v>-610001703</v>
      </c>
      <c r="H653" s="311"/>
      <c r="I653" s="312">
        <v>0</v>
      </c>
      <c r="J653" s="311"/>
      <c r="K653" s="310">
        <f>-IF(F653="I",IFERROR(SUMIF('Consolidado 2020'!N:N,Clasificaciones!C653,'Consolidado 2020'!L:L),0),0)</f>
        <v>0</v>
      </c>
      <c r="L653" s="311"/>
      <c r="M653" s="312">
        <v>0</v>
      </c>
      <c r="N653" s="311"/>
      <c r="O653" s="310">
        <v>0</v>
      </c>
      <c r="P653" s="311"/>
      <c r="Q653" s="312">
        <v>0</v>
      </c>
    </row>
    <row r="654" spans="1:17" s="313" customFormat="1" ht="12" customHeight="1" x14ac:dyDescent="0.3">
      <c r="A654" s="307" t="s">
        <v>374</v>
      </c>
      <c r="B654" s="307" t="s">
        <v>1339</v>
      </c>
      <c r="C654" s="308">
        <v>403020134</v>
      </c>
      <c r="D654" s="307" t="s">
        <v>1353</v>
      </c>
      <c r="E654" s="309" t="s">
        <v>1137</v>
      </c>
      <c r="F654" s="309" t="s">
        <v>1132</v>
      </c>
      <c r="G654" s="310">
        <f>-IF(F654="I",IFERROR(VLOOKUP(C654,'Consolidado 2021'!B:H,7,FALSE),0),0)</f>
        <v>0</v>
      </c>
      <c r="H654" s="311"/>
      <c r="I654" s="312">
        <v>0</v>
      </c>
      <c r="J654" s="311"/>
      <c r="K654" s="310">
        <f>-IF(F654="I",IFERROR(SUMIF('Consolidado 2020'!N:N,Clasificaciones!C654,'Consolidado 2020'!L:L),0),0)</f>
        <v>0</v>
      </c>
      <c r="L654" s="311"/>
      <c r="M654" s="312">
        <v>0</v>
      </c>
      <c r="N654" s="311"/>
      <c r="O654" s="310">
        <v>0</v>
      </c>
      <c r="P654" s="311"/>
      <c r="Q654" s="312">
        <v>0</v>
      </c>
    </row>
    <row r="655" spans="1:17" s="313" customFormat="1" ht="12" customHeight="1" x14ac:dyDescent="0.3">
      <c r="A655" s="307" t="s">
        <v>374</v>
      </c>
      <c r="B655" s="307"/>
      <c r="C655" s="308">
        <v>4030202</v>
      </c>
      <c r="D655" s="308" t="s">
        <v>412</v>
      </c>
      <c r="E655" s="309" t="s">
        <v>662</v>
      </c>
      <c r="F655" s="309" t="s">
        <v>1129</v>
      </c>
      <c r="G655" s="310">
        <f>-IF(F655="I",IFERROR(VLOOKUP(C655,'Consolidado 2021'!B:H,7,FALSE),0),0)</f>
        <v>0</v>
      </c>
      <c r="H655" s="311"/>
      <c r="I655" s="312">
        <v>0</v>
      </c>
      <c r="J655" s="311"/>
      <c r="K655" s="310">
        <f>-IF(F655="I",IFERROR(SUMIF('Consolidado 2020'!N:N,Clasificaciones!C655,'Consolidado 2020'!L:L),0),0)</f>
        <v>0</v>
      </c>
      <c r="L655" s="311"/>
      <c r="M655" s="312">
        <v>0</v>
      </c>
      <c r="N655" s="311"/>
      <c r="O655" s="310">
        <v>0</v>
      </c>
      <c r="P655" s="311"/>
      <c r="Q655" s="312">
        <v>0</v>
      </c>
    </row>
    <row r="656" spans="1:17" s="313" customFormat="1" ht="12" customHeight="1" x14ac:dyDescent="0.3">
      <c r="A656" s="307" t="s">
        <v>374</v>
      </c>
      <c r="B656" s="307" t="s">
        <v>427</v>
      </c>
      <c r="C656" s="308">
        <v>403020201</v>
      </c>
      <c r="D656" s="308" t="s">
        <v>412</v>
      </c>
      <c r="E656" s="309" t="s">
        <v>662</v>
      </c>
      <c r="F656" s="309" t="s">
        <v>1132</v>
      </c>
      <c r="G656" s="310">
        <f>-IF(F656="I",IFERROR(VLOOKUP(C656,'Consolidado 2021'!B:H,7,FALSE),0),0)</f>
        <v>0</v>
      </c>
      <c r="H656" s="311"/>
      <c r="I656" s="312">
        <v>0</v>
      </c>
      <c r="J656" s="311"/>
      <c r="K656" s="310">
        <f>-IF(F656="I",IFERROR(SUMIF('Consolidado 2020'!N:N,Clasificaciones!C656,'Consolidado 2020'!L:L),0),0)</f>
        <v>-3516576</v>
      </c>
      <c r="L656" s="311"/>
      <c r="M656" s="312">
        <v>0</v>
      </c>
      <c r="N656" s="311"/>
      <c r="O656" s="310">
        <v>0</v>
      </c>
      <c r="P656" s="311"/>
      <c r="Q656" s="312">
        <v>0</v>
      </c>
    </row>
    <row r="657" spans="1:17" s="313" customFormat="1" ht="12" customHeight="1" x14ac:dyDescent="0.3">
      <c r="A657" s="307" t="s">
        <v>374</v>
      </c>
      <c r="B657" s="307" t="s">
        <v>427</v>
      </c>
      <c r="C657" s="308">
        <v>403020202</v>
      </c>
      <c r="D657" s="308" t="s">
        <v>412</v>
      </c>
      <c r="E657" s="309" t="s">
        <v>1137</v>
      </c>
      <c r="F657" s="309" t="s">
        <v>1132</v>
      </c>
      <c r="G657" s="310">
        <f>-IF(F657="I",IFERROR(VLOOKUP(C657,'Consolidado 2021'!B:H,7,FALSE),0),0)</f>
        <v>-265305</v>
      </c>
      <c r="H657" s="311"/>
      <c r="I657" s="312">
        <v>0</v>
      </c>
      <c r="J657" s="311"/>
      <c r="K657" s="310">
        <f>-IF(F657="I",IFERROR(SUMIF('Consolidado 2020'!N:N,Clasificaciones!C657,'Consolidado 2020'!L:L),0),0)</f>
        <v>0</v>
      </c>
      <c r="L657" s="311"/>
      <c r="M657" s="312">
        <v>0</v>
      </c>
      <c r="N657" s="311"/>
      <c r="O657" s="310">
        <v>0</v>
      </c>
      <c r="P657" s="311"/>
      <c r="Q657" s="312">
        <v>0</v>
      </c>
    </row>
    <row r="658" spans="1:17" s="313" customFormat="1" ht="12" customHeight="1" x14ac:dyDescent="0.3">
      <c r="A658" s="307" t="s">
        <v>374</v>
      </c>
      <c r="B658" s="307"/>
      <c r="C658" s="308">
        <v>404</v>
      </c>
      <c r="D658" s="308" t="s">
        <v>413</v>
      </c>
      <c r="E658" s="309" t="s">
        <v>662</v>
      </c>
      <c r="F658" s="309" t="s">
        <v>1129</v>
      </c>
      <c r="G658" s="310">
        <f>-IF(F658="I",IFERROR(VLOOKUP(C658,'Consolidado 2021'!B:H,7,FALSE),0),0)</f>
        <v>0</v>
      </c>
      <c r="H658" s="311"/>
      <c r="I658" s="312">
        <v>0</v>
      </c>
      <c r="J658" s="311"/>
      <c r="K658" s="310">
        <f>-IF(F658="I",IFERROR(SUMIF('Consolidado 2020'!N:N,Clasificaciones!C658,'Consolidado 2020'!L:L),0),0)</f>
        <v>0</v>
      </c>
      <c r="L658" s="311"/>
      <c r="M658" s="312">
        <v>0</v>
      </c>
      <c r="N658" s="311"/>
      <c r="O658" s="310">
        <v>0</v>
      </c>
      <c r="P658" s="311"/>
      <c r="Q658" s="312">
        <v>0</v>
      </c>
    </row>
    <row r="659" spans="1:17" s="313" customFormat="1" ht="12" customHeight="1" x14ac:dyDescent="0.3">
      <c r="A659" s="307" t="s">
        <v>374</v>
      </c>
      <c r="B659" s="307"/>
      <c r="C659" s="308">
        <v>40401</v>
      </c>
      <c r="D659" s="308" t="s">
        <v>414</v>
      </c>
      <c r="E659" s="309" t="s">
        <v>662</v>
      </c>
      <c r="F659" s="309" t="s">
        <v>1129</v>
      </c>
      <c r="G659" s="310">
        <f>-IF(F659="I",IFERROR(VLOOKUP(C659,'Consolidado 2021'!B:H,7,FALSE),0),0)</f>
        <v>0</v>
      </c>
      <c r="H659" s="311"/>
      <c r="I659" s="312">
        <v>0</v>
      </c>
      <c r="J659" s="311"/>
      <c r="K659" s="310">
        <f>-IF(F659="I",IFERROR(SUMIF('Consolidado 2020'!N:N,Clasificaciones!C659,'Consolidado 2020'!L:L),0),0)</f>
        <v>0</v>
      </c>
      <c r="L659" s="311"/>
      <c r="M659" s="312">
        <v>0</v>
      </c>
      <c r="N659" s="311"/>
      <c r="O659" s="310">
        <v>0</v>
      </c>
      <c r="P659" s="311"/>
      <c r="Q659" s="312">
        <v>0</v>
      </c>
    </row>
    <row r="660" spans="1:17" s="313" customFormat="1" ht="12" customHeight="1" x14ac:dyDescent="0.3">
      <c r="A660" s="307" t="s">
        <v>374</v>
      </c>
      <c r="B660" s="307"/>
      <c r="C660" s="308">
        <v>4040101</v>
      </c>
      <c r="D660" s="308" t="s">
        <v>414</v>
      </c>
      <c r="E660" s="309" t="s">
        <v>662</v>
      </c>
      <c r="F660" s="309" t="s">
        <v>1132</v>
      </c>
      <c r="G660" s="310">
        <f>-IF(F660="I",IFERROR(VLOOKUP(C660,'Consolidado 2021'!B:H,7,FALSE),0),0)</f>
        <v>0</v>
      </c>
      <c r="H660" s="311"/>
      <c r="I660" s="312">
        <v>0</v>
      </c>
      <c r="J660" s="311"/>
      <c r="K660" s="310">
        <f>-IF(F660="I",IFERROR(SUMIF('Consolidado 2020'!N:N,Clasificaciones!C660,'Consolidado 2020'!L:L),0),0)</f>
        <v>0</v>
      </c>
      <c r="L660" s="311"/>
      <c r="M660" s="312">
        <v>0</v>
      </c>
      <c r="N660" s="311"/>
      <c r="O660" s="310">
        <v>0</v>
      </c>
      <c r="P660" s="311"/>
      <c r="Q660" s="312">
        <v>0</v>
      </c>
    </row>
    <row r="661" spans="1:17" s="313" customFormat="1" ht="12" customHeight="1" x14ac:dyDescent="0.3">
      <c r="A661" s="307" t="s">
        <v>374</v>
      </c>
      <c r="B661" s="307"/>
      <c r="C661" s="308">
        <v>4040102</v>
      </c>
      <c r="D661" s="308" t="s">
        <v>414</v>
      </c>
      <c r="E661" s="309" t="s">
        <v>1137</v>
      </c>
      <c r="F661" s="309" t="s">
        <v>1132</v>
      </c>
      <c r="G661" s="310">
        <f>-IF(F661="I",IFERROR(VLOOKUP(C661,'Consolidado 2021'!B:H,7,FALSE),0),0)</f>
        <v>0</v>
      </c>
      <c r="H661" s="311"/>
      <c r="I661" s="312">
        <v>0</v>
      </c>
      <c r="J661" s="311"/>
      <c r="K661" s="310">
        <f>-IF(F661="I",IFERROR(SUMIF('Consolidado 2020'!N:N,Clasificaciones!C661,'Consolidado 2020'!L:L),0),0)</f>
        <v>0</v>
      </c>
      <c r="L661" s="311"/>
      <c r="M661" s="312">
        <v>0</v>
      </c>
      <c r="N661" s="311"/>
      <c r="O661" s="310">
        <v>0</v>
      </c>
      <c r="P661" s="311"/>
      <c r="Q661" s="312">
        <v>0</v>
      </c>
    </row>
    <row r="662" spans="1:17" s="313" customFormat="1" ht="12" customHeight="1" x14ac:dyDescent="0.3">
      <c r="A662" s="307" t="s">
        <v>374</v>
      </c>
      <c r="B662" s="307"/>
      <c r="C662" s="308">
        <v>406</v>
      </c>
      <c r="D662" s="308" t="s">
        <v>418</v>
      </c>
      <c r="E662" s="309" t="s">
        <v>662</v>
      </c>
      <c r="F662" s="309" t="s">
        <v>1129</v>
      </c>
      <c r="G662" s="310">
        <f>-IF(F662="I",IFERROR(VLOOKUP(C662,'Consolidado 2021'!B:H,7,FALSE),0),0)</f>
        <v>0</v>
      </c>
      <c r="H662" s="311"/>
      <c r="I662" s="312">
        <v>0</v>
      </c>
      <c r="J662" s="311"/>
      <c r="K662" s="310">
        <f>-IF(F662="I",IFERROR(SUMIF('Consolidado 2020'!N:N,Clasificaciones!C662,'Consolidado 2020'!L:L),0),0)</f>
        <v>0</v>
      </c>
      <c r="L662" s="311"/>
      <c r="M662" s="312">
        <v>0</v>
      </c>
      <c r="N662" s="311"/>
      <c r="O662" s="310">
        <v>0</v>
      </c>
      <c r="P662" s="311"/>
      <c r="Q662" s="312">
        <v>0</v>
      </c>
    </row>
    <row r="663" spans="1:17" s="313" customFormat="1" ht="12" customHeight="1" x14ac:dyDescent="0.3">
      <c r="A663" s="307" t="s">
        <v>374</v>
      </c>
      <c r="B663" s="307"/>
      <c r="C663" s="308">
        <v>40601</v>
      </c>
      <c r="D663" s="308" t="s">
        <v>419</v>
      </c>
      <c r="E663" s="309" t="s">
        <v>662</v>
      </c>
      <c r="F663" s="309" t="s">
        <v>1129</v>
      </c>
      <c r="G663" s="310">
        <f>-IF(F663="I",IFERROR(VLOOKUP(C663,'Consolidado 2021'!B:H,7,FALSE),0),0)</f>
        <v>0</v>
      </c>
      <c r="H663" s="311"/>
      <c r="I663" s="312">
        <v>0</v>
      </c>
      <c r="J663" s="311"/>
      <c r="K663" s="310">
        <f>-IF(F663="I",IFERROR(SUMIF('Consolidado 2020'!N:N,Clasificaciones!C663,'Consolidado 2020'!L:L),0),0)</f>
        <v>0</v>
      </c>
      <c r="L663" s="311"/>
      <c r="M663" s="312">
        <v>0</v>
      </c>
      <c r="N663" s="311"/>
      <c r="O663" s="310">
        <v>0</v>
      </c>
      <c r="P663" s="311"/>
      <c r="Q663" s="312">
        <v>0</v>
      </c>
    </row>
    <row r="664" spans="1:17" s="313" customFormat="1" ht="12" customHeight="1" x14ac:dyDescent="0.3">
      <c r="A664" s="307" t="s">
        <v>374</v>
      </c>
      <c r="B664" s="307" t="s">
        <v>427</v>
      </c>
      <c r="C664" s="308">
        <v>4060101</v>
      </c>
      <c r="D664" s="308" t="s">
        <v>420</v>
      </c>
      <c r="E664" s="309" t="s">
        <v>662</v>
      </c>
      <c r="F664" s="309" t="s">
        <v>1132</v>
      </c>
      <c r="G664" s="310">
        <f>-IF(F664="I",IFERROR(VLOOKUP(C664,'Consolidado 2021'!B:H,7,FALSE),0),0)</f>
        <v>-11000000</v>
      </c>
      <c r="H664" s="311"/>
      <c r="I664" s="312">
        <v>0</v>
      </c>
      <c r="J664" s="311"/>
      <c r="K664" s="310">
        <f>-IF(F664="I",IFERROR(SUMIF('Consolidado 2020'!N:N,Clasificaciones!C664,'Consolidado 2020'!L:L),0),0)</f>
        <v>0</v>
      </c>
      <c r="L664" s="311"/>
      <c r="M664" s="312">
        <v>0</v>
      </c>
      <c r="N664" s="311"/>
      <c r="O664" s="310">
        <v>0</v>
      </c>
      <c r="P664" s="311"/>
      <c r="Q664" s="312">
        <v>0</v>
      </c>
    </row>
    <row r="665" spans="1:17" s="313" customFormat="1" ht="12" customHeight="1" x14ac:dyDescent="0.3">
      <c r="A665" s="307" t="s">
        <v>374</v>
      </c>
      <c r="B665" s="307"/>
      <c r="C665" s="308">
        <v>4060102</v>
      </c>
      <c r="D665" s="308" t="s">
        <v>1354</v>
      </c>
      <c r="E665" s="309" t="s">
        <v>662</v>
      </c>
      <c r="F665" s="309" t="s">
        <v>1132</v>
      </c>
      <c r="G665" s="310">
        <f>-IF(F665="I",IFERROR(VLOOKUP(C665,'Consolidado 2021'!B:H,7,FALSE),0),0)</f>
        <v>0</v>
      </c>
      <c r="H665" s="311"/>
      <c r="I665" s="312">
        <v>0</v>
      </c>
      <c r="J665" s="311"/>
      <c r="K665" s="310">
        <f>-IF(F665="I",IFERROR(SUMIF('Consolidado 2020'!N:N,Clasificaciones!C665,'Consolidado 2020'!L:L),0),0)</f>
        <v>0</v>
      </c>
      <c r="L665" s="311"/>
      <c r="M665" s="312">
        <v>0</v>
      </c>
      <c r="N665" s="311"/>
      <c r="O665" s="310">
        <v>0</v>
      </c>
      <c r="P665" s="311"/>
      <c r="Q665" s="312">
        <v>0</v>
      </c>
    </row>
    <row r="666" spans="1:17" s="313" customFormat="1" ht="12" customHeight="1" x14ac:dyDescent="0.3">
      <c r="A666" s="307" t="s">
        <v>374</v>
      </c>
      <c r="B666" s="307"/>
      <c r="C666" s="308">
        <v>40602</v>
      </c>
      <c r="D666" s="308" t="s">
        <v>1355</v>
      </c>
      <c r="E666" s="309" t="s">
        <v>662</v>
      </c>
      <c r="F666" s="309" t="s">
        <v>1129</v>
      </c>
      <c r="G666" s="310">
        <f>-IF(F666="I",IFERROR(VLOOKUP(C666,'Consolidado 2021'!B:H,7,FALSE),0),0)</f>
        <v>0</v>
      </c>
      <c r="H666" s="311"/>
      <c r="I666" s="312">
        <v>0</v>
      </c>
      <c r="J666" s="311"/>
      <c r="K666" s="310">
        <f>-IF(F666="I",IFERROR(SUMIF('Consolidado 2020'!N:N,Clasificaciones!C666,'Consolidado 2020'!L:L),0),0)</f>
        <v>0</v>
      </c>
      <c r="L666" s="311"/>
      <c r="M666" s="312">
        <v>0</v>
      </c>
      <c r="N666" s="311"/>
      <c r="O666" s="310">
        <v>0</v>
      </c>
      <c r="P666" s="311"/>
      <c r="Q666" s="312">
        <v>0</v>
      </c>
    </row>
    <row r="667" spans="1:17" s="313" customFormat="1" ht="12" customHeight="1" x14ac:dyDescent="0.3">
      <c r="A667" s="307" t="s">
        <v>374</v>
      </c>
      <c r="B667" s="307"/>
      <c r="C667" s="308">
        <v>4060201</v>
      </c>
      <c r="D667" s="308" t="s">
        <v>1356</v>
      </c>
      <c r="E667" s="309" t="s">
        <v>662</v>
      </c>
      <c r="F667" s="309" t="s">
        <v>1132</v>
      </c>
      <c r="G667" s="310">
        <f>-IF(F667="I",IFERROR(VLOOKUP(C667,'Consolidado 2021'!B:H,7,FALSE),0),0)</f>
        <v>0</v>
      </c>
      <c r="H667" s="311"/>
      <c r="I667" s="312">
        <v>0</v>
      </c>
      <c r="J667" s="311"/>
      <c r="K667" s="310">
        <f>-IF(F667="I",IFERROR(SUMIF('Consolidado 2020'!N:N,Clasificaciones!C667,'Consolidado 2020'!L:L),0),0)</f>
        <v>0</v>
      </c>
      <c r="L667" s="311"/>
      <c r="M667" s="312">
        <v>0</v>
      </c>
      <c r="N667" s="311"/>
      <c r="O667" s="310">
        <v>0</v>
      </c>
      <c r="P667" s="311"/>
      <c r="Q667" s="312">
        <v>0</v>
      </c>
    </row>
    <row r="668" spans="1:17" s="313" customFormat="1" ht="12" customHeight="1" x14ac:dyDescent="0.3">
      <c r="A668" s="307" t="s">
        <v>374</v>
      </c>
      <c r="B668" s="307"/>
      <c r="C668" s="308">
        <v>4060202</v>
      </c>
      <c r="D668" s="308" t="s">
        <v>1356</v>
      </c>
      <c r="E668" s="309" t="s">
        <v>662</v>
      </c>
      <c r="F668" s="309" t="s">
        <v>1132</v>
      </c>
      <c r="G668" s="310">
        <f>-IF(F668="I",IFERROR(VLOOKUP(C668,'Consolidado 2021'!B:H,7,FALSE),0),0)</f>
        <v>0</v>
      </c>
      <c r="H668" s="311"/>
      <c r="I668" s="312">
        <v>0</v>
      </c>
      <c r="J668" s="311"/>
      <c r="K668" s="310">
        <f>-IF(F668="I",IFERROR(SUMIF('Consolidado 2020'!N:N,Clasificaciones!C668,'Consolidado 2020'!L:L),0),0)</f>
        <v>0</v>
      </c>
      <c r="L668" s="311"/>
      <c r="M668" s="312">
        <v>0</v>
      </c>
      <c r="N668" s="311"/>
      <c r="O668" s="310">
        <v>0</v>
      </c>
      <c r="P668" s="311"/>
      <c r="Q668" s="312">
        <v>0</v>
      </c>
    </row>
    <row r="669" spans="1:17" s="313" customFormat="1" ht="12" customHeight="1" x14ac:dyDescent="0.3">
      <c r="A669" s="307" t="s">
        <v>374</v>
      </c>
      <c r="B669" s="307"/>
      <c r="C669" s="308">
        <v>40603</v>
      </c>
      <c r="D669" s="308" t="s">
        <v>1357</v>
      </c>
      <c r="E669" s="309" t="s">
        <v>662</v>
      </c>
      <c r="F669" s="309" t="s">
        <v>1129</v>
      </c>
      <c r="G669" s="310">
        <f>-IF(F669="I",IFERROR(VLOOKUP(C669,'Consolidado 2021'!B:H,7,FALSE),0),0)</f>
        <v>0</v>
      </c>
      <c r="H669" s="311"/>
      <c r="I669" s="312">
        <v>0</v>
      </c>
      <c r="J669" s="311"/>
      <c r="K669" s="310">
        <f>-IF(F669="I",IFERROR(SUMIF('Consolidado 2020'!N:N,Clasificaciones!C669,'Consolidado 2020'!L:L),0),0)</f>
        <v>0</v>
      </c>
      <c r="L669" s="311"/>
      <c r="M669" s="312">
        <v>0</v>
      </c>
      <c r="N669" s="311"/>
      <c r="O669" s="310">
        <v>0</v>
      </c>
      <c r="P669" s="311"/>
      <c r="Q669" s="312">
        <v>0</v>
      </c>
    </row>
    <row r="670" spans="1:17" s="313" customFormat="1" ht="12" customHeight="1" x14ac:dyDescent="0.3">
      <c r="A670" s="307" t="s">
        <v>374</v>
      </c>
      <c r="B670" s="307"/>
      <c r="C670" s="308">
        <v>4060301</v>
      </c>
      <c r="D670" s="308" t="s">
        <v>1358</v>
      </c>
      <c r="E670" s="309" t="s">
        <v>662</v>
      </c>
      <c r="F670" s="309" t="s">
        <v>1132</v>
      </c>
      <c r="G670" s="310">
        <f>-IF(F670="I",IFERROR(VLOOKUP(C670,'Consolidado 2021'!B:H,7,FALSE),0),0)</f>
        <v>0</v>
      </c>
      <c r="H670" s="311"/>
      <c r="I670" s="312">
        <v>0</v>
      </c>
      <c r="J670" s="311"/>
      <c r="K670" s="310">
        <f>-IF(F670="I",IFERROR(SUMIF('Consolidado 2020'!N:N,Clasificaciones!C670,'Consolidado 2020'!L:L),0),0)</f>
        <v>0</v>
      </c>
      <c r="L670" s="311"/>
      <c r="M670" s="312">
        <v>0</v>
      </c>
      <c r="N670" s="311"/>
      <c r="O670" s="310">
        <v>0</v>
      </c>
      <c r="P670" s="311"/>
      <c r="Q670" s="312">
        <v>0</v>
      </c>
    </row>
    <row r="671" spans="1:17" s="313" customFormat="1" ht="12" customHeight="1" x14ac:dyDescent="0.3">
      <c r="A671" s="307" t="s">
        <v>374</v>
      </c>
      <c r="B671" s="307"/>
      <c r="C671" s="308">
        <v>4060302</v>
      </c>
      <c r="D671" s="308" t="s">
        <v>1359</v>
      </c>
      <c r="E671" s="309" t="s">
        <v>662</v>
      </c>
      <c r="F671" s="309" t="s">
        <v>1132</v>
      </c>
      <c r="G671" s="310">
        <f>-IF(F671="I",IFERROR(VLOOKUP(C671,'Consolidado 2021'!B:H,7,FALSE),0),0)</f>
        <v>0</v>
      </c>
      <c r="H671" s="311"/>
      <c r="I671" s="312">
        <v>0</v>
      </c>
      <c r="J671" s="311"/>
      <c r="K671" s="310">
        <f>-IF(F671="I",IFERROR(SUMIF('Consolidado 2020'!N:N,Clasificaciones!C671,'Consolidado 2020'!L:L),0),0)</f>
        <v>0</v>
      </c>
      <c r="L671" s="311"/>
      <c r="M671" s="312">
        <v>0</v>
      </c>
      <c r="N671" s="311"/>
      <c r="O671" s="310">
        <v>0</v>
      </c>
      <c r="P671" s="311"/>
      <c r="Q671" s="312">
        <v>0</v>
      </c>
    </row>
    <row r="672" spans="1:17" s="313" customFormat="1" ht="12" customHeight="1" x14ac:dyDescent="0.3">
      <c r="A672" s="307" t="s">
        <v>374</v>
      </c>
      <c r="B672" s="307"/>
      <c r="C672" s="308">
        <v>40604</v>
      </c>
      <c r="D672" s="308" t="s">
        <v>421</v>
      </c>
      <c r="E672" s="309" t="s">
        <v>662</v>
      </c>
      <c r="F672" s="309" t="s">
        <v>1129</v>
      </c>
      <c r="G672" s="310">
        <f>-IF(F672="I",IFERROR(VLOOKUP(C672,'Consolidado 2021'!B:H,7,FALSE),0),0)</f>
        <v>0</v>
      </c>
      <c r="H672" s="311"/>
      <c r="I672" s="312">
        <v>0</v>
      </c>
      <c r="J672" s="311"/>
      <c r="K672" s="310">
        <f>-IF(F672="I",IFERROR(SUMIF('Consolidado 2020'!N:N,Clasificaciones!C672,'Consolidado 2020'!L:L),0),0)</f>
        <v>0</v>
      </c>
      <c r="L672" s="311"/>
      <c r="M672" s="312">
        <v>0</v>
      </c>
      <c r="N672" s="311"/>
      <c r="O672" s="310">
        <v>0</v>
      </c>
      <c r="P672" s="311"/>
      <c r="Q672" s="312">
        <v>0</v>
      </c>
    </row>
    <row r="673" spans="1:17" s="313" customFormat="1" ht="12" customHeight="1" x14ac:dyDescent="0.3">
      <c r="A673" s="307" t="s">
        <v>374</v>
      </c>
      <c r="B673" s="307" t="s">
        <v>427</v>
      </c>
      <c r="C673" s="308">
        <v>4060401</v>
      </c>
      <c r="D673" s="308" t="s">
        <v>422</v>
      </c>
      <c r="E673" s="309" t="s">
        <v>662</v>
      </c>
      <c r="F673" s="309" t="s">
        <v>1132</v>
      </c>
      <c r="G673" s="310">
        <f>-IF(F673="I",IFERROR(VLOOKUP(C673,'Consolidado 2021'!B:H,7,FALSE),0),0)</f>
        <v>-77220978</v>
      </c>
      <c r="H673" s="311"/>
      <c r="I673" s="312">
        <v>0</v>
      </c>
      <c r="J673" s="311"/>
      <c r="K673" s="310">
        <f>-IF(F673="I",IFERROR(SUMIF('Consolidado 2020'!N:N,Clasificaciones!C673,'Consolidado 2020'!L:L),0),0)</f>
        <v>-85870468</v>
      </c>
      <c r="L673" s="311"/>
      <c r="M673" s="312">
        <v>0</v>
      </c>
      <c r="N673" s="311"/>
      <c r="O673" s="310">
        <v>0</v>
      </c>
      <c r="P673" s="311"/>
      <c r="Q673" s="312">
        <v>0</v>
      </c>
    </row>
    <row r="674" spans="1:17" s="313" customFormat="1" ht="12" customHeight="1" x14ac:dyDescent="0.3">
      <c r="A674" s="307" t="s">
        <v>374</v>
      </c>
      <c r="B674" s="307" t="s">
        <v>427</v>
      </c>
      <c r="C674" s="308">
        <v>4060402</v>
      </c>
      <c r="D674" s="308" t="s">
        <v>423</v>
      </c>
      <c r="E674" s="309" t="s">
        <v>1137</v>
      </c>
      <c r="F674" s="309" t="s">
        <v>1132</v>
      </c>
      <c r="G674" s="310">
        <f>-IF(F674="I",IFERROR(VLOOKUP(C674,'Consolidado 2021'!B:H,7,FALSE),0),0)</f>
        <v>-8655356</v>
      </c>
      <c r="H674" s="311"/>
      <c r="I674" s="312">
        <v>0</v>
      </c>
      <c r="J674" s="311"/>
      <c r="K674" s="310">
        <f>-IF(F674="I",IFERROR(SUMIF('Consolidado 2020'!N:N,Clasificaciones!C674,'Consolidado 2020'!L:L),0),0)</f>
        <v>0</v>
      </c>
      <c r="L674" s="311"/>
      <c r="M674" s="312">
        <v>0</v>
      </c>
      <c r="N674" s="311"/>
      <c r="O674" s="310">
        <v>0</v>
      </c>
      <c r="P674" s="311"/>
      <c r="Q674" s="312">
        <v>0</v>
      </c>
    </row>
    <row r="675" spans="1:17" s="313" customFormat="1" ht="12" customHeight="1" x14ac:dyDescent="0.3">
      <c r="A675" s="307" t="s">
        <v>374</v>
      </c>
      <c r="B675" s="307"/>
      <c r="C675" s="308">
        <v>40605</v>
      </c>
      <c r="D675" s="308" t="s">
        <v>424</v>
      </c>
      <c r="E675" s="309" t="s">
        <v>662</v>
      </c>
      <c r="F675" s="309" t="s">
        <v>1129</v>
      </c>
      <c r="G675" s="310">
        <f>-IF(F675="I",IFERROR(VLOOKUP(C675,'Consolidado 2021'!B:H,7,FALSE),0),0)</f>
        <v>0</v>
      </c>
      <c r="H675" s="311"/>
      <c r="I675" s="312">
        <v>0</v>
      </c>
      <c r="J675" s="311"/>
      <c r="K675" s="310">
        <f>-IF(F675="I",IFERROR(SUMIF('Consolidado 2020'!N:N,Clasificaciones!C675,'Consolidado 2020'!L:L),0),0)</f>
        <v>0</v>
      </c>
      <c r="L675" s="311"/>
      <c r="M675" s="312">
        <v>0</v>
      </c>
      <c r="N675" s="311"/>
      <c r="O675" s="310">
        <v>0</v>
      </c>
      <c r="P675" s="311"/>
      <c r="Q675" s="312">
        <v>0</v>
      </c>
    </row>
    <row r="676" spans="1:17" s="313" customFormat="1" ht="12" customHeight="1" x14ac:dyDescent="0.3">
      <c r="A676" s="307" t="s">
        <v>374</v>
      </c>
      <c r="B676" s="307" t="s">
        <v>427</v>
      </c>
      <c r="C676" s="308">
        <v>4060501</v>
      </c>
      <c r="D676" s="308" t="s">
        <v>425</v>
      </c>
      <c r="E676" s="309" t="s">
        <v>662</v>
      </c>
      <c r="F676" s="309" t="s">
        <v>1132</v>
      </c>
      <c r="G676" s="310">
        <f>-IF(F676="I",IFERROR(VLOOKUP(C676,'Consolidado 2021'!B:H,7,FALSE),0),0)</f>
        <v>-19128253</v>
      </c>
      <c r="H676" s="311"/>
      <c r="I676" s="312">
        <v>0</v>
      </c>
      <c r="J676" s="311"/>
      <c r="K676" s="310">
        <f>-IF(F676="I",IFERROR(SUMIF('Consolidado 2020'!N:N,Clasificaciones!C676,'Consolidado 2020'!L:L),0),0)</f>
        <v>-21483865</v>
      </c>
      <c r="L676" s="311"/>
      <c r="M676" s="312">
        <v>0</v>
      </c>
      <c r="N676" s="311"/>
      <c r="O676" s="310">
        <v>0</v>
      </c>
      <c r="P676" s="311"/>
      <c r="Q676" s="312">
        <v>0</v>
      </c>
    </row>
    <row r="677" spans="1:17" s="313" customFormat="1" ht="12" customHeight="1" x14ac:dyDescent="0.3">
      <c r="A677" s="307" t="s">
        <v>374</v>
      </c>
      <c r="B677" s="307" t="s">
        <v>427</v>
      </c>
      <c r="C677" s="308">
        <v>4060502</v>
      </c>
      <c r="D677" s="308" t="s">
        <v>426</v>
      </c>
      <c r="E677" s="309" t="s">
        <v>1137</v>
      </c>
      <c r="F677" s="309" t="s">
        <v>1132</v>
      </c>
      <c r="G677" s="310">
        <f>-IF(F677="I",IFERROR(VLOOKUP(C677,'Consolidado 2021'!B:H,7,FALSE),0),0)</f>
        <v>-2090413</v>
      </c>
      <c r="H677" s="311"/>
      <c r="I677" s="312">
        <v>0</v>
      </c>
      <c r="J677" s="311"/>
      <c r="K677" s="310">
        <f>-IF(F677="I",IFERROR(SUMIF('Consolidado 2020'!N:N,Clasificaciones!C677,'Consolidado 2020'!L:L),0),0)</f>
        <v>0</v>
      </c>
      <c r="L677" s="311"/>
      <c r="M677" s="312">
        <v>0</v>
      </c>
      <c r="N677" s="311"/>
      <c r="O677" s="310">
        <v>0</v>
      </c>
      <c r="P677" s="311"/>
      <c r="Q677" s="312">
        <v>0</v>
      </c>
    </row>
    <row r="678" spans="1:17" s="313" customFormat="1" ht="12" customHeight="1" x14ac:dyDescent="0.3">
      <c r="A678" s="307" t="s">
        <v>374</v>
      </c>
      <c r="B678" s="307"/>
      <c r="C678" s="308">
        <v>40606</v>
      </c>
      <c r="D678" s="308" t="s">
        <v>427</v>
      </c>
      <c r="E678" s="309" t="s">
        <v>662</v>
      </c>
      <c r="F678" s="309" t="s">
        <v>1129</v>
      </c>
      <c r="G678" s="310">
        <f>-IF(F678="I",IFERROR(VLOOKUP(C678,'Consolidado 2021'!B:H,7,FALSE),0),0)</f>
        <v>0</v>
      </c>
      <c r="H678" s="311"/>
      <c r="I678" s="312">
        <v>0</v>
      </c>
      <c r="J678" s="311"/>
      <c r="K678" s="310">
        <f>-IF(F678="I",IFERROR(SUMIF('Consolidado 2020'!N:N,Clasificaciones!C678,'Consolidado 2020'!L:L),0),0)</f>
        <v>0</v>
      </c>
      <c r="L678" s="311"/>
      <c r="M678" s="312">
        <v>0</v>
      </c>
      <c r="N678" s="311"/>
      <c r="O678" s="310">
        <v>0</v>
      </c>
      <c r="P678" s="311"/>
      <c r="Q678" s="312">
        <v>0</v>
      </c>
    </row>
    <row r="679" spans="1:17" s="313" customFormat="1" ht="12" customHeight="1" x14ac:dyDescent="0.3">
      <c r="A679" s="307" t="s">
        <v>374</v>
      </c>
      <c r="B679" s="307" t="s">
        <v>427</v>
      </c>
      <c r="C679" s="308">
        <v>4060601</v>
      </c>
      <c r="D679" s="308" t="s">
        <v>428</v>
      </c>
      <c r="E679" s="309" t="s">
        <v>662</v>
      </c>
      <c r="F679" s="309" t="s">
        <v>1132</v>
      </c>
      <c r="G679" s="310">
        <f>-IF(F679="I",IFERROR(VLOOKUP(C679,'Consolidado 2021'!B:H,7,FALSE),0),0)</f>
        <v>-235150</v>
      </c>
      <c r="H679" s="311"/>
      <c r="I679" s="312">
        <v>0</v>
      </c>
      <c r="J679" s="311"/>
      <c r="K679" s="310">
        <f>-IF(F679="I",IFERROR(SUMIF('Consolidado 2020'!N:N,Clasificaciones!C679,'Consolidado 2020'!L:L),0),0)</f>
        <v>-6021870</v>
      </c>
      <c r="L679" s="311"/>
      <c r="M679" s="312">
        <v>0</v>
      </c>
      <c r="N679" s="311"/>
      <c r="O679" s="310">
        <v>0</v>
      </c>
      <c r="P679" s="311"/>
      <c r="Q679" s="312">
        <v>0</v>
      </c>
    </row>
    <row r="680" spans="1:17" s="313" customFormat="1" ht="12" customHeight="1" x14ac:dyDescent="0.3">
      <c r="A680" s="307" t="s">
        <v>374</v>
      </c>
      <c r="B680" s="307" t="s">
        <v>427</v>
      </c>
      <c r="C680" s="308">
        <v>4060602</v>
      </c>
      <c r="D680" s="308" t="s">
        <v>429</v>
      </c>
      <c r="E680" s="309" t="s">
        <v>662</v>
      </c>
      <c r="F680" s="309" t="s">
        <v>1132</v>
      </c>
      <c r="G680" s="310">
        <f>-IF(F680="I",IFERROR(VLOOKUP(C680,'Consolidado 2021'!B:H,7,FALSE),0),0)</f>
        <v>-2049375</v>
      </c>
      <c r="H680" s="311"/>
      <c r="I680" s="312">
        <v>0</v>
      </c>
      <c r="J680" s="311"/>
      <c r="K680" s="310">
        <f>-IF(F680="I",IFERROR(SUMIF('Consolidado 2020'!N:N,Clasificaciones!C680,'Consolidado 2020'!L:L),0),0)</f>
        <v>0</v>
      </c>
      <c r="L680" s="311"/>
      <c r="M680" s="312">
        <v>0</v>
      </c>
      <c r="N680" s="311"/>
      <c r="O680" s="310">
        <v>0</v>
      </c>
      <c r="P680" s="311"/>
      <c r="Q680" s="312">
        <v>0</v>
      </c>
    </row>
    <row r="681" spans="1:17" s="313" customFormat="1" ht="12" customHeight="1" x14ac:dyDescent="0.3">
      <c r="A681" s="307" t="s">
        <v>374</v>
      </c>
      <c r="B681" s="307"/>
      <c r="C681" s="308">
        <v>407</v>
      </c>
      <c r="D681" s="308" t="s">
        <v>430</v>
      </c>
      <c r="E681" s="309" t="s">
        <v>662</v>
      </c>
      <c r="F681" s="309" t="s">
        <v>1129</v>
      </c>
      <c r="G681" s="310">
        <f>-IF(F681="I",IFERROR(VLOOKUP(C681,'Consolidado 2021'!B:H,7,FALSE),0),0)</f>
        <v>0</v>
      </c>
      <c r="H681" s="311"/>
      <c r="I681" s="312">
        <v>0</v>
      </c>
      <c r="J681" s="311"/>
      <c r="K681" s="310">
        <f>-IF(F681="I",IFERROR(SUMIF('Consolidado 2020'!N:N,Clasificaciones!C681,'Consolidado 2020'!L:L),0),0)</f>
        <v>0</v>
      </c>
      <c r="L681" s="311"/>
      <c r="M681" s="312">
        <v>0</v>
      </c>
      <c r="N681" s="311"/>
      <c r="O681" s="310">
        <v>0</v>
      </c>
      <c r="P681" s="311"/>
      <c r="Q681" s="312">
        <v>0</v>
      </c>
    </row>
    <row r="682" spans="1:17" s="313" customFormat="1" ht="12" customHeight="1" x14ac:dyDescent="0.3">
      <c r="A682" s="307" t="s">
        <v>374</v>
      </c>
      <c r="B682" s="307" t="s">
        <v>1109</v>
      </c>
      <c r="C682" s="308">
        <v>40701</v>
      </c>
      <c r="D682" s="308" t="s">
        <v>1109</v>
      </c>
      <c r="E682" s="309" t="s">
        <v>662</v>
      </c>
      <c r="F682" s="309" t="s">
        <v>1132</v>
      </c>
      <c r="G682" s="310">
        <f>-IF(F682="I",IFERROR(VLOOKUP(C682,'Consolidado 2021'!B:H,7,FALSE),0),0)</f>
        <v>-3714440</v>
      </c>
      <c r="H682" s="311"/>
      <c r="I682" s="312">
        <v>0</v>
      </c>
      <c r="J682" s="311"/>
      <c r="K682" s="310">
        <f>-IF(F682="I",IFERROR(SUMIF('Consolidado 2020'!N:N,Clasificaciones!C682,'Consolidado 2020'!L:L),0),0)</f>
        <v>-1193634</v>
      </c>
      <c r="L682" s="311"/>
      <c r="M682" s="312">
        <v>0</v>
      </c>
      <c r="N682" s="311"/>
      <c r="O682" s="310">
        <v>0</v>
      </c>
      <c r="P682" s="311"/>
      <c r="Q682" s="312">
        <v>0</v>
      </c>
    </row>
    <row r="683" spans="1:17" s="313" customFormat="1" ht="12" customHeight="1" x14ac:dyDescent="0.3">
      <c r="A683" s="307" t="s">
        <v>374</v>
      </c>
      <c r="B683" s="307"/>
      <c r="C683" s="308">
        <v>40702</v>
      </c>
      <c r="D683" s="308" t="s">
        <v>432</v>
      </c>
      <c r="E683" s="309" t="s">
        <v>662</v>
      </c>
      <c r="F683" s="309" t="s">
        <v>1129</v>
      </c>
      <c r="G683" s="310">
        <f>-IF(F683="I",IFERROR(VLOOKUP(C683,'Consolidado 2021'!B:H,7,FALSE),0),0)</f>
        <v>0</v>
      </c>
      <c r="H683" s="311"/>
      <c r="I683" s="312">
        <v>0</v>
      </c>
      <c r="J683" s="311"/>
      <c r="K683" s="310">
        <f>-IF(F683="I",IFERROR(SUMIF('Consolidado 2020'!N:N,Clasificaciones!C683,'Consolidado 2020'!L:L),0),0)</f>
        <v>0</v>
      </c>
      <c r="L683" s="311"/>
      <c r="M683" s="312">
        <v>0</v>
      </c>
      <c r="N683" s="311"/>
      <c r="O683" s="310">
        <v>0</v>
      </c>
      <c r="P683" s="311"/>
      <c r="Q683" s="312">
        <v>0</v>
      </c>
    </row>
    <row r="684" spans="1:17" s="313" customFormat="1" ht="12" customHeight="1" x14ac:dyDescent="0.3">
      <c r="A684" s="307" t="s">
        <v>374</v>
      </c>
      <c r="B684" s="307" t="s">
        <v>1360</v>
      </c>
      <c r="C684" s="308">
        <v>4070201</v>
      </c>
      <c r="D684" s="308" t="s">
        <v>433</v>
      </c>
      <c r="E684" s="309" t="s">
        <v>662</v>
      </c>
      <c r="F684" s="309" t="s">
        <v>1132</v>
      </c>
      <c r="G684" s="310">
        <f>-IF(F684="I",IFERROR(VLOOKUP(C684,'Consolidado 2021'!B:H,7,FALSE),0),0)</f>
        <v>-2455783775</v>
      </c>
      <c r="H684" s="311"/>
      <c r="I684" s="312">
        <v>0</v>
      </c>
      <c r="J684" s="311"/>
      <c r="K684" s="310">
        <f>-IF(F684="I",IFERROR(SUMIF('Consolidado 2020'!N:N,Clasificaciones!C684,'Consolidado 2020'!L:L),0),0)</f>
        <v>-1289273799</v>
      </c>
      <c r="L684" s="311"/>
      <c r="M684" s="312">
        <v>0</v>
      </c>
      <c r="N684" s="311"/>
      <c r="O684" s="310">
        <v>0</v>
      </c>
      <c r="P684" s="311"/>
      <c r="Q684" s="312">
        <v>0</v>
      </c>
    </row>
    <row r="685" spans="1:17" s="313" customFormat="1" ht="12" customHeight="1" x14ac:dyDescent="0.3">
      <c r="A685" s="307" t="s">
        <v>374</v>
      </c>
      <c r="B685" s="307" t="s">
        <v>1360</v>
      </c>
      <c r="C685" s="308">
        <v>4070202</v>
      </c>
      <c r="D685" s="308" t="s">
        <v>434</v>
      </c>
      <c r="E685" s="309" t="s">
        <v>662</v>
      </c>
      <c r="F685" s="309" t="s">
        <v>1132</v>
      </c>
      <c r="G685" s="310">
        <f>-IF(F685="I",IFERROR(VLOOKUP(C685,'Consolidado 2021'!B:H,7,FALSE),0),0)</f>
        <v>-1212172601</v>
      </c>
      <c r="H685" s="311"/>
      <c r="I685" s="312">
        <v>0</v>
      </c>
      <c r="J685" s="311"/>
      <c r="K685" s="310">
        <f>-IF(F685="I",IFERROR(SUMIF('Consolidado 2020'!N:N,Clasificaciones!C685,'Consolidado 2020'!L:L),0),0)</f>
        <v>0</v>
      </c>
      <c r="L685" s="311"/>
      <c r="M685" s="312">
        <v>0</v>
      </c>
      <c r="N685" s="311"/>
      <c r="O685" s="310">
        <v>0</v>
      </c>
      <c r="P685" s="311"/>
      <c r="Q685" s="312">
        <v>0</v>
      </c>
    </row>
    <row r="686" spans="1:17" s="313" customFormat="1" ht="12" customHeight="1" x14ac:dyDescent="0.3">
      <c r="A686" s="307" t="s">
        <v>374</v>
      </c>
      <c r="B686" s="307"/>
      <c r="C686" s="308">
        <v>408</v>
      </c>
      <c r="D686" s="308" t="s">
        <v>435</v>
      </c>
      <c r="E686" s="309" t="s">
        <v>662</v>
      </c>
      <c r="F686" s="309" t="s">
        <v>1129</v>
      </c>
      <c r="G686" s="310">
        <f>-IF(F686="I",IFERROR(VLOOKUP(C686,'Consolidado 2021'!B:H,7,FALSE),0),0)</f>
        <v>0</v>
      </c>
      <c r="H686" s="311"/>
      <c r="I686" s="312">
        <v>0</v>
      </c>
      <c r="J686" s="311"/>
      <c r="K686" s="310">
        <f>-IF(F686="I",IFERROR(SUMIF('Consolidado 2020'!N:N,Clasificaciones!C686,'Consolidado 2020'!L:L),0),0)</f>
        <v>0</v>
      </c>
      <c r="L686" s="311"/>
      <c r="M686" s="312">
        <v>0</v>
      </c>
      <c r="N686" s="311"/>
      <c r="O686" s="310">
        <v>0</v>
      </c>
      <c r="P686" s="311"/>
      <c r="Q686" s="312">
        <v>0</v>
      </c>
    </row>
    <row r="687" spans="1:17" s="313" customFormat="1" ht="12" customHeight="1" x14ac:dyDescent="0.3">
      <c r="A687" s="307" t="s">
        <v>374</v>
      </c>
      <c r="B687" s="307"/>
      <c r="C687" s="308">
        <v>40801</v>
      </c>
      <c r="D687" s="308" t="s">
        <v>1361</v>
      </c>
      <c r="E687" s="309" t="s">
        <v>662</v>
      </c>
      <c r="F687" s="309" t="s">
        <v>1132</v>
      </c>
      <c r="G687" s="310">
        <f>-IF(F687="I",IFERROR(VLOOKUP(C687,'Consolidado 2021'!B:H,7,FALSE),0),0)</f>
        <v>0</v>
      </c>
      <c r="H687" s="311"/>
      <c r="I687" s="312">
        <v>0</v>
      </c>
      <c r="J687" s="311"/>
      <c r="K687" s="310">
        <f>-IF(F687="I",IFERROR(SUMIF('Consolidado 2020'!N:N,Clasificaciones!C687,'Consolidado 2020'!L:L),0),0)</f>
        <v>0</v>
      </c>
      <c r="L687" s="311"/>
      <c r="M687" s="312">
        <v>0</v>
      </c>
      <c r="N687" s="311"/>
      <c r="O687" s="310">
        <v>0</v>
      </c>
      <c r="P687" s="311"/>
      <c r="Q687" s="312">
        <v>0</v>
      </c>
    </row>
    <row r="688" spans="1:17" s="313" customFormat="1" ht="12" customHeight="1" x14ac:dyDescent="0.3">
      <c r="A688" s="307" t="s">
        <v>374</v>
      </c>
      <c r="B688" s="307" t="s">
        <v>1320</v>
      </c>
      <c r="C688" s="308">
        <v>40802</v>
      </c>
      <c r="D688" s="308" t="s">
        <v>436</v>
      </c>
      <c r="E688" s="309" t="s">
        <v>662</v>
      </c>
      <c r="F688" s="309" t="s">
        <v>1132</v>
      </c>
      <c r="G688" s="310">
        <f>-IF(F688="I",IFERROR(VLOOKUP(C688,'Consolidado 2021'!B:H,7,FALSE),0),0)</f>
        <v>-8730</v>
      </c>
      <c r="H688" s="311"/>
      <c r="I688" s="312">
        <v>0</v>
      </c>
      <c r="J688" s="311"/>
      <c r="K688" s="310">
        <f>-IF(F688="I",IFERROR(SUMIF('Consolidado 2020'!N:N,Clasificaciones!C688,'Consolidado 2020'!L:L),0),0)</f>
        <v>0</v>
      </c>
      <c r="L688" s="311"/>
      <c r="M688" s="312">
        <v>0</v>
      </c>
      <c r="N688" s="311"/>
      <c r="O688" s="310">
        <v>0</v>
      </c>
      <c r="P688" s="311"/>
      <c r="Q688" s="312">
        <v>0</v>
      </c>
    </row>
    <row r="689" spans="1:17" s="313" customFormat="1" ht="12" customHeight="1" x14ac:dyDescent="0.3">
      <c r="A689" s="307" t="s">
        <v>374</v>
      </c>
      <c r="B689" s="307" t="s">
        <v>1110</v>
      </c>
      <c r="C689" s="308">
        <v>40803</v>
      </c>
      <c r="D689" s="308" t="s">
        <v>1110</v>
      </c>
      <c r="E689" s="309" t="s">
        <v>662</v>
      </c>
      <c r="F689" s="309" t="s">
        <v>1132</v>
      </c>
      <c r="G689" s="310">
        <f>-IF(F689="I",IFERROR(VLOOKUP(C689,'Consolidado 2021'!B:H,7,FALSE),0),0)</f>
        <v>-49788039</v>
      </c>
      <c r="H689" s="311"/>
      <c r="I689" s="312">
        <v>0</v>
      </c>
      <c r="J689" s="311"/>
      <c r="K689" s="310">
        <f>-IF(F689="I",IFERROR(SUMIF('Consolidado 2020'!N:N,Clasificaciones!C689,'Consolidado 2020'!L:L),0),0)</f>
        <v>-12973985</v>
      </c>
      <c r="L689" s="311"/>
      <c r="M689" s="312">
        <v>0</v>
      </c>
      <c r="N689" s="311"/>
      <c r="O689" s="310">
        <v>0</v>
      </c>
      <c r="P689" s="311"/>
      <c r="Q689" s="312">
        <v>0</v>
      </c>
    </row>
    <row r="690" spans="1:17" s="313" customFormat="1" ht="12" customHeight="1" x14ac:dyDescent="0.3">
      <c r="A690" s="307" t="s">
        <v>374</v>
      </c>
      <c r="B690" s="307"/>
      <c r="C690" s="308">
        <v>40804</v>
      </c>
      <c r="D690" s="308" t="s">
        <v>1362</v>
      </c>
      <c r="E690" s="309" t="s">
        <v>662</v>
      </c>
      <c r="F690" s="309" t="s">
        <v>1132</v>
      </c>
      <c r="G690" s="310">
        <f>-IF(F690="I",IFERROR(VLOOKUP(C690,'Consolidado 2021'!B:H,7,FALSE),0),0)</f>
        <v>0</v>
      </c>
      <c r="H690" s="311"/>
      <c r="I690" s="312">
        <v>0</v>
      </c>
      <c r="J690" s="311"/>
      <c r="K690" s="310">
        <f>-IF(F690="I",IFERROR(SUMIF('Consolidado 2020'!N:N,Clasificaciones!C690,'Consolidado 2020'!L:L),0),0)</f>
        <v>0</v>
      </c>
      <c r="L690" s="311"/>
      <c r="M690" s="312">
        <v>0</v>
      </c>
      <c r="N690" s="311"/>
      <c r="O690" s="310">
        <v>0</v>
      </c>
      <c r="P690" s="311"/>
      <c r="Q690" s="312">
        <v>0</v>
      </c>
    </row>
    <row r="691" spans="1:17" s="313" customFormat="1" ht="12" customHeight="1" x14ac:dyDescent="0.3">
      <c r="A691" s="307" t="s">
        <v>374</v>
      </c>
      <c r="B691" s="307"/>
      <c r="C691" s="308">
        <v>40805</v>
      </c>
      <c r="D691" s="308" t="s">
        <v>1363</v>
      </c>
      <c r="E691" s="309" t="s">
        <v>662</v>
      </c>
      <c r="F691" s="309" t="s">
        <v>1132</v>
      </c>
      <c r="G691" s="310">
        <f>-IF(F691="I",IFERROR(VLOOKUP(C691,'Consolidado 2021'!B:H,7,FALSE),0),0)</f>
        <v>0</v>
      </c>
      <c r="H691" s="311"/>
      <c r="I691" s="312">
        <v>0</v>
      </c>
      <c r="J691" s="311"/>
      <c r="K691" s="310">
        <f>-IF(F691="I",IFERROR(SUMIF('Consolidado 2020'!N:N,Clasificaciones!C691,'Consolidado 2020'!L:L),0),0)</f>
        <v>0</v>
      </c>
      <c r="L691" s="311"/>
      <c r="M691" s="312">
        <v>0</v>
      </c>
      <c r="N691" s="311"/>
      <c r="O691" s="310">
        <v>0</v>
      </c>
      <c r="P691" s="311"/>
      <c r="Q691" s="312">
        <v>0</v>
      </c>
    </row>
    <row r="692" spans="1:17" s="313" customFormat="1" ht="12" customHeight="1" x14ac:dyDescent="0.3">
      <c r="A692" s="307" t="s">
        <v>374</v>
      </c>
      <c r="B692" s="307"/>
      <c r="C692" s="308">
        <v>40806</v>
      </c>
      <c r="D692" s="308" t="s">
        <v>1364</v>
      </c>
      <c r="E692" s="309" t="s">
        <v>662</v>
      </c>
      <c r="F692" s="309" t="s">
        <v>1132</v>
      </c>
      <c r="G692" s="310">
        <f>-IF(F692="I",IFERROR(VLOOKUP(C692,'Consolidado 2021'!B:H,7,FALSE),0),0)</f>
        <v>0</v>
      </c>
      <c r="H692" s="311"/>
      <c r="I692" s="312">
        <v>0</v>
      </c>
      <c r="J692" s="311"/>
      <c r="K692" s="310">
        <f>-IF(F692="I",IFERROR(SUMIF('Consolidado 2020'!N:N,Clasificaciones!C692,'Consolidado 2020'!L:L),0),0)</f>
        <v>0</v>
      </c>
      <c r="L692" s="311"/>
      <c r="M692" s="312">
        <v>0</v>
      </c>
      <c r="N692" s="311"/>
      <c r="O692" s="310">
        <v>0</v>
      </c>
      <c r="P692" s="311"/>
      <c r="Q692" s="312">
        <v>0</v>
      </c>
    </row>
    <row r="693" spans="1:17" s="313" customFormat="1" ht="12" customHeight="1" x14ac:dyDescent="0.3">
      <c r="A693" s="307" t="s">
        <v>374</v>
      </c>
      <c r="B693" s="307"/>
      <c r="C693" s="308">
        <v>40807</v>
      </c>
      <c r="D693" s="308" t="s">
        <v>1365</v>
      </c>
      <c r="E693" s="309" t="s">
        <v>662</v>
      </c>
      <c r="F693" s="309" t="s">
        <v>1132</v>
      </c>
      <c r="G693" s="310">
        <f>-IF(F693="I",IFERROR(VLOOKUP(C693,'Consolidado 2021'!B:H,7,FALSE),0),0)</f>
        <v>0</v>
      </c>
      <c r="H693" s="311"/>
      <c r="I693" s="312">
        <v>0</v>
      </c>
      <c r="J693" s="311"/>
      <c r="K693" s="310">
        <f>-IF(F693="I",IFERROR(SUMIF('Consolidado 2020'!N:N,Clasificaciones!C693,'Consolidado 2020'!L:L),0),0)</f>
        <v>0</v>
      </c>
      <c r="L693" s="311"/>
      <c r="M693" s="312">
        <v>0</v>
      </c>
      <c r="N693" s="311"/>
      <c r="O693" s="310">
        <v>0</v>
      </c>
      <c r="P693" s="311"/>
      <c r="Q693" s="312">
        <v>0</v>
      </c>
    </row>
    <row r="694" spans="1:17" s="313" customFormat="1" ht="12" customHeight="1" x14ac:dyDescent="0.3">
      <c r="A694" s="307" t="s">
        <v>374</v>
      </c>
      <c r="B694" s="307" t="s">
        <v>1320</v>
      </c>
      <c r="C694" s="308">
        <v>40808</v>
      </c>
      <c r="D694" s="308" t="s">
        <v>438</v>
      </c>
      <c r="E694" s="309" t="s">
        <v>662</v>
      </c>
      <c r="F694" s="309" t="s">
        <v>1132</v>
      </c>
      <c r="G694" s="310">
        <f>-IF(F694="I",IFERROR(VLOOKUP(C694,'Consolidado 2021'!B:H,7,FALSE),0),0)</f>
        <v>0</v>
      </c>
      <c r="H694" s="311"/>
      <c r="I694" s="312">
        <v>0</v>
      </c>
      <c r="J694" s="311"/>
      <c r="K694" s="310">
        <f>-IF(F694="I",IFERROR(SUMIF('Consolidado 2020'!N:N,Clasificaciones!C694,'Consolidado 2020'!L:L),0),0)</f>
        <v>0</v>
      </c>
      <c r="L694" s="311"/>
      <c r="M694" s="312">
        <v>0</v>
      </c>
      <c r="N694" s="311"/>
      <c r="O694" s="310">
        <v>0</v>
      </c>
      <c r="P694" s="311"/>
      <c r="Q694" s="312">
        <v>0</v>
      </c>
    </row>
    <row r="695" spans="1:17" s="313" customFormat="1" ht="12" customHeight="1" x14ac:dyDescent="0.3">
      <c r="A695" s="307" t="s">
        <v>374</v>
      </c>
      <c r="B695" s="307" t="s">
        <v>1320</v>
      </c>
      <c r="C695" s="308">
        <v>40809</v>
      </c>
      <c r="D695" s="308" t="s">
        <v>439</v>
      </c>
      <c r="E695" s="309" t="s">
        <v>662</v>
      </c>
      <c r="F695" s="309" t="s">
        <v>1132</v>
      </c>
      <c r="G695" s="310">
        <f>-IF(F695="I",IFERROR(VLOOKUP(C695,'Consolidado 2021'!B:H,7,FALSE),0),0)</f>
        <v>-12670644</v>
      </c>
      <c r="H695" s="311"/>
      <c r="I695" s="312">
        <v>0</v>
      </c>
      <c r="J695" s="311"/>
      <c r="K695" s="310">
        <f>-IF(F695="I",IFERROR(SUMIF('Consolidado 2020'!N:N,Clasificaciones!C695,'Consolidado 2020'!L:L),0),0)</f>
        <v>0</v>
      </c>
      <c r="L695" s="311"/>
      <c r="M695" s="312">
        <v>0</v>
      </c>
      <c r="N695" s="311"/>
      <c r="O695" s="310">
        <v>0</v>
      </c>
      <c r="P695" s="311"/>
      <c r="Q695" s="312">
        <v>0</v>
      </c>
    </row>
    <row r="696" spans="1:17" s="313" customFormat="1" ht="12" customHeight="1" x14ac:dyDescent="0.3">
      <c r="A696" s="307" t="s">
        <v>374</v>
      </c>
      <c r="B696" s="307" t="s">
        <v>1320</v>
      </c>
      <c r="C696" s="308">
        <v>40811</v>
      </c>
      <c r="D696" s="308" t="s">
        <v>440</v>
      </c>
      <c r="E696" s="309" t="s">
        <v>662</v>
      </c>
      <c r="F696" s="309" t="s">
        <v>1132</v>
      </c>
      <c r="G696" s="310">
        <f>-IF(F696="I",IFERROR(VLOOKUP(C696,'Consolidado 2021'!B:H,7,FALSE),0),0)</f>
        <v>-44775172</v>
      </c>
      <c r="H696" s="311"/>
      <c r="I696" s="312">
        <v>0</v>
      </c>
      <c r="J696" s="311"/>
      <c r="K696" s="310">
        <f>-IF(F696="I",IFERROR(SUMIF('Consolidado 2020'!N:N,Clasificaciones!C696,'Consolidado 2020'!L:L),0),0)</f>
        <v>0</v>
      </c>
      <c r="L696" s="311"/>
      <c r="M696" s="312">
        <v>0</v>
      </c>
      <c r="N696" s="311"/>
      <c r="O696" s="310">
        <v>0</v>
      </c>
      <c r="P696" s="311"/>
      <c r="Q696" s="312">
        <v>0</v>
      </c>
    </row>
    <row r="697" spans="1:17" s="313" customFormat="1" ht="12" customHeight="1" x14ac:dyDescent="0.3">
      <c r="A697" s="307" t="s">
        <v>374</v>
      </c>
      <c r="B697" s="307" t="s">
        <v>1320</v>
      </c>
      <c r="C697" s="308">
        <v>40812</v>
      </c>
      <c r="D697" s="308" t="s">
        <v>441</v>
      </c>
      <c r="E697" s="309" t="s">
        <v>662</v>
      </c>
      <c r="F697" s="309" t="s">
        <v>1132</v>
      </c>
      <c r="G697" s="310">
        <f>-IF(F697="I",IFERROR(VLOOKUP(C697,'Consolidado 2021'!B:H,7,FALSE),0),0)</f>
        <v>-20514102</v>
      </c>
      <c r="H697" s="311"/>
      <c r="I697" s="312">
        <v>0</v>
      </c>
      <c r="J697" s="311"/>
      <c r="K697" s="310">
        <f>-IF(F697="I",IFERROR(SUMIF('Consolidado 2020'!N:N,Clasificaciones!C697,'Consolidado 2020'!L:L),0),0)</f>
        <v>0</v>
      </c>
      <c r="L697" s="311"/>
      <c r="M697" s="312">
        <v>0</v>
      </c>
      <c r="N697" s="311"/>
      <c r="O697" s="310">
        <v>0</v>
      </c>
      <c r="P697" s="311"/>
      <c r="Q697" s="312">
        <v>0</v>
      </c>
    </row>
    <row r="698" spans="1:17" s="313" customFormat="1" ht="12" customHeight="1" x14ac:dyDescent="0.3">
      <c r="A698" s="307" t="s">
        <v>442</v>
      </c>
      <c r="B698" s="307"/>
      <c r="C698" s="308">
        <v>5</v>
      </c>
      <c r="D698" s="308" t="s">
        <v>442</v>
      </c>
      <c r="E698" s="309" t="s">
        <v>662</v>
      </c>
      <c r="F698" s="309" t="s">
        <v>1129</v>
      </c>
      <c r="G698" s="310">
        <f>IF(F698="I",IFERROR(VLOOKUP(C698,'Consolidado 2021'!B:H,7,FALSE),0),0)</f>
        <v>0</v>
      </c>
      <c r="H698" s="311"/>
      <c r="I698" s="312">
        <v>0</v>
      </c>
      <c r="J698" s="311"/>
      <c r="K698" s="310">
        <f>IF(F698="I",IFERROR(SUMIF('Consolidado 2020'!N:N,Clasificaciones!C698,'Consolidado 2020'!L:L),0),0)</f>
        <v>0</v>
      </c>
      <c r="L698" s="311"/>
      <c r="M698" s="312">
        <v>0</v>
      </c>
      <c r="N698" s="311"/>
      <c r="O698" s="310">
        <v>0</v>
      </c>
      <c r="P698" s="311"/>
      <c r="Q698" s="312">
        <v>0</v>
      </c>
    </row>
    <row r="699" spans="1:17" s="313" customFormat="1" ht="12" customHeight="1" x14ac:dyDescent="0.3">
      <c r="A699" s="307" t="s">
        <v>442</v>
      </c>
      <c r="B699" s="307"/>
      <c r="C699" s="308">
        <v>51</v>
      </c>
      <c r="D699" s="308" t="s">
        <v>443</v>
      </c>
      <c r="E699" s="309" t="s">
        <v>662</v>
      </c>
      <c r="F699" s="309" t="s">
        <v>1129</v>
      </c>
      <c r="G699" s="310">
        <f>IF(F699="I",IFERROR(VLOOKUP(C699,'Consolidado 2021'!B:H,7,FALSE),0),0)</f>
        <v>0</v>
      </c>
      <c r="H699" s="311"/>
      <c r="I699" s="312">
        <v>0</v>
      </c>
      <c r="J699" s="311"/>
      <c r="K699" s="310">
        <f>IF(F699="I",IFERROR(SUMIF('Consolidado 2020'!N:N,Clasificaciones!C699,'Consolidado 2020'!L:L),0),0)</f>
        <v>0</v>
      </c>
      <c r="L699" s="311"/>
      <c r="M699" s="312">
        <v>0</v>
      </c>
      <c r="N699" s="311"/>
      <c r="O699" s="310">
        <v>0</v>
      </c>
      <c r="P699" s="311"/>
      <c r="Q699" s="312">
        <v>0</v>
      </c>
    </row>
    <row r="700" spans="1:17" s="313" customFormat="1" ht="12" customHeight="1" x14ac:dyDescent="0.3">
      <c r="A700" s="307" t="s">
        <v>442</v>
      </c>
      <c r="B700" s="307"/>
      <c r="C700" s="308">
        <v>511</v>
      </c>
      <c r="D700" s="308" t="s">
        <v>444</v>
      </c>
      <c r="E700" s="309" t="s">
        <v>662</v>
      </c>
      <c r="F700" s="309" t="s">
        <v>1129</v>
      </c>
      <c r="G700" s="310">
        <f>IF(F700="I",IFERROR(VLOOKUP(C700,'Consolidado 2021'!B:H,7,FALSE),0),0)</f>
        <v>0</v>
      </c>
      <c r="H700" s="311"/>
      <c r="I700" s="312">
        <v>0</v>
      </c>
      <c r="J700" s="311"/>
      <c r="K700" s="310">
        <f>IF(F700="I",IFERROR(SUMIF('Consolidado 2020'!N:N,Clasificaciones!C700,'Consolidado 2020'!L:L),0),0)</f>
        <v>0</v>
      </c>
      <c r="L700" s="311"/>
      <c r="M700" s="312">
        <v>0</v>
      </c>
      <c r="N700" s="311"/>
      <c r="O700" s="310">
        <v>0</v>
      </c>
      <c r="P700" s="311"/>
      <c r="Q700" s="312">
        <v>0</v>
      </c>
    </row>
    <row r="701" spans="1:17" s="313" customFormat="1" ht="12" customHeight="1" x14ac:dyDescent="0.3">
      <c r="A701" s="307" t="s">
        <v>442</v>
      </c>
      <c r="B701" s="307"/>
      <c r="C701" s="308">
        <v>51101</v>
      </c>
      <c r="D701" s="308" t="s">
        <v>445</v>
      </c>
      <c r="E701" s="309" t="s">
        <v>662</v>
      </c>
      <c r="F701" s="309" t="s">
        <v>1129</v>
      </c>
      <c r="G701" s="310">
        <f>IF(F701="I",IFERROR(VLOOKUP(C701,'Consolidado 2021'!B:H,7,FALSE),0),0)</f>
        <v>0</v>
      </c>
      <c r="H701" s="311"/>
      <c r="I701" s="312">
        <v>0</v>
      </c>
      <c r="J701" s="311"/>
      <c r="K701" s="310">
        <f>IF(F701="I",IFERROR(SUMIF('Consolidado 2020'!N:N,Clasificaciones!C701,'Consolidado 2020'!L:L),0),0)</f>
        <v>0</v>
      </c>
      <c r="L701" s="311"/>
      <c r="M701" s="312">
        <v>0</v>
      </c>
      <c r="N701" s="311"/>
      <c r="O701" s="310">
        <v>0</v>
      </c>
      <c r="P701" s="311"/>
      <c r="Q701" s="312">
        <v>0</v>
      </c>
    </row>
    <row r="702" spans="1:17" s="313" customFormat="1" ht="12" customHeight="1" x14ac:dyDescent="0.3">
      <c r="A702" s="307" t="s">
        <v>442</v>
      </c>
      <c r="B702" s="307" t="s">
        <v>445</v>
      </c>
      <c r="C702" s="308">
        <v>5110101</v>
      </c>
      <c r="D702" s="308" t="s">
        <v>1366</v>
      </c>
      <c r="E702" s="309" t="s">
        <v>662</v>
      </c>
      <c r="F702" s="309" t="s">
        <v>1132</v>
      </c>
      <c r="G702" s="310">
        <f>IF(F702="I",IFERROR(VLOOKUP(C702,'Consolidado 2021'!B:H,7,FALSE),0),0)</f>
        <v>0</v>
      </c>
      <c r="H702" s="311"/>
      <c r="I702" s="312">
        <v>0</v>
      </c>
      <c r="J702" s="311"/>
      <c r="K702" s="310">
        <f>IF(F702="I",IFERROR(SUMIF('Consolidado 2020'!N:N,Clasificaciones!C702,'Consolidado 2020'!L:L),0),0)</f>
        <v>56638828</v>
      </c>
      <c r="L702" s="311"/>
      <c r="M702" s="312">
        <v>0</v>
      </c>
      <c r="N702" s="311"/>
      <c r="O702" s="310">
        <v>0</v>
      </c>
      <c r="P702" s="311"/>
      <c r="Q702" s="312">
        <v>0</v>
      </c>
    </row>
    <row r="703" spans="1:17" s="313" customFormat="1" ht="12" customHeight="1" x14ac:dyDescent="0.3">
      <c r="A703" s="307" t="s">
        <v>442</v>
      </c>
      <c r="B703" s="307"/>
      <c r="C703" s="308">
        <v>5110102</v>
      </c>
      <c r="D703" s="308" t="s">
        <v>446</v>
      </c>
      <c r="E703" s="309" t="s">
        <v>662</v>
      </c>
      <c r="F703" s="309" t="s">
        <v>1129</v>
      </c>
      <c r="G703" s="310">
        <f>IF(F703="I",IFERROR(VLOOKUP(C703,'Consolidado 2021'!B:H,7,FALSE),0),0)</f>
        <v>0</v>
      </c>
      <c r="H703" s="311"/>
      <c r="I703" s="312">
        <v>0</v>
      </c>
      <c r="J703" s="311"/>
      <c r="K703" s="310">
        <f>IF(F703="I",IFERROR(SUMIF('Consolidado 2020'!N:N,Clasificaciones!C703,'Consolidado 2020'!L:L),0),0)</f>
        <v>0</v>
      </c>
      <c r="L703" s="311"/>
      <c r="M703" s="312">
        <v>0</v>
      </c>
      <c r="N703" s="311"/>
      <c r="O703" s="310">
        <v>0</v>
      </c>
      <c r="P703" s="311"/>
      <c r="Q703" s="312">
        <v>0</v>
      </c>
    </row>
    <row r="704" spans="1:17" s="313" customFormat="1" ht="12" customHeight="1" x14ac:dyDescent="0.3">
      <c r="A704" s="307" t="s">
        <v>442</v>
      </c>
      <c r="B704" s="307" t="s">
        <v>445</v>
      </c>
      <c r="C704" s="308">
        <v>511010201</v>
      </c>
      <c r="D704" s="308" t="s">
        <v>447</v>
      </c>
      <c r="E704" s="309" t="s">
        <v>662</v>
      </c>
      <c r="F704" s="309" t="s">
        <v>1132</v>
      </c>
      <c r="G704" s="310">
        <f>IF(F704="I",IFERROR(VLOOKUP(C704,'Consolidado 2021'!B:H,7,FALSE),0),0)</f>
        <v>160953638</v>
      </c>
      <c r="H704" s="311"/>
      <c r="I704" s="312">
        <v>0</v>
      </c>
      <c r="J704" s="311"/>
      <c r="K704" s="310">
        <f>IF(F704="I",IFERROR(SUMIF('Consolidado 2020'!N:N,Clasificaciones!C704,'Consolidado 2020'!L:L),0),0)</f>
        <v>0</v>
      </c>
      <c r="L704" s="311"/>
      <c r="M704" s="312">
        <v>0</v>
      </c>
      <c r="N704" s="311"/>
      <c r="O704" s="310">
        <v>0</v>
      </c>
      <c r="P704" s="311"/>
      <c r="Q704" s="312">
        <v>0</v>
      </c>
    </row>
    <row r="705" spans="1:17" s="313" customFormat="1" ht="12" customHeight="1" x14ac:dyDescent="0.3">
      <c r="A705" s="307" t="s">
        <v>442</v>
      </c>
      <c r="B705" s="307"/>
      <c r="C705" s="308">
        <v>511010202</v>
      </c>
      <c r="D705" s="308" t="s">
        <v>447</v>
      </c>
      <c r="E705" s="309" t="s">
        <v>1137</v>
      </c>
      <c r="F705" s="309" t="s">
        <v>1132</v>
      </c>
      <c r="G705" s="310">
        <f>IF(F705="I",IFERROR(VLOOKUP(C705,'Consolidado 2021'!B:H,7,FALSE),0),0)</f>
        <v>0</v>
      </c>
      <c r="H705" s="311"/>
      <c r="I705" s="312">
        <v>0</v>
      </c>
      <c r="J705" s="311"/>
      <c r="K705" s="310">
        <f>IF(F705="I",IFERROR(SUMIF('Consolidado 2020'!N:N,Clasificaciones!C705,'Consolidado 2020'!L:L),0),0)</f>
        <v>0</v>
      </c>
      <c r="L705" s="311"/>
      <c r="M705" s="312">
        <v>0</v>
      </c>
      <c r="N705" s="311"/>
      <c r="O705" s="310">
        <v>0</v>
      </c>
      <c r="P705" s="311"/>
      <c r="Q705" s="312">
        <v>0</v>
      </c>
    </row>
    <row r="706" spans="1:17" s="313" customFormat="1" ht="12" customHeight="1" x14ac:dyDescent="0.3">
      <c r="A706" s="307" t="s">
        <v>442</v>
      </c>
      <c r="B706" s="307"/>
      <c r="C706" s="308">
        <v>51102</v>
      </c>
      <c r="D706" s="308" t="s">
        <v>448</v>
      </c>
      <c r="E706" s="309" t="s">
        <v>662</v>
      </c>
      <c r="F706" s="309" t="s">
        <v>1129</v>
      </c>
      <c r="G706" s="310">
        <f>IF(F706="I",IFERROR(VLOOKUP(C706,'Consolidado 2021'!B:H,7,FALSE),0),0)</f>
        <v>0</v>
      </c>
      <c r="H706" s="311"/>
      <c r="I706" s="312">
        <v>0</v>
      </c>
      <c r="J706" s="311"/>
      <c r="K706" s="310">
        <f>IF(F706="I",IFERROR(SUMIF('Consolidado 2020'!N:N,Clasificaciones!C706,'Consolidado 2020'!L:L),0),0)</f>
        <v>0</v>
      </c>
      <c r="L706" s="311"/>
      <c r="M706" s="312">
        <v>0</v>
      </c>
      <c r="N706" s="311"/>
      <c r="O706" s="310">
        <v>0</v>
      </c>
      <c r="P706" s="311"/>
      <c r="Q706" s="312">
        <v>0</v>
      </c>
    </row>
    <row r="707" spans="1:17" s="313" customFormat="1" ht="12" customHeight="1" x14ac:dyDescent="0.3">
      <c r="A707" s="307" t="s">
        <v>442</v>
      </c>
      <c r="B707" s="307"/>
      <c r="C707" s="308">
        <v>5110201</v>
      </c>
      <c r="D707" s="308" t="s">
        <v>449</v>
      </c>
      <c r="E707" s="309" t="s">
        <v>662</v>
      </c>
      <c r="F707" s="309" t="s">
        <v>1129</v>
      </c>
      <c r="G707" s="310">
        <f>IF(F707="I",IFERROR(VLOOKUP(C707,'Consolidado 2021'!B:H,7,FALSE),0),0)</f>
        <v>0</v>
      </c>
      <c r="H707" s="311"/>
      <c r="I707" s="312">
        <v>0</v>
      </c>
      <c r="J707" s="311"/>
      <c r="K707" s="310">
        <f>IF(F707="I",IFERROR(SUMIF('Consolidado 2020'!N:N,Clasificaciones!C707,'Consolidado 2020'!L:L),0),0)</f>
        <v>0</v>
      </c>
      <c r="L707" s="311"/>
      <c r="M707" s="312">
        <v>0</v>
      </c>
      <c r="N707" s="311"/>
      <c r="O707" s="310">
        <v>0</v>
      </c>
      <c r="P707" s="311"/>
      <c r="Q707" s="312">
        <v>0</v>
      </c>
    </row>
    <row r="708" spans="1:17" s="313" customFormat="1" ht="12" customHeight="1" x14ac:dyDescent="0.3">
      <c r="A708" s="307" t="s">
        <v>442</v>
      </c>
      <c r="B708" s="307" t="s">
        <v>1367</v>
      </c>
      <c r="C708" s="308">
        <v>511020101</v>
      </c>
      <c r="D708" s="308" t="s">
        <v>450</v>
      </c>
      <c r="E708" s="309" t="s">
        <v>662</v>
      </c>
      <c r="F708" s="309" t="s">
        <v>1132</v>
      </c>
      <c r="G708" s="310">
        <f>IF(F708="I",IFERROR(VLOOKUP(C708,'Consolidado 2021'!B:H,7,FALSE),0),0)</f>
        <v>167577713</v>
      </c>
      <c r="H708" s="311"/>
      <c r="I708" s="312">
        <v>0</v>
      </c>
      <c r="J708" s="311"/>
      <c r="K708" s="310">
        <f>IF(F708="I",IFERROR(SUMIF('Consolidado 2020'!N:N,Clasificaciones!C708,'Consolidado 2020'!L:L),0),0)</f>
        <v>223124937</v>
      </c>
      <c r="L708" s="311"/>
      <c r="M708" s="312">
        <v>0</v>
      </c>
      <c r="N708" s="311"/>
      <c r="O708" s="310">
        <v>0</v>
      </c>
      <c r="P708" s="311"/>
      <c r="Q708" s="312">
        <v>0</v>
      </c>
    </row>
    <row r="709" spans="1:17" s="313" customFormat="1" ht="12" customHeight="1" x14ac:dyDescent="0.3">
      <c r="A709" s="307" t="s">
        <v>442</v>
      </c>
      <c r="B709" s="307" t="s">
        <v>1367</v>
      </c>
      <c r="C709" s="308">
        <v>511020102</v>
      </c>
      <c r="D709" s="308" t="s">
        <v>451</v>
      </c>
      <c r="E709" s="309" t="s">
        <v>1137</v>
      </c>
      <c r="F709" s="309" t="s">
        <v>1132</v>
      </c>
      <c r="G709" s="310">
        <f>IF(F709="I",IFERROR(VLOOKUP(C709,'Consolidado 2021'!B:H,7,FALSE),0),0)</f>
        <v>118789281</v>
      </c>
      <c r="H709" s="311"/>
      <c r="I709" s="312">
        <v>0</v>
      </c>
      <c r="J709" s="311"/>
      <c r="K709" s="310">
        <f>IF(F709="I",IFERROR(SUMIF('Consolidado 2020'!N:N,Clasificaciones!C709,'Consolidado 2020'!L:L),0),0)</f>
        <v>0</v>
      </c>
      <c r="L709" s="311"/>
      <c r="M709" s="312">
        <v>0</v>
      </c>
      <c r="N709" s="311"/>
      <c r="O709" s="310">
        <v>0</v>
      </c>
      <c r="P709" s="311"/>
      <c r="Q709" s="312">
        <v>0</v>
      </c>
    </row>
    <row r="710" spans="1:17" s="313" customFormat="1" ht="12" customHeight="1" x14ac:dyDescent="0.3">
      <c r="A710" s="307" t="s">
        <v>442</v>
      </c>
      <c r="B710" s="307"/>
      <c r="C710" s="308">
        <v>5110202</v>
      </c>
      <c r="D710" s="308" t="s">
        <v>424</v>
      </c>
      <c r="E710" s="309" t="s">
        <v>662</v>
      </c>
      <c r="F710" s="309" t="s">
        <v>1129</v>
      </c>
      <c r="G710" s="310">
        <f>IF(F710="I",IFERROR(VLOOKUP(C710,'Consolidado 2021'!B:H,7,FALSE),0),0)</f>
        <v>0</v>
      </c>
      <c r="H710" s="311"/>
      <c r="I710" s="312">
        <v>0</v>
      </c>
      <c r="J710" s="311"/>
      <c r="K710" s="310">
        <f>IF(F710="I",IFERROR(SUMIF('Consolidado 2020'!N:N,Clasificaciones!C710,'Consolidado 2020'!L:L),0),0)</f>
        <v>0</v>
      </c>
      <c r="L710" s="311"/>
      <c r="M710" s="312">
        <v>0</v>
      </c>
      <c r="N710" s="311"/>
      <c r="O710" s="310">
        <v>0</v>
      </c>
      <c r="P710" s="311"/>
      <c r="Q710" s="312">
        <v>0</v>
      </c>
    </row>
    <row r="711" spans="1:17" s="313" customFormat="1" ht="12" customHeight="1" x14ac:dyDescent="0.3">
      <c r="A711" s="307" t="s">
        <v>442</v>
      </c>
      <c r="B711" s="307" t="s">
        <v>1367</v>
      </c>
      <c r="C711" s="308">
        <v>511020201</v>
      </c>
      <c r="D711" s="308" t="s">
        <v>425</v>
      </c>
      <c r="E711" s="309" t="s">
        <v>662</v>
      </c>
      <c r="F711" s="309" t="s">
        <v>1132</v>
      </c>
      <c r="G711" s="310">
        <f>IF(F711="I",IFERROR(VLOOKUP(C711,'Consolidado 2021'!B:H,7,FALSE),0),0)</f>
        <v>56121803</v>
      </c>
      <c r="H711" s="311"/>
      <c r="I711" s="312">
        <v>0</v>
      </c>
      <c r="J711" s="311"/>
      <c r="K711" s="310">
        <f>IF(F711="I",IFERROR(SUMIF('Consolidado 2020'!N:N,Clasificaciones!C711,'Consolidado 2020'!L:L),0),0)</f>
        <v>47538328</v>
      </c>
      <c r="L711" s="311"/>
      <c r="M711" s="312">
        <v>0</v>
      </c>
      <c r="N711" s="311"/>
      <c r="O711" s="310">
        <v>0</v>
      </c>
      <c r="P711" s="311"/>
      <c r="Q711" s="312">
        <v>0</v>
      </c>
    </row>
    <row r="712" spans="1:17" s="313" customFormat="1" ht="12" customHeight="1" x14ac:dyDescent="0.3">
      <c r="A712" s="307" t="s">
        <v>442</v>
      </c>
      <c r="B712" s="307" t="s">
        <v>1367</v>
      </c>
      <c r="C712" s="308">
        <v>511020202</v>
      </c>
      <c r="D712" s="308" t="s">
        <v>426</v>
      </c>
      <c r="E712" s="309" t="s">
        <v>1137</v>
      </c>
      <c r="F712" s="309" t="s">
        <v>1132</v>
      </c>
      <c r="G712" s="310">
        <f>IF(F712="I",IFERROR(VLOOKUP(C712,'Consolidado 2021'!B:H,7,FALSE),0),0)</f>
        <v>5098164</v>
      </c>
      <c r="H712" s="311"/>
      <c r="I712" s="312">
        <v>0</v>
      </c>
      <c r="J712" s="311"/>
      <c r="K712" s="310">
        <f>IF(F712="I",IFERROR(SUMIF('Consolidado 2020'!N:N,Clasificaciones!C712,'Consolidado 2020'!L:L),0),0)</f>
        <v>0</v>
      </c>
      <c r="L712" s="311"/>
      <c r="M712" s="312">
        <v>0</v>
      </c>
      <c r="N712" s="311"/>
      <c r="O712" s="310">
        <v>0</v>
      </c>
      <c r="P712" s="311"/>
      <c r="Q712" s="312">
        <v>0</v>
      </c>
    </row>
    <row r="713" spans="1:17" s="313" customFormat="1" ht="12" customHeight="1" x14ac:dyDescent="0.3">
      <c r="A713" s="307" t="s">
        <v>442</v>
      </c>
      <c r="B713" s="307" t="s">
        <v>1368</v>
      </c>
      <c r="C713" s="308">
        <v>5110203</v>
      </c>
      <c r="D713" s="308" t="s">
        <v>452</v>
      </c>
      <c r="E713" s="309" t="s">
        <v>662</v>
      </c>
      <c r="F713" s="309" t="s">
        <v>1132</v>
      </c>
      <c r="G713" s="310">
        <f>IF(F713="I",IFERROR(VLOOKUP(C713,'Consolidado 2021'!B:H,7,FALSE),0),0)</f>
        <v>2530200</v>
      </c>
      <c r="H713" s="311"/>
      <c r="I713" s="312">
        <v>0</v>
      </c>
      <c r="J713" s="311"/>
      <c r="K713" s="310">
        <f>IF(F713="I",IFERROR(SUMIF('Consolidado 2020'!N:N,Clasificaciones!C713,'Consolidado 2020'!L:L),0),0)</f>
        <v>2530200</v>
      </c>
      <c r="L713" s="311"/>
      <c r="M713" s="312">
        <v>0</v>
      </c>
      <c r="N713" s="311"/>
      <c r="O713" s="310">
        <v>0</v>
      </c>
      <c r="P713" s="311"/>
      <c r="Q713" s="312">
        <v>0</v>
      </c>
    </row>
    <row r="714" spans="1:17" s="313" customFormat="1" ht="12" customHeight="1" x14ac:dyDescent="0.3">
      <c r="A714" s="307" t="s">
        <v>442</v>
      </c>
      <c r="B714" s="307"/>
      <c r="C714" s="308">
        <v>51103</v>
      </c>
      <c r="D714" s="308" t="s">
        <v>453</v>
      </c>
      <c r="E714" s="309" t="s">
        <v>662</v>
      </c>
      <c r="F714" s="309" t="s">
        <v>1129</v>
      </c>
      <c r="G714" s="310">
        <f>IF(F714="I",IFERROR(VLOOKUP(C714,'Consolidado 2021'!B:H,7,FALSE),0),0)</f>
        <v>0</v>
      </c>
      <c r="H714" s="311"/>
      <c r="I714" s="312">
        <v>0</v>
      </c>
      <c r="J714" s="311"/>
      <c r="K714" s="310">
        <f>IF(F714="I",IFERROR(SUMIF('Consolidado 2020'!N:N,Clasificaciones!C714,'Consolidado 2020'!L:L),0),0)</f>
        <v>0</v>
      </c>
      <c r="L714" s="311"/>
      <c r="M714" s="312">
        <v>0</v>
      </c>
      <c r="N714" s="311"/>
      <c r="O714" s="310">
        <v>0</v>
      </c>
      <c r="P714" s="311"/>
      <c r="Q714" s="312">
        <v>0</v>
      </c>
    </row>
    <row r="715" spans="1:17" s="313" customFormat="1" ht="12" customHeight="1" x14ac:dyDescent="0.3">
      <c r="A715" s="307" t="s">
        <v>442</v>
      </c>
      <c r="B715" s="307"/>
      <c r="C715" s="308">
        <v>5110301</v>
      </c>
      <c r="D715" s="308" t="s">
        <v>404</v>
      </c>
      <c r="E715" s="309" t="s">
        <v>662</v>
      </c>
      <c r="F715" s="309" t="s">
        <v>1129</v>
      </c>
      <c r="G715" s="310">
        <f>IF(F715="I",IFERROR(VLOOKUP(C715,'Consolidado 2021'!B:H,7,FALSE),0),0)</f>
        <v>0</v>
      </c>
      <c r="H715" s="311"/>
      <c r="I715" s="312">
        <v>0</v>
      </c>
      <c r="J715" s="311"/>
      <c r="K715" s="310">
        <f>IF(F715="I",IFERROR(SUMIF('Consolidado 2020'!N:N,Clasificaciones!C715,'Consolidado 2020'!L:L),0),0)</f>
        <v>0</v>
      </c>
      <c r="L715" s="311"/>
      <c r="M715" s="312">
        <v>0</v>
      </c>
      <c r="N715" s="311"/>
      <c r="O715" s="310">
        <v>0</v>
      </c>
      <c r="P715" s="311"/>
      <c r="Q715" s="312">
        <v>0</v>
      </c>
    </row>
    <row r="716" spans="1:17" s="313" customFormat="1" ht="12" customHeight="1" x14ac:dyDescent="0.3">
      <c r="A716" s="307" t="s">
        <v>442</v>
      </c>
      <c r="B716" s="307"/>
      <c r="C716" s="308">
        <v>511030101</v>
      </c>
      <c r="D716" s="308" t="s">
        <v>412</v>
      </c>
      <c r="E716" s="309" t="s">
        <v>662</v>
      </c>
      <c r="F716" s="309" t="s">
        <v>1129</v>
      </c>
      <c r="G716" s="310">
        <f>IF(F716="I",IFERROR(VLOOKUP(C716,'Consolidado 2021'!B:H,7,FALSE),0),0)</f>
        <v>0</v>
      </c>
      <c r="H716" s="311"/>
      <c r="I716" s="312">
        <v>0</v>
      </c>
      <c r="J716" s="311"/>
      <c r="K716" s="310">
        <f>IF(F716="I",IFERROR(SUMIF('Consolidado 2020'!N:N,Clasificaciones!C716,'Consolidado 2020'!L:L),0),0)</f>
        <v>0</v>
      </c>
      <c r="L716" s="311"/>
      <c r="M716" s="312">
        <v>0</v>
      </c>
      <c r="N716" s="311"/>
      <c r="O716" s="310">
        <v>0</v>
      </c>
      <c r="P716" s="311"/>
      <c r="Q716" s="312">
        <v>0</v>
      </c>
    </row>
    <row r="717" spans="1:17" s="313" customFormat="1" ht="12" customHeight="1" x14ac:dyDescent="0.3">
      <c r="A717" s="307" t="s">
        <v>442</v>
      </c>
      <c r="B717" s="307" t="s">
        <v>1368</v>
      </c>
      <c r="C717" s="308">
        <v>51103010101</v>
      </c>
      <c r="D717" s="308" t="s">
        <v>412</v>
      </c>
      <c r="E717" s="309" t="s">
        <v>662</v>
      </c>
      <c r="F717" s="309" t="s">
        <v>1132</v>
      </c>
      <c r="G717" s="310">
        <f>IF(F717="I",IFERROR(VLOOKUP(C717,'Consolidado 2021'!B:H,7,FALSE),0),0)</f>
        <v>178819883</v>
      </c>
      <c r="H717" s="311"/>
      <c r="I717" s="312">
        <v>0</v>
      </c>
      <c r="J717" s="311"/>
      <c r="K717" s="310">
        <f>IF(F717="I",IFERROR(SUMIF('Consolidado 2020'!N:N,Clasificaciones!C717,'Consolidado 2020'!L:L),0),0)</f>
        <v>82039498</v>
      </c>
      <c r="L717" s="311"/>
      <c r="M717" s="312">
        <v>0</v>
      </c>
      <c r="N717" s="311"/>
      <c r="O717" s="310">
        <v>0</v>
      </c>
      <c r="P717" s="311"/>
      <c r="Q717" s="312">
        <v>0</v>
      </c>
    </row>
    <row r="718" spans="1:17" s="313" customFormat="1" ht="12" customHeight="1" x14ac:dyDescent="0.3">
      <c r="A718" s="307" t="s">
        <v>442</v>
      </c>
      <c r="B718" s="307" t="s">
        <v>1368</v>
      </c>
      <c r="C718" s="308">
        <v>51103010102</v>
      </c>
      <c r="D718" s="308" t="s">
        <v>412</v>
      </c>
      <c r="E718" s="309" t="s">
        <v>1137</v>
      </c>
      <c r="F718" s="309" t="s">
        <v>1132</v>
      </c>
      <c r="G718" s="310">
        <f>IF(F718="I",IFERROR(VLOOKUP(C718,'Consolidado 2021'!B:H,7,FALSE),0),0)</f>
        <v>128059774</v>
      </c>
      <c r="H718" s="311"/>
      <c r="I718" s="312">
        <v>0</v>
      </c>
      <c r="J718" s="311"/>
      <c r="K718" s="310">
        <f>IF(F718="I",IFERROR(SUMIF('Consolidado 2020'!N:N,Clasificaciones!C718,'Consolidado 2020'!L:L),0),0)</f>
        <v>0</v>
      </c>
      <c r="L718" s="311"/>
      <c r="M718" s="312">
        <v>0</v>
      </c>
      <c r="N718" s="311"/>
      <c r="O718" s="310">
        <v>0</v>
      </c>
      <c r="P718" s="311"/>
      <c r="Q718" s="312">
        <v>0</v>
      </c>
    </row>
    <row r="719" spans="1:17" s="313" customFormat="1" ht="12" customHeight="1" x14ac:dyDescent="0.3">
      <c r="A719" s="307" t="s">
        <v>442</v>
      </c>
      <c r="B719" s="307" t="s">
        <v>1368</v>
      </c>
      <c r="C719" s="308">
        <v>51103010103</v>
      </c>
      <c r="D719" s="308" t="s">
        <v>210</v>
      </c>
      <c r="E719" s="309" t="s">
        <v>662</v>
      </c>
      <c r="F719" s="309" t="s">
        <v>1132</v>
      </c>
      <c r="G719" s="310">
        <f>IF(F719="I",IFERROR(VLOOKUP(C719,'Consolidado 2021'!B:H,7,FALSE),0),0)</f>
        <v>125180710</v>
      </c>
      <c r="H719" s="311"/>
      <c r="I719" s="312">
        <v>0</v>
      </c>
      <c r="J719" s="311"/>
      <c r="K719" s="310">
        <f>IF(F719="I",IFERROR(SUMIF('Consolidado 2020'!N:N,Clasificaciones!C719,'Consolidado 2020'!L:L),0),0)</f>
        <v>0</v>
      </c>
      <c r="L719" s="311"/>
      <c r="M719" s="312">
        <v>0</v>
      </c>
      <c r="N719" s="311"/>
      <c r="O719" s="310">
        <v>0</v>
      </c>
      <c r="P719" s="311"/>
      <c r="Q719" s="312">
        <v>0</v>
      </c>
    </row>
    <row r="720" spans="1:17" s="313" customFormat="1" ht="12" customHeight="1" x14ac:dyDescent="0.3">
      <c r="A720" s="307" t="s">
        <v>442</v>
      </c>
      <c r="B720" s="307" t="s">
        <v>1368</v>
      </c>
      <c r="C720" s="308">
        <v>51103010104</v>
      </c>
      <c r="D720" s="308" t="s">
        <v>392</v>
      </c>
      <c r="E720" s="309" t="s">
        <v>662</v>
      </c>
      <c r="F720" s="309" t="s">
        <v>1132</v>
      </c>
      <c r="G720" s="310">
        <f>IF(F720="I",IFERROR(VLOOKUP(C720,'Consolidado 2021'!B:H,7,FALSE),0),0)</f>
        <v>169749924</v>
      </c>
      <c r="H720" s="311"/>
      <c r="I720" s="312">
        <v>0</v>
      </c>
      <c r="J720" s="311"/>
      <c r="K720" s="310">
        <f>IF(F720="I",IFERROR(SUMIF('Consolidado 2020'!N:N,Clasificaciones!C720,'Consolidado 2020'!L:L),0),0)</f>
        <v>0</v>
      </c>
      <c r="L720" s="311"/>
      <c r="M720" s="312">
        <v>0</v>
      </c>
      <c r="N720" s="311"/>
      <c r="O720" s="310">
        <v>0</v>
      </c>
      <c r="P720" s="311"/>
      <c r="Q720" s="312">
        <v>0</v>
      </c>
    </row>
    <row r="721" spans="1:17" s="313" customFormat="1" ht="12" customHeight="1" x14ac:dyDescent="0.3">
      <c r="A721" s="307" t="s">
        <v>442</v>
      </c>
      <c r="B721" s="307" t="s">
        <v>1368</v>
      </c>
      <c r="C721" s="308">
        <v>51103010105</v>
      </c>
      <c r="D721" s="308" t="s">
        <v>454</v>
      </c>
      <c r="E721" s="309" t="s">
        <v>662</v>
      </c>
      <c r="F721" s="309" t="s">
        <v>1132</v>
      </c>
      <c r="G721" s="310">
        <f>IF(F721="I",IFERROR(VLOOKUP(C721,'Consolidado 2021'!B:H,7,FALSE),0),0)</f>
        <v>272230702</v>
      </c>
      <c r="H721" s="311"/>
      <c r="I721" s="312">
        <v>0</v>
      </c>
      <c r="J721" s="311"/>
      <c r="K721" s="310">
        <f>IF(F721="I",IFERROR(SUMIF('Consolidado 2020'!N:N,Clasificaciones!C721,'Consolidado 2020'!L:L),0),0)</f>
        <v>0</v>
      </c>
      <c r="L721" s="311"/>
      <c r="M721" s="312">
        <v>0</v>
      </c>
      <c r="N721" s="311"/>
      <c r="O721" s="310">
        <v>0</v>
      </c>
      <c r="P721" s="311"/>
      <c r="Q721" s="312">
        <v>0</v>
      </c>
    </row>
    <row r="722" spans="1:17" s="313" customFormat="1" ht="12" customHeight="1" x14ac:dyDescent="0.3">
      <c r="A722" s="307" t="s">
        <v>442</v>
      </c>
      <c r="B722" s="307" t="s">
        <v>1368</v>
      </c>
      <c r="C722" s="308">
        <v>51103010106</v>
      </c>
      <c r="D722" s="308" t="s">
        <v>455</v>
      </c>
      <c r="E722" s="309" t="s">
        <v>662</v>
      </c>
      <c r="F722" s="309" t="s">
        <v>1132</v>
      </c>
      <c r="G722" s="310">
        <f>IF(F722="I",IFERROR(VLOOKUP(C722,'Consolidado 2021'!B:H,7,FALSE),0),0)</f>
        <v>19678822</v>
      </c>
      <c r="H722" s="311"/>
      <c r="I722" s="312">
        <v>0</v>
      </c>
      <c r="J722" s="311"/>
      <c r="K722" s="310">
        <f>IF(F722="I",IFERROR(SUMIF('Consolidado 2020'!N:N,Clasificaciones!C722,'Consolidado 2020'!L:L),0),0)</f>
        <v>0</v>
      </c>
      <c r="L722" s="311"/>
      <c r="M722" s="312">
        <v>0</v>
      </c>
      <c r="N722" s="311"/>
      <c r="O722" s="310">
        <v>0</v>
      </c>
      <c r="P722" s="311"/>
      <c r="Q722" s="312">
        <v>0</v>
      </c>
    </row>
    <row r="723" spans="1:17" s="313" customFormat="1" ht="12" customHeight="1" x14ac:dyDescent="0.3">
      <c r="A723" s="307" t="s">
        <v>442</v>
      </c>
      <c r="B723" s="307"/>
      <c r="C723" s="308">
        <v>511030120</v>
      </c>
      <c r="D723" s="308" t="s">
        <v>456</v>
      </c>
      <c r="E723" s="309" t="s">
        <v>662</v>
      </c>
      <c r="F723" s="309" t="s">
        <v>1129</v>
      </c>
      <c r="G723" s="310">
        <f>IF(F723="I",IFERROR(VLOOKUP(C723,'Consolidado 2021'!B:H,7,FALSE),0),0)</f>
        <v>0</v>
      </c>
      <c r="H723" s="311"/>
      <c r="I723" s="312">
        <v>0</v>
      </c>
      <c r="J723" s="311"/>
      <c r="K723" s="310">
        <f>IF(F723="I",IFERROR(SUMIF('Consolidado 2020'!N:N,Clasificaciones!C723,'Consolidado 2020'!L:L),0),0)</f>
        <v>0</v>
      </c>
      <c r="L723" s="311"/>
      <c r="M723" s="312">
        <v>0</v>
      </c>
      <c r="N723" s="311"/>
      <c r="O723" s="310">
        <v>0</v>
      </c>
      <c r="P723" s="311"/>
      <c r="Q723" s="312">
        <v>0</v>
      </c>
    </row>
    <row r="724" spans="1:17" s="313" customFormat="1" ht="12" customHeight="1" x14ac:dyDescent="0.3">
      <c r="A724" s="307" t="s">
        <v>442</v>
      </c>
      <c r="B724" s="307" t="s">
        <v>1368</v>
      </c>
      <c r="C724" s="308">
        <v>51103012001</v>
      </c>
      <c r="D724" s="308" t="s">
        <v>392</v>
      </c>
      <c r="E724" s="309" t="s">
        <v>662</v>
      </c>
      <c r="F724" s="309" t="s">
        <v>1132</v>
      </c>
      <c r="G724" s="310">
        <f>IF(F724="I",IFERROR(VLOOKUP(C724,'Consolidado 2021'!B:H,7,FALSE),0),0)</f>
        <v>1824993</v>
      </c>
      <c r="H724" s="311"/>
      <c r="I724" s="312">
        <v>0</v>
      </c>
      <c r="J724" s="311"/>
      <c r="K724" s="310">
        <f>IF(F724="I",IFERROR(SUMIF('Consolidado 2020'!N:N,Clasificaciones!C724,'Consolidado 2020'!L:L),0),0)</f>
        <v>1283145330</v>
      </c>
      <c r="L724" s="311"/>
      <c r="M724" s="312">
        <v>0</v>
      </c>
      <c r="N724" s="311"/>
      <c r="O724" s="310">
        <v>0</v>
      </c>
      <c r="P724" s="311"/>
      <c r="Q724" s="312">
        <v>0</v>
      </c>
    </row>
    <row r="725" spans="1:17" s="313" customFormat="1" ht="12" customHeight="1" x14ac:dyDescent="0.3">
      <c r="A725" s="307" t="s">
        <v>442</v>
      </c>
      <c r="B725" s="307" t="s">
        <v>1368</v>
      </c>
      <c r="C725" s="308">
        <v>51103012002</v>
      </c>
      <c r="D725" s="308" t="s">
        <v>240</v>
      </c>
      <c r="E725" s="309" t="s">
        <v>1137</v>
      </c>
      <c r="F725" s="309" t="s">
        <v>1132</v>
      </c>
      <c r="G725" s="310">
        <f>IF(F725="I",IFERROR(VLOOKUP(C725,'Consolidado 2021'!B:H,7,FALSE),0),0)</f>
        <v>5516245</v>
      </c>
      <c r="H725" s="311"/>
      <c r="I725" s="312">
        <v>0</v>
      </c>
      <c r="J725" s="311"/>
      <c r="K725" s="310">
        <f>IF(F725="I",IFERROR(SUMIF('Consolidado 2020'!N:N,Clasificaciones!C725,'Consolidado 2020'!L:L),0),0)</f>
        <v>0</v>
      </c>
      <c r="L725" s="311"/>
      <c r="M725" s="312">
        <v>0</v>
      </c>
      <c r="N725" s="311"/>
      <c r="O725" s="310">
        <v>0</v>
      </c>
      <c r="P725" s="311"/>
      <c r="Q725" s="312">
        <v>0</v>
      </c>
    </row>
    <row r="726" spans="1:17" s="313" customFormat="1" ht="12" customHeight="1" x14ac:dyDescent="0.3">
      <c r="A726" s="307" t="s">
        <v>442</v>
      </c>
      <c r="B726" s="307"/>
      <c r="C726" s="308">
        <v>51103012003</v>
      </c>
      <c r="D726" s="308" t="s">
        <v>393</v>
      </c>
      <c r="E726" s="309" t="s">
        <v>662</v>
      </c>
      <c r="F726" s="309" t="s">
        <v>1132</v>
      </c>
      <c r="G726" s="310">
        <f>IF(F726="I",IFERROR(VLOOKUP(C726,'Consolidado 2021'!B:H,7,FALSE),0),0)</f>
        <v>0</v>
      </c>
      <c r="H726" s="311"/>
      <c r="I726" s="312">
        <v>0</v>
      </c>
      <c r="J726" s="311"/>
      <c r="K726" s="310">
        <f>IF(F726="I",IFERROR(SUMIF('Consolidado 2020'!N:N,Clasificaciones!C726,'Consolidado 2020'!L:L),0),0)</f>
        <v>0</v>
      </c>
      <c r="L726" s="311"/>
      <c r="M726" s="312">
        <v>0</v>
      </c>
      <c r="N726" s="311"/>
      <c r="O726" s="310">
        <v>0</v>
      </c>
      <c r="P726" s="311"/>
      <c r="Q726" s="312">
        <v>0</v>
      </c>
    </row>
    <row r="727" spans="1:17" s="313" customFormat="1" ht="12" customHeight="1" x14ac:dyDescent="0.3">
      <c r="A727" s="307" t="s">
        <v>442</v>
      </c>
      <c r="B727" s="307" t="s">
        <v>1368</v>
      </c>
      <c r="C727" s="308">
        <v>51103012004</v>
      </c>
      <c r="D727" s="308" t="s">
        <v>202</v>
      </c>
      <c r="E727" s="309" t="s">
        <v>1137</v>
      </c>
      <c r="F727" s="309" t="s">
        <v>1132</v>
      </c>
      <c r="G727" s="310">
        <f>IF(F727="I",IFERROR(VLOOKUP(C727,'Consolidado 2021'!B:H,7,FALSE),0),0)</f>
        <v>83121122</v>
      </c>
      <c r="H727" s="311"/>
      <c r="I727" s="312">
        <v>0</v>
      </c>
      <c r="J727" s="311"/>
      <c r="K727" s="310">
        <f>IF(F727="I",IFERROR(SUMIF('Consolidado 2020'!N:N,Clasificaciones!C727,'Consolidado 2020'!L:L),0),0)</f>
        <v>0</v>
      </c>
      <c r="L727" s="311"/>
      <c r="M727" s="312">
        <v>0</v>
      </c>
      <c r="N727" s="311"/>
      <c r="O727" s="310">
        <v>0</v>
      </c>
      <c r="P727" s="311"/>
      <c r="Q727" s="312">
        <v>0</v>
      </c>
    </row>
    <row r="728" spans="1:17" s="313" customFormat="1" ht="12" customHeight="1" x14ac:dyDescent="0.3">
      <c r="A728" s="307" t="s">
        <v>442</v>
      </c>
      <c r="B728" s="307" t="s">
        <v>1368</v>
      </c>
      <c r="C728" s="308">
        <v>51103012005</v>
      </c>
      <c r="D728" s="308" t="s">
        <v>394</v>
      </c>
      <c r="E728" s="309" t="s">
        <v>662</v>
      </c>
      <c r="F728" s="309" t="s">
        <v>1132</v>
      </c>
      <c r="G728" s="310">
        <f>IF(F728="I",IFERROR(VLOOKUP(C728,'Consolidado 2021'!B:H,7,FALSE),0),0)</f>
        <v>1434042058</v>
      </c>
      <c r="H728" s="311"/>
      <c r="I728" s="312">
        <v>0</v>
      </c>
      <c r="J728" s="311"/>
      <c r="K728" s="310">
        <f>IF(F728="I",IFERROR(SUMIF('Consolidado 2020'!N:N,Clasificaciones!C728,'Consolidado 2020'!L:L),0),0)</f>
        <v>0</v>
      </c>
      <c r="L728" s="311"/>
      <c r="M728" s="312">
        <v>0</v>
      </c>
      <c r="N728" s="311"/>
      <c r="O728" s="310">
        <v>0</v>
      </c>
      <c r="P728" s="311"/>
      <c r="Q728" s="312">
        <v>0</v>
      </c>
    </row>
    <row r="729" spans="1:17" s="313" customFormat="1" ht="12" customHeight="1" x14ac:dyDescent="0.3">
      <c r="A729" s="307" t="s">
        <v>442</v>
      </c>
      <c r="B729" s="307" t="s">
        <v>1368</v>
      </c>
      <c r="C729" s="308">
        <v>51103012006</v>
      </c>
      <c r="D729" s="308" t="s">
        <v>205</v>
      </c>
      <c r="E729" s="309" t="s">
        <v>1137</v>
      </c>
      <c r="F729" s="309" t="s">
        <v>1132</v>
      </c>
      <c r="G729" s="310">
        <f>IF(F729="I",IFERROR(VLOOKUP(C729,'Consolidado 2021'!B:H,7,FALSE),0),0)</f>
        <v>792603478</v>
      </c>
      <c r="H729" s="311"/>
      <c r="I729" s="312">
        <v>0</v>
      </c>
      <c r="J729" s="311"/>
      <c r="K729" s="310">
        <f>IF(F729="I",IFERROR(SUMIF('Consolidado 2020'!N:N,Clasificaciones!C729,'Consolidado 2020'!L:L),0),0)</f>
        <v>0</v>
      </c>
      <c r="L729" s="311"/>
      <c r="M729" s="312">
        <v>0</v>
      </c>
      <c r="N729" s="311"/>
      <c r="O729" s="310">
        <v>0</v>
      </c>
      <c r="P729" s="311"/>
      <c r="Q729" s="312">
        <v>0</v>
      </c>
    </row>
    <row r="730" spans="1:17" s="313" customFormat="1" ht="12" customHeight="1" x14ac:dyDescent="0.3">
      <c r="A730" s="307" t="s">
        <v>442</v>
      </c>
      <c r="B730" s="307" t="s">
        <v>1368</v>
      </c>
      <c r="C730" s="308">
        <v>51103012007</v>
      </c>
      <c r="D730" s="308" t="s">
        <v>395</v>
      </c>
      <c r="E730" s="309" t="s">
        <v>662</v>
      </c>
      <c r="F730" s="309" t="s">
        <v>1132</v>
      </c>
      <c r="G730" s="310">
        <f>IF(F730="I",IFERROR(VLOOKUP(C730,'Consolidado 2021'!B:H,7,FALSE),0),0)</f>
        <v>1298993482</v>
      </c>
      <c r="H730" s="311"/>
      <c r="I730" s="312">
        <v>0</v>
      </c>
      <c r="J730" s="311"/>
      <c r="K730" s="310">
        <f>IF(F730="I",IFERROR(SUMIF('Consolidado 2020'!N:N,Clasificaciones!C730,'Consolidado 2020'!L:L),0),0)</f>
        <v>0</v>
      </c>
      <c r="L730" s="311"/>
      <c r="M730" s="312">
        <v>0</v>
      </c>
      <c r="N730" s="311"/>
      <c r="O730" s="310">
        <v>0</v>
      </c>
      <c r="P730" s="311"/>
      <c r="Q730" s="312">
        <v>0</v>
      </c>
    </row>
    <row r="731" spans="1:17" s="313" customFormat="1" ht="12" customHeight="1" x14ac:dyDescent="0.3">
      <c r="A731" s="307" t="s">
        <v>442</v>
      </c>
      <c r="B731" s="307" t="s">
        <v>1368</v>
      </c>
      <c r="C731" s="308">
        <v>51103012008</v>
      </c>
      <c r="D731" s="308" t="s">
        <v>396</v>
      </c>
      <c r="E731" s="309" t="s">
        <v>1137</v>
      </c>
      <c r="F731" s="309" t="s">
        <v>1132</v>
      </c>
      <c r="G731" s="310">
        <f>IF(F731="I",IFERROR(VLOOKUP(C731,'Consolidado 2021'!B:H,7,FALSE),0),0)</f>
        <v>112716866</v>
      </c>
      <c r="H731" s="311"/>
      <c r="I731" s="312">
        <v>0</v>
      </c>
      <c r="J731" s="311"/>
      <c r="K731" s="310">
        <f>IF(F731="I",IFERROR(SUMIF('Consolidado 2020'!N:N,Clasificaciones!C731,'Consolidado 2020'!L:L),0),0)</f>
        <v>0</v>
      </c>
      <c r="L731" s="311"/>
      <c r="M731" s="312">
        <v>0</v>
      </c>
      <c r="N731" s="311"/>
      <c r="O731" s="310">
        <v>0</v>
      </c>
      <c r="P731" s="311"/>
      <c r="Q731" s="312">
        <v>0</v>
      </c>
    </row>
    <row r="732" spans="1:17" s="313" customFormat="1" ht="12" customHeight="1" x14ac:dyDescent="0.3">
      <c r="A732" s="307" t="s">
        <v>442</v>
      </c>
      <c r="B732" s="307" t="s">
        <v>1368</v>
      </c>
      <c r="C732" s="308">
        <v>51103012009</v>
      </c>
      <c r="D732" s="308" t="s">
        <v>397</v>
      </c>
      <c r="E732" s="309" t="s">
        <v>662</v>
      </c>
      <c r="F732" s="309" t="s">
        <v>1132</v>
      </c>
      <c r="G732" s="310">
        <f>IF(F732="I",IFERROR(VLOOKUP(C732,'Consolidado 2021'!B:H,7,FALSE),0),0)</f>
        <v>212441006</v>
      </c>
      <c r="H732" s="311"/>
      <c r="I732" s="312">
        <v>0</v>
      </c>
      <c r="J732" s="311"/>
      <c r="K732" s="310">
        <f>IF(F732="I",IFERROR(SUMIF('Consolidado 2020'!N:N,Clasificaciones!C732,'Consolidado 2020'!L:L),0),0)</f>
        <v>0</v>
      </c>
      <c r="L732" s="311"/>
      <c r="M732" s="312">
        <v>0</v>
      </c>
      <c r="N732" s="311"/>
      <c r="O732" s="310">
        <v>0</v>
      </c>
      <c r="P732" s="311"/>
      <c r="Q732" s="312">
        <v>0</v>
      </c>
    </row>
    <row r="733" spans="1:17" s="313" customFormat="1" ht="12" customHeight="1" x14ac:dyDescent="0.3">
      <c r="A733" s="307" t="s">
        <v>442</v>
      </c>
      <c r="B733" s="307"/>
      <c r="C733" s="308">
        <v>51103012010</v>
      </c>
      <c r="D733" s="308" t="s">
        <v>1154</v>
      </c>
      <c r="E733" s="309" t="s">
        <v>1137</v>
      </c>
      <c r="F733" s="309" t="s">
        <v>1132</v>
      </c>
      <c r="G733" s="310">
        <f>IF(F733="I",IFERROR(VLOOKUP(C733,'Consolidado 2021'!B:H,7,FALSE),0),0)</f>
        <v>0</v>
      </c>
      <c r="H733" s="311"/>
      <c r="I733" s="312">
        <v>0</v>
      </c>
      <c r="J733" s="311"/>
      <c r="K733" s="310">
        <f>IF(F733="I",IFERROR(SUMIF('Consolidado 2020'!N:N,Clasificaciones!C733,'Consolidado 2020'!L:L),0),0)</f>
        <v>0</v>
      </c>
      <c r="L733" s="311"/>
      <c r="M733" s="312">
        <v>0</v>
      </c>
      <c r="N733" s="311"/>
      <c r="O733" s="310">
        <v>0</v>
      </c>
      <c r="P733" s="311"/>
      <c r="Q733" s="312">
        <v>0</v>
      </c>
    </row>
    <row r="734" spans="1:17" s="313" customFormat="1" ht="12" customHeight="1" x14ac:dyDescent="0.3">
      <c r="A734" s="307" t="s">
        <v>442</v>
      </c>
      <c r="B734" s="307"/>
      <c r="C734" s="308">
        <v>51103012011</v>
      </c>
      <c r="D734" s="308" t="s">
        <v>1213</v>
      </c>
      <c r="E734" s="309" t="s">
        <v>662</v>
      </c>
      <c r="F734" s="309" t="s">
        <v>1132</v>
      </c>
      <c r="G734" s="310">
        <f>IF(F734="I",IFERROR(VLOOKUP(C734,'Consolidado 2021'!B:H,7,FALSE),0),0)</f>
        <v>0</v>
      </c>
      <c r="H734" s="311"/>
      <c r="I734" s="312">
        <v>0</v>
      </c>
      <c r="J734" s="311"/>
      <c r="K734" s="310">
        <f>IF(F734="I",IFERROR(SUMIF('Consolidado 2020'!N:N,Clasificaciones!C734,'Consolidado 2020'!L:L),0),0)</f>
        <v>0</v>
      </c>
      <c r="L734" s="311"/>
      <c r="M734" s="312">
        <v>0</v>
      </c>
      <c r="N734" s="311"/>
      <c r="O734" s="310">
        <v>0</v>
      </c>
      <c r="P734" s="311"/>
      <c r="Q734" s="312">
        <v>0</v>
      </c>
    </row>
    <row r="735" spans="1:17" s="313" customFormat="1" ht="12" customHeight="1" x14ac:dyDescent="0.3">
      <c r="A735" s="307" t="s">
        <v>442</v>
      </c>
      <c r="B735" s="307"/>
      <c r="C735" s="308">
        <v>51103012012</v>
      </c>
      <c r="D735" s="308" t="s">
        <v>1157</v>
      </c>
      <c r="E735" s="309" t="s">
        <v>1137</v>
      </c>
      <c r="F735" s="309" t="s">
        <v>1132</v>
      </c>
      <c r="G735" s="310">
        <f>IF(F735="I",IFERROR(VLOOKUP(C735,'Consolidado 2021'!B:H,7,FALSE),0),0)</f>
        <v>0</v>
      </c>
      <c r="H735" s="311"/>
      <c r="I735" s="312">
        <v>0</v>
      </c>
      <c r="J735" s="311"/>
      <c r="K735" s="310">
        <f>IF(F735="I",IFERROR(SUMIF('Consolidado 2020'!N:N,Clasificaciones!C735,'Consolidado 2020'!L:L),0),0)</f>
        <v>0</v>
      </c>
      <c r="L735" s="311"/>
      <c r="M735" s="312">
        <v>0</v>
      </c>
      <c r="N735" s="311"/>
      <c r="O735" s="310">
        <v>0</v>
      </c>
      <c r="P735" s="311"/>
      <c r="Q735" s="312">
        <v>0</v>
      </c>
    </row>
    <row r="736" spans="1:17" s="313" customFormat="1" ht="12" customHeight="1" x14ac:dyDescent="0.3">
      <c r="A736" s="307" t="s">
        <v>442</v>
      </c>
      <c r="B736" s="307" t="s">
        <v>1368</v>
      </c>
      <c r="C736" s="308">
        <v>51103012013</v>
      </c>
      <c r="D736" s="308" t="s">
        <v>407</v>
      </c>
      <c r="E736" s="309" t="s">
        <v>662</v>
      </c>
      <c r="F736" s="309" t="s">
        <v>1132</v>
      </c>
      <c r="G736" s="310">
        <f>IF(F736="I",IFERROR(VLOOKUP(C736,'Consolidado 2021'!B:H,7,FALSE),0),0)</f>
        <v>68</v>
      </c>
      <c r="H736" s="311"/>
      <c r="I736" s="312">
        <v>0</v>
      </c>
      <c r="J736" s="311"/>
      <c r="K736" s="310">
        <f>IF(F736="I",IFERROR(SUMIF('Consolidado 2020'!N:N,Clasificaciones!C736,'Consolidado 2020'!L:L),0),0)</f>
        <v>0</v>
      </c>
      <c r="L736" s="311"/>
      <c r="M736" s="312">
        <v>0</v>
      </c>
      <c r="N736" s="311"/>
      <c r="O736" s="310">
        <v>0</v>
      </c>
      <c r="P736" s="311"/>
      <c r="Q736" s="312">
        <v>0</v>
      </c>
    </row>
    <row r="737" spans="1:17" s="313" customFormat="1" ht="12" customHeight="1" x14ac:dyDescent="0.3">
      <c r="A737" s="307" t="s">
        <v>442</v>
      </c>
      <c r="B737" s="307"/>
      <c r="C737" s="308">
        <v>51103012014</v>
      </c>
      <c r="D737" s="308" t="s">
        <v>398</v>
      </c>
      <c r="E737" s="309" t="s">
        <v>1137</v>
      </c>
      <c r="F737" s="309" t="s">
        <v>1132</v>
      </c>
      <c r="G737" s="310">
        <f>IF(F737="I",IFERROR(VLOOKUP(C737,'Consolidado 2021'!B:H,7,FALSE),0),0)</f>
        <v>0</v>
      </c>
      <c r="H737" s="311"/>
      <c r="I737" s="312">
        <v>0</v>
      </c>
      <c r="J737" s="311"/>
      <c r="K737" s="310">
        <f>IF(F737="I",IFERROR(SUMIF('Consolidado 2020'!N:N,Clasificaciones!C737,'Consolidado 2020'!L:L),0),0)</f>
        <v>0</v>
      </c>
      <c r="L737" s="311"/>
      <c r="M737" s="312">
        <v>0</v>
      </c>
      <c r="N737" s="311"/>
      <c r="O737" s="310">
        <v>0</v>
      </c>
      <c r="P737" s="311"/>
      <c r="Q737" s="312">
        <v>0</v>
      </c>
    </row>
    <row r="738" spans="1:17" s="313" customFormat="1" ht="12" customHeight="1" x14ac:dyDescent="0.3">
      <c r="A738" s="307" t="s">
        <v>442</v>
      </c>
      <c r="B738" s="307"/>
      <c r="C738" s="308">
        <v>51103012015</v>
      </c>
      <c r="D738" s="308" t="s">
        <v>1338</v>
      </c>
      <c r="E738" s="309" t="s">
        <v>662</v>
      </c>
      <c r="F738" s="309" t="s">
        <v>1132</v>
      </c>
      <c r="G738" s="310">
        <f>IF(F738="I",IFERROR(VLOOKUP(C738,'Consolidado 2021'!B:H,7,FALSE),0),0)</f>
        <v>0</v>
      </c>
      <c r="H738" s="311"/>
      <c r="I738" s="312">
        <v>0</v>
      </c>
      <c r="J738" s="311"/>
      <c r="K738" s="310">
        <f>IF(F738="I",IFERROR(SUMIF('Consolidado 2020'!N:N,Clasificaciones!C738,'Consolidado 2020'!L:L),0),0)</f>
        <v>0</v>
      </c>
      <c r="L738" s="311"/>
      <c r="M738" s="312">
        <v>0</v>
      </c>
      <c r="N738" s="311"/>
      <c r="O738" s="310">
        <v>0</v>
      </c>
      <c r="P738" s="311"/>
      <c r="Q738" s="312">
        <v>0</v>
      </c>
    </row>
    <row r="739" spans="1:17" s="313" customFormat="1" ht="12" customHeight="1" x14ac:dyDescent="0.3">
      <c r="A739" s="307" t="s">
        <v>442</v>
      </c>
      <c r="B739" s="307"/>
      <c r="C739" s="308">
        <v>51103012016</v>
      </c>
      <c r="D739" s="308" t="s">
        <v>399</v>
      </c>
      <c r="E739" s="309" t="s">
        <v>1137</v>
      </c>
      <c r="F739" s="309" t="s">
        <v>1132</v>
      </c>
      <c r="G739" s="310">
        <f>IF(F739="I",IFERROR(VLOOKUP(C739,'Consolidado 2021'!B:H,7,FALSE),0),0)</f>
        <v>0</v>
      </c>
      <c r="H739" s="311"/>
      <c r="I739" s="312">
        <v>0</v>
      </c>
      <c r="J739" s="311"/>
      <c r="K739" s="310">
        <f>IF(F739="I",IFERROR(SUMIF('Consolidado 2020'!N:N,Clasificaciones!C739,'Consolidado 2020'!L:L),0),0)</f>
        <v>0</v>
      </c>
      <c r="L739" s="311"/>
      <c r="M739" s="312">
        <v>0</v>
      </c>
      <c r="N739" s="311"/>
      <c r="O739" s="310">
        <v>0</v>
      </c>
      <c r="P739" s="311"/>
      <c r="Q739" s="312">
        <v>0</v>
      </c>
    </row>
    <row r="740" spans="1:17" s="313" customFormat="1" ht="12" customHeight="1" x14ac:dyDescent="0.3">
      <c r="A740" s="307" t="s">
        <v>442</v>
      </c>
      <c r="B740" s="307" t="s">
        <v>1368</v>
      </c>
      <c r="C740" s="308">
        <v>51103012017</v>
      </c>
      <c r="D740" s="308" t="s">
        <v>400</v>
      </c>
      <c r="E740" s="309" t="s">
        <v>662</v>
      </c>
      <c r="F740" s="309" t="s">
        <v>1132</v>
      </c>
      <c r="G740" s="310">
        <f>IF(F740="I",IFERROR(VLOOKUP(C740,'Consolidado 2021'!B:H,7,FALSE),0),0)</f>
        <v>4482435203</v>
      </c>
      <c r="H740" s="311"/>
      <c r="I740" s="312">
        <v>0</v>
      </c>
      <c r="J740" s="311"/>
      <c r="K740" s="310">
        <f>IF(F740="I",IFERROR(SUMIF('Consolidado 2020'!N:N,Clasificaciones!C740,'Consolidado 2020'!L:L),0),0)</f>
        <v>0</v>
      </c>
      <c r="L740" s="311"/>
      <c r="M740" s="312">
        <v>0</v>
      </c>
      <c r="N740" s="311"/>
      <c r="O740" s="310">
        <v>0</v>
      </c>
      <c r="P740" s="311"/>
      <c r="Q740" s="312">
        <v>0</v>
      </c>
    </row>
    <row r="741" spans="1:17" s="313" customFormat="1" ht="12" customHeight="1" x14ac:dyDescent="0.3">
      <c r="A741" s="307" t="s">
        <v>442</v>
      </c>
      <c r="B741" s="307" t="s">
        <v>1368</v>
      </c>
      <c r="C741" s="308">
        <v>51103012018</v>
      </c>
      <c r="D741" s="308" t="s">
        <v>401</v>
      </c>
      <c r="E741" s="309" t="s">
        <v>1137</v>
      </c>
      <c r="F741" s="309" t="s">
        <v>1132</v>
      </c>
      <c r="G741" s="310">
        <f>IF(F741="I",IFERROR(VLOOKUP(C741,'Consolidado 2021'!B:H,7,FALSE),0),0)</f>
        <v>345573068</v>
      </c>
      <c r="H741" s="311"/>
      <c r="I741" s="312">
        <v>0</v>
      </c>
      <c r="J741" s="311"/>
      <c r="K741" s="310">
        <f>IF(F741="I",IFERROR(SUMIF('Consolidado 2020'!N:N,Clasificaciones!C741,'Consolidado 2020'!L:L),0),0)</f>
        <v>0</v>
      </c>
      <c r="L741" s="311"/>
      <c r="M741" s="312">
        <v>0</v>
      </c>
      <c r="N741" s="311"/>
      <c r="O741" s="310">
        <v>0</v>
      </c>
      <c r="P741" s="311"/>
      <c r="Q741" s="312">
        <v>0</v>
      </c>
    </row>
    <row r="742" spans="1:17" s="313" customFormat="1" ht="12" customHeight="1" x14ac:dyDescent="0.3">
      <c r="A742" s="307" t="s">
        <v>442</v>
      </c>
      <c r="B742" s="307" t="s">
        <v>1368</v>
      </c>
      <c r="C742" s="308">
        <v>51103012019</v>
      </c>
      <c r="D742" s="308" t="s">
        <v>408</v>
      </c>
      <c r="E742" s="309" t="s">
        <v>662</v>
      </c>
      <c r="F742" s="309" t="s">
        <v>1132</v>
      </c>
      <c r="G742" s="310">
        <f>IF(F742="I",IFERROR(VLOOKUP(C742,'Consolidado 2021'!B:H,7,FALSE),0),0)</f>
        <v>887392189</v>
      </c>
      <c r="H742" s="311"/>
      <c r="I742" s="312">
        <v>0</v>
      </c>
      <c r="J742" s="311"/>
      <c r="K742" s="310">
        <f>IF(F742="I",IFERROR(SUMIF('Consolidado 2020'!N:N,Clasificaciones!C742,'Consolidado 2020'!L:L),0),0)</f>
        <v>0</v>
      </c>
      <c r="L742" s="311"/>
      <c r="M742" s="312">
        <v>0</v>
      </c>
      <c r="N742" s="311"/>
      <c r="O742" s="310">
        <v>0</v>
      </c>
      <c r="P742" s="311"/>
      <c r="Q742" s="312">
        <v>0</v>
      </c>
    </row>
    <row r="743" spans="1:17" s="313" customFormat="1" ht="12" customHeight="1" x14ac:dyDescent="0.3">
      <c r="A743" s="307" t="s">
        <v>442</v>
      </c>
      <c r="B743" s="307"/>
      <c r="C743" s="308">
        <v>51103012020</v>
      </c>
      <c r="D743" s="308" t="s">
        <v>1340</v>
      </c>
      <c r="E743" s="309" t="s">
        <v>1137</v>
      </c>
      <c r="F743" s="309" t="s">
        <v>1132</v>
      </c>
      <c r="G743" s="310">
        <f>IF(F743="I",IFERROR(VLOOKUP(C743,'Consolidado 2021'!B:H,7,FALSE),0),0)</f>
        <v>0</v>
      </c>
      <c r="H743" s="311"/>
      <c r="I743" s="312">
        <v>0</v>
      </c>
      <c r="J743" s="311"/>
      <c r="K743" s="310">
        <f>IF(F743="I",IFERROR(SUMIF('Consolidado 2020'!N:N,Clasificaciones!C743,'Consolidado 2020'!L:L),0),0)</f>
        <v>0</v>
      </c>
      <c r="L743" s="311"/>
      <c r="M743" s="312">
        <v>0</v>
      </c>
      <c r="N743" s="311"/>
      <c r="O743" s="310">
        <v>0</v>
      </c>
      <c r="P743" s="311"/>
      <c r="Q743" s="312">
        <v>0</v>
      </c>
    </row>
    <row r="744" spans="1:17" s="313" customFormat="1" ht="12" customHeight="1" x14ac:dyDescent="0.3">
      <c r="A744" s="307" t="s">
        <v>442</v>
      </c>
      <c r="B744" s="307"/>
      <c r="C744" s="308">
        <v>51103012021</v>
      </c>
      <c r="D744" s="308" t="s">
        <v>409</v>
      </c>
      <c r="E744" s="309" t="s">
        <v>662</v>
      </c>
      <c r="F744" s="309" t="s">
        <v>1132</v>
      </c>
      <c r="G744" s="310">
        <f>IF(F744="I",IFERROR(VLOOKUP(C744,'Consolidado 2021'!B:H,7,FALSE),0),0)</f>
        <v>0</v>
      </c>
      <c r="H744" s="311"/>
      <c r="I744" s="312">
        <v>0</v>
      </c>
      <c r="J744" s="311"/>
      <c r="K744" s="310">
        <f>IF(F744="I",IFERROR(SUMIF('Consolidado 2020'!N:N,Clasificaciones!C744,'Consolidado 2020'!L:L),0),0)</f>
        <v>0</v>
      </c>
      <c r="L744" s="311"/>
      <c r="M744" s="312">
        <v>0</v>
      </c>
      <c r="N744" s="311"/>
      <c r="O744" s="310">
        <v>0</v>
      </c>
      <c r="P744" s="311"/>
      <c r="Q744" s="312">
        <v>0</v>
      </c>
    </row>
    <row r="745" spans="1:17" s="313" customFormat="1" ht="12" customHeight="1" x14ac:dyDescent="0.3">
      <c r="A745" s="307" t="s">
        <v>442</v>
      </c>
      <c r="B745" s="307"/>
      <c r="C745" s="308">
        <v>51103012022</v>
      </c>
      <c r="D745" s="308" t="s">
        <v>1215</v>
      </c>
      <c r="E745" s="309" t="s">
        <v>1137</v>
      </c>
      <c r="F745" s="309" t="s">
        <v>1132</v>
      </c>
      <c r="G745" s="310">
        <f>IF(F745="I",IFERROR(VLOOKUP(C745,'Consolidado 2021'!B:H,7,FALSE),0),0)</f>
        <v>0</v>
      </c>
      <c r="H745" s="311"/>
      <c r="I745" s="312">
        <v>0</v>
      </c>
      <c r="J745" s="311"/>
      <c r="K745" s="310">
        <f>IF(F745="I",IFERROR(SUMIF('Consolidado 2020'!N:N,Clasificaciones!C745,'Consolidado 2020'!L:L),0),0)</f>
        <v>0</v>
      </c>
      <c r="L745" s="311"/>
      <c r="M745" s="312">
        <v>0</v>
      </c>
      <c r="N745" s="311"/>
      <c r="O745" s="310">
        <v>0</v>
      </c>
      <c r="P745" s="311"/>
      <c r="Q745" s="312">
        <v>0</v>
      </c>
    </row>
    <row r="746" spans="1:17" s="313" customFormat="1" ht="12" customHeight="1" x14ac:dyDescent="0.3">
      <c r="A746" s="307" t="s">
        <v>442</v>
      </c>
      <c r="B746" s="307"/>
      <c r="C746" s="308">
        <v>51103012023</v>
      </c>
      <c r="D746" s="308" t="s">
        <v>1341</v>
      </c>
      <c r="E746" s="309" t="s">
        <v>662</v>
      </c>
      <c r="F746" s="309" t="s">
        <v>1132</v>
      </c>
      <c r="G746" s="310">
        <f>IF(F746="I",IFERROR(VLOOKUP(C746,'Consolidado 2021'!B:H,7,FALSE),0),0)</f>
        <v>0</v>
      </c>
      <c r="H746" s="311"/>
      <c r="I746" s="312">
        <v>0</v>
      </c>
      <c r="J746" s="311"/>
      <c r="K746" s="310">
        <f>IF(F746="I",IFERROR(SUMIF('Consolidado 2020'!N:N,Clasificaciones!C746,'Consolidado 2020'!L:L),0),0)</f>
        <v>0</v>
      </c>
      <c r="L746" s="311"/>
      <c r="M746" s="312">
        <v>0</v>
      </c>
      <c r="N746" s="311"/>
      <c r="O746" s="310">
        <v>0</v>
      </c>
      <c r="P746" s="311"/>
      <c r="Q746" s="312">
        <v>0</v>
      </c>
    </row>
    <row r="747" spans="1:17" s="313" customFormat="1" ht="12" customHeight="1" x14ac:dyDescent="0.3">
      <c r="A747" s="307" t="s">
        <v>442</v>
      </c>
      <c r="B747" s="307"/>
      <c r="C747" s="308">
        <v>51103012024</v>
      </c>
      <c r="D747" s="308" t="s">
        <v>1342</v>
      </c>
      <c r="E747" s="309" t="s">
        <v>1137</v>
      </c>
      <c r="F747" s="309" t="s">
        <v>1132</v>
      </c>
      <c r="G747" s="310">
        <f>IF(F747="I",IFERROR(VLOOKUP(C747,'Consolidado 2021'!B:H,7,FALSE),0),0)</f>
        <v>0</v>
      </c>
      <c r="H747" s="311"/>
      <c r="I747" s="312">
        <v>0</v>
      </c>
      <c r="J747" s="311"/>
      <c r="K747" s="310">
        <f>IF(F747="I",IFERROR(SUMIF('Consolidado 2020'!N:N,Clasificaciones!C747,'Consolidado 2020'!L:L),0),0)</f>
        <v>0</v>
      </c>
      <c r="L747" s="311"/>
      <c r="M747" s="312">
        <v>0</v>
      </c>
      <c r="N747" s="311"/>
      <c r="O747" s="310">
        <v>0</v>
      </c>
      <c r="P747" s="311"/>
      <c r="Q747" s="312">
        <v>0</v>
      </c>
    </row>
    <row r="748" spans="1:17" s="313" customFormat="1" ht="12" customHeight="1" x14ac:dyDescent="0.3">
      <c r="A748" s="307" t="s">
        <v>442</v>
      </c>
      <c r="B748" s="307"/>
      <c r="C748" s="308">
        <v>51103012025</v>
      </c>
      <c r="D748" s="308" t="s">
        <v>1343</v>
      </c>
      <c r="E748" s="309" t="s">
        <v>662</v>
      </c>
      <c r="F748" s="309" t="s">
        <v>1132</v>
      </c>
      <c r="G748" s="310">
        <f>IF(F748="I",IFERROR(VLOOKUP(C748,'Consolidado 2021'!B:H,7,FALSE),0),0)</f>
        <v>0</v>
      </c>
      <c r="H748" s="311"/>
      <c r="I748" s="312">
        <v>0</v>
      </c>
      <c r="J748" s="311"/>
      <c r="K748" s="310">
        <f>IF(F748="I",IFERROR(SUMIF('Consolidado 2020'!N:N,Clasificaciones!C748,'Consolidado 2020'!L:L),0),0)</f>
        <v>0</v>
      </c>
      <c r="L748" s="311"/>
      <c r="M748" s="312">
        <v>0</v>
      </c>
      <c r="N748" s="311"/>
      <c r="O748" s="310">
        <v>0</v>
      </c>
      <c r="P748" s="311"/>
      <c r="Q748" s="312">
        <v>0</v>
      </c>
    </row>
    <row r="749" spans="1:17" s="313" customFormat="1" ht="12" customHeight="1" x14ac:dyDescent="0.3">
      <c r="A749" s="307" t="s">
        <v>442</v>
      </c>
      <c r="B749" s="307"/>
      <c r="C749" s="308">
        <v>51103012026</v>
      </c>
      <c r="D749" s="308" t="s">
        <v>1344</v>
      </c>
      <c r="E749" s="309" t="s">
        <v>1137</v>
      </c>
      <c r="F749" s="309" t="s">
        <v>1132</v>
      </c>
      <c r="G749" s="310">
        <f>IF(F749="I",IFERROR(VLOOKUP(C749,'Consolidado 2021'!B:H,7,FALSE),0),0)</f>
        <v>0</v>
      </c>
      <c r="H749" s="311"/>
      <c r="I749" s="312">
        <v>0</v>
      </c>
      <c r="J749" s="311"/>
      <c r="K749" s="310">
        <f>IF(F749="I",IFERROR(SUMIF('Consolidado 2020'!N:N,Clasificaciones!C749,'Consolidado 2020'!L:L),0),0)</f>
        <v>0</v>
      </c>
      <c r="L749" s="311"/>
      <c r="M749" s="312">
        <v>0</v>
      </c>
      <c r="N749" s="311"/>
      <c r="O749" s="310">
        <v>0</v>
      </c>
      <c r="P749" s="311"/>
      <c r="Q749" s="312">
        <v>0</v>
      </c>
    </row>
    <row r="750" spans="1:17" s="313" customFormat="1" ht="12" customHeight="1" x14ac:dyDescent="0.3">
      <c r="A750" s="307" t="s">
        <v>442</v>
      </c>
      <c r="B750" s="307"/>
      <c r="C750" s="308">
        <v>51103012027</v>
      </c>
      <c r="D750" s="308" t="s">
        <v>1345</v>
      </c>
      <c r="E750" s="309" t="s">
        <v>662</v>
      </c>
      <c r="F750" s="309" t="s">
        <v>1132</v>
      </c>
      <c r="G750" s="310">
        <f>IF(F750="I",IFERROR(VLOOKUP(C750,'Consolidado 2021'!B:H,7,FALSE),0),0)</f>
        <v>0</v>
      </c>
      <c r="H750" s="311"/>
      <c r="I750" s="312">
        <v>0</v>
      </c>
      <c r="J750" s="311"/>
      <c r="K750" s="310">
        <f>IF(F750="I",IFERROR(SUMIF('Consolidado 2020'!N:N,Clasificaciones!C750,'Consolidado 2020'!L:L),0),0)</f>
        <v>0</v>
      </c>
      <c r="L750" s="311"/>
      <c r="M750" s="312">
        <v>0</v>
      </c>
      <c r="N750" s="311"/>
      <c r="O750" s="310">
        <v>0</v>
      </c>
      <c r="P750" s="311"/>
      <c r="Q750" s="312">
        <v>0</v>
      </c>
    </row>
    <row r="751" spans="1:17" s="313" customFormat="1" ht="12" customHeight="1" x14ac:dyDescent="0.3">
      <c r="A751" s="307" t="s">
        <v>442</v>
      </c>
      <c r="B751" s="307"/>
      <c r="C751" s="308">
        <v>51103012028</v>
      </c>
      <c r="D751" s="308" t="s">
        <v>1346</v>
      </c>
      <c r="E751" s="309" t="s">
        <v>1137</v>
      </c>
      <c r="F751" s="309" t="s">
        <v>1132</v>
      </c>
      <c r="G751" s="310">
        <f>IF(F751="I",IFERROR(VLOOKUP(C751,'Consolidado 2021'!B:H,7,FALSE),0),0)</f>
        <v>0</v>
      </c>
      <c r="H751" s="311"/>
      <c r="I751" s="312">
        <v>0</v>
      </c>
      <c r="J751" s="311"/>
      <c r="K751" s="310">
        <f>IF(F751="I",IFERROR(SUMIF('Consolidado 2020'!N:N,Clasificaciones!C751,'Consolidado 2020'!L:L),0),0)</f>
        <v>0</v>
      </c>
      <c r="L751" s="311"/>
      <c r="M751" s="312">
        <v>0</v>
      </c>
      <c r="N751" s="311"/>
      <c r="O751" s="310">
        <v>0</v>
      </c>
      <c r="P751" s="311"/>
      <c r="Q751" s="312">
        <v>0</v>
      </c>
    </row>
    <row r="752" spans="1:17" s="313" customFormat="1" ht="12" customHeight="1" x14ac:dyDescent="0.3">
      <c r="A752" s="307" t="s">
        <v>442</v>
      </c>
      <c r="B752" s="307" t="s">
        <v>1368</v>
      </c>
      <c r="C752" s="308">
        <v>51103012029</v>
      </c>
      <c r="D752" s="308" t="s">
        <v>196</v>
      </c>
      <c r="E752" s="309" t="s">
        <v>662</v>
      </c>
      <c r="F752" s="309" t="s">
        <v>1132</v>
      </c>
      <c r="G752" s="310">
        <f>IF(F752="I",IFERROR(VLOOKUP(C752,'Consolidado 2021'!B:H,7,FALSE),0),0)</f>
        <v>664723895</v>
      </c>
      <c r="H752" s="311"/>
      <c r="I752" s="312">
        <v>0</v>
      </c>
      <c r="J752" s="311"/>
      <c r="K752" s="310">
        <f>IF(F752="I",IFERROR(SUMIF('Consolidado 2020'!N:N,Clasificaciones!C752,'Consolidado 2020'!L:L),0),0)</f>
        <v>0</v>
      </c>
      <c r="L752" s="311"/>
      <c r="M752" s="312">
        <v>0</v>
      </c>
      <c r="N752" s="311"/>
      <c r="O752" s="310">
        <v>0</v>
      </c>
      <c r="P752" s="311"/>
      <c r="Q752" s="312">
        <v>0</v>
      </c>
    </row>
    <row r="753" spans="1:17" s="313" customFormat="1" ht="12" customHeight="1" x14ac:dyDescent="0.3">
      <c r="A753" s="307" t="s">
        <v>442</v>
      </c>
      <c r="B753" s="307"/>
      <c r="C753" s="308">
        <v>51103012030</v>
      </c>
      <c r="D753" s="308" t="s">
        <v>1153</v>
      </c>
      <c r="E753" s="309" t="s">
        <v>1137</v>
      </c>
      <c r="F753" s="309" t="s">
        <v>1132</v>
      </c>
      <c r="G753" s="310">
        <f>IF(F753="I",IFERROR(VLOOKUP(C753,'Consolidado 2021'!B:H,7,FALSE),0),0)</f>
        <v>0</v>
      </c>
      <c r="H753" s="311"/>
      <c r="I753" s="312">
        <v>0</v>
      </c>
      <c r="J753" s="311"/>
      <c r="K753" s="310">
        <f>IF(F753="I",IFERROR(SUMIF('Consolidado 2020'!N:N,Clasificaciones!C753,'Consolidado 2020'!L:L),0),0)</f>
        <v>0</v>
      </c>
      <c r="L753" s="311"/>
      <c r="M753" s="312">
        <v>0</v>
      </c>
      <c r="N753" s="311"/>
      <c r="O753" s="310">
        <v>0</v>
      </c>
      <c r="P753" s="311"/>
      <c r="Q753" s="312">
        <v>0</v>
      </c>
    </row>
    <row r="754" spans="1:17" s="313" customFormat="1" ht="12" customHeight="1" x14ac:dyDescent="0.3">
      <c r="A754" s="307" t="s">
        <v>442</v>
      </c>
      <c r="B754" s="307" t="s">
        <v>1368</v>
      </c>
      <c r="C754" s="308">
        <v>51103012031</v>
      </c>
      <c r="D754" s="308" t="s">
        <v>1204</v>
      </c>
      <c r="E754" s="309" t="s">
        <v>662</v>
      </c>
      <c r="F754" s="309" t="s">
        <v>1132</v>
      </c>
      <c r="G754" s="310">
        <f>IF(F754="I",IFERROR(VLOOKUP(C754,'Consolidado 2021'!B:H,7,FALSE),0),0)</f>
        <v>0</v>
      </c>
      <c r="H754" s="311"/>
      <c r="I754" s="312">
        <v>0</v>
      </c>
      <c r="J754" s="311"/>
      <c r="K754" s="310">
        <f>IF(F754="I",IFERROR(SUMIF('Consolidado 2020'!N:N,Clasificaciones!C754,'Consolidado 2020'!L:L),0),0)</f>
        <v>160050000</v>
      </c>
      <c r="L754" s="311"/>
      <c r="M754" s="312">
        <v>0</v>
      </c>
      <c r="N754" s="311"/>
      <c r="O754" s="310">
        <v>0</v>
      </c>
      <c r="P754" s="311"/>
      <c r="Q754" s="312">
        <v>0</v>
      </c>
    </row>
    <row r="755" spans="1:17" s="313" customFormat="1" ht="12" customHeight="1" x14ac:dyDescent="0.3">
      <c r="A755" s="307" t="s">
        <v>442</v>
      </c>
      <c r="B755" s="307" t="s">
        <v>1368</v>
      </c>
      <c r="C755" s="308">
        <v>51103012032</v>
      </c>
      <c r="D755" s="308" t="s">
        <v>411</v>
      </c>
      <c r="E755" s="309" t="s">
        <v>662</v>
      </c>
      <c r="F755" s="309" t="s">
        <v>1132</v>
      </c>
      <c r="G755" s="310">
        <f>IF(F755="I",IFERROR(VLOOKUP(C755,'Consolidado 2021'!B:H,7,FALSE),0),0)</f>
        <v>168257336</v>
      </c>
      <c r="H755" s="311"/>
      <c r="I755" s="312">
        <v>0</v>
      </c>
      <c r="J755" s="311"/>
      <c r="K755" s="310">
        <f>IF(F755="I",IFERROR(SUMIF('Consolidado 2020'!N:N,Clasificaciones!C755,'Consolidado 2020'!L:L),0),0)</f>
        <v>0</v>
      </c>
      <c r="L755" s="311"/>
      <c r="M755" s="312">
        <v>0</v>
      </c>
      <c r="N755" s="311"/>
      <c r="O755" s="310">
        <v>0</v>
      </c>
      <c r="P755" s="311"/>
      <c r="Q755" s="312">
        <v>0</v>
      </c>
    </row>
    <row r="756" spans="1:17" s="313" customFormat="1" ht="12" customHeight="1" x14ac:dyDescent="0.3">
      <c r="A756" s="307" t="s">
        <v>442</v>
      </c>
      <c r="B756" s="307"/>
      <c r="C756" s="308">
        <v>51103012033</v>
      </c>
      <c r="D756" s="308" t="s">
        <v>1353</v>
      </c>
      <c r="E756" s="309" t="s">
        <v>1137</v>
      </c>
      <c r="F756" s="309" t="s">
        <v>1132</v>
      </c>
      <c r="G756" s="310">
        <f>IF(F756="I",IFERROR(VLOOKUP(C756,'Consolidado 2021'!B:H,7,FALSE),0),0)</f>
        <v>0</v>
      </c>
      <c r="H756" s="311"/>
      <c r="I756" s="312">
        <v>0</v>
      </c>
      <c r="J756" s="311"/>
      <c r="K756" s="310">
        <f>IF(F756="I",IFERROR(SUMIF('Consolidado 2020'!N:N,Clasificaciones!C756,'Consolidado 2020'!L:L),0),0)</f>
        <v>0</v>
      </c>
      <c r="L756" s="311"/>
      <c r="M756" s="312">
        <v>0</v>
      </c>
      <c r="N756" s="311"/>
      <c r="O756" s="310">
        <v>0</v>
      </c>
      <c r="P756" s="311"/>
      <c r="Q756" s="312">
        <v>0</v>
      </c>
    </row>
    <row r="757" spans="1:17" s="313" customFormat="1" ht="12" customHeight="1" x14ac:dyDescent="0.3">
      <c r="A757" s="307" t="s">
        <v>442</v>
      </c>
      <c r="B757" s="307"/>
      <c r="C757" s="308">
        <v>511030130</v>
      </c>
      <c r="D757" s="308" t="s">
        <v>1369</v>
      </c>
      <c r="E757" s="309" t="s">
        <v>662</v>
      </c>
      <c r="F757" s="309" t="s">
        <v>1129</v>
      </c>
      <c r="G757" s="310">
        <f>IF(F757="I",IFERROR(VLOOKUP(C757,'Consolidado 2021'!B:H,7,FALSE),0),0)</f>
        <v>0</v>
      </c>
      <c r="H757" s="311"/>
      <c r="I757" s="312">
        <v>0</v>
      </c>
      <c r="J757" s="311"/>
      <c r="K757" s="310">
        <f>IF(F757="I",IFERROR(SUMIF('Consolidado 2020'!N:N,Clasificaciones!C757,'Consolidado 2020'!L:L),0),0)</f>
        <v>0</v>
      </c>
      <c r="L757" s="311"/>
      <c r="M757" s="312">
        <v>0</v>
      </c>
      <c r="N757" s="311"/>
      <c r="O757" s="310">
        <v>0</v>
      </c>
      <c r="P757" s="311"/>
      <c r="Q757" s="312">
        <v>0</v>
      </c>
    </row>
    <row r="758" spans="1:17" s="313" customFormat="1" ht="12" customHeight="1" x14ac:dyDescent="0.3">
      <c r="A758" s="307" t="s">
        <v>442</v>
      </c>
      <c r="B758" s="307" t="s">
        <v>1368</v>
      </c>
      <c r="C758" s="308">
        <v>51103013001</v>
      </c>
      <c r="D758" s="308" t="s">
        <v>1370</v>
      </c>
      <c r="E758" s="309" t="s">
        <v>662</v>
      </c>
      <c r="F758" s="309" t="s">
        <v>1132</v>
      </c>
      <c r="G758" s="310">
        <f>IF(F758="I",IFERROR(VLOOKUP(C758,'Consolidado 2021'!B:H,7,FALSE),0),0)</f>
        <v>0</v>
      </c>
      <c r="H758" s="311"/>
      <c r="I758" s="312">
        <v>0</v>
      </c>
      <c r="J758" s="311"/>
      <c r="K758" s="310">
        <f>IF(F758="I",IFERROR(SUMIF('Consolidado 2020'!N:N,Clasificaciones!C758,'Consolidado 2020'!L:L),0),0)</f>
        <v>0</v>
      </c>
      <c r="L758" s="311"/>
      <c r="M758" s="312">
        <v>0</v>
      </c>
      <c r="N758" s="311"/>
      <c r="O758" s="310">
        <v>0</v>
      </c>
      <c r="P758" s="311"/>
      <c r="Q758" s="312">
        <v>0</v>
      </c>
    </row>
    <row r="759" spans="1:17" s="313" customFormat="1" ht="12" customHeight="1" x14ac:dyDescent="0.3">
      <c r="A759" s="307" t="s">
        <v>442</v>
      </c>
      <c r="B759" s="307"/>
      <c r="C759" s="308">
        <v>51104</v>
      </c>
      <c r="D759" s="308" t="s">
        <v>457</v>
      </c>
      <c r="E759" s="309" t="s">
        <v>662</v>
      </c>
      <c r="F759" s="309" t="s">
        <v>1129</v>
      </c>
      <c r="G759" s="310">
        <f>IF(F759="I",IFERROR(VLOOKUP(C759,'Consolidado 2021'!B:H,7,FALSE),0),0)</f>
        <v>0</v>
      </c>
      <c r="H759" s="311"/>
      <c r="I759" s="312">
        <v>0</v>
      </c>
      <c r="J759" s="311"/>
      <c r="K759" s="310">
        <f>IF(F759="I",IFERROR(SUMIF('Consolidado 2020'!N:N,Clasificaciones!C759,'Consolidado 2020'!L:L),0),0)</f>
        <v>0</v>
      </c>
      <c r="L759" s="311"/>
      <c r="M759" s="312">
        <v>0</v>
      </c>
      <c r="N759" s="311"/>
      <c r="O759" s="310">
        <v>0</v>
      </c>
      <c r="P759" s="311"/>
      <c r="Q759" s="312">
        <v>0</v>
      </c>
    </row>
    <row r="760" spans="1:17" s="313" customFormat="1" ht="12" customHeight="1" x14ac:dyDescent="0.3">
      <c r="A760" s="307" t="s">
        <v>442</v>
      </c>
      <c r="B760" s="307" t="s">
        <v>1368</v>
      </c>
      <c r="C760" s="308">
        <v>5110401</v>
      </c>
      <c r="D760" s="308" t="s">
        <v>457</v>
      </c>
      <c r="E760" s="309" t="s">
        <v>662</v>
      </c>
      <c r="F760" s="309" t="s">
        <v>1132</v>
      </c>
      <c r="G760" s="310">
        <f>IF(F760="I",IFERROR(VLOOKUP(C760,'Consolidado 2021'!B:H,7,FALSE),0),0)</f>
        <v>6819682</v>
      </c>
      <c r="H760" s="311"/>
      <c r="I760" s="312">
        <v>0</v>
      </c>
      <c r="J760" s="311"/>
      <c r="K760" s="310">
        <f>IF(F760="I",IFERROR(SUMIF('Consolidado 2020'!N:N,Clasificaciones!C760,'Consolidado 2020'!L:L),0),0)</f>
        <v>0</v>
      </c>
      <c r="L760" s="311"/>
      <c r="M760" s="312">
        <v>0</v>
      </c>
      <c r="N760" s="311"/>
      <c r="O760" s="310">
        <v>0</v>
      </c>
      <c r="P760" s="311"/>
      <c r="Q760" s="312">
        <v>0</v>
      </c>
    </row>
    <row r="761" spans="1:17" s="313" customFormat="1" ht="12" customHeight="1" x14ac:dyDescent="0.3">
      <c r="A761" s="307" t="s">
        <v>442</v>
      </c>
      <c r="B761" s="307"/>
      <c r="C761" s="308">
        <v>512</v>
      </c>
      <c r="D761" s="308" t="s">
        <v>458</v>
      </c>
      <c r="E761" s="309" t="s">
        <v>662</v>
      </c>
      <c r="F761" s="309" t="s">
        <v>1129</v>
      </c>
      <c r="G761" s="310">
        <f>IF(F761="I",IFERROR(VLOOKUP(C761,'Consolidado 2021'!B:H,7,FALSE),0),0)</f>
        <v>0</v>
      </c>
      <c r="H761" s="311"/>
      <c r="I761" s="312">
        <v>0</v>
      </c>
      <c r="J761" s="311"/>
      <c r="K761" s="310">
        <f>IF(F761="I",IFERROR(SUMIF('Consolidado 2020'!N:N,Clasificaciones!C761,'Consolidado 2020'!L:L),0),0)</f>
        <v>0</v>
      </c>
      <c r="L761" s="311"/>
      <c r="M761" s="312">
        <v>0</v>
      </c>
      <c r="N761" s="311"/>
      <c r="O761" s="310">
        <v>0</v>
      </c>
      <c r="P761" s="311"/>
      <c r="Q761" s="312">
        <v>0</v>
      </c>
    </row>
    <row r="762" spans="1:17" s="313" customFormat="1" ht="12" customHeight="1" x14ac:dyDescent="0.3">
      <c r="A762" s="307" t="s">
        <v>442</v>
      </c>
      <c r="B762" s="307" t="s">
        <v>1371</v>
      </c>
      <c r="C762" s="308">
        <v>51201</v>
      </c>
      <c r="D762" s="308" t="s">
        <v>1112</v>
      </c>
      <c r="E762" s="309" t="s">
        <v>662</v>
      </c>
      <c r="F762" s="309" t="s">
        <v>1132</v>
      </c>
      <c r="G762" s="310">
        <f>IF(F762="I",IFERROR(VLOOKUP(C762,'Consolidado 2021'!B:H,7,FALSE),0),0)</f>
        <v>159343543</v>
      </c>
      <c r="H762" s="311"/>
      <c r="I762" s="312">
        <v>0</v>
      </c>
      <c r="J762" s="311"/>
      <c r="K762" s="310">
        <f>IF(F762="I",IFERROR(SUMIF('Consolidado 2020'!N:N,Clasificaciones!C762,'Consolidado 2020'!L:L),0),0)</f>
        <v>184892822</v>
      </c>
      <c r="L762" s="311"/>
      <c r="M762" s="312">
        <v>0</v>
      </c>
      <c r="N762" s="311"/>
      <c r="O762" s="310">
        <v>0</v>
      </c>
      <c r="P762" s="311"/>
      <c r="Q762" s="312">
        <v>0</v>
      </c>
    </row>
    <row r="763" spans="1:17" s="313" customFormat="1" ht="12" customHeight="1" x14ac:dyDescent="0.3">
      <c r="A763" s="307" t="s">
        <v>442</v>
      </c>
      <c r="B763" s="307"/>
      <c r="C763" s="308">
        <v>51202</v>
      </c>
      <c r="D763" s="308" t="s">
        <v>1372</v>
      </c>
      <c r="E763" s="309" t="s">
        <v>662</v>
      </c>
      <c r="F763" s="309" t="s">
        <v>1132</v>
      </c>
      <c r="G763" s="310">
        <f>IF(F763="I",IFERROR(VLOOKUP(C763,'Consolidado 2021'!B:H,7,FALSE),0),0)</f>
        <v>0</v>
      </c>
      <c r="H763" s="311"/>
      <c r="I763" s="312">
        <v>0</v>
      </c>
      <c r="J763" s="311"/>
      <c r="K763" s="310">
        <f>IF(F763="I",IFERROR(SUMIF('Consolidado 2020'!N:N,Clasificaciones!C763,'Consolidado 2020'!L:L),0),0)</f>
        <v>0</v>
      </c>
      <c r="L763" s="311"/>
      <c r="M763" s="312">
        <v>0</v>
      </c>
      <c r="N763" s="311"/>
      <c r="O763" s="310">
        <v>0</v>
      </c>
      <c r="P763" s="311"/>
      <c r="Q763" s="312">
        <v>0</v>
      </c>
    </row>
    <row r="764" spans="1:17" s="313" customFormat="1" ht="12" customHeight="1" x14ac:dyDescent="0.3">
      <c r="A764" s="307" t="s">
        <v>442</v>
      </c>
      <c r="B764" s="307" t="s">
        <v>1373</v>
      </c>
      <c r="C764" s="308">
        <v>51203</v>
      </c>
      <c r="D764" s="308" t="s">
        <v>460</v>
      </c>
      <c r="E764" s="309" t="s">
        <v>662</v>
      </c>
      <c r="F764" s="309" t="s">
        <v>1132</v>
      </c>
      <c r="G764" s="310">
        <f>IF(F764="I",IFERROR(VLOOKUP(C764,'Consolidado 2021'!B:H,7,FALSE),0),0)</f>
        <v>25346583</v>
      </c>
      <c r="H764" s="311"/>
      <c r="I764" s="312">
        <v>0</v>
      </c>
      <c r="J764" s="311"/>
      <c r="K764" s="310">
        <f>IF(F764="I",IFERROR(SUMIF('Consolidado 2020'!N:N,Clasificaciones!C764,'Consolidado 2020'!L:L),0),0)</f>
        <v>22387969</v>
      </c>
      <c r="L764" s="311"/>
      <c r="M764" s="312">
        <v>0</v>
      </c>
      <c r="N764" s="311"/>
      <c r="O764" s="310">
        <v>0</v>
      </c>
      <c r="P764" s="311"/>
      <c r="Q764" s="312">
        <v>0</v>
      </c>
    </row>
    <row r="765" spans="1:17" s="313" customFormat="1" ht="12" customHeight="1" x14ac:dyDescent="0.3">
      <c r="A765" s="307" t="s">
        <v>442</v>
      </c>
      <c r="B765" s="307" t="s">
        <v>1373</v>
      </c>
      <c r="C765" s="308">
        <v>51204</v>
      </c>
      <c r="D765" s="308" t="s">
        <v>461</v>
      </c>
      <c r="E765" s="309" t="s">
        <v>662</v>
      </c>
      <c r="F765" s="309" t="s">
        <v>1132</v>
      </c>
      <c r="G765" s="310">
        <f>IF(F765="I",IFERROR(VLOOKUP(C765,'Consolidado 2021'!B:H,7,FALSE),0),0)</f>
        <v>9420248</v>
      </c>
      <c r="H765" s="311"/>
      <c r="I765" s="312">
        <v>0</v>
      </c>
      <c r="J765" s="311"/>
      <c r="K765" s="310">
        <f>IF(F765="I",IFERROR(SUMIF('Consolidado 2020'!N:N,Clasificaciones!C765,'Consolidado 2020'!L:L),0),0)</f>
        <v>0</v>
      </c>
      <c r="L765" s="311"/>
      <c r="M765" s="312">
        <v>0</v>
      </c>
      <c r="N765" s="311"/>
      <c r="O765" s="310">
        <v>0</v>
      </c>
      <c r="P765" s="311"/>
      <c r="Q765" s="312">
        <v>0</v>
      </c>
    </row>
    <row r="766" spans="1:17" s="313" customFormat="1" ht="12" customHeight="1" x14ac:dyDescent="0.3">
      <c r="A766" s="307" t="s">
        <v>442</v>
      </c>
      <c r="B766" s="307"/>
      <c r="C766" s="308">
        <v>51205</v>
      </c>
      <c r="D766" s="308" t="s">
        <v>1374</v>
      </c>
      <c r="E766" s="309" t="s">
        <v>662</v>
      </c>
      <c r="F766" s="309" t="s">
        <v>1132</v>
      </c>
      <c r="G766" s="310">
        <f>IF(F766="I",IFERROR(VLOOKUP(C766,'Consolidado 2021'!B:H,7,FALSE),0),0)</f>
        <v>0</v>
      </c>
      <c r="H766" s="311"/>
      <c r="I766" s="312">
        <v>0</v>
      </c>
      <c r="J766" s="311"/>
      <c r="K766" s="310">
        <f>IF(F766="I",IFERROR(SUMIF('Consolidado 2020'!N:N,Clasificaciones!C766,'Consolidado 2020'!L:L),0),0)</f>
        <v>0</v>
      </c>
      <c r="L766" s="311"/>
      <c r="M766" s="312">
        <v>0</v>
      </c>
      <c r="N766" s="311"/>
      <c r="O766" s="310">
        <v>0</v>
      </c>
      <c r="P766" s="311"/>
      <c r="Q766" s="312">
        <v>0</v>
      </c>
    </row>
    <row r="767" spans="1:17" s="313" customFormat="1" ht="12" customHeight="1" x14ac:dyDescent="0.3">
      <c r="A767" s="307" t="s">
        <v>442</v>
      </c>
      <c r="B767" s="307" t="s">
        <v>1373</v>
      </c>
      <c r="C767" s="308">
        <v>51206</v>
      </c>
      <c r="D767" s="308" t="s">
        <v>976</v>
      </c>
      <c r="E767" s="309" t="s">
        <v>662</v>
      </c>
      <c r="F767" s="309" t="s">
        <v>1132</v>
      </c>
      <c r="G767" s="310">
        <f>IF(F767="I",IFERROR(VLOOKUP(C767,'Consolidado 2021'!B:H,7,FALSE),0),0)</f>
        <v>20000000</v>
      </c>
      <c r="H767" s="311"/>
      <c r="I767" s="312">
        <v>0</v>
      </c>
      <c r="J767" s="311"/>
      <c r="K767" s="310">
        <f>IF(F767="I",IFERROR(SUMIF('Consolidado 2020'!N:N,Clasificaciones!C767,'Consolidado 2020'!L:L),0),0)</f>
        <v>175000000</v>
      </c>
      <c r="L767" s="311"/>
      <c r="M767" s="312">
        <v>0</v>
      </c>
      <c r="N767" s="311"/>
      <c r="O767" s="310">
        <v>0</v>
      </c>
      <c r="P767" s="311"/>
      <c r="Q767" s="312">
        <v>0</v>
      </c>
    </row>
    <row r="768" spans="1:17" s="313" customFormat="1" ht="12" customHeight="1" x14ac:dyDescent="0.3">
      <c r="A768" s="307" t="s">
        <v>442</v>
      </c>
      <c r="B768" s="307" t="s">
        <v>1373</v>
      </c>
      <c r="C768" s="308">
        <v>51207</v>
      </c>
      <c r="D768" s="308" t="s">
        <v>1036</v>
      </c>
      <c r="E768" s="309" t="s">
        <v>662</v>
      </c>
      <c r="F768" s="309" t="s">
        <v>1132</v>
      </c>
      <c r="G768" s="310">
        <f>IF(F768="I",IFERROR(VLOOKUP(C768,'Consolidado 2021'!B:H,7,FALSE),0),0)</f>
        <v>77072838</v>
      </c>
      <c r="H768" s="311"/>
      <c r="I768" s="312">
        <v>0</v>
      </c>
      <c r="J768" s="311"/>
      <c r="K768" s="310">
        <f>IF(F768="I",IFERROR(SUMIF('Consolidado 2020'!N:N,Clasificaciones!C768,'Consolidado 2020'!L:L),0),0)</f>
        <v>184948448</v>
      </c>
      <c r="L768" s="311"/>
      <c r="M768" s="312">
        <v>0</v>
      </c>
      <c r="N768" s="311"/>
      <c r="O768" s="310">
        <v>0</v>
      </c>
      <c r="P768" s="311"/>
      <c r="Q768" s="312">
        <v>0</v>
      </c>
    </row>
    <row r="769" spans="1:17" s="313" customFormat="1" ht="12" customHeight="1" x14ac:dyDescent="0.3">
      <c r="A769" s="307" t="s">
        <v>442</v>
      </c>
      <c r="B769" s="307"/>
      <c r="C769" s="308">
        <v>51210</v>
      </c>
      <c r="D769" s="308" t="s">
        <v>1375</v>
      </c>
      <c r="E769" s="309" t="s">
        <v>662</v>
      </c>
      <c r="F769" s="309" t="s">
        <v>1132</v>
      </c>
      <c r="G769" s="310">
        <f>IF(F769="I",IFERROR(VLOOKUP(C769,'Consolidado 2021'!B:H,7,FALSE),0),0)</f>
        <v>0</v>
      </c>
      <c r="H769" s="311"/>
      <c r="I769" s="312">
        <v>0</v>
      </c>
      <c r="J769" s="311"/>
      <c r="K769" s="310">
        <f>IF(F769="I",IFERROR(SUMIF('Consolidado 2020'!N:N,Clasificaciones!C769,'Consolidado 2020'!L:L),0),0)</f>
        <v>0</v>
      </c>
      <c r="L769" s="311"/>
      <c r="M769" s="312">
        <v>0</v>
      </c>
      <c r="N769" s="311"/>
      <c r="O769" s="310">
        <v>0</v>
      </c>
      <c r="P769" s="311"/>
      <c r="Q769" s="312">
        <v>0</v>
      </c>
    </row>
    <row r="770" spans="1:17" s="313" customFormat="1" ht="12" customHeight="1" x14ac:dyDescent="0.3">
      <c r="A770" s="307" t="s">
        <v>442</v>
      </c>
      <c r="B770" s="307"/>
      <c r="C770" s="308">
        <v>513</v>
      </c>
      <c r="D770" s="308" t="s">
        <v>463</v>
      </c>
      <c r="E770" s="309" t="s">
        <v>662</v>
      </c>
      <c r="F770" s="309" t="s">
        <v>1129</v>
      </c>
      <c r="G770" s="310">
        <f>IF(F770="I",IFERROR(VLOOKUP(C770,'Consolidado 2021'!B:H,7,FALSE),0),0)</f>
        <v>0</v>
      </c>
      <c r="H770" s="311"/>
      <c r="I770" s="312">
        <v>0</v>
      </c>
      <c r="J770" s="311"/>
      <c r="K770" s="310">
        <f>IF(F770="I",IFERROR(SUMIF('Consolidado 2020'!N:N,Clasificaciones!C770,'Consolidado 2020'!L:L),0),0)</f>
        <v>0</v>
      </c>
      <c r="L770" s="311"/>
      <c r="M770" s="312">
        <v>0</v>
      </c>
      <c r="N770" s="311"/>
      <c r="O770" s="310">
        <v>0</v>
      </c>
      <c r="P770" s="311"/>
      <c r="Q770" s="312">
        <v>0</v>
      </c>
    </row>
    <row r="771" spans="1:17" s="313" customFormat="1" ht="12" customHeight="1" x14ac:dyDescent="0.3">
      <c r="A771" s="307" t="s">
        <v>442</v>
      </c>
      <c r="B771" s="307"/>
      <c r="C771" s="308">
        <v>51301</v>
      </c>
      <c r="D771" s="308" t="s">
        <v>464</v>
      </c>
      <c r="E771" s="309" t="s">
        <v>662</v>
      </c>
      <c r="F771" s="309" t="s">
        <v>1129</v>
      </c>
      <c r="G771" s="310">
        <f>IF(F771="I",IFERROR(VLOOKUP(C771,'Consolidado 2021'!B:H,7,FALSE),0),0)</f>
        <v>0</v>
      </c>
      <c r="H771" s="311"/>
      <c r="I771" s="312">
        <v>0</v>
      </c>
      <c r="J771" s="311"/>
      <c r="K771" s="310">
        <f>IF(F771="I",IFERROR(SUMIF('Consolidado 2020'!N:N,Clasificaciones!C771,'Consolidado 2020'!L:L),0),0)</f>
        <v>0</v>
      </c>
      <c r="L771" s="311"/>
      <c r="M771" s="312">
        <v>0</v>
      </c>
      <c r="N771" s="311"/>
      <c r="O771" s="310">
        <v>0</v>
      </c>
      <c r="P771" s="311"/>
      <c r="Q771" s="312">
        <v>0</v>
      </c>
    </row>
    <row r="772" spans="1:17" s="313" customFormat="1" ht="12" customHeight="1" x14ac:dyDescent="0.3">
      <c r="A772" s="307" t="s">
        <v>442</v>
      </c>
      <c r="B772" s="307" t="s">
        <v>1376</v>
      </c>
      <c r="C772" s="308">
        <v>5130101</v>
      </c>
      <c r="D772" s="308" t="s">
        <v>465</v>
      </c>
      <c r="E772" s="309" t="s">
        <v>662</v>
      </c>
      <c r="F772" s="309" t="s">
        <v>1132</v>
      </c>
      <c r="G772" s="310">
        <f>IF(F772="I",IFERROR(VLOOKUP(C772,'Consolidado 2021'!B:H,7,FALSE),0),0)</f>
        <v>2459329674</v>
      </c>
      <c r="H772" s="311"/>
      <c r="I772" s="312">
        <v>0</v>
      </c>
      <c r="J772" s="311"/>
      <c r="K772" s="310">
        <f>IF(F772="I",IFERROR(SUMIF('Consolidado 2020'!N:N,Clasificaciones!C772,'Consolidado 2020'!L:L),0),0)</f>
        <v>1274843333</v>
      </c>
      <c r="L772" s="311"/>
      <c r="M772" s="312">
        <v>0</v>
      </c>
      <c r="N772" s="311"/>
      <c r="O772" s="310">
        <v>0</v>
      </c>
      <c r="P772" s="311"/>
      <c r="Q772" s="312">
        <v>0</v>
      </c>
    </row>
    <row r="773" spans="1:17" s="313" customFormat="1" ht="12" customHeight="1" x14ac:dyDescent="0.3">
      <c r="A773" s="307" t="s">
        <v>442</v>
      </c>
      <c r="B773" s="307"/>
      <c r="C773" s="308">
        <v>5130102</v>
      </c>
      <c r="D773" s="308" t="s">
        <v>1377</v>
      </c>
      <c r="E773" s="309" t="s">
        <v>662</v>
      </c>
      <c r="F773" s="309" t="s">
        <v>1132</v>
      </c>
      <c r="G773" s="310">
        <f>IF(F773="I",IFERROR(VLOOKUP(C773,'Consolidado 2021'!B:H,7,FALSE),0),0)</f>
        <v>0</v>
      </c>
      <c r="H773" s="311"/>
      <c r="I773" s="312">
        <v>0</v>
      </c>
      <c r="J773" s="311"/>
      <c r="K773" s="310">
        <f>IF(F773="I",IFERROR(SUMIF('Consolidado 2020'!N:N,Clasificaciones!C773,'Consolidado 2020'!L:L),0),0)</f>
        <v>0</v>
      </c>
      <c r="L773" s="311"/>
      <c r="M773" s="312">
        <v>0</v>
      </c>
      <c r="N773" s="311"/>
      <c r="O773" s="310">
        <v>0</v>
      </c>
      <c r="P773" s="311"/>
      <c r="Q773" s="312">
        <v>0</v>
      </c>
    </row>
    <row r="774" spans="1:17" s="313" customFormat="1" ht="12" customHeight="1" x14ac:dyDescent="0.3">
      <c r="A774" s="307" t="s">
        <v>442</v>
      </c>
      <c r="B774" s="307"/>
      <c r="C774" s="308">
        <v>5130103</v>
      </c>
      <c r="D774" s="308" t="s">
        <v>1378</v>
      </c>
      <c r="E774" s="309" t="s">
        <v>662</v>
      </c>
      <c r="F774" s="309" t="s">
        <v>1132</v>
      </c>
      <c r="G774" s="310">
        <f>IF(F774="I",IFERROR(VLOOKUP(C774,'Consolidado 2021'!B:H,7,FALSE),0),0)</f>
        <v>0</v>
      </c>
      <c r="H774" s="311"/>
      <c r="I774" s="312">
        <v>0</v>
      </c>
      <c r="J774" s="311"/>
      <c r="K774" s="310">
        <f>IF(F774="I",IFERROR(SUMIF('Consolidado 2020'!N:N,Clasificaciones!C774,'Consolidado 2020'!L:L),0),0)</f>
        <v>0</v>
      </c>
      <c r="L774" s="311"/>
      <c r="M774" s="312">
        <v>0</v>
      </c>
      <c r="N774" s="311"/>
      <c r="O774" s="310">
        <v>0</v>
      </c>
      <c r="P774" s="311"/>
      <c r="Q774" s="312">
        <v>0</v>
      </c>
    </row>
    <row r="775" spans="1:17" s="313" customFormat="1" ht="12" customHeight="1" x14ac:dyDescent="0.3">
      <c r="A775" s="307" t="s">
        <v>442</v>
      </c>
      <c r="B775" s="307" t="s">
        <v>1376</v>
      </c>
      <c r="C775" s="308">
        <v>5130104</v>
      </c>
      <c r="D775" s="308" t="s">
        <v>466</v>
      </c>
      <c r="E775" s="309" t="s">
        <v>662</v>
      </c>
      <c r="F775" s="309" t="s">
        <v>1132</v>
      </c>
      <c r="G775" s="310">
        <f>IF(F775="I",IFERROR(VLOOKUP(C775,'Consolidado 2021'!B:H,7,FALSE),0),0)</f>
        <v>237293947</v>
      </c>
      <c r="H775" s="311"/>
      <c r="I775" s="312">
        <v>0</v>
      </c>
      <c r="J775" s="311"/>
      <c r="K775" s="310">
        <f>IF(F775="I",IFERROR(SUMIF('Consolidado 2020'!N:N,Clasificaciones!C775,'Consolidado 2020'!L:L),0),0)</f>
        <v>123197731</v>
      </c>
      <c r="L775" s="311"/>
      <c r="M775" s="312">
        <v>0</v>
      </c>
      <c r="N775" s="311"/>
      <c r="O775" s="310">
        <v>0</v>
      </c>
      <c r="P775" s="311"/>
      <c r="Q775" s="312">
        <v>0</v>
      </c>
    </row>
    <row r="776" spans="1:17" s="313" customFormat="1" ht="12" customHeight="1" x14ac:dyDescent="0.3">
      <c r="A776" s="307" t="s">
        <v>442</v>
      </c>
      <c r="B776" s="307" t="s">
        <v>1376</v>
      </c>
      <c r="C776" s="308">
        <v>5130105</v>
      </c>
      <c r="D776" s="308" t="s">
        <v>467</v>
      </c>
      <c r="E776" s="309" t="s">
        <v>662</v>
      </c>
      <c r="F776" s="309" t="s">
        <v>1132</v>
      </c>
      <c r="G776" s="310">
        <f>IF(F776="I",IFERROR(VLOOKUP(C776,'Consolidado 2021'!B:H,7,FALSE),0),0)</f>
        <v>176443339</v>
      </c>
      <c r="H776" s="311"/>
      <c r="I776" s="312">
        <v>0</v>
      </c>
      <c r="J776" s="311"/>
      <c r="K776" s="310">
        <f>IF(F776="I",IFERROR(SUMIF('Consolidado 2020'!N:N,Clasificaciones!C776,'Consolidado 2020'!L:L),0),0)</f>
        <v>10393333</v>
      </c>
      <c r="L776" s="311"/>
      <c r="M776" s="312">
        <v>0</v>
      </c>
      <c r="N776" s="311"/>
      <c r="O776" s="310">
        <v>0</v>
      </c>
      <c r="P776" s="311"/>
      <c r="Q776" s="312">
        <v>0</v>
      </c>
    </row>
    <row r="777" spans="1:17" s="313" customFormat="1" ht="12" customHeight="1" x14ac:dyDescent="0.3">
      <c r="A777" s="307" t="s">
        <v>442</v>
      </c>
      <c r="B777" s="307"/>
      <c r="C777" s="308">
        <v>5130106</v>
      </c>
      <c r="D777" s="308" t="s">
        <v>1379</v>
      </c>
      <c r="E777" s="309" t="s">
        <v>662</v>
      </c>
      <c r="F777" s="309" t="s">
        <v>1132</v>
      </c>
      <c r="G777" s="310">
        <f>IF(F777="I",IFERROR(VLOOKUP(C777,'Consolidado 2021'!B:H,7,FALSE),0),0)</f>
        <v>0</v>
      </c>
      <c r="H777" s="311"/>
      <c r="I777" s="312">
        <v>0</v>
      </c>
      <c r="J777" s="311"/>
      <c r="K777" s="310">
        <f>IF(F777="I",IFERROR(SUMIF('Consolidado 2020'!N:N,Clasificaciones!C777,'Consolidado 2020'!L:L),0),0)</f>
        <v>0</v>
      </c>
      <c r="L777" s="311"/>
      <c r="M777" s="312">
        <v>0</v>
      </c>
      <c r="N777" s="311"/>
      <c r="O777" s="310">
        <v>0</v>
      </c>
      <c r="P777" s="311"/>
      <c r="Q777" s="312">
        <v>0</v>
      </c>
    </row>
    <row r="778" spans="1:17" s="313" customFormat="1" ht="12" customHeight="1" x14ac:dyDescent="0.3">
      <c r="A778" s="307" t="s">
        <v>442</v>
      </c>
      <c r="B778" s="307"/>
      <c r="C778" s="308">
        <v>51302</v>
      </c>
      <c r="D778" s="308" t="s">
        <v>468</v>
      </c>
      <c r="E778" s="309" t="s">
        <v>662</v>
      </c>
      <c r="F778" s="309" t="s">
        <v>1129</v>
      </c>
      <c r="G778" s="310">
        <f>IF(F778="I",IFERROR(VLOOKUP(C778,'Consolidado 2021'!B:H,7,FALSE),0),0)</f>
        <v>0</v>
      </c>
      <c r="H778" s="311"/>
      <c r="I778" s="312">
        <v>0</v>
      </c>
      <c r="J778" s="311"/>
      <c r="K778" s="310">
        <f>IF(F778="I",IFERROR(SUMIF('Consolidado 2020'!N:N,Clasificaciones!C778,'Consolidado 2020'!L:L),0),0)</f>
        <v>0</v>
      </c>
      <c r="L778" s="311"/>
      <c r="M778" s="312">
        <v>0</v>
      </c>
      <c r="N778" s="311"/>
      <c r="O778" s="310">
        <v>0</v>
      </c>
      <c r="P778" s="311"/>
      <c r="Q778" s="312">
        <v>0</v>
      </c>
    </row>
    <row r="779" spans="1:17" s="313" customFormat="1" ht="12" customHeight="1" x14ac:dyDescent="0.3">
      <c r="A779" s="307" t="s">
        <v>442</v>
      </c>
      <c r="B779" s="307" t="s">
        <v>1380</v>
      </c>
      <c r="C779" s="308">
        <v>5130201</v>
      </c>
      <c r="D779" s="308" t="s">
        <v>469</v>
      </c>
      <c r="E779" s="309" t="s">
        <v>662</v>
      </c>
      <c r="F779" s="309" t="s">
        <v>1132</v>
      </c>
      <c r="G779" s="310">
        <f>IF(F779="I",IFERROR(VLOOKUP(C779,'Consolidado 2021'!B:H,7,FALSE),0),0)</f>
        <v>476860560</v>
      </c>
      <c r="H779" s="311"/>
      <c r="I779" s="312">
        <v>0</v>
      </c>
      <c r="J779" s="311"/>
      <c r="K779" s="310">
        <f>IF(F779="I",IFERROR(SUMIF('Consolidado 2020'!N:N,Clasificaciones!C779,'Consolidado 2020'!L:L),0),0)</f>
        <v>243931510</v>
      </c>
      <c r="L779" s="311"/>
      <c r="M779" s="312">
        <v>0</v>
      </c>
      <c r="N779" s="311"/>
      <c r="O779" s="310">
        <v>0</v>
      </c>
      <c r="P779" s="311"/>
      <c r="Q779" s="312">
        <v>0</v>
      </c>
    </row>
    <row r="780" spans="1:17" s="313" customFormat="1" ht="12" customHeight="1" x14ac:dyDescent="0.3">
      <c r="A780" s="307" t="s">
        <v>442</v>
      </c>
      <c r="B780" s="307" t="s">
        <v>1376</v>
      </c>
      <c r="C780" s="308">
        <v>5130202</v>
      </c>
      <c r="D780" s="308" t="s">
        <v>470</v>
      </c>
      <c r="E780" s="309" t="s">
        <v>662</v>
      </c>
      <c r="F780" s="309" t="s">
        <v>1132</v>
      </c>
      <c r="G780" s="310">
        <f>IF(F780="I",IFERROR(VLOOKUP(C780,'Consolidado 2021'!B:H,7,FALSE),0),0)</f>
        <v>7500000</v>
      </c>
      <c r="H780" s="311"/>
      <c r="I780" s="312">
        <v>0</v>
      </c>
      <c r="J780" s="311"/>
      <c r="K780" s="310">
        <f>IF(F780="I",IFERROR(SUMIF('Consolidado 2020'!N:N,Clasificaciones!C780,'Consolidado 2020'!L:L),0),0)</f>
        <v>0</v>
      </c>
      <c r="L780" s="311"/>
      <c r="M780" s="312">
        <v>0</v>
      </c>
      <c r="N780" s="311"/>
      <c r="O780" s="310">
        <v>0</v>
      </c>
      <c r="P780" s="311"/>
      <c r="Q780" s="312">
        <v>0</v>
      </c>
    </row>
    <row r="781" spans="1:17" s="313" customFormat="1" ht="12" customHeight="1" x14ac:dyDescent="0.3">
      <c r="A781" s="307" t="s">
        <v>442</v>
      </c>
      <c r="B781" s="307" t="s">
        <v>1376</v>
      </c>
      <c r="C781" s="308">
        <v>5130203</v>
      </c>
      <c r="D781" s="308" t="s">
        <v>471</v>
      </c>
      <c r="E781" s="309" t="s">
        <v>662</v>
      </c>
      <c r="F781" s="309" t="s">
        <v>1132</v>
      </c>
      <c r="G781" s="310">
        <f>IF(F781="I",IFERROR(VLOOKUP(C781,'Consolidado 2021'!B:H,7,FALSE),0),0)</f>
        <v>1167996500</v>
      </c>
      <c r="H781" s="311"/>
      <c r="I781" s="312">
        <v>0</v>
      </c>
      <c r="J781" s="311"/>
      <c r="K781" s="310">
        <f>IF(F781="I",IFERROR(SUMIF('Consolidado 2020'!N:N,Clasificaciones!C781,'Consolidado 2020'!L:L),0),0)</f>
        <v>285000000</v>
      </c>
      <c r="L781" s="311"/>
      <c r="M781" s="312">
        <v>0</v>
      </c>
      <c r="N781" s="311"/>
      <c r="O781" s="310">
        <v>0</v>
      </c>
      <c r="P781" s="311"/>
      <c r="Q781" s="312">
        <v>0</v>
      </c>
    </row>
    <row r="782" spans="1:17" s="313" customFormat="1" ht="12" customHeight="1" x14ac:dyDescent="0.3">
      <c r="A782" s="307" t="s">
        <v>442</v>
      </c>
      <c r="B782" s="307" t="s">
        <v>1376</v>
      </c>
      <c r="C782" s="308">
        <v>5130204</v>
      </c>
      <c r="D782" s="308" t="s">
        <v>1381</v>
      </c>
      <c r="E782" s="309" t="s">
        <v>662</v>
      </c>
      <c r="F782" s="309" t="s">
        <v>1132</v>
      </c>
      <c r="G782" s="310">
        <f>IF(F782="I",IFERROR(VLOOKUP(C782,'Consolidado 2021'!B:H,7,FALSE),0),0)</f>
        <v>45357573</v>
      </c>
      <c r="H782" s="311"/>
      <c r="I782" s="312">
        <v>0</v>
      </c>
      <c r="J782" s="311"/>
      <c r="K782" s="310">
        <f>IF(F782="I",IFERROR(SUMIF('Consolidado 2020'!N:N,Clasificaciones!C782,'Consolidado 2020'!L:L),0),0)</f>
        <v>56758411</v>
      </c>
      <c r="L782" s="311"/>
      <c r="M782" s="312">
        <v>0</v>
      </c>
      <c r="N782" s="311"/>
      <c r="O782" s="310">
        <v>0</v>
      </c>
      <c r="P782" s="311"/>
      <c r="Q782" s="312">
        <v>0</v>
      </c>
    </row>
    <row r="783" spans="1:17" s="313" customFormat="1" ht="12" customHeight="1" x14ac:dyDescent="0.3">
      <c r="A783" s="307" t="s">
        <v>442</v>
      </c>
      <c r="B783" s="307" t="s">
        <v>1380</v>
      </c>
      <c r="C783" s="308">
        <v>5130205</v>
      </c>
      <c r="D783" s="308" t="s">
        <v>473</v>
      </c>
      <c r="E783" s="309" t="s">
        <v>662</v>
      </c>
      <c r="F783" s="309" t="s">
        <v>1132</v>
      </c>
      <c r="G783" s="310">
        <f>IF(F783="I",IFERROR(VLOOKUP(C783,'Consolidado 2021'!B:H,7,FALSE),0),0)</f>
        <v>19675318</v>
      </c>
      <c r="H783" s="311"/>
      <c r="I783" s="312">
        <v>0</v>
      </c>
      <c r="J783" s="311"/>
      <c r="K783" s="310">
        <f>IF(F783="I",IFERROR(SUMIF('Consolidado 2020'!N:N,Clasificaciones!C783,'Consolidado 2020'!L:L),0),0)</f>
        <v>0</v>
      </c>
      <c r="L783" s="311"/>
      <c r="M783" s="312">
        <v>0</v>
      </c>
      <c r="N783" s="311"/>
      <c r="O783" s="310">
        <v>0</v>
      </c>
      <c r="P783" s="311"/>
      <c r="Q783" s="312">
        <v>0</v>
      </c>
    </row>
    <row r="784" spans="1:17" s="313" customFormat="1" ht="12" customHeight="1" x14ac:dyDescent="0.3">
      <c r="A784" s="307" t="s">
        <v>442</v>
      </c>
      <c r="B784" s="307" t="s">
        <v>1380</v>
      </c>
      <c r="C784" s="308">
        <v>5130206</v>
      </c>
      <c r="D784" s="308" t="s">
        <v>474</v>
      </c>
      <c r="E784" s="309" t="s">
        <v>662</v>
      </c>
      <c r="F784" s="309" t="s">
        <v>1132</v>
      </c>
      <c r="G784" s="310">
        <f>IF(F784="I",IFERROR(VLOOKUP(C784,'Consolidado 2021'!B:H,7,FALSE),0),0)</f>
        <v>130441379</v>
      </c>
      <c r="H784" s="311"/>
      <c r="I784" s="312">
        <v>0</v>
      </c>
      <c r="J784" s="311"/>
      <c r="K784" s="310">
        <f>IF(F784="I",IFERROR(SUMIF('Consolidado 2020'!N:N,Clasificaciones!C784,'Consolidado 2020'!L:L),0),0)</f>
        <v>65692208</v>
      </c>
      <c r="L784" s="311"/>
      <c r="M784" s="312">
        <v>0</v>
      </c>
      <c r="N784" s="311"/>
      <c r="O784" s="310">
        <v>0</v>
      </c>
      <c r="P784" s="311"/>
      <c r="Q784" s="312">
        <v>0</v>
      </c>
    </row>
    <row r="785" spans="1:17" s="313" customFormat="1" ht="12" customHeight="1" x14ac:dyDescent="0.3">
      <c r="A785" s="307" t="s">
        <v>442</v>
      </c>
      <c r="B785" s="307" t="s">
        <v>1380</v>
      </c>
      <c r="C785" s="308">
        <v>5130207</v>
      </c>
      <c r="D785" s="308" t="s">
        <v>475</v>
      </c>
      <c r="E785" s="309" t="s">
        <v>662</v>
      </c>
      <c r="F785" s="309" t="s">
        <v>1132</v>
      </c>
      <c r="G785" s="310">
        <f>IF(F785="I",IFERROR(VLOOKUP(C785,'Consolidado 2021'!B:H,7,FALSE),0),0)</f>
        <v>162307818</v>
      </c>
      <c r="H785" s="311"/>
      <c r="I785" s="312">
        <v>0</v>
      </c>
      <c r="J785" s="311"/>
      <c r="K785" s="310">
        <f>IF(F785="I",IFERROR(SUMIF('Consolidado 2020'!N:N,Clasificaciones!C785,'Consolidado 2020'!L:L),0),0)</f>
        <v>96729000</v>
      </c>
      <c r="L785" s="311"/>
      <c r="M785" s="312">
        <v>0</v>
      </c>
      <c r="N785" s="311"/>
      <c r="O785" s="310">
        <v>0</v>
      </c>
      <c r="P785" s="311"/>
      <c r="Q785" s="312">
        <v>0</v>
      </c>
    </row>
    <row r="786" spans="1:17" s="313" customFormat="1" ht="12" customHeight="1" x14ac:dyDescent="0.3">
      <c r="A786" s="307" t="s">
        <v>442</v>
      </c>
      <c r="B786" s="307" t="s">
        <v>1380</v>
      </c>
      <c r="C786" s="308">
        <v>5010113006</v>
      </c>
      <c r="D786" s="308" t="s">
        <v>636</v>
      </c>
      <c r="E786" s="309" t="s">
        <v>662</v>
      </c>
      <c r="F786" s="309" t="s">
        <v>1132</v>
      </c>
      <c r="G786" s="310">
        <f>IF(F786="I",IFERROR(VLOOKUP(C786,'Consolidado 2021'!B:H,7,FALSE),0),0)</f>
        <v>318182</v>
      </c>
      <c r="H786" s="311"/>
      <c r="I786" s="312">
        <v>0</v>
      </c>
      <c r="J786" s="311"/>
      <c r="K786" s="310">
        <f>IF(F786="I",IFERROR(SUMIF('Consolidado 2020'!N:N,Clasificaciones!C786,'Consolidado 2020'!L:L),0),0)</f>
        <v>16388271</v>
      </c>
      <c r="L786" s="311"/>
      <c r="M786" s="312">
        <v>0</v>
      </c>
      <c r="N786" s="311"/>
      <c r="O786" s="310">
        <v>0</v>
      </c>
      <c r="P786" s="311"/>
      <c r="Q786" s="312">
        <v>0</v>
      </c>
    </row>
    <row r="787" spans="1:17" s="313" customFormat="1" ht="12" customHeight="1" x14ac:dyDescent="0.3">
      <c r="A787" s="307" t="s">
        <v>442</v>
      </c>
      <c r="B787" s="307"/>
      <c r="C787" s="308">
        <v>51303</v>
      </c>
      <c r="D787" s="308" t="s">
        <v>476</v>
      </c>
      <c r="E787" s="309" t="s">
        <v>662</v>
      </c>
      <c r="F787" s="309" t="s">
        <v>1129</v>
      </c>
      <c r="G787" s="310">
        <f>IF(F787="I",IFERROR(VLOOKUP(C787,'Consolidado 2021'!B:H,7,FALSE),0),0)</f>
        <v>0</v>
      </c>
      <c r="H787" s="311"/>
      <c r="I787" s="312">
        <v>0</v>
      </c>
      <c r="J787" s="311"/>
      <c r="K787" s="310">
        <f>IF(F787="I",IFERROR(SUMIF('Consolidado 2020'!N:N,Clasificaciones!C787,'Consolidado 2020'!L:L),0),0)</f>
        <v>0</v>
      </c>
      <c r="L787" s="311"/>
      <c r="M787" s="312">
        <v>0</v>
      </c>
      <c r="N787" s="311"/>
      <c r="O787" s="310">
        <v>0</v>
      </c>
      <c r="P787" s="311"/>
      <c r="Q787" s="312">
        <v>0</v>
      </c>
    </row>
    <row r="788" spans="1:17" s="313" customFormat="1" ht="12" customHeight="1" x14ac:dyDescent="0.3">
      <c r="A788" s="307" t="s">
        <v>442</v>
      </c>
      <c r="B788" s="307" t="s">
        <v>1376</v>
      </c>
      <c r="C788" s="308">
        <v>5130301</v>
      </c>
      <c r="D788" s="308" t="s">
        <v>477</v>
      </c>
      <c r="E788" s="309" t="s">
        <v>662</v>
      </c>
      <c r="F788" s="309" t="s">
        <v>1132</v>
      </c>
      <c r="G788" s="310">
        <f>IF(F788="I",IFERROR(VLOOKUP(C788,'Consolidado 2021'!B:H,7,FALSE),0),0)</f>
        <v>738582142</v>
      </c>
      <c r="H788" s="311"/>
      <c r="I788" s="312">
        <v>0</v>
      </c>
      <c r="J788" s="311"/>
      <c r="K788" s="310">
        <f>IF(F788="I",IFERROR(SUMIF('Consolidado 2020'!N:N,Clasificaciones!C788,'Consolidado 2020'!L:L),0),0)</f>
        <v>399212750</v>
      </c>
      <c r="L788" s="311"/>
      <c r="M788" s="312">
        <v>0</v>
      </c>
      <c r="N788" s="311"/>
      <c r="O788" s="310">
        <v>0</v>
      </c>
      <c r="P788" s="311"/>
      <c r="Q788" s="312">
        <v>0</v>
      </c>
    </row>
    <row r="789" spans="1:17" s="313" customFormat="1" ht="12" customHeight="1" x14ac:dyDescent="0.3">
      <c r="A789" s="307" t="s">
        <v>442</v>
      </c>
      <c r="B789" s="307"/>
      <c r="C789" s="308">
        <v>5130302</v>
      </c>
      <c r="D789" s="308" t="s">
        <v>1382</v>
      </c>
      <c r="E789" s="309" t="s">
        <v>662</v>
      </c>
      <c r="F789" s="309" t="s">
        <v>1132</v>
      </c>
      <c r="G789" s="310">
        <f>IF(F789="I",IFERROR(VLOOKUP(C789,'Consolidado 2021'!B:H,7,FALSE),0),0)</f>
        <v>0</v>
      </c>
      <c r="H789" s="311"/>
      <c r="I789" s="312">
        <v>0</v>
      </c>
      <c r="J789" s="311"/>
      <c r="K789" s="310">
        <f>IF(F789="I",IFERROR(SUMIF('Consolidado 2020'!N:N,Clasificaciones!C789,'Consolidado 2020'!L:L),0),0)</f>
        <v>0</v>
      </c>
      <c r="L789" s="311"/>
      <c r="M789" s="312">
        <v>0</v>
      </c>
      <c r="N789" s="311"/>
      <c r="O789" s="310">
        <v>0</v>
      </c>
      <c r="P789" s="311"/>
      <c r="Q789" s="312">
        <v>0</v>
      </c>
    </row>
    <row r="790" spans="1:17" s="313" customFormat="1" ht="12" customHeight="1" x14ac:dyDescent="0.3">
      <c r="A790" s="307" t="s">
        <v>442</v>
      </c>
      <c r="B790" s="307" t="s">
        <v>1376</v>
      </c>
      <c r="C790" s="308">
        <v>5130303</v>
      </c>
      <c r="D790" s="308" t="s">
        <v>478</v>
      </c>
      <c r="E790" s="309" t="s">
        <v>662</v>
      </c>
      <c r="F790" s="309" t="s">
        <v>1132</v>
      </c>
      <c r="G790" s="310">
        <f>IF(F790="I",IFERROR(VLOOKUP(C790,'Consolidado 2021'!B:H,7,FALSE),0),0)</f>
        <v>44767721</v>
      </c>
      <c r="H790" s="311"/>
      <c r="I790" s="312">
        <v>0</v>
      </c>
      <c r="J790" s="311"/>
      <c r="K790" s="310">
        <f>IF(F790="I",IFERROR(SUMIF('Consolidado 2020'!N:N,Clasificaciones!C790,'Consolidado 2020'!L:L),0),0)</f>
        <v>0</v>
      </c>
      <c r="L790" s="311"/>
      <c r="M790" s="312">
        <v>0</v>
      </c>
      <c r="N790" s="311"/>
      <c r="O790" s="310">
        <v>0</v>
      </c>
      <c r="P790" s="311"/>
      <c r="Q790" s="312">
        <v>0</v>
      </c>
    </row>
    <row r="791" spans="1:17" s="313" customFormat="1" ht="12" customHeight="1" x14ac:dyDescent="0.3">
      <c r="A791" s="307" t="s">
        <v>442</v>
      </c>
      <c r="B791" s="307" t="s">
        <v>1376</v>
      </c>
      <c r="C791" s="308">
        <v>5130304</v>
      </c>
      <c r="D791" s="308" t="s">
        <v>476</v>
      </c>
      <c r="E791" s="309" t="s">
        <v>662</v>
      </c>
      <c r="F791" s="309" t="s">
        <v>1132</v>
      </c>
      <c r="G791" s="310">
        <f>IF(F791="I",IFERROR(VLOOKUP(C791,'Consolidado 2021'!B:H,7,FALSE),0),0)</f>
        <v>235434951</v>
      </c>
      <c r="H791" s="311"/>
      <c r="I791" s="312">
        <v>0</v>
      </c>
      <c r="J791" s="311"/>
      <c r="K791" s="310">
        <f>IF(F791="I",IFERROR(SUMIF('Consolidado 2020'!N:N,Clasificaciones!C791,'Consolidado 2020'!L:L),0),0)</f>
        <v>193136116</v>
      </c>
      <c r="L791" s="311"/>
      <c r="M791" s="312">
        <v>0</v>
      </c>
      <c r="N791" s="311"/>
      <c r="O791" s="310">
        <v>0</v>
      </c>
      <c r="P791" s="311"/>
      <c r="Q791" s="312">
        <v>0</v>
      </c>
    </row>
    <row r="792" spans="1:17" s="313" customFormat="1" ht="12" customHeight="1" x14ac:dyDescent="0.3">
      <c r="A792" s="307" t="s">
        <v>442</v>
      </c>
      <c r="B792" s="307"/>
      <c r="C792" s="308">
        <v>51304</v>
      </c>
      <c r="D792" s="308" t="s">
        <v>479</v>
      </c>
      <c r="E792" s="309" t="s">
        <v>662</v>
      </c>
      <c r="F792" s="309" t="s">
        <v>1129</v>
      </c>
      <c r="G792" s="310">
        <f>IF(F792="I",IFERROR(VLOOKUP(C792,'Consolidado 2021'!B:H,7,FALSE),0),0)</f>
        <v>0</v>
      </c>
      <c r="H792" s="311"/>
      <c r="I792" s="312">
        <v>0</v>
      </c>
      <c r="J792" s="311"/>
      <c r="K792" s="310">
        <f>IF(F792="I",IFERROR(SUMIF('Consolidado 2020'!N:N,Clasificaciones!C792,'Consolidado 2020'!L:L),0),0)</f>
        <v>0</v>
      </c>
      <c r="L792" s="311"/>
      <c r="M792" s="312">
        <v>0</v>
      </c>
      <c r="N792" s="311"/>
      <c r="O792" s="310">
        <v>0</v>
      </c>
      <c r="P792" s="311"/>
      <c r="Q792" s="312">
        <v>0</v>
      </c>
    </row>
    <row r="793" spans="1:17" s="313" customFormat="1" ht="12" customHeight="1" x14ac:dyDescent="0.3">
      <c r="A793" s="307" t="s">
        <v>442</v>
      </c>
      <c r="B793" s="307" t="s">
        <v>1376</v>
      </c>
      <c r="C793" s="308">
        <v>5130401</v>
      </c>
      <c r="D793" s="308" t="s">
        <v>480</v>
      </c>
      <c r="E793" s="309" t="s">
        <v>662</v>
      </c>
      <c r="F793" s="309" t="s">
        <v>1132</v>
      </c>
      <c r="G793" s="310">
        <f>IF(F793="I",IFERROR(VLOOKUP(C793,'Consolidado 2021'!B:H,7,FALSE),0),0)</f>
        <v>254124705</v>
      </c>
      <c r="H793" s="311"/>
      <c r="I793" s="312">
        <v>0</v>
      </c>
      <c r="J793" s="311"/>
      <c r="K793" s="310">
        <f>IF(F793="I",IFERROR(SUMIF('Consolidado 2020'!N:N,Clasificaciones!C793,'Consolidado 2020'!L:L),0),0)</f>
        <v>250000000</v>
      </c>
      <c r="L793" s="311"/>
      <c r="M793" s="312">
        <v>0</v>
      </c>
      <c r="N793" s="311"/>
      <c r="O793" s="310">
        <v>0</v>
      </c>
      <c r="P793" s="311"/>
      <c r="Q793" s="312">
        <v>0</v>
      </c>
    </row>
    <row r="794" spans="1:17" s="313" customFormat="1" ht="12" customHeight="1" x14ac:dyDescent="0.3">
      <c r="A794" s="307" t="s">
        <v>442</v>
      </c>
      <c r="B794" s="307" t="s">
        <v>1376</v>
      </c>
      <c r="C794" s="308">
        <v>5130402</v>
      </c>
      <c r="D794" s="308" t="s">
        <v>481</v>
      </c>
      <c r="E794" s="309" t="s">
        <v>662</v>
      </c>
      <c r="F794" s="309" t="s">
        <v>1132</v>
      </c>
      <c r="G794" s="310">
        <f>IF(F794="I",IFERROR(VLOOKUP(C794,'Consolidado 2021'!B:H,7,FALSE),0),0)</f>
        <v>327379495</v>
      </c>
      <c r="H794" s="311"/>
      <c r="I794" s="312">
        <v>0</v>
      </c>
      <c r="J794" s="311"/>
      <c r="K794" s="310">
        <f>IF(F794="I",IFERROR(SUMIF('Consolidado 2020'!N:N,Clasificaciones!C794,'Consolidado 2020'!L:L),0),0)</f>
        <v>238600070</v>
      </c>
      <c r="L794" s="311"/>
      <c r="M794" s="312">
        <v>0</v>
      </c>
      <c r="N794" s="311"/>
      <c r="O794" s="310">
        <v>0</v>
      </c>
      <c r="P794" s="311"/>
      <c r="Q794" s="312">
        <v>0</v>
      </c>
    </row>
    <row r="795" spans="1:17" s="313" customFormat="1" ht="12" customHeight="1" x14ac:dyDescent="0.3">
      <c r="A795" s="307" t="s">
        <v>442</v>
      </c>
      <c r="B795" s="307" t="s">
        <v>1376</v>
      </c>
      <c r="C795" s="308">
        <v>5130403</v>
      </c>
      <c r="D795" s="308" t="s">
        <v>1383</v>
      </c>
      <c r="E795" s="309" t="s">
        <v>662</v>
      </c>
      <c r="F795" s="309" t="s">
        <v>1132</v>
      </c>
      <c r="G795" s="310">
        <f>IF(F795="I",IFERROR(VLOOKUP(C795,'Consolidado 2021'!B:H,7,FALSE),0),0)</f>
        <v>10272727</v>
      </c>
      <c r="H795" s="311"/>
      <c r="I795" s="312">
        <v>0</v>
      </c>
      <c r="J795" s="311"/>
      <c r="K795" s="310">
        <f>IF(F795="I",IFERROR(SUMIF('Consolidado 2020'!N:N,Clasificaciones!C795,'Consolidado 2020'!L:L),0),0)</f>
        <v>0</v>
      </c>
      <c r="L795" s="311"/>
      <c r="M795" s="312">
        <v>0</v>
      </c>
      <c r="N795" s="311"/>
      <c r="O795" s="310">
        <v>0</v>
      </c>
      <c r="P795" s="311"/>
      <c r="Q795" s="312">
        <v>0</v>
      </c>
    </row>
    <row r="796" spans="1:17" s="313" customFormat="1" ht="12" customHeight="1" x14ac:dyDescent="0.3">
      <c r="A796" s="307" t="s">
        <v>442</v>
      </c>
      <c r="B796" s="307" t="s">
        <v>1376</v>
      </c>
      <c r="C796" s="308">
        <v>5130404</v>
      </c>
      <c r="D796" s="308" t="s">
        <v>483</v>
      </c>
      <c r="E796" s="309" t="s">
        <v>662</v>
      </c>
      <c r="F796" s="309" t="s">
        <v>1132</v>
      </c>
      <c r="G796" s="310">
        <f>IF(F796="I",IFERROR(VLOOKUP(C796,'Consolidado 2021'!B:H,7,FALSE),0),0)</f>
        <v>38372853</v>
      </c>
      <c r="H796" s="311"/>
      <c r="I796" s="312">
        <v>0</v>
      </c>
      <c r="J796" s="311"/>
      <c r="K796" s="310">
        <f>IF(F796="I",IFERROR(SUMIF('Consolidado 2020'!N:N,Clasificaciones!C796,'Consolidado 2020'!L:L),0),0)</f>
        <v>5516213</v>
      </c>
      <c r="L796" s="311"/>
      <c r="M796" s="312">
        <v>0</v>
      </c>
      <c r="N796" s="311"/>
      <c r="O796" s="310">
        <v>0</v>
      </c>
      <c r="P796" s="311"/>
      <c r="Q796" s="312">
        <v>0</v>
      </c>
    </row>
    <row r="797" spans="1:17" s="313" customFormat="1" ht="12" customHeight="1" x14ac:dyDescent="0.3">
      <c r="A797" s="307" t="s">
        <v>442</v>
      </c>
      <c r="B797" s="307" t="s">
        <v>1376</v>
      </c>
      <c r="C797" s="308">
        <v>5130405</v>
      </c>
      <c r="D797" s="308" t="s">
        <v>484</v>
      </c>
      <c r="E797" s="309" t="s">
        <v>662</v>
      </c>
      <c r="F797" s="309" t="s">
        <v>1132</v>
      </c>
      <c r="G797" s="310">
        <f>IF(F797="I",IFERROR(VLOOKUP(C797,'Consolidado 2021'!B:H,7,FALSE),0),0)</f>
        <v>532080436</v>
      </c>
      <c r="H797" s="311"/>
      <c r="I797" s="312">
        <v>0</v>
      </c>
      <c r="J797" s="311"/>
      <c r="K797" s="310">
        <f>IF(F797="I",IFERROR(SUMIF('Consolidado 2020'!N:N,Clasificaciones!C797,'Consolidado 2020'!L:L),0),0)</f>
        <v>560615108</v>
      </c>
      <c r="L797" s="311"/>
      <c r="M797" s="312">
        <v>0</v>
      </c>
      <c r="N797" s="311"/>
      <c r="O797" s="310">
        <v>0</v>
      </c>
      <c r="P797" s="311"/>
      <c r="Q797" s="312">
        <v>0</v>
      </c>
    </row>
    <row r="798" spans="1:17" s="313" customFormat="1" ht="12" customHeight="1" x14ac:dyDescent="0.3">
      <c r="A798" s="307" t="s">
        <v>442</v>
      </c>
      <c r="B798" s="307" t="s">
        <v>1007</v>
      </c>
      <c r="C798" s="308">
        <v>5130406</v>
      </c>
      <c r="D798" s="308" t="s">
        <v>500</v>
      </c>
      <c r="E798" s="309" t="s">
        <v>662</v>
      </c>
      <c r="F798" s="309" t="s">
        <v>1132</v>
      </c>
      <c r="G798" s="310">
        <f>IF(F798="I",IFERROR(VLOOKUP(C798,'Consolidado 2021'!B:H,7,FALSE),0),0)</f>
        <v>0</v>
      </c>
      <c r="H798" s="311"/>
      <c r="I798" s="312">
        <v>0</v>
      </c>
      <c r="J798" s="311"/>
      <c r="K798" s="310">
        <f>IF(F798="I",IFERROR(SUMIF('Consolidado 2020'!N:N,Clasificaciones!C798,'Consolidado 2020'!L:L),0),0)</f>
        <v>0</v>
      </c>
      <c r="L798" s="311"/>
      <c r="M798" s="312">
        <v>0</v>
      </c>
      <c r="N798" s="311"/>
      <c r="O798" s="310">
        <v>0</v>
      </c>
      <c r="P798" s="311"/>
      <c r="Q798" s="312">
        <v>0</v>
      </c>
    </row>
    <row r="799" spans="1:17" s="313" customFormat="1" ht="12" customHeight="1" x14ac:dyDescent="0.3">
      <c r="A799" s="307" t="s">
        <v>442</v>
      </c>
      <c r="B799" s="307" t="s">
        <v>1376</v>
      </c>
      <c r="C799" s="308">
        <v>5130407</v>
      </c>
      <c r="D799" s="308" t="s">
        <v>485</v>
      </c>
      <c r="E799" s="309" t="s">
        <v>662</v>
      </c>
      <c r="F799" s="309" t="s">
        <v>1132</v>
      </c>
      <c r="G799" s="310">
        <f>IF(F799="I",IFERROR(VLOOKUP(C799,'Consolidado 2021'!B:H,7,FALSE),0),0)</f>
        <v>41977444</v>
      </c>
      <c r="H799" s="311"/>
      <c r="I799" s="312">
        <v>0</v>
      </c>
      <c r="J799" s="311"/>
      <c r="K799" s="310">
        <f>IF(F799="I",IFERROR(SUMIF('Consolidado 2020'!N:N,Clasificaciones!C799,'Consolidado 2020'!L:L),0),0)</f>
        <v>2663980</v>
      </c>
      <c r="L799" s="311"/>
      <c r="M799" s="312">
        <v>0</v>
      </c>
      <c r="N799" s="311"/>
      <c r="O799" s="310">
        <v>0</v>
      </c>
      <c r="P799" s="311"/>
      <c r="Q799" s="312">
        <v>0</v>
      </c>
    </row>
    <row r="800" spans="1:17" s="313" customFormat="1" ht="12" customHeight="1" x14ac:dyDescent="0.3">
      <c r="A800" s="307" t="s">
        <v>442</v>
      </c>
      <c r="B800" s="307"/>
      <c r="C800" s="308">
        <v>51305</v>
      </c>
      <c r="D800" s="308" t="s">
        <v>486</v>
      </c>
      <c r="E800" s="309" t="s">
        <v>662</v>
      </c>
      <c r="F800" s="309" t="s">
        <v>1129</v>
      </c>
      <c r="G800" s="310">
        <f>IF(F800="I",IFERROR(VLOOKUP(C800,'Consolidado 2021'!B:H,7,FALSE),0),0)</f>
        <v>0</v>
      </c>
      <c r="H800" s="311"/>
      <c r="I800" s="312">
        <v>0</v>
      </c>
      <c r="J800" s="311"/>
      <c r="K800" s="310">
        <f>IF(F800="I",IFERROR(SUMIF('Consolidado 2020'!N:N,Clasificaciones!C800,'Consolidado 2020'!L:L),0),0)</f>
        <v>0</v>
      </c>
      <c r="L800" s="311"/>
      <c r="M800" s="312">
        <v>0</v>
      </c>
      <c r="N800" s="311"/>
      <c r="O800" s="310">
        <v>0</v>
      </c>
      <c r="P800" s="311"/>
      <c r="Q800" s="312">
        <v>0</v>
      </c>
    </row>
    <row r="801" spans="1:17" s="313" customFormat="1" ht="12" customHeight="1" x14ac:dyDescent="0.3">
      <c r="A801" s="307" t="s">
        <v>442</v>
      </c>
      <c r="B801" s="307"/>
      <c r="C801" s="308">
        <v>5130501</v>
      </c>
      <c r="D801" s="308" t="s">
        <v>487</v>
      </c>
      <c r="E801" s="309" t="s">
        <v>662</v>
      </c>
      <c r="F801" s="309" t="s">
        <v>1129</v>
      </c>
      <c r="G801" s="310">
        <f>IF(F801="I",IFERROR(VLOOKUP(C801,'Consolidado 2021'!B:H,7,FALSE),0),0)</f>
        <v>0</v>
      </c>
      <c r="H801" s="311"/>
      <c r="I801" s="312">
        <v>0</v>
      </c>
      <c r="J801" s="311"/>
      <c r="K801" s="310">
        <f>IF(F801="I",IFERROR(SUMIF('Consolidado 2020'!N:N,Clasificaciones!C801,'Consolidado 2020'!L:L),0),0)</f>
        <v>0</v>
      </c>
      <c r="L801" s="311"/>
      <c r="M801" s="312">
        <v>0</v>
      </c>
      <c r="N801" s="311"/>
      <c r="O801" s="310">
        <v>0</v>
      </c>
      <c r="P801" s="311"/>
      <c r="Q801" s="312">
        <v>0</v>
      </c>
    </row>
    <row r="802" spans="1:17" s="313" customFormat="1" ht="12" customHeight="1" x14ac:dyDescent="0.3">
      <c r="A802" s="307" t="s">
        <v>442</v>
      </c>
      <c r="B802" s="307" t="s">
        <v>1384</v>
      </c>
      <c r="C802" s="308">
        <v>513050101</v>
      </c>
      <c r="D802" s="308" t="s">
        <v>488</v>
      </c>
      <c r="E802" s="309" t="s">
        <v>662</v>
      </c>
      <c r="F802" s="309" t="s">
        <v>1132</v>
      </c>
      <c r="G802" s="310">
        <f>IF(F802="I",IFERROR(VLOOKUP(C802,'Consolidado 2021'!B:H,7,FALSE),0),0)</f>
        <v>588477</v>
      </c>
      <c r="H802" s="311"/>
      <c r="I802" s="312">
        <v>0</v>
      </c>
      <c r="J802" s="311"/>
      <c r="K802" s="310">
        <f>IF(F802="I",IFERROR(SUMIF('Consolidado 2020'!N:N,Clasificaciones!C802,'Consolidado 2020'!L:L),0),0)</f>
        <v>2839598</v>
      </c>
      <c r="L802" s="311"/>
      <c r="M802" s="312">
        <v>0</v>
      </c>
      <c r="N802" s="311"/>
      <c r="O802" s="310">
        <v>0</v>
      </c>
      <c r="P802" s="311"/>
      <c r="Q802" s="312">
        <v>0</v>
      </c>
    </row>
    <row r="803" spans="1:17" s="313" customFormat="1" ht="12" customHeight="1" x14ac:dyDescent="0.3">
      <c r="A803" s="307" t="s">
        <v>442</v>
      </c>
      <c r="B803" s="307"/>
      <c r="C803" s="308">
        <v>513050102</v>
      </c>
      <c r="D803" s="308" t="s">
        <v>1385</v>
      </c>
      <c r="E803" s="309" t="s">
        <v>662</v>
      </c>
      <c r="F803" s="309" t="s">
        <v>1132</v>
      </c>
      <c r="G803" s="310">
        <f>IF(F803="I",IFERROR(VLOOKUP(C803,'Consolidado 2021'!B:H,7,FALSE),0),0)</f>
        <v>0</v>
      </c>
      <c r="H803" s="311"/>
      <c r="I803" s="312">
        <v>0</v>
      </c>
      <c r="J803" s="311"/>
      <c r="K803" s="310">
        <f>IF(F803="I",IFERROR(SUMIF('Consolidado 2020'!N:N,Clasificaciones!C803,'Consolidado 2020'!L:L),0),0)</f>
        <v>0</v>
      </c>
      <c r="L803" s="311"/>
      <c r="M803" s="312">
        <v>0</v>
      </c>
      <c r="N803" s="311"/>
      <c r="O803" s="310">
        <v>0</v>
      </c>
      <c r="P803" s="311"/>
      <c r="Q803" s="312">
        <v>0</v>
      </c>
    </row>
    <row r="804" spans="1:17" s="313" customFormat="1" ht="12" customHeight="1" x14ac:dyDescent="0.3">
      <c r="A804" s="307" t="s">
        <v>442</v>
      </c>
      <c r="B804" s="307" t="s">
        <v>1384</v>
      </c>
      <c r="C804" s="308">
        <v>513050103</v>
      </c>
      <c r="D804" s="308" t="s">
        <v>489</v>
      </c>
      <c r="E804" s="309" t="s">
        <v>662</v>
      </c>
      <c r="F804" s="309" t="s">
        <v>1132</v>
      </c>
      <c r="G804" s="310">
        <f>IF(F804="I",IFERROR(VLOOKUP(C804,'Consolidado 2021'!B:H,7,FALSE),0),0)</f>
        <v>5479087</v>
      </c>
      <c r="H804" s="311"/>
      <c r="I804" s="312">
        <v>0</v>
      </c>
      <c r="J804" s="311"/>
      <c r="K804" s="310">
        <f>IF(F804="I",IFERROR(SUMIF('Consolidado 2020'!N:N,Clasificaciones!C804,'Consolidado 2020'!L:L),0),0)</f>
        <v>0</v>
      </c>
      <c r="L804" s="311"/>
      <c r="M804" s="312">
        <v>0</v>
      </c>
      <c r="N804" s="311"/>
      <c r="O804" s="310">
        <v>0</v>
      </c>
      <c r="P804" s="311"/>
      <c r="Q804" s="312">
        <v>0</v>
      </c>
    </row>
    <row r="805" spans="1:17" s="313" customFormat="1" ht="12" customHeight="1" x14ac:dyDescent="0.3">
      <c r="A805" s="307" t="s">
        <v>442</v>
      </c>
      <c r="B805" s="307"/>
      <c r="C805" s="308">
        <v>513050104</v>
      </c>
      <c r="D805" s="308" t="s">
        <v>1386</v>
      </c>
      <c r="E805" s="309" t="s">
        <v>662</v>
      </c>
      <c r="F805" s="309" t="s">
        <v>1132</v>
      </c>
      <c r="G805" s="310">
        <f>IF(F805="I",IFERROR(VLOOKUP(C805,'Consolidado 2021'!B:H,7,FALSE),0),0)</f>
        <v>0</v>
      </c>
      <c r="H805" s="311"/>
      <c r="I805" s="312">
        <v>0</v>
      </c>
      <c r="J805" s="311"/>
      <c r="K805" s="310">
        <f>IF(F805="I",IFERROR(SUMIF('Consolidado 2020'!N:N,Clasificaciones!C805,'Consolidado 2020'!L:L),0),0)</f>
        <v>0</v>
      </c>
      <c r="L805" s="311"/>
      <c r="M805" s="312">
        <v>0</v>
      </c>
      <c r="N805" s="311"/>
      <c r="O805" s="310">
        <v>0</v>
      </c>
      <c r="P805" s="311"/>
      <c r="Q805" s="312">
        <v>0</v>
      </c>
    </row>
    <row r="806" spans="1:17" s="313" customFormat="1" ht="12" customHeight="1" x14ac:dyDescent="0.3">
      <c r="A806" s="307" t="s">
        <v>442</v>
      </c>
      <c r="B806" s="307"/>
      <c r="C806" s="308">
        <v>513050105</v>
      </c>
      <c r="D806" s="308" t="s">
        <v>1387</v>
      </c>
      <c r="E806" s="309" t="s">
        <v>662</v>
      </c>
      <c r="F806" s="309" t="s">
        <v>1132</v>
      </c>
      <c r="G806" s="310">
        <f>IF(F806="I",IFERROR(VLOOKUP(C806,'Consolidado 2021'!B:H,7,FALSE),0),0)</f>
        <v>0</v>
      </c>
      <c r="H806" s="311"/>
      <c r="I806" s="312">
        <v>0</v>
      </c>
      <c r="J806" s="311"/>
      <c r="K806" s="310">
        <f>IF(F806="I",IFERROR(SUMIF('Consolidado 2020'!N:N,Clasificaciones!C806,'Consolidado 2020'!L:L),0),0)</f>
        <v>0</v>
      </c>
      <c r="L806" s="311"/>
      <c r="M806" s="312">
        <v>0</v>
      </c>
      <c r="N806" s="311"/>
      <c r="O806" s="310">
        <v>0</v>
      </c>
      <c r="P806" s="311"/>
      <c r="Q806" s="312">
        <v>0</v>
      </c>
    </row>
    <row r="807" spans="1:17" s="313" customFormat="1" ht="12" customHeight="1" x14ac:dyDescent="0.3">
      <c r="A807" s="307" t="s">
        <v>442</v>
      </c>
      <c r="B807" s="307"/>
      <c r="C807" s="308">
        <v>513050106</v>
      </c>
      <c r="D807" s="308" t="s">
        <v>1388</v>
      </c>
      <c r="E807" s="309" t="s">
        <v>662</v>
      </c>
      <c r="F807" s="309" t="s">
        <v>1132</v>
      </c>
      <c r="G807" s="310">
        <f>IF(F807="I",IFERROR(VLOOKUP(C807,'Consolidado 2021'!B:H,7,FALSE),0),0)</f>
        <v>0</v>
      </c>
      <c r="H807" s="311"/>
      <c r="I807" s="312">
        <v>0</v>
      </c>
      <c r="J807" s="311"/>
      <c r="K807" s="310">
        <f>IF(F807="I",IFERROR(SUMIF('Consolidado 2020'!N:N,Clasificaciones!C807,'Consolidado 2020'!L:L),0),0)</f>
        <v>0</v>
      </c>
      <c r="L807" s="311"/>
      <c r="M807" s="312">
        <v>0</v>
      </c>
      <c r="N807" s="311"/>
      <c r="O807" s="310">
        <v>0</v>
      </c>
      <c r="P807" s="311"/>
      <c r="Q807" s="312">
        <v>0</v>
      </c>
    </row>
    <row r="808" spans="1:17" s="313" customFormat="1" ht="12" customHeight="1" x14ac:dyDescent="0.3">
      <c r="A808" s="307" t="s">
        <v>442</v>
      </c>
      <c r="B808" s="307"/>
      <c r="C808" s="308">
        <v>513050107</v>
      </c>
      <c r="D808" s="308" t="s">
        <v>1270</v>
      </c>
      <c r="E808" s="309" t="s">
        <v>662</v>
      </c>
      <c r="F808" s="309" t="s">
        <v>1132</v>
      </c>
      <c r="G808" s="310">
        <f>IF(F808="I",IFERROR(VLOOKUP(C808,'Consolidado 2021'!B:H,7,FALSE),0),0)</f>
        <v>0</v>
      </c>
      <c r="H808" s="311"/>
      <c r="I808" s="312">
        <v>0</v>
      </c>
      <c r="J808" s="311"/>
      <c r="K808" s="310">
        <f>IF(F808="I",IFERROR(SUMIF('Consolidado 2020'!N:N,Clasificaciones!C808,'Consolidado 2020'!L:L),0),0)</f>
        <v>0</v>
      </c>
      <c r="L808" s="311"/>
      <c r="M808" s="312">
        <v>0</v>
      </c>
      <c r="N808" s="311"/>
      <c r="O808" s="310">
        <v>0</v>
      </c>
      <c r="P808" s="311"/>
      <c r="Q808" s="312">
        <v>0</v>
      </c>
    </row>
    <row r="809" spans="1:17" s="313" customFormat="1" ht="12" customHeight="1" x14ac:dyDescent="0.3">
      <c r="A809" s="307" t="s">
        <v>442</v>
      </c>
      <c r="B809" s="307"/>
      <c r="C809" s="308">
        <v>513050108</v>
      </c>
      <c r="D809" s="308" t="s">
        <v>1271</v>
      </c>
      <c r="E809" s="309" t="s">
        <v>662</v>
      </c>
      <c r="F809" s="309" t="s">
        <v>1132</v>
      </c>
      <c r="G809" s="310">
        <f>IF(F809="I",IFERROR(VLOOKUP(C809,'Consolidado 2021'!B:H,7,FALSE),0),0)</f>
        <v>0</v>
      </c>
      <c r="H809" s="311"/>
      <c r="I809" s="312">
        <v>0</v>
      </c>
      <c r="J809" s="311"/>
      <c r="K809" s="310">
        <f>IF(F809="I",IFERROR(SUMIF('Consolidado 2020'!N:N,Clasificaciones!C809,'Consolidado 2020'!L:L),0),0)</f>
        <v>0</v>
      </c>
      <c r="L809" s="311"/>
      <c r="M809" s="312">
        <v>0</v>
      </c>
      <c r="N809" s="311"/>
      <c r="O809" s="310">
        <v>0</v>
      </c>
      <c r="P809" s="311"/>
      <c r="Q809" s="312">
        <v>0</v>
      </c>
    </row>
    <row r="810" spans="1:17" s="313" customFormat="1" ht="12" customHeight="1" x14ac:dyDescent="0.3">
      <c r="A810" s="307" t="s">
        <v>442</v>
      </c>
      <c r="B810" s="307"/>
      <c r="C810" s="308">
        <v>5130502</v>
      </c>
      <c r="D810" s="308" t="s">
        <v>490</v>
      </c>
      <c r="E810" s="309" t="s">
        <v>662</v>
      </c>
      <c r="F810" s="309" t="s">
        <v>1129</v>
      </c>
      <c r="G810" s="310">
        <f>IF(F810="I",IFERROR(VLOOKUP(C810,'Consolidado 2021'!B:H,7,FALSE),0),0)</f>
        <v>0</v>
      </c>
      <c r="H810" s="311"/>
      <c r="I810" s="312">
        <v>0</v>
      </c>
      <c r="J810" s="311"/>
      <c r="K810" s="310">
        <f>IF(F810="I",IFERROR(SUMIF('Consolidado 2020'!N:N,Clasificaciones!C810,'Consolidado 2020'!L:L),0),0)</f>
        <v>0</v>
      </c>
      <c r="L810" s="311"/>
      <c r="M810" s="312">
        <v>0</v>
      </c>
      <c r="N810" s="311"/>
      <c r="O810" s="310">
        <v>0</v>
      </c>
      <c r="P810" s="311"/>
      <c r="Q810" s="312">
        <v>0</v>
      </c>
    </row>
    <row r="811" spans="1:17" s="313" customFormat="1" ht="12" customHeight="1" x14ac:dyDescent="0.3">
      <c r="A811" s="307" t="s">
        <v>442</v>
      </c>
      <c r="B811" s="307" t="s">
        <v>1384</v>
      </c>
      <c r="C811" s="308">
        <v>513050201</v>
      </c>
      <c r="D811" s="308" t="s">
        <v>491</v>
      </c>
      <c r="E811" s="309" t="s">
        <v>662</v>
      </c>
      <c r="F811" s="309" t="s">
        <v>1132</v>
      </c>
      <c r="G811" s="310">
        <f>IF(F811="I",IFERROR(VLOOKUP(C811,'Consolidado 2021'!B:H,7,FALSE),0),0)</f>
        <v>87197273</v>
      </c>
      <c r="H811" s="311"/>
      <c r="I811" s="312">
        <v>0</v>
      </c>
      <c r="J811" s="311"/>
      <c r="K811" s="310">
        <f>IF(F811="I",IFERROR(SUMIF('Consolidado 2020'!N:N,Clasificaciones!C811,'Consolidado 2020'!L:L),0),0)</f>
        <v>7235868</v>
      </c>
      <c r="L811" s="311"/>
      <c r="M811" s="312">
        <v>0</v>
      </c>
      <c r="N811" s="311"/>
      <c r="O811" s="310">
        <v>0</v>
      </c>
      <c r="P811" s="311"/>
      <c r="Q811" s="312">
        <v>0</v>
      </c>
    </row>
    <row r="812" spans="1:17" s="313" customFormat="1" ht="12" customHeight="1" x14ac:dyDescent="0.3">
      <c r="A812" s="307" t="s">
        <v>442</v>
      </c>
      <c r="B812" s="307" t="s">
        <v>1384</v>
      </c>
      <c r="C812" s="308">
        <v>513050202</v>
      </c>
      <c r="D812" s="308" t="s">
        <v>492</v>
      </c>
      <c r="E812" s="309" t="s">
        <v>662</v>
      </c>
      <c r="F812" s="309" t="s">
        <v>1132</v>
      </c>
      <c r="G812" s="310">
        <f>IF(F812="I",IFERROR(VLOOKUP(C812,'Consolidado 2021'!B:H,7,FALSE),0),0)</f>
        <v>130145465</v>
      </c>
      <c r="H812" s="311"/>
      <c r="I812" s="312">
        <v>0</v>
      </c>
      <c r="J812" s="311"/>
      <c r="K812" s="310">
        <f>IF(F812="I",IFERROR(SUMIF('Consolidado 2020'!N:N,Clasificaciones!C812,'Consolidado 2020'!L:L),0),0)</f>
        <v>0</v>
      </c>
      <c r="L812" s="311"/>
      <c r="M812" s="312">
        <v>0</v>
      </c>
      <c r="N812" s="311"/>
      <c r="O812" s="310">
        <v>0</v>
      </c>
      <c r="P812" s="311"/>
      <c r="Q812" s="312">
        <v>0</v>
      </c>
    </row>
    <row r="813" spans="1:17" s="313" customFormat="1" ht="12" customHeight="1" x14ac:dyDescent="0.3">
      <c r="A813" s="307" t="s">
        <v>442</v>
      </c>
      <c r="B813" s="307" t="s">
        <v>1384</v>
      </c>
      <c r="C813" s="308">
        <v>513050203</v>
      </c>
      <c r="D813" s="308" t="s">
        <v>493</v>
      </c>
      <c r="E813" s="309" t="s">
        <v>662</v>
      </c>
      <c r="F813" s="309" t="s">
        <v>1132</v>
      </c>
      <c r="G813" s="310">
        <f>IF(F813="I",IFERROR(VLOOKUP(C813,'Consolidado 2021'!B:H,7,FALSE),0),0)</f>
        <v>89391139</v>
      </c>
      <c r="H813" s="311"/>
      <c r="I813" s="312">
        <v>0</v>
      </c>
      <c r="J813" s="311"/>
      <c r="K813" s="310">
        <f>IF(F813="I",IFERROR(SUMIF('Consolidado 2020'!N:N,Clasificaciones!C813,'Consolidado 2020'!L:L),0),0)</f>
        <v>128817828</v>
      </c>
      <c r="L813" s="311"/>
      <c r="M813" s="312">
        <v>0</v>
      </c>
      <c r="N813" s="311"/>
      <c r="O813" s="310">
        <v>0</v>
      </c>
      <c r="P813" s="311"/>
      <c r="Q813" s="312">
        <v>0</v>
      </c>
    </row>
    <row r="814" spans="1:17" s="313" customFormat="1" ht="12" customHeight="1" x14ac:dyDescent="0.3">
      <c r="A814" s="307" t="s">
        <v>442</v>
      </c>
      <c r="B814" s="307" t="s">
        <v>1384</v>
      </c>
      <c r="C814" s="308">
        <v>513050204</v>
      </c>
      <c r="D814" s="308" t="s">
        <v>494</v>
      </c>
      <c r="E814" s="309" t="s">
        <v>662</v>
      </c>
      <c r="F814" s="309" t="s">
        <v>1132</v>
      </c>
      <c r="G814" s="310">
        <f>IF(F814="I",IFERROR(VLOOKUP(C814,'Consolidado 2021'!B:H,7,FALSE),0),0)</f>
        <v>1600009</v>
      </c>
      <c r="H814" s="311"/>
      <c r="I814" s="312">
        <v>0</v>
      </c>
      <c r="J814" s="311"/>
      <c r="K814" s="310">
        <f>IF(F814="I",IFERROR(SUMIF('Consolidado 2020'!N:N,Clasificaciones!C814,'Consolidado 2020'!L:L),0),0)</f>
        <v>0</v>
      </c>
      <c r="L814" s="311"/>
      <c r="M814" s="312">
        <v>0</v>
      </c>
      <c r="N814" s="311"/>
      <c r="O814" s="310">
        <v>0</v>
      </c>
      <c r="P814" s="311"/>
      <c r="Q814" s="312">
        <v>0</v>
      </c>
    </row>
    <row r="815" spans="1:17" s="313" customFormat="1" ht="12" customHeight="1" x14ac:dyDescent="0.3">
      <c r="A815" s="307" t="s">
        <v>442</v>
      </c>
      <c r="B815" s="307"/>
      <c r="C815" s="308">
        <v>51306</v>
      </c>
      <c r="D815" s="308" t="s">
        <v>495</v>
      </c>
      <c r="E815" s="309" t="s">
        <v>662</v>
      </c>
      <c r="F815" s="309" t="s">
        <v>1129</v>
      </c>
      <c r="G815" s="310">
        <f>IF(F815="I",IFERROR(VLOOKUP(C815,'Consolidado 2021'!B:H,7,FALSE),0),0)</f>
        <v>0</v>
      </c>
      <c r="H815" s="311"/>
      <c r="I815" s="312">
        <v>0</v>
      </c>
      <c r="J815" s="311"/>
      <c r="K815" s="310">
        <f>IF(F815="I",IFERROR(SUMIF('Consolidado 2020'!N:N,Clasificaciones!C815,'Consolidado 2020'!L:L),0),0)</f>
        <v>0</v>
      </c>
      <c r="L815" s="311"/>
      <c r="M815" s="312">
        <v>0</v>
      </c>
      <c r="N815" s="311"/>
      <c r="O815" s="310">
        <v>0</v>
      </c>
      <c r="P815" s="311"/>
      <c r="Q815" s="312">
        <v>0</v>
      </c>
    </row>
    <row r="816" spans="1:17" s="313" customFormat="1" ht="12" customHeight="1" x14ac:dyDescent="0.3">
      <c r="A816" s="307" t="s">
        <v>442</v>
      </c>
      <c r="B816" s="307" t="s">
        <v>1389</v>
      </c>
      <c r="C816" s="308">
        <v>5130601</v>
      </c>
      <c r="D816" s="308" t="s">
        <v>496</v>
      </c>
      <c r="E816" s="309" t="s">
        <v>662</v>
      </c>
      <c r="F816" s="309" t="s">
        <v>1132</v>
      </c>
      <c r="G816" s="310">
        <f>IF(F816="I",IFERROR(VLOOKUP(C816,'Consolidado 2021'!B:H,7,FALSE),0),0)</f>
        <v>322727</v>
      </c>
      <c r="H816" s="311"/>
      <c r="I816" s="312">
        <v>0</v>
      </c>
      <c r="J816" s="311"/>
      <c r="K816" s="310">
        <f>IF(F816="I",IFERROR(SUMIF('Consolidado 2020'!N:N,Clasificaciones!C816,'Consolidado 2020'!L:L),0),0)</f>
        <v>0</v>
      </c>
      <c r="L816" s="311"/>
      <c r="M816" s="312">
        <v>0</v>
      </c>
      <c r="N816" s="311"/>
      <c r="O816" s="310">
        <v>0</v>
      </c>
      <c r="P816" s="311"/>
      <c r="Q816" s="312">
        <v>0</v>
      </c>
    </row>
    <row r="817" spans="1:17" s="313" customFormat="1" ht="12" customHeight="1" x14ac:dyDescent="0.3">
      <c r="A817" s="307" t="s">
        <v>442</v>
      </c>
      <c r="B817" s="307"/>
      <c r="C817" s="308">
        <v>5130602</v>
      </c>
      <c r="D817" s="308" t="s">
        <v>1390</v>
      </c>
      <c r="E817" s="309" t="s">
        <v>662</v>
      </c>
      <c r="F817" s="309" t="s">
        <v>1132</v>
      </c>
      <c r="G817" s="310">
        <f>IF(F817="I",IFERROR(VLOOKUP(C817,'Consolidado 2021'!B:H,7,FALSE),0),0)</f>
        <v>0</v>
      </c>
      <c r="H817" s="311"/>
      <c r="I817" s="312">
        <v>0</v>
      </c>
      <c r="J817" s="311"/>
      <c r="K817" s="310">
        <f>IF(F817="I",IFERROR(SUMIF('Consolidado 2020'!N:N,Clasificaciones!C817,'Consolidado 2020'!L:L),0),0)</f>
        <v>0</v>
      </c>
      <c r="L817" s="311"/>
      <c r="M817" s="312">
        <v>0</v>
      </c>
      <c r="N817" s="311"/>
      <c r="O817" s="310">
        <v>0</v>
      </c>
      <c r="P817" s="311"/>
      <c r="Q817" s="312">
        <v>0</v>
      </c>
    </row>
    <row r="818" spans="1:17" s="313" customFormat="1" ht="12" customHeight="1" x14ac:dyDescent="0.3">
      <c r="A818" s="307" t="s">
        <v>442</v>
      </c>
      <c r="B818" s="307" t="s">
        <v>1389</v>
      </c>
      <c r="C818" s="308">
        <v>5130603</v>
      </c>
      <c r="D818" s="308" t="s">
        <v>497</v>
      </c>
      <c r="E818" s="309" t="s">
        <v>662</v>
      </c>
      <c r="F818" s="309" t="s">
        <v>1132</v>
      </c>
      <c r="G818" s="310">
        <f>IF(F818="I",IFERROR(VLOOKUP(C818,'Consolidado 2021'!B:H,7,FALSE),0),0)</f>
        <v>129910562</v>
      </c>
      <c r="H818" s="311"/>
      <c r="I818" s="312">
        <v>0</v>
      </c>
      <c r="J818" s="311"/>
      <c r="K818" s="310">
        <f>IF(F818="I",IFERROR(SUMIF('Consolidado 2020'!N:N,Clasificaciones!C818,'Consolidado 2020'!L:L),0),0)</f>
        <v>0</v>
      </c>
      <c r="L818" s="311"/>
      <c r="M818" s="312">
        <v>0</v>
      </c>
      <c r="N818" s="311"/>
      <c r="O818" s="310">
        <v>0</v>
      </c>
      <c r="P818" s="311"/>
      <c r="Q818" s="312">
        <v>0</v>
      </c>
    </row>
    <row r="819" spans="1:17" s="313" customFormat="1" ht="12" customHeight="1" x14ac:dyDescent="0.3">
      <c r="A819" s="307" t="s">
        <v>442</v>
      </c>
      <c r="B819" s="307"/>
      <c r="C819" s="308">
        <v>5130604</v>
      </c>
      <c r="D819" s="308" t="s">
        <v>1262</v>
      </c>
      <c r="E819" s="309" t="s">
        <v>662</v>
      </c>
      <c r="F819" s="309" t="s">
        <v>1132</v>
      </c>
      <c r="G819" s="310">
        <f>IF(F819="I",IFERROR(VLOOKUP(C819,'Consolidado 2021'!B:H,7,FALSE),0),0)</f>
        <v>0</v>
      </c>
      <c r="H819" s="311"/>
      <c r="I819" s="312">
        <v>0</v>
      </c>
      <c r="J819" s="311"/>
      <c r="K819" s="310">
        <f>IF(F819="I",IFERROR(SUMIF('Consolidado 2020'!N:N,Clasificaciones!C819,'Consolidado 2020'!L:L),0),0)</f>
        <v>0</v>
      </c>
      <c r="L819" s="311"/>
      <c r="M819" s="312">
        <v>0</v>
      </c>
      <c r="N819" s="311"/>
      <c r="O819" s="310">
        <v>0</v>
      </c>
      <c r="P819" s="311"/>
      <c r="Q819" s="312">
        <v>0</v>
      </c>
    </row>
    <row r="820" spans="1:17" s="313" customFormat="1" ht="12" customHeight="1" x14ac:dyDescent="0.3">
      <c r="A820" s="307" t="s">
        <v>442</v>
      </c>
      <c r="B820" s="307" t="s">
        <v>1389</v>
      </c>
      <c r="C820" s="308">
        <v>5130605</v>
      </c>
      <c r="D820" s="308" t="s">
        <v>498</v>
      </c>
      <c r="E820" s="309" t="s">
        <v>662</v>
      </c>
      <c r="F820" s="309" t="s">
        <v>1132</v>
      </c>
      <c r="G820" s="310">
        <f>IF(F820="I",IFERROR(VLOOKUP(C820,'Consolidado 2021'!B:H,7,FALSE),0),0)</f>
        <v>600000</v>
      </c>
      <c r="H820" s="311"/>
      <c r="I820" s="312">
        <v>0</v>
      </c>
      <c r="J820" s="311"/>
      <c r="K820" s="310">
        <f>IF(F820="I",IFERROR(SUMIF('Consolidado 2020'!N:N,Clasificaciones!C820,'Consolidado 2020'!L:L),0),0)</f>
        <v>9900000</v>
      </c>
      <c r="L820" s="311"/>
      <c r="M820" s="312">
        <v>0</v>
      </c>
      <c r="N820" s="311"/>
      <c r="O820" s="310">
        <v>0</v>
      </c>
      <c r="P820" s="311"/>
      <c r="Q820" s="312">
        <v>0</v>
      </c>
    </row>
    <row r="821" spans="1:17" s="313" customFormat="1" ht="12" customHeight="1" x14ac:dyDescent="0.3">
      <c r="A821" s="307" t="s">
        <v>442</v>
      </c>
      <c r="B821" s="307"/>
      <c r="C821" s="308">
        <v>51307</v>
      </c>
      <c r="D821" s="308" t="s">
        <v>499</v>
      </c>
      <c r="E821" s="309" t="s">
        <v>662</v>
      </c>
      <c r="F821" s="309" t="s">
        <v>1129</v>
      </c>
      <c r="G821" s="310">
        <f>IF(F821="I",IFERROR(VLOOKUP(C821,'Consolidado 2021'!B:H,7,FALSE),0),0)</f>
        <v>0</v>
      </c>
      <c r="H821" s="311"/>
      <c r="I821" s="312">
        <v>0</v>
      </c>
      <c r="J821" s="311"/>
      <c r="K821" s="310">
        <f>IF(F821="I",IFERROR(SUMIF('Consolidado 2020'!N:N,Clasificaciones!C821,'Consolidado 2020'!L:L),0),0)</f>
        <v>0</v>
      </c>
      <c r="L821" s="311"/>
      <c r="M821" s="312">
        <v>0</v>
      </c>
      <c r="N821" s="311"/>
      <c r="O821" s="310">
        <v>0</v>
      </c>
      <c r="P821" s="311"/>
      <c r="Q821" s="312">
        <v>0</v>
      </c>
    </row>
    <row r="822" spans="1:17" s="313" customFormat="1" ht="12" customHeight="1" x14ac:dyDescent="0.3">
      <c r="A822" s="307" t="s">
        <v>442</v>
      </c>
      <c r="B822" s="307" t="s">
        <v>1007</v>
      </c>
      <c r="C822" s="308">
        <v>5130701</v>
      </c>
      <c r="D822" s="308" t="s">
        <v>500</v>
      </c>
      <c r="E822" s="309" t="s">
        <v>662</v>
      </c>
      <c r="F822" s="309" t="s">
        <v>1132</v>
      </c>
      <c r="G822" s="310">
        <f>IF(F822="I",IFERROR(VLOOKUP(C822,'Consolidado 2021'!B:H,7,FALSE),0),0)</f>
        <v>128559149</v>
      </c>
      <c r="H822" s="311"/>
      <c r="I822" s="312">
        <v>0</v>
      </c>
      <c r="J822" s="311"/>
      <c r="K822" s="310">
        <f>IF(F822="I",IFERROR(SUMIF('Consolidado 2020'!N:N,Clasificaciones!C822,'Consolidado 2020'!L:L),0),0)</f>
        <v>83333332</v>
      </c>
      <c r="L822" s="311"/>
      <c r="M822" s="312">
        <v>0</v>
      </c>
      <c r="N822" s="311"/>
      <c r="O822" s="310">
        <v>0</v>
      </c>
      <c r="P822" s="311"/>
      <c r="Q822" s="312">
        <v>0</v>
      </c>
    </row>
    <row r="823" spans="1:17" s="313" customFormat="1" ht="12" customHeight="1" x14ac:dyDescent="0.3">
      <c r="A823" s="307" t="s">
        <v>442</v>
      </c>
      <c r="B823" s="307" t="s">
        <v>1007</v>
      </c>
      <c r="C823" s="308">
        <v>5130702</v>
      </c>
      <c r="D823" s="308" t="s">
        <v>501</v>
      </c>
      <c r="E823" s="309" t="s">
        <v>662</v>
      </c>
      <c r="F823" s="309" t="s">
        <v>1132</v>
      </c>
      <c r="G823" s="310">
        <f>IF(F823="I",IFERROR(VLOOKUP(C823,'Consolidado 2021'!B:H,7,FALSE),0),0)</f>
        <v>974548</v>
      </c>
      <c r="H823" s="311"/>
      <c r="I823" s="312">
        <v>0</v>
      </c>
      <c r="J823" s="311"/>
      <c r="K823" s="310">
        <f>IF(F823="I",IFERROR(SUMIF('Consolidado 2020'!N:N,Clasificaciones!C823,'Consolidado 2020'!L:L),0),0)</f>
        <v>0</v>
      </c>
      <c r="L823" s="311"/>
      <c r="M823" s="312">
        <v>0</v>
      </c>
      <c r="N823" s="311"/>
      <c r="O823" s="310">
        <v>0</v>
      </c>
      <c r="P823" s="311"/>
      <c r="Q823" s="312">
        <v>0</v>
      </c>
    </row>
    <row r="824" spans="1:17" s="313" customFormat="1" ht="12" customHeight="1" x14ac:dyDescent="0.3">
      <c r="A824" s="307" t="s">
        <v>442</v>
      </c>
      <c r="B824" s="307" t="s">
        <v>1007</v>
      </c>
      <c r="C824" s="308">
        <v>5130703</v>
      </c>
      <c r="D824" s="308" t="s">
        <v>502</v>
      </c>
      <c r="E824" s="309" t="s">
        <v>662</v>
      </c>
      <c r="F824" s="309" t="s">
        <v>1132</v>
      </c>
      <c r="G824" s="310">
        <f>IF(F824="I",IFERROR(VLOOKUP(C824,'Consolidado 2021'!B:H,7,FALSE),0),0)</f>
        <v>11162810</v>
      </c>
      <c r="H824" s="311"/>
      <c r="I824" s="312">
        <v>0</v>
      </c>
      <c r="J824" s="311"/>
      <c r="K824" s="310">
        <f>IF(F824="I",IFERROR(SUMIF('Consolidado 2020'!N:N,Clasificaciones!C824,'Consolidado 2020'!L:L),0),0)</f>
        <v>0</v>
      </c>
      <c r="L824" s="311"/>
      <c r="M824" s="312">
        <v>0</v>
      </c>
      <c r="N824" s="311"/>
      <c r="O824" s="310">
        <v>0</v>
      </c>
      <c r="P824" s="311"/>
      <c r="Q824" s="312">
        <v>0</v>
      </c>
    </row>
    <row r="825" spans="1:17" s="313" customFormat="1" ht="12" customHeight="1" x14ac:dyDescent="0.3">
      <c r="A825" s="307" t="s">
        <v>442</v>
      </c>
      <c r="B825" s="314"/>
      <c r="C825" s="308">
        <v>51308</v>
      </c>
      <c r="D825" s="308" t="s">
        <v>503</v>
      </c>
      <c r="E825" s="309" t="s">
        <v>662</v>
      </c>
      <c r="F825" s="309" t="s">
        <v>1129</v>
      </c>
      <c r="G825" s="310">
        <f>IF(F825="I",IFERROR(VLOOKUP(C825,'Consolidado 2021'!B:H,7,FALSE),0),0)</f>
        <v>0</v>
      </c>
      <c r="H825" s="311"/>
      <c r="I825" s="312">
        <v>0</v>
      </c>
      <c r="J825" s="311"/>
      <c r="K825" s="310">
        <f>IF(F825="I",IFERROR(SUMIF('Consolidado 2020'!N:N,Clasificaciones!C825,'Consolidado 2020'!L:L),0),0)</f>
        <v>0</v>
      </c>
      <c r="L825" s="311"/>
      <c r="M825" s="312">
        <v>0</v>
      </c>
      <c r="N825" s="311"/>
      <c r="O825" s="310">
        <v>0</v>
      </c>
      <c r="P825" s="311"/>
      <c r="Q825" s="312">
        <v>0</v>
      </c>
    </row>
    <row r="826" spans="1:17" s="313" customFormat="1" ht="12" customHeight="1" x14ac:dyDescent="0.3">
      <c r="A826" s="307" t="s">
        <v>442</v>
      </c>
      <c r="B826" s="307" t="s">
        <v>503</v>
      </c>
      <c r="C826" s="308">
        <v>5130801</v>
      </c>
      <c r="D826" s="308" t="s">
        <v>504</v>
      </c>
      <c r="E826" s="309" t="s">
        <v>662</v>
      </c>
      <c r="F826" s="309" t="s">
        <v>1132</v>
      </c>
      <c r="G826" s="310">
        <f>IF(F826="I",IFERROR(VLOOKUP(C826,'Consolidado 2021'!B:H,7,FALSE),0),0)</f>
        <v>7421455</v>
      </c>
      <c r="H826" s="311"/>
      <c r="I826" s="312">
        <v>0</v>
      </c>
      <c r="J826" s="311"/>
      <c r="K826" s="310">
        <f>IF(F826="I",IFERROR(SUMIF('Consolidado 2020'!N:N,Clasificaciones!C826,'Consolidado 2020'!L:L),0),0)</f>
        <v>892657</v>
      </c>
      <c r="L826" s="311"/>
      <c r="M826" s="312">
        <v>0</v>
      </c>
      <c r="N826" s="311"/>
      <c r="O826" s="310">
        <v>0</v>
      </c>
      <c r="P826" s="311"/>
      <c r="Q826" s="312">
        <v>0</v>
      </c>
    </row>
    <row r="827" spans="1:17" s="313" customFormat="1" ht="12" customHeight="1" x14ac:dyDescent="0.3">
      <c r="A827" s="307" t="s">
        <v>442</v>
      </c>
      <c r="B827" s="307"/>
      <c r="C827" s="308">
        <v>51309</v>
      </c>
      <c r="D827" s="308" t="s">
        <v>505</v>
      </c>
      <c r="E827" s="309" t="s">
        <v>662</v>
      </c>
      <c r="F827" s="309" t="s">
        <v>1129</v>
      </c>
      <c r="G827" s="310">
        <f>IF(F827="I",IFERROR(VLOOKUP(C827,'Consolidado 2021'!B:H,7,FALSE),0),0)</f>
        <v>0</v>
      </c>
      <c r="H827" s="311"/>
      <c r="I827" s="312">
        <v>0</v>
      </c>
      <c r="J827" s="311"/>
      <c r="K827" s="310">
        <f>IF(F827="I",IFERROR(SUMIF('Consolidado 2020'!N:N,Clasificaciones!C827,'Consolidado 2020'!L:L),0),0)</f>
        <v>0</v>
      </c>
      <c r="L827" s="311"/>
      <c r="M827" s="312">
        <v>0</v>
      </c>
      <c r="N827" s="311"/>
      <c r="O827" s="310">
        <v>0</v>
      </c>
      <c r="P827" s="311"/>
      <c r="Q827" s="312">
        <v>0</v>
      </c>
    </row>
    <row r="828" spans="1:17" s="313" customFormat="1" ht="12" customHeight="1" x14ac:dyDescent="0.3">
      <c r="A828" s="307" t="s">
        <v>442</v>
      </c>
      <c r="B828" s="307"/>
      <c r="C828" s="308">
        <v>5130901</v>
      </c>
      <c r="D828" s="308" t="s">
        <v>1391</v>
      </c>
      <c r="E828" s="309" t="s">
        <v>662</v>
      </c>
      <c r="F828" s="309" t="s">
        <v>1132</v>
      </c>
      <c r="G828" s="310">
        <f>IF(F828="I",IFERROR(VLOOKUP(C828,'Consolidado 2021'!B:H,7,FALSE),0),0)</f>
        <v>0</v>
      </c>
      <c r="H828" s="311"/>
      <c r="I828" s="312">
        <v>0</v>
      </c>
      <c r="J828" s="311"/>
      <c r="K828" s="310">
        <f>IF(F828="I",IFERROR(SUMIF('Consolidado 2020'!N:N,Clasificaciones!C828,'Consolidado 2020'!L:L),0),0)</f>
        <v>0</v>
      </c>
      <c r="L828" s="311"/>
      <c r="M828" s="312">
        <v>0</v>
      </c>
      <c r="N828" s="311"/>
      <c r="O828" s="310">
        <v>0</v>
      </c>
      <c r="P828" s="311"/>
      <c r="Q828" s="312">
        <v>0</v>
      </c>
    </row>
    <row r="829" spans="1:17" s="313" customFormat="1" ht="12" customHeight="1" x14ac:dyDescent="0.3">
      <c r="A829" s="307" t="s">
        <v>442</v>
      </c>
      <c r="B829" s="307" t="s">
        <v>505</v>
      </c>
      <c r="C829" s="308">
        <v>5130902</v>
      </c>
      <c r="D829" s="308" t="s">
        <v>506</v>
      </c>
      <c r="E829" s="309" t="s">
        <v>662</v>
      </c>
      <c r="F829" s="309" t="s">
        <v>1132</v>
      </c>
      <c r="G829" s="310">
        <f>IF(F829="I",IFERROR(VLOOKUP(C829,'Consolidado 2021'!B:H,7,FALSE),0),0)</f>
        <v>18847100</v>
      </c>
      <c r="H829" s="311"/>
      <c r="I829" s="312">
        <v>0</v>
      </c>
      <c r="J829" s="311"/>
      <c r="K829" s="310">
        <f>IF(F829="I",IFERROR(SUMIF('Consolidado 2020'!N:N,Clasificaciones!C829,'Consolidado 2020'!L:L),0),0)</f>
        <v>8332245</v>
      </c>
      <c r="L829" s="311"/>
      <c r="M829" s="312">
        <v>0</v>
      </c>
      <c r="N829" s="311"/>
      <c r="O829" s="310">
        <v>0</v>
      </c>
      <c r="P829" s="311"/>
      <c r="Q829" s="312">
        <v>0</v>
      </c>
    </row>
    <row r="830" spans="1:17" s="313" customFormat="1" ht="12" customHeight="1" x14ac:dyDescent="0.3">
      <c r="A830" s="307" t="s">
        <v>442</v>
      </c>
      <c r="B830" s="307"/>
      <c r="C830" s="308">
        <v>5130903</v>
      </c>
      <c r="D830" s="308" t="s">
        <v>1392</v>
      </c>
      <c r="E830" s="309" t="s">
        <v>662</v>
      </c>
      <c r="F830" s="309" t="s">
        <v>1132</v>
      </c>
      <c r="G830" s="310">
        <f>IF(F830="I",IFERROR(VLOOKUP(C830,'Consolidado 2021'!B:H,7,FALSE),0),0)</f>
        <v>0</v>
      </c>
      <c r="H830" s="311"/>
      <c r="I830" s="312">
        <v>0</v>
      </c>
      <c r="J830" s="311"/>
      <c r="K830" s="310">
        <f>IF(F830="I",IFERROR(SUMIF('Consolidado 2020'!N:N,Clasificaciones!C830,'Consolidado 2020'!L:L),0),0)</f>
        <v>0</v>
      </c>
      <c r="L830" s="311"/>
      <c r="M830" s="312">
        <v>0</v>
      </c>
      <c r="N830" s="311"/>
      <c r="O830" s="310">
        <v>0</v>
      </c>
      <c r="P830" s="311"/>
      <c r="Q830" s="312">
        <v>0</v>
      </c>
    </row>
    <row r="831" spans="1:17" s="313" customFormat="1" ht="12" customHeight="1" x14ac:dyDescent="0.3">
      <c r="A831" s="307" t="s">
        <v>442</v>
      </c>
      <c r="B831" s="307" t="s">
        <v>505</v>
      </c>
      <c r="C831" s="308">
        <v>5130904</v>
      </c>
      <c r="D831" s="308" t="s">
        <v>507</v>
      </c>
      <c r="E831" s="309" t="s">
        <v>662</v>
      </c>
      <c r="F831" s="309" t="s">
        <v>1132</v>
      </c>
      <c r="G831" s="310">
        <f>IF(F831="I",IFERROR(VLOOKUP(C831,'Consolidado 2021'!B:H,7,FALSE),0),0)</f>
        <v>2782962</v>
      </c>
      <c r="H831" s="311"/>
      <c r="I831" s="312">
        <v>0</v>
      </c>
      <c r="J831" s="311"/>
      <c r="K831" s="310">
        <f>IF(F831="I",IFERROR(SUMIF('Consolidado 2020'!N:N,Clasificaciones!C831,'Consolidado 2020'!L:L),0),0)</f>
        <v>0</v>
      </c>
      <c r="L831" s="311"/>
      <c r="M831" s="312">
        <v>0</v>
      </c>
      <c r="N831" s="311"/>
      <c r="O831" s="310">
        <v>0</v>
      </c>
      <c r="P831" s="311"/>
      <c r="Q831" s="312">
        <v>0</v>
      </c>
    </row>
    <row r="832" spans="1:17" s="313" customFormat="1" ht="12" customHeight="1" x14ac:dyDescent="0.3">
      <c r="A832" s="307" t="s">
        <v>442</v>
      </c>
      <c r="B832" s="307"/>
      <c r="C832" s="308">
        <v>51310</v>
      </c>
      <c r="D832" s="308" t="s">
        <v>508</v>
      </c>
      <c r="E832" s="309" t="s">
        <v>662</v>
      </c>
      <c r="F832" s="309" t="s">
        <v>1129</v>
      </c>
      <c r="G832" s="310">
        <f>IF(F832="I",IFERROR(VLOOKUP(C832,'Consolidado 2021'!B:H,7,FALSE),0),0)</f>
        <v>0</v>
      </c>
      <c r="H832" s="311"/>
      <c r="I832" s="312">
        <v>0</v>
      </c>
      <c r="J832" s="311"/>
      <c r="K832" s="310">
        <f>IF(F832="I",IFERROR(SUMIF('Consolidado 2020'!N:N,Clasificaciones!C832,'Consolidado 2020'!L:L),0),0)</f>
        <v>0</v>
      </c>
      <c r="L832" s="311"/>
      <c r="M832" s="312">
        <v>0</v>
      </c>
      <c r="N832" s="311"/>
      <c r="O832" s="310">
        <v>0</v>
      </c>
      <c r="P832" s="311"/>
      <c r="Q832" s="312">
        <v>0</v>
      </c>
    </row>
    <row r="833" spans="1:17" s="313" customFormat="1" ht="12" customHeight="1" x14ac:dyDescent="0.3">
      <c r="A833" s="307" t="s">
        <v>442</v>
      </c>
      <c r="B833" s="307" t="s">
        <v>1393</v>
      </c>
      <c r="C833" s="308">
        <v>5131001</v>
      </c>
      <c r="D833" s="308" t="s">
        <v>509</v>
      </c>
      <c r="E833" s="309" t="s">
        <v>662</v>
      </c>
      <c r="F833" s="309" t="s">
        <v>1132</v>
      </c>
      <c r="G833" s="310">
        <f>IF(F833="I",IFERROR(VLOOKUP(C833,'Consolidado 2021'!B:H,7,FALSE),0),0)</f>
        <v>3734386</v>
      </c>
      <c r="H833" s="311"/>
      <c r="I833" s="312">
        <v>0</v>
      </c>
      <c r="J833" s="311"/>
      <c r="K833" s="310">
        <f>IF(F833="I",IFERROR(SUMIF('Consolidado 2020'!N:N,Clasificaciones!C833,'Consolidado 2020'!L:L),0),0)</f>
        <v>0</v>
      </c>
      <c r="L833" s="311"/>
      <c r="M833" s="312">
        <v>0</v>
      </c>
      <c r="N833" s="311"/>
      <c r="O833" s="310">
        <v>0</v>
      </c>
      <c r="P833" s="311"/>
      <c r="Q833" s="312">
        <v>0</v>
      </c>
    </row>
    <row r="834" spans="1:17" s="313" customFormat="1" ht="12" customHeight="1" x14ac:dyDescent="0.3">
      <c r="A834" s="307" t="s">
        <v>442</v>
      </c>
      <c r="B834" s="307" t="s">
        <v>1393</v>
      </c>
      <c r="C834" s="308">
        <v>5131002</v>
      </c>
      <c r="D834" s="308" t="s">
        <v>510</v>
      </c>
      <c r="E834" s="309" t="s">
        <v>662</v>
      </c>
      <c r="F834" s="309" t="s">
        <v>1132</v>
      </c>
      <c r="G834" s="310">
        <f>IF(F834="I",IFERROR(VLOOKUP(C834,'Consolidado 2021'!B:H,7,FALSE),0),0)</f>
        <v>18402316</v>
      </c>
      <c r="H834" s="311"/>
      <c r="I834" s="312">
        <v>0</v>
      </c>
      <c r="J834" s="311"/>
      <c r="K834" s="310">
        <f>IF(F834="I",IFERROR(SUMIF('Consolidado 2020'!N:N,Clasificaciones!C834,'Consolidado 2020'!L:L),0),0)</f>
        <v>3329302</v>
      </c>
      <c r="L834" s="311"/>
      <c r="M834" s="312">
        <v>0</v>
      </c>
      <c r="N834" s="311"/>
      <c r="O834" s="310">
        <v>0</v>
      </c>
      <c r="P834" s="311"/>
      <c r="Q834" s="312">
        <v>0</v>
      </c>
    </row>
    <row r="835" spans="1:17" s="313" customFormat="1" ht="12" customHeight="1" x14ac:dyDescent="0.3">
      <c r="A835" s="307" t="s">
        <v>442</v>
      </c>
      <c r="B835" s="307"/>
      <c r="C835" s="308">
        <v>5131003</v>
      </c>
      <c r="D835" s="308" t="s">
        <v>1394</v>
      </c>
      <c r="E835" s="309" t="s">
        <v>662</v>
      </c>
      <c r="F835" s="309" t="s">
        <v>1132</v>
      </c>
      <c r="G835" s="310">
        <f>IF(F835="I",IFERROR(VLOOKUP(C835,'Consolidado 2021'!B:H,7,FALSE),0),0)</f>
        <v>0</v>
      </c>
      <c r="H835" s="311"/>
      <c r="I835" s="312">
        <v>0</v>
      </c>
      <c r="J835" s="311"/>
      <c r="K835" s="310">
        <f>IF(F835="I",IFERROR(SUMIF('Consolidado 2020'!N:N,Clasificaciones!C835,'Consolidado 2020'!L:L),0),0)</f>
        <v>0</v>
      </c>
      <c r="L835" s="311"/>
      <c r="M835" s="312">
        <v>0</v>
      </c>
      <c r="N835" s="311"/>
      <c r="O835" s="310">
        <v>0</v>
      </c>
      <c r="P835" s="311"/>
      <c r="Q835" s="312">
        <v>0</v>
      </c>
    </row>
    <row r="836" spans="1:17" s="313" customFormat="1" ht="12" customHeight="1" x14ac:dyDescent="0.3">
      <c r="A836" s="307" t="s">
        <v>442</v>
      </c>
      <c r="B836" s="307"/>
      <c r="C836" s="308">
        <v>5131004</v>
      </c>
      <c r="D836" s="308" t="s">
        <v>1395</v>
      </c>
      <c r="E836" s="309" t="s">
        <v>662</v>
      </c>
      <c r="F836" s="309" t="s">
        <v>1132</v>
      </c>
      <c r="G836" s="310">
        <f>IF(F836="I",IFERROR(VLOOKUP(C836,'Consolidado 2021'!B:H,7,FALSE),0),0)</f>
        <v>0</v>
      </c>
      <c r="H836" s="311"/>
      <c r="I836" s="312">
        <v>0</v>
      </c>
      <c r="J836" s="311"/>
      <c r="K836" s="310">
        <f>IF(F836="I",IFERROR(SUMIF('Consolidado 2020'!N:N,Clasificaciones!C836,'Consolidado 2020'!L:L),0),0)</f>
        <v>0</v>
      </c>
      <c r="L836" s="311"/>
      <c r="M836" s="312">
        <v>0</v>
      </c>
      <c r="N836" s="311"/>
      <c r="O836" s="310">
        <v>0</v>
      </c>
      <c r="P836" s="311"/>
      <c r="Q836" s="312">
        <v>0</v>
      </c>
    </row>
    <row r="837" spans="1:17" s="313" customFormat="1" ht="12" customHeight="1" x14ac:dyDescent="0.3">
      <c r="A837" s="307" t="s">
        <v>442</v>
      </c>
      <c r="B837" s="307"/>
      <c r="C837" s="308">
        <v>5131005</v>
      </c>
      <c r="D837" s="308" t="s">
        <v>1396</v>
      </c>
      <c r="E837" s="309" t="s">
        <v>662</v>
      </c>
      <c r="F837" s="309" t="s">
        <v>1132</v>
      </c>
      <c r="G837" s="310">
        <f>IF(F837="I",IFERROR(VLOOKUP(C837,'Consolidado 2021'!B:H,7,FALSE),0),0)</f>
        <v>0</v>
      </c>
      <c r="H837" s="311"/>
      <c r="I837" s="312">
        <v>0</v>
      </c>
      <c r="J837" s="311"/>
      <c r="K837" s="310">
        <f>IF(F837="I",IFERROR(SUMIF('Consolidado 2020'!N:N,Clasificaciones!C837,'Consolidado 2020'!L:L),0),0)</f>
        <v>0</v>
      </c>
      <c r="L837" s="311"/>
      <c r="M837" s="312">
        <v>0</v>
      </c>
      <c r="N837" s="311"/>
      <c r="O837" s="310">
        <v>0</v>
      </c>
      <c r="P837" s="311"/>
      <c r="Q837" s="312">
        <v>0</v>
      </c>
    </row>
    <row r="838" spans="1:17" s="313" customFormat="1" ht="12" customHeight="1" x14ac:dyDescent="0.3">
      <c r="A838" s="307" t="s">
        <v>442</v>
      </c>
      <c r="B838" s="307" t="s">
        <v>1393</v>
      </c>
      <c r="C838" s="308">
        <v>5131006</v>
      </c>
      <c r="D838" s="308" t="s">
        <v>511</v>
      </c>
      <c r="E838" s="309" t="s">
        <v>662</v>
      </c>
      <c r="F838" s="309" t="s">
        <v>1132</v>
      </c>
      <c r="G838" s="310">
        <f>IF(F838="I",IFERROR(VLOOKUP(C838,'Consolidado 2021'!B:H,7,FALSE),0),0)</f>
        <v>18971206</v>
      </c>
      <c r="H838" s="311"/>
      <c r="I838" s="312">
        <v>0</v>
      </c>
      <c r="J838" s="311"/>
      <c r="K838" s="310">
        <f>IF(F838="I",IFERROR(SUMIF('Consolidado 2020'!N:N,Clasificaciones!C838,'Consolidado 2020'!L:L),0),0)</f>
        <v>55955088</v>
      </c>
      <c r="L838" s="311"/>
      <c r="M838" s="312">
        <v>0</v>
      </c>
      <c r="N838" s="311"/>
      <c r="O838" s="310">
        <v>0</v>
      </c>
      <c r="P838" s="311"/>
      <c r="Q838" s="312">
        <v>0</v>
      </c>
    </row>
    <row r="839" spans="1:17" s="313" customFormat="1" ht="12" customHeight="1" x14ac:dyDescent="0.3">
      <c r="A839" s="307" t="s">
        <v>442</v>
      </c>
      <c r="B839" s="307" t="s">
        <v>1393</v>
      </c>
      <c r="C839" s="308">
        <v>5131007</v>
      </c>
      <c r="D839" s="308" t="s">
        <v>269</v>
      </c>
      <c r="E839" s="309" t="s">
        <v>662</v>
      </c>
      <c r="F839" s="309" t="s">
        <v>1132</v>
      </c>
      <c r="G839" s="310">
        <f>IF(F839="I",IFERROR(VLOOKUP(C839,'Consolidado 2021'!B:H,7,FALSE),0),0)</f>
        <v>2126191</v>
      </c>
      <c r="H839" s="311"/>
      <c r="I839" s="312">
        <v>0</v>
      </c>
      <c r="J839" s="311"/>
      <c r="K839" s="310">
        <f>IF(F839="I",IFERROR(SUMIF('Consolidado 2020'!N:N,Clasificaciones!C839,'Consolidado 2020'!L:L),0),0)</f>
        <v>4355762</v>
      </c>
      <c r="L839" s="311"/>
      <c r="M839" s="312">
        <v>0</v>
      </c>
      <c r="N839" s="311"/>
      <c r="O839" s="310">
        <v>0</v>
      </c>
      <c r="P839" s="311"/>
      <c r="Q839" s="312">
        <v>0</v>
      </c>
    </row>
    <row r="840" spans="1:17" s="313" customFormat="1" ht="12" customHeight="1" x14ac:dyDescent="0.3">
      <c r="A840" s="307" t="s">
        <v>442</v>
      </c>
      <c r="B840" s="307" t="s">
        <v>1393</v>
      </c>
      <c r="C840" s="308">
        <v>5131008</v>
      </c>
      <c r="D840" s="308" t="s">
        <v>512</v>
      </c>
      <c r="E840" s="309" t="s">
        <v>662</v>
      </c>
      <c r="F840" s="309" t="s">
        <v>1132</v>
      </c>
      <c r="G840" s="310">
        <f>IF(F840="I",IFERROR(VLOOKUP(C840,'Consolidado 2021'!B:H,7,FALSE),0),0)</f>
        <v>3474050</v>
      </c>
      <c r="H840" s="311"/>
      <c r="I840" s="312">
        <v>0</v>
      </c>
      <c r="J840" s="311"/>
      <c r="K840" s="310">
        <f>IF(F840="I",IFERROR(SUMIF('Consolidado 2020'!N:N,Clasificaciones!C840,'Consolidado 2020'!L:L),0),0)</f>
        <v>0</v>
      </c>
      <c r="L840" s="311"/>
      <c r="M840" s="312">
        <v>0</v>
      </c>
      <c r="N840" s="311"/>
      <c r="O840" s="310">
        <v>0</v>
      </c>
      <c r="P840" s="311"/>
      <c r="Q840" s="312">
        <v>0</v>
      </c>
    </row>
    <row r="841" spans="1:17" s="313" customFormat="1" ht="12" customHeight="1" x14ac:dyDescent="0.3">
      <c r="A841" s="307" t="s">
        <v>442</v>
      </c>
      <c r="B841" s="307"/>
      <c r="C841" s="308">
        <v>5131009</v>
      </c>
      <c r="D841" s="308" t="s">
        <v>1397</v>
      </c>
      <c r="E841" s="309" t="s">
        <v>662</v>
      </c>
      <c r="F841" s="309" t="s">
        <v>1132</v>
      </c>
      <c r="G841" s="310">
        <f>IF(F841="I",IFERROR(VLOOKUP(C841,'Consolidado 2021'!B:H,7,FALSE),0),0)</f>
        <v>0</v>
      </c>
      <c r="H841" s="311"/>
      <c r="I841" s="312">
        <v>0</v>
      </c>
      <c r="J841" s="311"/>
      <c r="K841" s="310">
        <f>IF(F841="I",IFERROR(SUMIF('Consolidado 2020'!N:N,Clasificaciones!C841,'Consolidado 2020'!L:L),0),0)</f>
        <v>0</v>
      </c>
      <c r="L841" s="311"/>
      <c r="M841" s="312">
        <v>0</v>
      </c>
      <c r="N841" s="311"/>
      <c r="O841" s="310">
        <v>0</v>
      </c>
      <c r="P841" s="311"/>
      <c r="Q841" s="312">
        <v>0</v>
      </c>
    </row>
    <row r="842" spans="1:17" s="313" customFormat="1" ht="12" customHeight="1" x14ac:dyDescent="0.3">
      <c r="A842" s="307" t="s">
        <v>442</v>
      </c>
      <c r="B842" s="307" t="s">
        <v>1380</v>
      </c>
      <c r="C842" s="308">
        <v>5131010</v>
      </c>
      <c r="D842" s="308" t="s">
        <v>513</v>
      </c>
      <c r="E842" s="309" t="s">
        <v>662</v>
      </c>
      <c r="F842" s="309" t="s">
        <v>1132</v>
      </c>
      <c r="G842" s="310">
        <f>IF(F842="I",IFERROR(VLOOKUP(C842,'Consolidado 2021'!B:H,7,FALSE),0),0)</f>
        <v>11468800</v>
      </c>
      <c r="H842" s="311"/>
      <c r="I842" s="312">
        <v>0</v>
      </c>
      <c r="J842" s="311"/>
      <c r="K842" s="310">
        <f>IF(F842="I",IFERROR(SUMIF('Consolidado 2020'!N:N,Clasificaciones!C842,'Consolidado 2020'!L:L),0),0)</f>
        <v>400000</v>
      </c>
      <c r="L842" s="311"/>
      <c r="M842" s="312">
        <v>0</v>
      </c>
      <c r="N842" s="311"/>
      <c r="O842" s="310">
        <v>0</v>
      </c>
      <c r="P842" s="311"/>
      <c r="Q842" s="312">
        <v>0</v>
      </c>
    </row>
    <row r="843" spans="1:17" s="313" customFormat="1" ht="12" customHeight="1" x14ac:dyDescent="0.3">
      <c r="A843" s="307" t="s">
        <v>442</v>
      </c>
      <c r="B843" s="307"/>
      <c r="C843" s="308">
        <v>5131011</v>
      </c>
      <c r="D843" s="308" t="s">
        <v>1398</v>
      </c>
      <c r="E843" s="309" t="s">
        <v>662</v>
      </c>
      <c r="F843" s="309" t="s">
        <v>1132</v>
      </c>
      <c r="G843" s="310">
        <f>IF(F843="I",IFERROR(VLOOKUP(C843,'Consolidado 2021'!B:H,7,FALSE),0),0)</f>
        <v>0</v>
      </c>
      <c r="H843" s="311"/>
      <c r="I843" s="312">
        <v>0</v>
      </c>
      <c r="J843" s="311"/>
      <c r="K843" s="310">
        <f>IF(F843="I",IFERROR(SUMIF('Consolidado 2020'!N:N,Clasificaciones!C843,'Consolidado 2020'!L:L),0),0)</f>
        <v>0</v>
      </c>
      <c r="L843" s="311"/>
      <c r="M843" s="312">
        <v>0</v>
      </c>
      <c r="N843" s="311"/>
      <c r="O843" s="310">
        <v>0</v>
      </c>
      <c r="P843" s="311"/>
      <c r="Q843" s="312">
        <v>0</v>
      </c>
    </row>
    <row r="844" spans="1:17" s="313" customFormat="1" ht="12" customHeight="1" x14ac:dyDescent="0.3">
      <c r="A844" s="307" t="s">
        <v>442</v>
      </c>
      <c r="B844" s="307" t="s">
        <v>1380</v>
      </c>
      <c r="C844" s="308">
        <v>5131012</v>
      </c>
      <c r="D844" s="308" t="s">
        <v>514</v>
      </c>
      <c r="E844" s="309" t="s">
        <v>662</v>
      </c>
      <c r="F844" s="309" t="s">
        <v>1132</v>
      </c>
      <c r="G844" s="310">
        <f>IF(F844="I",IFERROR(VLOOKUP(C844,'Consolidado 2021'!B:H,7,FALSE),0),0)</f>
        <v>24551374</v>
      </c>
      <c r="H844" s="311"/>
      <c r="I844" s="312">
        <v>0</v>
      </c>
      <c r="J844" s="311"/>
      <c r="K844" s="310">
        <f>IF(F844="I",IFERROR(SUMIF('Consolidado 2020'!N:N,Clasificaciones!C844,'Consolidado 2020'!L:L),0),0)</f>
        <v>5736362</v>
      </c>
      <c r="L844" s="311"/>
      <c r="M844" s="312">
        <v>0</v>
      </c>
      <c r="N844" s="311"/>
      <c r="O844" s="310">
        <v>0</v>
      </c>
      <c r="P844" s="311"/>
      <c r="Q844" s="312">
        <v>0</v>
      </c>
    </row>
    <row r="845" spans="1:17" s="313" customFormat="1" ht="12" customHeight="1" x14ac:dyDescent="0.3">
      <c r="A845" s="307" t="s">
        <v>442</v>
      </c>
      <c r="B845" s="307"/>
      <c r="C845" s="308">
        <v>5131013</v>
      </c>
      <c r="D845" s="308" t="s">
        <v>1399</v>
      </c>
      <c r="E845" s="309" t="s">
        <v>662</v>
      </c>
      <c r="F845" s="309" t="s">
        <v>1132</v>
      </c>
      <c r="G845" s="310">
        <f>IF(F845="I",IFERROR(VLOOKUP(C845,'Consolidado 2021'!B:H,7,FALSE),0),0)</f>
        <v>0</v>
      </c>
      <c r="H845" s="311"/>
      <c r="I845" s="312">
        <v>0</v>
      </c>
      <c r="J845" s="311"/>
      <c r="K845" s="310">
        <f>IF(F845="I",IFERROR(SUMIF('Consolidado 2020'!N:N,Clasificaciones!C845,'Consolidado 2020'!L:L),0),0)</f>
        <v>0</v>
      </c>
      <c r="L845" s="311"/>
      <c r="M845" s="312">
        <v>0</v>
      </c>
      <c r="N845" s="311"/>
      <c r="O845" s="310">
        <v>0</v>
      </c>
      <c r="P845" s="311"/>
      <c r="Q845" s="312">
        <v>0</v>
      </c>
    </row>
    <row r="846" spans="1:17" s="313" customFormat="1" ht="12" customHeight="1" x14ac:dyDescent="0.3">
      <c r="A846" s="307" t="s">
        <v>442</v>
      </c>
      <c r="B846" s="307" t="s">
        <v>1393</v>
      </c>
      <c r="C846" s="308">
        <v>5131014</v>
      </c>
      <c r="D846" s="308" t="s">
        <v>515</v>
      </c>
      <c r="E846" s="309" t="s">
        <v>662</v>
      </c>
      <c r="F846" s="309" t="s">
        <v>1132</v>
      </c>
      <c r="G846" s="310">
        <f>IF(F846="I",IFERROR(VLOOKUP(C846,'Consolidado 2021'!B:H,7,FALSE),0),0)</f>
        <v>19788235</v>
      </c>
      <c r="H846" s="311"/>
      <c r="I846" s="312">
        <v>0</v>
      </c>
      <c r="J846" s="311"/>
      <c r="K846" s="310">
        <f>IF(F846="I",IFERROR(SUMIF('Consolidado 2020'!N:N,Clasificaciones!C846,'Consolidado 2020'!L:L),0),0)</f>
        <v>20176917</v>
      </c>
      <c r="L846" s="311"/>
      <c r="M846" s="312">
        <v>0</v>
      </c>
      <c r="N846" s="311"/>
      <c r="O846" s="310">
        <v>0</v>
      </c>
      <c r="P846" s="311"/>
      <c r="Q846" s="312">
        <v>0</v>
      </c>
    </row>
    <row r="847" spans="1:17" s="313" customFormat="1" ht="12" customHeight="1" x14ac:dyDescent="0.3">
      <c r="A847" s="307" t="s">
        <v>442</v>
      </c>
      <c r="B847" s="307" t="s">
        <v>1393</v>
      </c>
      <c r="C847" s="308">
        <v>5131015</v>
      </c>
      <c r="D847" s="308" t="s">
        <v>516</v>
      </c>
      <c r="E847" s="309" t="s">
        <v>662</v>
      </c>
      <c r="F847" s="309" t="s">
        <v>1132</v>
      </c>
      <c r="G847" s="310">
        <f>IF(F847="I",IFERROR(VLOOKUP(C847,'Consolidado 2021'!B:H,7,FALSE),0),0)</f>
        <v>30091636</v>
      </c>
      <c r="H847" s="311"/>
      <c r="I847" s="312">
        <v>0</v>
      </c>
      <c r="J847" s="311"/>
      <c r="K847" s="310">
        <f>IF(F847="I",IFERROR(SUMIF('Consolidado 2020'!N:N,Clasificaciones!C847,'Consolidado 2020'!L:L),0),0)</f>
        <v>32340909</v>
      </c>
      <c r="L847" s="311"/>
      <c r="M847" s="312">
        <v>0</v>
      </c>
      <c r="N847" s="311"/>
      <c r="O847" s="310">
        <v>0</v>
      </c>
      <c r="P847" s="311"/>
      <c r="Q847" s="312">
        <v>0</v>
      </c>
    </row>
    <row r="848" spans="1:17" s="313" customFormat="1" ht="12" customHeight="1" x14ac:dyDescent="0.3">
      <c r="A848" s="307" t="s">
        <v>442</v>
      </c>
      <c r="B848" s="307" t="s">
        <v>1393</v>
      </c>
      <c r="C848" s="308">
        <v>5131016</v>
      </c>
      <c r="D848" s="308" t="s">
        <v>517</v>
      </c>
      <c r="E848" s="309" t="s">
        <v>662</v>
      </c>
      <c r="F848" s="309" t="s">
        <v>1132</v>
      </c>
      <c r="G848" s="310">
        <f>IF(F848="I",IFERROR(VLOOKUP(C848,'Consolidado 2021'!B:H,7,FALSE),0),0)</f>
        <v>1692273</v>
      </c>
      <c r="H848" s="311"/>
      <c r="I848" s="312">
        <v>0</v>
      </c>
      <c r="J848" s="311"/>
      <c r="K848" s="310">
        <f>IF(F848="I",IFERROR(SUMIF('Consolidado 2020'!N:N,Clasificaciones!C848,'Consolidado 2020'!L:L),0),0)</f>
        <v>950000</v>
      </c>
      <c r="L848" s="311"/>
      <c r="M848" s="312">
        <v>0</v>
      </c>
      <c r="N848" s="311"/>
      <c r="O848" s="310">
        <v>0</v>
      </c>
      <c r="P848" s="311"/>
      <c r="Q848" s="312">
        <v>0</v>
      </c>
    </row>
    <row r="849" spans="1:17" s="313" customFormat="1" ht="12" customHeight="1" x14ac:dyDescent="0.3">
      <c r="A849" s="307" t="s">
        <v>442</v>
      </c>
      <c r="B849" s="307" t="s">
        <v>1389</v>
      </c>
      <c r="C849" s="308">
        <v>5131017</v>
      </c>
      <c r="D849" s="308" t="s">
        <v>1043</v>
      </c>
      <c r="E849" s="309" t="s">
        <v>662</v>
      </c>
      <c r="F849" s="309" t="s">
        <v>1132</v>
      </c>
      <c r="G849" s="310">
        <f>IF(F849="I",IFERROR(VLOOKUP(C849,'Consolidado 2021'!B:H,7,FALSE),0),0)</f>
        <v>0</v>
      </c>
      <c r="H849" s="311"/>
      <c r="I849" s="312">
        <v>0</v>
      </c>
      <c r="J849" s="311"/>
      <c r="K849" s="310">
        <f>IF(F849="I",IFERROR(SUMIF('Consolidado 2020'!N:N,Clasificaciones!C849,'Consolidado 2020'!L:L),0),0)</f>
        <v>67865800</v>
      </c>
      <c r="L849" s="311"/>
      <c r="M849" s="312">
        <v>0</v>
      </c>
      <c r="N849" s="311"/>
      <c r="O849" s="310">
        <v>0</v>
      </c>
      <c r="P849" s="311"/>
      <c r="Q849" s="312">
        <v>0</v>
      </c>
    </row>
    <row r="850" spans="1:17" s="313" customFormat="1" ht="12" customHeight="1" x14ac:dyDescent="0.3">
      <c r="A850" s="307" t="s">
        <v>442</v>
      </c>
      <c r="B850" s="307"/>
      <c r="C850" s="308">
        <v>5131018</v>
      </c>
      <c r="D850" s="308" t="s">
        <v>1113</v>
      </c>
      <c r="E850" s="309" t="s">
        <v>662</v>
      </c>
      <c r="F850" s="309" t="s">
        <v>1132</v>
      </c>
      <c r="G850" s="310">
        <f>IF(F850="I",IFERROR(VLOOKUP(C850,'Consolidado 2021'!B:H,7,FALSE),0),0)</f>
        <v>0</v>
      </c>
      <c r="H850" s="311"/>
      <c r="I850" s="312">
        <v>0</v>
      </c>
      <c r="J850" s="311"/>
      <c r="K850" s="310">
        <f>IF(F850="I",IFERROR(SUMIF('Consolidado 2020'!N:N,Clasificaciones!C850,'Consolidado 2020'!L:L),0),0)</f>
        <v>0</v>
      </c>
      <c r="L850" s="311"/>
      <c r="M850" s="312">
        <v>0</v>
      </c>
      <c r="N850" s="311"/>
      <c r="O850" s="310">
        <v>0</v>
      </c>
      <c r="P850" s="311"/>
      <c r="Q850" s="312">
        <v>0</v>
      </c>
    </row>
    <row r="851" spans="1:17" s="313" customFormat="1" ht="12" customHeight="1" x14ac:dyDescent="0.3">
      <c r="A851" s="307" t="s">
        <v>442</v>
      </c>
      <c r="B851" s="307" t="s">
        <v>1380</v>
      </c>
      <c r="C851" s="308">
        <v>5131019</v>
      </c>
      <c r="D851" s="308" t="s">
        <v>518</v>
      </c>
      <c r="E851" s="309" t="s">
        <v>662</v>
      </c>
      <c r="F851" s="309" t="s">
        <v>1132</v>
      </c>
      <c r="G851" s="310">
        <f>IF(F851="I",IFERROR(VLOOKUP(C851,'Consolidado 2021'!B:H,7,FALSE),0),0)</f>
        <v>5172724</v>
      </c>
      <c r="H851" s="311"/>
      <c r="I851" s="312">
        <v>0</v>
      </c>
      <c r="J851" s="311"/>
      <c r="K851" s="310">
        <f>IF(F851="I",IFERROR(SUMIF('Consolidado 2020'!N:N,Clasificaciones!C851,'Consolidado 2020'!L:L),0),0)</f>
        <v>3909140</v>
      </c>
      <c r="L851" s="311"/>
      <c r="M851" s="312">
        <v>0</v>
      </c>
      <c r="N851" s="311"/>
      <c r="O851" s="310">
        <v>0</v>
      </c>
      <c r="P851" s="311"/>
      <c r="Q851" s="312">
        <v>0</v>
      </c>
    </row>
    <row r="852" spans="1:17" s="313" customFormat="1" ht="12" customHeight="1" x14ac:dyDescent="0.3">
      <c r="A852" s="307" t="s">
        <v>442</v>
      </c>
      <c r="B852" s="307" t="s">
        <v>1380</v>
      </c>
      <c r="C852" s="308">
        <v>5131020</v>
      </c>
      <c r="D852" s="308" t="s">
        <v>519</v>
      </c>
      <c r="E852" s="309" t="s">
        <v>662</v>
      </c>
      <c r="F852" s="309" t="s">
        <v>1132</v>
      </c>
      <c r="G852" s="310">
        <f>IF(F852="I",IFERROR(VLOOKUP(C852,'Consolidado 2021'!B:H,7,FALSE),0),0)</f>
        <v>50000000</v>
      </c>
      <c r="H852" s="311"/>
      <c r="I852" s="312">
        <v>0</v>
      </c>
      <c r="J852" s="311"/>
      <c r="K852" s="310">
        <f>IF(F852="I",IFERROR(SUMIF('Consolidado 2020'!N:N,Clasificaciones!C852,'Consolidado 2020'!L:L),0),0)</f>
        <v>0</v>
      </c>
      <c r="L852" s="311"/>
      <c r="M852" s="312">
        <v>0</v>
      </c>
      <c r="N852" s="311"/>
      <c r="O852" s="310">
        <v>0</v>
      </c>
      <c r="P852" s="311"/>
      <c r="Q852" s="312">
        <v>0</v>
      </c>
    </row>
    <row r="853" spans="1:17" s="313" customFormat="1" ht="12" customHeight="1" x14ac:dyDescent="0.3">
      <c r="A853" s="307" t="s">
        <v>442</v>
      </c>
      <c r="B853" s="307" t="s">
        <v>1380</v>
      </c>
      <c r="C853" s="308">
        <v>5131021</v>
      </c>
      <c r="D853" s="308" t="s">
        <v>520</v>
      </c>
      <c r="E853" s="309" t="s">
        <v>662</v>
      </c>
      <c r="F853" s="309" t="s">
        <v>1132</v>
      </c>
      <c r="G853" s="310">
        <f>IF(F853="I",IFERROR(VLOOKUP(C853,'Consolidado 2021'!B:H,7,FALSE),0),0)</f>
        <v>80000000</v>
      </c>
      <c r="H853" s="311"/>
      <c r="I853" s="312">
        <v>0</v>
      </c>
      <c r="J853" s="311"/>
      <c r="K853" s="310">
        <f>IF(F853="I",IFERROR(SUMIF('Consolidado 2020'!N:N,Clasificaciones!C853,'Consolidado 2020'!L:L),0),0)</f>
        <v>0</v>
      </c>
      <c r="L853" s="311"/>
      <c r="M853" s="312">
        <v>0</v>
      </c>
      <c r="N853" s="311"/>
      <c r="O853" s="310">
        <v>0</v>
      </c>
      <c r="P853" s="311"/>
      <c r="Q853" s="312">
        <v>0</v>
      </c>
    </row>
    <row r="854" spans="1:17" s="313" customFormat="1" ht="12" customHeight="1" x14ac:dyDescent="0.3">
      <c r="A854" s="307" t="s">
        <v>442</v>
      </c>
      <c r="B854" s="307" t="s">
        <v>1380</v>
      </c>
      <c r="C854" s="308">
        <v>5010113003</v>
      </c>
      <c r="D854" s="308" t="s">
        <v>1114</v>
      </c>
      <c r="E854" s="309" t="s">
        <v>662</v>
      </c>
      <c r="F854" s="309" t="s">
        <v>1132</v>
      </c>
      <c r="G854" s="310">
        <f>IF(F854="I",IFERROR(VLOOKUP(C854,'Consolidado 2021'!B:H,7,FALSE),0),0)</f>
        <v>166160</v>
      </c>
      <c r="H854" s="311"/>
      <c r="I854" s="312">
        <v>0</v>
      </c>
      <c r="J854" s="311"/>
      <c r="K854" s="310">
        <f>IF(F854="I",IFERROR(SUMIF('Consolidado 2020'!N:N,Clasificaciones!C854,'Consolidado 2020'!L:L),0),0)</f>
        <v>0</v>
      </c>
      <c r="L854" s="311"/>
      <c r="M854" s="312">
        <v>0</v>
      </c>
      <c r="N854" s="311"/>
      <c r="O854" s="310">
        <v>0</v>
      </c>
      <c r="P854" s="311"/>
      <c r="Q854" s="312">
        <v>0</v>
      </c>
    </row>
    <row r="855" spans="1:17" s="313" customFormat="1" ht="12" customHeight="1" x14ac:dyDescent="0.3">
      <c r="A855" s="307" t="s">
        <v>442</v>
      </c>
      <c r="B855" s="307" t="s">
        <v>1380</v>
      </c>
      <c r="C855" s="308">
        <v>501010208</v>
      </c>
      <c r="D855" s="308" t="s">
        <v>619</v>
      </c>
      <c r="E855" s="309" t="s">
        <v>662</v>
      </c>
      <c r="F855" s="309" t="s">
        <v>1132</v>
      </c>
      <c r="G855" s="310">
        <f>IF(F855="I",IFERROR(VLOOKUP(C855,'Consolidado 2021'!B:H,7,FALSE),0),0)</f>
        <v>197178927</v>
      </c>
      <c r="H855" s="311"/>
      <c r="I855" s="312">
        <v>0</v>
      </c>
      <c r="J855" s="311"/>
      <c r="K855" s="310">
        <f>IF(F855="I",IFERROR(SUMIF('Consolidado 2020'!N:N,Clasificaciones!C855,'Consolidado 2020'!L:L),0),0)</f>
        <v>0</v>
      </c>
      <c r="L855" s="311"/>
      <c r="M855" s="312">
        <v>0</v>
      </c>
      <c r="N855" s="311"/>
      <c r="O855" s="310">
        <v>0</v>
      </c>
      <c r="P855" s="311"/>
      <c r="Q855" s="312">
        <v>0</v>
      </c>
    </row>
    <row r="856" spans="1:17" s="313" customFormat="1" ht="12" customHeight="1" x14ac:dyDescent="0.3">
      <c r="A856" s="307" t="s">
        <v>442</v>
      </c>
      <c r="B856" s="307" t="s">
        <v>1380</v>
      </c>
      <c r="C856" s="308">
        <v>5131099</v>
      </c>
      <c r="D856" s="308" t="s">
        <v>521</v>
      </c>
      <c r="E856" s="309" t="s">
        <v>662</v>
      </c>
      <c r="F856" s="309" t="s">
        <v>1132</v>
      </c>
      <c r="G856" s="310">
        <f>IF(F856="I",IFERROR(VLOOKUP(C856,'Consolidado 2021'!B:H,7,FALSE),0),0)</f>
        <v>7985757</v>
      </c>
      <c r="H856" s="311"/>
      <c r="I856" s="312">
        <v>0</v>
      </c>
      <c r="J856" s="311"/>
      <c r="K856" s="310">
        <f>IF(F856="I",IFERROR(SUMIF('Consolidado 2020'!N:N,Clasificaciones!C856,'Consolidado 2020'!L:L),0),0)</f>
        <v>0</v>
      </c>
      <c r="L856" s="311"/>
      <c r="M856" s="312">
        <v>0</v>
      </c>
      <c r="N856" s="311"/>
      <c r="O856" s="310">
        <v>0</v>
      </c>
      <c r="P856" s="311"/>
      <c r="Q856" s="312">
        <v>0</v>
      </c>
    </row>
    <row r="857" spans="1:17" s="313" customFormat="1" ht="12" customHeight="1" x14ac:dyDescent="0.3">
      <c r="A857" s="307" t="s">
        <v>442</v>
      </c>
      <c r="B857" s="307"/>
      <c r="C857" s="308">
        <v>514</v>
      </c>
      <c r="D857" s="308" t="s">
        <v>522</v>
      </c>
      <c r="E857" s="309" t="s">
        <v>662</v>
      </c>
      <c r="F857" s="309" t="s">
        <v>1129</v>
      </c>
      <c r="G857" s="310">
        <f>IF(F857="I",IFERROR(VLOOKUP(C857,'Consolidado 2021'!B:H,7,FALSE),0),0)</f>
        <v>0</v>
      </c>
      <c r="H857" s="311"/>
      <c r="I857" s="312">
        <v>0</v>
      </c>
      <c r="J857" s="311"/>
      <c r="K857" s="310">
        <f>IF(F857="I",IFERROR(SUMIF('Consolidado 2020'!N:N,Clasificaciones!C857,'Consolidado 2020'!L:L),0),0)</f>
        <v>0</v>
      </c>
      <c r="L857" s="311"/>
      <c r="M857" s="312">
        <v>0</v>
      </c>
      <c r="N857" s="311"/>
      <c r="O857" s="310">
        <v>0</v>
      </c>
      <c r="P857" s="311"/>
      <c r="Q857" s="312">
        <v>0</v>
      </c>
    </row>
    <row r="858" spans="1:17" s="313" customFormat="1" x14ac:dyDescent="0.3">
      <c r="A858" s="307" t="s">
        <v>442</v>
      </c>
      <c r="B858" s="307"/>
      <c r="C858" s="308">
        <v>51401</v>
      </c>
      <c r="D858" s="308" t="s">
        <v>1400</v>
      </c>
      <c r="E858" s="309" t="s">
        <v>662</v>
      </c>
      <c r="F858" s="309" t="s">
        <v>1132</v>
      </c>
      <c r="G858" s="310">
        <f>IF(F858="I",IFERROR(VLOOKUP(C858,'Consolidado 2021'!B:H,7,FALSE),0),0)</f>
        <v>0</v>
      </c>
      <c r="H858" s="311"/>
      <c r="I858" s="312">
        <v>0</v>
      </c>
      <c r="J858" s="311"/>
      <c r="K858" s="310">
        <f>IF(F858="I",IFERROR(SUMIF('Consolidado 2020'!N:N,Clasificaciones!C858,'Consolidado 2020'!L:L),0),0)</f>
        <v>0</v>
      </c>
      <c r="L858" s="311"/>
      <c r="M858" s="312">
        <v>0</v>
      </c>
      <c r="N858" s="311"/>
      <c r="O858" s="310">
        <v>0</v>
      </c>
      <c r="P858" s="311"/>
      <c r="Q858" s="312">
        <v>0</v>
      </c>
    </row>
    <row r="859" spans="1:17" s="313" customFormat="1" x14ac:dyDescent="0.3">
      <c r="A859" s="307" t="s">
        <v>442</v>
      </c>
      <c r="B859" s="307"/>
      <c r="C859" s="308">
        <v>51402</v>
      </c>
      <c r="D859" s="308" t="s">
        <v>1401</v>
      </c>
      <c r="E859" s="309" t="s">
        <v>662</v>
      </c>
      <c r="F859" s="309" t="s">
        <v>1132</v>
      </c>
      <c r="G859" s="310">
        <f>IF(F859="I",IFERROR(VLOOKUP(C859,'Consolidado 2021'!B:H,7,FALSE),0),0)</f>
        <v>0</v>
      </c>
      <c r="H859" s="311"/>
      <c r="I859" s="312">
        <v>0</v>
      </c>
      <c r="J859" s="311"/>
      <c r="K859" s="310">
        <f>IF(F859="I",IFERROR(SUMIF('Consolidado 2020'!N:N,Clasificaciones!C859,'Consolidado 2020'!L:L),0),0)</f>
        <v>0</v>
      </c>
      <c r="L859" s="311"/>
      <c r="M859" s="312">
        <v>0</v>
      </c>
      <c r="N859" s="311"/>
      <c r="O859" s="310">
        <v>0</v>
      </c>
      <c r="P859" s="311"/>
      <c r="Q859" s="312">
        <v>0</v>
      </c>
    </row>
    <row r="860" spans="1:17" s="313" customFormat="1" x14ac:dyDescent="0.3">
      <c r="A860" s="307" t="s">
        <v>442</v>
      </c>
      <c r="B860" s="307" t="s">
        <v>1402</v>
      </c>
      <c r="C860" s="308">
        <v>51403</v>
      </c>
      <c r="D860" s="308" t="s">
        <v>523</v>
      </c>
      <c r="E860" s="309" t="s">
        <v>662</v>
      </c>
      <c r="F860" s="309" t="s">
        <v>1132</v>
      </c>
      <c r="G860" s="310">
        <f>IF(F860="I",IFERROR(VLOOKUP(C860,'Consolidado 2021'!B:H,7,FALSE),0),0)</f>
        <v>2449436</v>
      </c>
      <c r="H860" s="311"/>
      <c r="I860" s="312">
        <v>0</v>
      </c>
      <c r="J860" s="311"/>
      <c r="K860" s="310">
        <f>IF(F860="I",IFERROR(SUMIF('Consolidado 2020'!N:N,Clasificaciones!C860,'Consolidado 2020'!L:L),0),0)</f>
        <v>196772299</v>
      </c>
      <c r="L860" s="311"/>
      <c r="M860" s="312">
        <v>0</v>
      </c>
      <c r="N860" s="311"/>
      <c r="O860" s="310">
        <v>0</v>
      </c>
      <c r="P860" s="311"/>
      <c r="Q860" s="312">
        <v>0</v>
      </c>
    </row>
    <row r="861" spans="1:17" s="313" customFormat="1" ht="12" customHeight="1" x14ac:dyDescent="0.3">
      <c r="A861" s="307" t="s">
        <v>442</v>
      </c>
      <c r="B861" s="307" t="s">
        <v>1402</v>
      </c>
      <c r="C861" s="308">
        <v>51404</v>
      </c>
      <c r="D861" s="308" t="s">
        <v>524</v>
      </c>
      <c r="E861" s="309" t="s">
        <v>662</v>
      </c>
      <c r="F861" s="309" t="s">
        <v>1132</v>
      </c>
      <c r="G861" s="310">
        <f>IF(F861="I",IFERROR(VLOOKUP(C861,'Consolidado 2021'!B:H,7,FALSE),0),0)</f>
        <v>275148568</v>
      </c>
      <c r="H861" s="311"/>
      <c r="I861" s="312">
        <v>0</v>
      </c>
      <c r="J861" s="311"/>
      <c r="K861" s="310">
        <f>IF(F861="I",IFERROR(SUMIF('Consolidado 2020'!N:N,Clasificaciones!C861,'Consolidado 2020'!L:L),0),0)</f>
        <v>0</v>
      </c>
      <c r="L861" s="311"/>
      <c r="M861" s="312">
        <v>0</v>
      </c>
      <c r="N861" s="311"/>
      <c r="O861" s="310">
        <v>0</v>
      </c>
      <c r="P861" s="311"/>
      <c r="Q861" s="312">
        <v>0</v>
      </c>
    </row>
    <row r="862" spans="1:17" s="313" customFormat="1" ht="12" customHeight="1" x14ac:dyDescent="0.3">
      <c r="A862" s="307" t="s">
        <v>442</v>
      </c>
      <c r="B862" s="307" t="s">
        <v>1380</v>
      </c>
      <c r="C862" s="308">
        <v>51405</v>
      </c>
      <c r="D862" s="308" t="s">
        <v>525</v>
      </c>
      <c r="E862" s="309" t="s">
        <v>662</v>
      </c>
      <c r="F862" s="309" t="s">
        <v>1132</v>
      </c>
      <c r="G862" s="310">
        <f>IF(F862="I",IFERROR(VLOOKUP(C862,'Consolidado 2021'!B:H,7,FALSE),0),0)</f>
        <v>10219309</v>
      </c>
      <c r="H862" s="311"/>
      <c r="I862" s="312">
        <v>0</v>
      </c>
      <c r="J862" s="311"/>
      <c r="K862" s="310">
        <f>IF(F862="I",IFERROR(SUMIF('Consolidado 2020'!N:N,Clasificaciones!C862,'Consolidado 2020'!L:L),0),0)</f>
        <v>13562062</v>
      </c>
      <c r="L862" s="311"/>
      <c r="M862" s="312">
        <v>0</v>
      </c>
      <c r="N862" s="311"/>
      <c r="O862" s="310">
        <v>0</v>
      </c>
      <c r="P862" s="311"/>
      <c r="Q862" s="312">
        <v>0</v>
      </c>
    </row>
    <row r="863" spans="1:17" s="313" customFormat="1" ht="12" customHeight="1" x14ac:dyDescent="0.3">
      <c r="A863" s="307" t="s">
        <v>442</v>
      </c>
      <c r="B863" s="307" t="s">
        <v>1380</v>
      </c>
      <c r="C863" s="308">
        <v>51406</v>
      </c>
      <c r="D863" s="308" t="s">
        <v>526</v>
      </c>
      <c r="E863" s="309" t="s">
        <v>662</v>
      </c>
      <c r="F863" s="309" t="s">
        <v>1132</v>
      </c>
      <c r="G863" s="310">
        <f>IF(F863="I",IFERROR(VLOOKUP(C863,'Consolidado 2021'!B:H,7,FALSE),0),0)</f>
        <v>11949239</v>
      </c>
      <c r="H863" s="311"/>
      <c r="I863" s="312">
        <v>0</v>
      </c>
      <c r="J863" s="311"/>
      <c r="K863" s="310">
        <f>IF(F863="I",IFERROR(SUMIF('Consolidado 2020'!N:N,Clasificaciones!C863,'Consolidado 2020'!L:L),0),0)</f>
        <v>0</v>
      </c>
      <c r="L863" s="311"/>
      <c r="M863" s="312">
        <v>0</v>
      </c>
      <c r="N863" s="311"/>
      <c r="O863" s="310">
        <v>0</v>
      </c>
      <c r="P863" s="311"/>
      <c r="Q863" s="312">
        <v>0</v>
      </c>
    </row>
    <row r="864" spans="1:17" s="313" customFormat="1" ht="12" customHeight="1" x14ac:dyDescent="0.3">
      <c r="A864" s="307" t="s">
        <v>442</v>
      </c>
      <c r="B864" s="307"/>
      <c r="C864" s="308">
        <v>51407</v>
      </c>
      <c r="D864" s="308" t="s">
        <v>527</v>
      </c>
      <c r="E864" s="309" t="s">
        <v>662</v>
      </c>
      <c r="F864" s="309" t="s">
        <v>1129</v>
      </c>
      <c r="G864" s="310">
        <f>IF(F864="I",IFERROR(VLOOKUP(C864,'Consolidado 2021'!B:H,7,FALSE),0),0)</f>
        <v>0</v>
      </c>
      <c r="H864" s="311"/>
      <c r="I864" s="312">
        <v>0</v>
      </c>
      <c r="J864" s="311"/>
      <c r="K864" s="310">
        <f>IF(F864="I",IFERROR(SUMIF('Consolidado 2020'!N:N,Clasificaciones!C864,'Consolidado 2020'!L:L),0),0)</f>
        <v>0</v>
      </c>
      <c r="L864" s="311"/>
      <c r="M864" s="312">
        <v>0</v>
      </c>
      <c r="N864" s="311"/>
      <c r="O864" s="310">
        <v>0</v>
      </c>
      <c r="P864" s="311"/>
      <c r="Q864" s="312">
        <v>0</v>
      </c>
    </row>
    <row r="865" spans="1:17" s="313" customFormat="1" ht="12" customHeight="1" x14ac:dyDescent="0.3">
      <c r="A865" s="307" t="s">
        <v>442</v>
      </c>
      <c r="B865" s="307" t="s">
        <v>1360</v>
      </c>
      <c r="C865" s="308">
        <v>5140701</v>
      </c>
      <c r="D865" s="308" t="s">
        <v>433</v>
      </c>
      <c r="E865" s="309" t="s">
        <v>662</v>
      </c>
      <c r="F865" s="309" t="s">
        <v>1132</v>
      </c>
      <c r="G865" s="310">
        <f>IF(F865="I",IFERROR(VLOOKUP(C865,'Consolidado 2021'!B:H,7,FALSE),0),0)</f>
        <v>2480714502</v>
      </c>
      <c r="H865" s="311"/>
      <c r="I865" s="312">
        <v>0</v>
      </c>
      <c r="J865" s="311"/>
      <c r="K865" s="310">
        <f>IF(F865="I",IFERROR(SUMIF('Consolidado 2020'!N:N,Clasificaciones!C865,'Consolidado 2020'!L:L),0),0)</f>
        <v>1242502041</v>
      </c>
      <c r="L865" s="311"/>
      <c r="M865" s="312">
        <v>0</v>
      </c>
      <c r="N865" s="311"/>
      <c r="O865" s="310">
        <v>0</v>
      </c>
      <c r="P865" s="311"/>
      <c r="Q865" s="312">
        <v>0</v>
      </c>
    </row>
    <row r="866" spans="1:17" s="313" customFormat="1" ht="12" customHeight="1" x14ac:dyDescent="0.3">
      <c r="A866" s="307" t="s">
        <v>442</v>
      </c>
      <c r="B866" s="307" t="s">
        <v>1360</v>
      </c>
      <c r="C866" s="308">
        <v>5140702</v>
      </c>
      <c r="D866" s="308" t="s">
        <v>434</v>
      </c>
      <c r="E866" s="309" t="s">
        <v>662</v>
      </c>
      <c r="F866" s="309" t="s">
        <v>1132</v>
      </c>
      <c r="G866" s="310">
        <f>IF(F866="I",IFERROR(VLOOKUP(C866,'Consolidado 2021'!B:H,7,FALSE),0),0)</f>
        <v>1208653992</v>
      </c>
      <c r="H866" s="311"/>
      <c r="I866" s="312">
        <v>0</v>
      </c>
      <c r="J866" s="311"/>
      <c r="K866" s="310">
        <f>IF(F866="I",IFERROR(SUMIF('Consolidado 2020'!N:N,Clasificaciones!C866,'Consolidado 2020'!L:L),0),0)</f>
        <v>0</v>
      </c>
      <c r="L866" s="311"/>
      <c r="M866" s="312">
        <v>0</v>
      </c>
      <c r="N866" s="311"/>
      <c r="O866" s="310">
        <v>0</v>
      </c>
      <c r="P866" s="311"/>
      <c r="Q866" s="312">
        <v>0</v>
      </c>
    </row>
    <row r="867" spans="1:17" s="313" customFormat="1" ht="12" customHeight="1" x14ac:dyDescent="0.3">
      <c r="A867" s="307" t="s">
        <v>442</v>
      </c>
      <c r="B867" s="307"/>
      <c r="C867" s="308">
        <v>515</v>
      </c>
      <c r="D867" s="308" t="s">
        <v>528</v>
      </c>
      <c r="E867" s="309" t="s">
        <v>662</v>
      </c>
      <c r="F867" s="309" t="s">
        <v>1129</v>
      </c>
      <c r="G867" s="310">
        <f>IF(F867="I",IFERROR(VLOOKUP(C867,'Consolidado 2021'!B:H,7,FALSE),0),0)</f>
        <v>0</v>
      </c>
      <c r="H867" s="311"/>
      <c r="I867" s="312">
        <v>0</v>
      </c>
      <c r="J867" s="311"/>
      <c r="K867" s="310">
        <f>IF(F867="I",IFERROR(SUMIF('Consolidado 2020'!N:N,Clasificaciones!C867,'Consolidado 2020'!L:L),0),0)</f>
        <v>0</v>
      </c>
      <c r="L867" s="311"/>
      <c r="M867" s="312">
        <v>0</v>
      </c>
      <c r="N867" s="311"/>
      <c r="O867" s="310">
        <v>0</v>
      </c>
      <c r="P867" s="311"/>
      <c r="Q867" s="312">
        <v>0</v>
      </c>
    </row>
    <row r="868" spans="1:17" s="313" customFormat="1" ht="12" customHeight="1" x14ac:dyDescent="0.3">
      <c r="A868" s="307" t="s">
        <v>442</v>
      </c>
      <c r="B868" s="307" t="s">
        <v>1403</v>
      </c>
      <c r="C868" s="308">
        <v>51501</v>
      </c>
      <c r="D868" s="308" t="s">
        <v>529</v>
      </c>
      <c r="E868" s="309" t="s">
        <v>662</v>
      </c>
      <c r="F868" s="309" t="s">
        <v>1132</v>
      </c>
      <c r="G868" s="310">
        <f>IF(F868="I",IFERROR(VLOOKUP(C868,'Consolidado 2021'!B:H,7,FALSE),0),0)</f>
        <v>375314625</v>
      </c>
      <c r="H868" s="311"/>
      <c r="I868" s="312">
        <v>0</v>
      </c>
      <c r="J868" s="311"/>
      <c r="K868" s="310">
        <f>IF(F868="I",IFERROR(SUMIF('Consolidado 2020'!N:N,Clasificaciones!C868,'Consolidado 2020'!L:L),0),0)</f>
        <v>275432778</v>
      </c>
      <c r="L868" s="311"/>
      <c r="M868" s="312">
        <v>0</v>
      </c>
      <c r="N868" s="311"/>
      <c r="O868" s="310">
        <v>0</v>
      </c>
      <c r="P868" s="311"/>
      <c r="Q868" s="312">
        <v>0</v>
      </c>
    </row>
    <row r="869" spans="1:17" s="313" customFormat="1" ht="12" customHeight="1" x14ac:dyDescent="0.3">
      <c r="A869" s="307" t="s">
        <v>442</v>
      </c>
      <c r="B869" s="307" t="s">
        <v>1380</v>
      </c>
      <c r="C869" s="308">
        <v>51502</v>
      </c>
      <c r="D869" s="308" t="s">
        <v>530</v>
      </c>
      <c r="E869" s="309" t="s">
        <v>662</v>
      </c>
      <c r="F869" s="309" t="s">
        <v>1132</v>
      </c>
      <c r="G869" s="310">
        <f>IF(F869="I",IFERROR(VLOOKUP(C869,'Consolidado 2021'!B:H,7,FALSE),0),0)</f>
        <v>65068253</v>
      </c>
      <c r="H869" s="311"/>
      <c r="I869" s="312">
        <v>0</v>
      </c>
      <c r="J869" s="311"/>
      <c r="K869" s="310">
        <f>IF(F869="I",IFERROR(SUMIF('Consolidado 2020'!N:N,Clasificaciones!C869,'Consolidado 2020'!L:L),0),0)</f>
        <v>91745164</v>
      </c>
      <c r="L869" s="311"/>
      <c r="M869" s="312">
        <v>0</v>
      </c>
      <c r="N869" s="311"/>
      <c r="O869" s="310">
        <v>0</v>
      </c>
      <c r="P869" s="311"/>
      <c r="Q869" s="312">
        <v>0</v>
      </c>
    </row>
    <row r="870" spans="1:17" s="313" customFormat="1" ht="12" customHeight="1" x14ac:dyDescent="0.3">
      <c r="A870" s="307" t="s">
        <v>442</v>
      </c>
      <c r="B870" s="307"/>
      <c r="C870" s="308">
        <v>51503</v>
      </c>
      <c r="D870" s="308" t="s">
        <v>531</v>
      </c>
      <c r="E870" s="309" t="s">
        <v>662</v>
      </c>
      <c r="F870" s="309" t="s">
        <v>1129</v>
      </c>
      <c r="G870" s="310">
        <f>IF(F870="I",IFERROR(VLOOKUP(C870,'Consolidado 2021'!B:H,7,FALSE),0),0)</f>
        <v>0</v>
      </c>
      <c r="H870" s="311"/>
      <c r="I870" s="312">
        <v>0</v>
      </c>
      <c r="J870" s="311"/>
      <c r="K870" s="310">
        <f>IF(F870="I",IFERROR(SUMIF('Consolidado 2020'!N:N,Clasificaciones!C870,'Consolidado 2020'!L:L),0),0)</f>
        <v>0</v>
      </c>
      <c r="L870" s="311"/>
      <c r="M870" s="312">
        <v>0</v>
      </c>
      <c r="N870" s="311"/>
      <c r="O870" s="310">
        <v>0</v>
      </c>
      <c r="P870" s="311"/>
      <c r="Q870" s="312">
        <v>0</v>
      </c>
    </row>
    <row r="871" spans="1:17" s="313" customFormat="1" ht="12" customHeight="1" x14ac:dyDescent="0.3">
      <c r="A871" s="307" t="s">
        <v>442</v>
      </c>
      <c r="B871" s="307" t="s">
        <v>1380</v>
      </c>
      <c r="C871" s="308">
        <v>5150301</v>
      </c>
      <c r="D871" s="308" t="s">
        <v>532</v>
      </c>
      <c r="E871" s="309" t="s">
        <v>662</v>
      </c>
      <c r="F871" s="309" t="s">
        <v>1132</v>
      </c>
      <c r="G871" s="310">
        <f>IF(F871="I",IFERROR(VLOOKUP(C871,'Consolidado 2021'!B:H,7,FALSE),0),0)</f>
        <v>71260345</v>
      </c>
      <c r="H871" s="311"/>
      <c r="I871" s="312">
        <v>0</v>
      </c>
      <c r="J871" s="311"/>
      <c r="K871" s="310">
        <f>IF(F871="I",IFERROR(SUMIF('Consolidado 2020'!N:N,Clasificaciones!C871,'Consolidado 2020'!L:L),0),0)</f>
        <v>21460800</v>
      </c>
      <c r="L871" s="311"/>
      <c r="M871" s="312">
        <v>0</v>
      </c>
      <c r="N871" s="311"/>
      <c r="O871" s="310">
        <v>0</v>
      </c>
      <c r="P871" s="311"/>
      <c r="Q871" s="312">
        <v>0</v>
      </c>
    </row>
    <row r="872" spans="1:17" s="313" customFormat="1" ht="12" customHeight="1" x14ac:dyDescent="0.3">
      <c r="A872" s="307" t="s">
        <v>442</v>
      </c>
      <c r="B872" s="307" t="s">
        <v>1380</v>
      </c>
      <c r="C872" s="308">
        <v>5150302</v>
      </c>
      <c r="D872" s="308" t="s">
        <v>533</v>
      </c>
      <c r="E872" s="309" t="s">
        <v>1137</v>
      </c>
      <c r="F872" s="309" t="s">
        <v>1132</v>
      </c>
      <c r="G872" s="310">
        <f>IF(F872="I",IFERROR(VLOOKUP(C872,'Consolidado 2021'!B:H,7,FALSE),0),0)</f>
        <v>1999270</v>
      </c>
      <c r="H872" s="311"/>
      <c r="I872" s="312">
        <v>0</v>
      </c>
      <c r="J872" s="311"/>
      <c r="K872" s="310">
        <f>IF(F872="I",IFERROR(SUMIF('Consolidado 2020'!N:N,Clasificaciones!C872,'Consolidado 2020'!L:L),0),0)</f>
        <v>0</v>
      </c>
      <c r="L872" s="311"/>
      <c r="M872" s="312">
        <v>0</v>
      </c>
      <c r="N872" s="311"/>
      <c r="O872" s="310">
        <v>0</v>
      </c>
      <c r="P872" s="311"/>
      <c r="Q872" s="312">
        <v>0</v>
      </c>
    </row>
    <row r="873" spans="1:17" s="313" customFormat="1" ht="12" customHeight="1" x14ac:dyDescent="0.3">
      <c r="A873" s="307" t="s">
        <v>442</v>
      </c>
      <c r="B873" s="307" t="s">
        <v>1380</v>
      </c>
      <c r="C873" s="308">
        <v>51504</v>
      </c>
      <c r="D873" s="308" t="s">
        <v>534</v>
      </c>
      <c r="E873" s="309" t="s">
        <v>662</v>
      </c>
      <c r="F873" s="309" t="s">
        <v>1132</v>
      </c>
      <c r="G873" s="310">
        <f>IF(F873="I",IFERROR(VLOOKUP(C873,'Consolidado 2021'!B:H,7,FALSE),0),0)</f>
        <v>409965655</v>
      </c>
      <c r="H873" s="311"/>
      <c r="I873" s="312">
        <v>0</v>
      </c>
      <c r="J873" s="311"/>
      <c r="K873" s="310">
        <f>IF(F873="I",IFERROR(SUMIF('Consolidado 2020'!N:N,Clasificaciones!C873,'Consolidado 2020'!L:L),0),0)</f>
        <v>239294319</v>
      </c>
      <c r="L873" s="311"/>
      <c r="M873" s="312">
        <v>0</v>
      </c>
      <c r="N873" s="311"/>
      <c r="O873" s="310">
        <v>0</v>
      </c>
      <c r="P873" s="311"/>
      <c r="Q873" s="312">
        <v>0</v>
      </c>
    </row>
    <row r="874" spans="1:17" s="313" customFormat="1" ht="12" customHeight="1" x14ac:dyDescent="0.3">
      <c r="A874" s="307" t="s">
        <v>442</v>
      </c>
      <c r="B874" s="307" t="s">
        <v>1404</v>
      </c>
      <c r="C874" s="308">
        <v>51505</v>
      </c>
      <c r="D874" s="308" t="s">
        <v>535</v>
      </c>
      <c r="E874" s="309" t="s">
        <v>662</v>
      </c>
      <c r="F874" s="309" t="s">
        <v>1132</v>
      </c>
      <c r="G874" s="310">
        <f>IF(F874="I",IFERROR(VLOOKUP(C874,'Consolidado 2021'!B:H,7,FALSE),0),0)</f>
        <v>7548961</v>
      </c>
      <c r="H874" s="311"/>
      <c r="I874" s="312">
        <v>0</v>
      </c>
      <c r="J874" s="311"/>
      <c r="K874" s="310">
        <f>IF(F874="I",IFERROR(SUMIF('Consolidado 2020'!N:N,Clasificaciones!C874,'Consolidado 2020'!L:L),0),0)</f>
        <v>2367767</v>
      </c>
      <c r="L874" s="311"/>
      <c r="M874" s="312">
        <v>0</v>
      </c>
      <c r="N874" s="311"/>
      <c r="O874" s="310">
        <v>0</v>
      </c>
      <c r="P874" s="311"/>
      <c r="Q874" s="312">
        <v>0</v>
      </c>
    </row>
    <row r="875" spans="1:17" s="313" customFormat="1" ht="12" customHeight="1" x14ac:dyDescent="0.3">
      <c r="A875" s="307" t="s">
        <v>442</v>
      </c>
      <c r="B875" s="307"/>
      <c r="C875" s="308">
        <v>52</v>
      </c>
      <c r="D875" s="308" t="s">
        <v>536</v>
      </c>
      <c r="E875" s="309" t="s">
        <v>662</v>
      </c>
      <c r="F875" s="309" t="s">
        <v>1129</v>
      </c>
      <c r="G875" s="310">
        <f>IF(F875="I",IFERROR(VLOOKUP(C875,'Consolidado 2021'!B:H,7,FALSE),0),0)</f>
        <v>0</v>
      </c>
      <c r="H875" s="311"/>
      <c r="I875" s="312">
        <v>0</v>
      </c>
      <c r="J875" s="311"/>
      <c r="K875" s="310">
        <f>IF(F875="I",IFERROR(SUMIF('Consolidado 2020'!N:N,Clasificaciones!C875,'Consolidado 2020'!L:L),0),0)</f>
        <v>0</v>
      </c>
      <c r="L875" s="311"/>
      <c r="M875" s="312">
        <v>0</v>
      </c>
      <c r="N875" s="311"/>
      <c r="O875" s="310">
        <v>0</v>
      </c>
      <c r="P875" s="311"/>
      <c r="Q875" s="312">
        <v>0</v>
      </c>
    </row>
    <row r="876" spans="1:17" s="313" customFormat="1" ht="12" customHeight="1" x14ac:dyDescent="0.3">
      <c r="A876" s="307" t="s">
        <v>442</v>
      </c>
      <c r="B876" s="307"/>
      <c r="C876" s="308">
        <v>5201</v>
      </c>
      <c r="D876" s="308" t="s">
        <v>1405</v>
      </c>
      <c r="E876" s="309" t="s">
        <v>662</v>
      </c>
      <c r="F876" s="309" t="s">
        <v>1132</v>
      </c>
      <c r="G876" s="310">
        <f>IF(F876="I",IFERROR(VLOOKUP(C876,'Consolidado 2021'!B:H,7,FALSE),0),0)</f>
        <v>0</v>
      </c>
      <c r="H876" s="311"/>
      <c r="I876" s="312">
        <v>0</v>
      </c>
      <c r="J876" s="311"/>
      <c r="K876" s="310">
        <f>IF(F876="I",IFERROR(SUMIF('Consolidado 2020'!N:N,Clasificaciones!C876,'Consolidado 2020'!L:L),0),0)</f>
        <v>0</v>
      </c>
      <c r="L876" s="311"/>
      <c r="M876" s="312">
        <v>0</v>
      </c>
      <c r="N876" s="311"/>
      <c r="O876" s="310">
        <v>0</v>
      </c>
      <c r="P876" s="311"/>
      <c r="Q876" s="312">
        <v>0</v>
      </c>
    </row>
    <row r="877" spans="1:17" s="313" customFormat="1" ht="12" customHeight="1" x14ac:dyDescent="0.3">
      <c r="A877" s="307" t="s">
        <v>442</v>
      </c>
      <c r="B877" s="307"/>
      <c r="C877" s="308">
        <v>5202</v>
      </c>
      <c r="D877" s="308" t="s">
        <v>1406</v>
      </c>
      <c r="E877" s="309" t="s">
        <v>662</v>
      </c>
      <c r="F877" s="309" t="s">
        <v>1132</v>
      </c>
      <c r="G877" s="310">
        <f>IF(F877="I",IFERROR(VLOOKUP(C877,'Consolidado 2021'!B:H,7,FALSE),0),0)</f>
        <v>0</v>
      </c>
      <c r="H877" s="311"/>
      <c r="I877" s="312">
        <v>0</v>
      </c>
      <c r="J877" s="311"/>
      <c r="K877" s="310">
        <f>IF(F877="I",IFERROR(SUMIF('Consolidado 2020'!N:N,Clasificaciones!C877,'Consolidado 2020'!L:L),0),0)</f>
        <v>0</v>
      </c>
      <c r="L877" s="311"/>
      <c r="M877" s="312">
        <v>0</v>
      </c>
      <c r="N877" s="311"/>
      <c r="O877" s="310">
        <v>0</v>
      </c>
      <c r="P877" s="311"/>
      <c r="Q877" s="312">
        <v>0</v>
      </c>
    </row>
    <row r="878" spans="1:17" s="313" customFormat="1" ht="12" customHeight="1" x14ac:dyDescent="0.3">
      <c r="A878" s="307" t="s">
        <v>442</v>
      </c>
      <c r="B878" s="307"/>
      <c r="C878" s="308">
        <v>5203</v>
      </c>
      <c r="D878" s="308" t="s">
        <v>1273</v>
      </c>
      <c r="E878" s="309" t="s">
        <v>662</v>
      </c>
      <c r="F878" s="309" t="s">
        <v>1132</v>
      </c>
      <c r="G878" s="310">
        <f>IF(F878="I",IFERROR(VLOOKUP(C878,'Consolidado 2021'!B:H,7,FALSE),0),0)</f>
        <v>0</v>
      </c>
      <c r="H878" s="311"/>
      <c r="I878" s="312">
        <v>0</v>
      </c>
      <c r="J878" s="311"/>
      <c r="K878" s="310">
        <f>IF(F878="I",IFERROR(SUMIF('Consolidado 2020'!N:N,Clasificaciones!C878,'Consolidado 2020'!L:L),0),0)</f>
        <v>0</v>
      </c>
      <c r="L878" s="311"/>
      <c r="M878" s="312">
        <v>0</v>
      </c>
      <c r="N878" s="311"/>
      <c r="O878" s="310">
        <v>0</v>
      </c>
      <c r="P878" s="311"/>
      <c r="Q878" s="312">
        <v>0</v>
      </c>
    </row>
    <row r="879" spans="1:17" s="313" customFormat="1" ht="12" customHeight="1" x14ac:dyDescent="0.3">
      <c r="A879" s="307" t="s">
        <v>442</v>
      </c>
      <c r="B879" s="307" t="s">
        <v>1407</v>
      </c>
      <c r="C879" s="308">
        <v>5204</v>
      </c>
      <c r="D879" s="308" t="s">
        <v>537</v>
      </c>
      <c r="E879" s="309" t="s">
        <v>662</v>
      </c>
      <c r="F879" s="309" t="s">
        <v>1132</v>
      </c>
      <c r="G879" s="310">
        <f>IF(F879="I",IFERROR(VLOOKUP(C879,'Consolidado 2021'!B:H,7,FALSE),0),0)</f>
        <v>12217</v>
      </c>
      <c r="H879" s="311"/>
      <c r="I879" s="312">
        <v>0</v>
      </c>
      <c r="J879" s="311"/>
      <c r="K879" s="310">
        <f>IF(F879="I",IFERROR(SUMIF('Consolidado 2020'!N:N,Clasificaciones!C879,'Consolidado 2020'!L:L),0),0)</f>
        <v>0</v>
      </c>
      <c r="L879" s="311"/>
      <c r="M879" s="312">
        <v>0</v>
      </c>
      <c r="N879" s="311"/>
      <c r="O879" s="310">
        <v>0</v>
      </c>
      <c r="P879" s="311"/>
      <c r="Q879" s="312">
        <v>0</v>
      </c>
    </row>
    <row r="880" spans="1:17" s="313" customFormat="1" ht="12" customHeight="1" x14ac:dyDescent="0.3">
      <c r="A880" s="307" t="s">
        <v>442</v>
      </c>
      <c r="B880" s="307"/>
      <c r="C880" s="308">
        <v>5205</v>
      </c>
      <c r="D880" s="308" t="s">
        <v>1408</v>
      </c>
      <c r="E880" s="309" t="s">
        <v>662</v>
      </c>
      <c r="F880" s="309" t="s">
        <v>1132</v>
      </c>
      <c r="G880" s="310">
        <f>IF(F880="I",IFERROR(VLOOKUP(C880,'Consolidado 2021'!B:H,7,FALSE),0),0)</f>
        <v>0</v>
      </c>
      <c r="H880" s="311"/>
      <c r="I880" s="312">
        <v>0</v>
      </c>
      <c r="J880" s="311"/>
      <c r="K880" s="310">
        <f>IF(F880="I",IFERROR(SUMIF('Consolidado 2020'!N:N,Clasificaciones!C880,'Consolidado 2020'!L:L),0),0)</f>
        <v>0</v>
      </c>
      <c r="L880" s="311"/>
      <c r="M880" s="312">
        <v>0</v>
      </c>
      <c r="N880" s="311"/>
      <c r="O880" s="310">
        <v>0</v>
      </c>
      <c r="P880" s="311"/>
      <c r="Q880" s="312">
        <v>0</v>
      </c>
    </row>
    <row r="881" spans="1:17" s="313" customFormat="1" ht="12" customHeight="1" x14ac:dyDescent="0.3">
      <c r="A881" s="307" t="s">
        <v>442</v>
      </c>
      <c r="B881" s="307"/>
      <c r="C881" s="308">
        <v>5206</v>
      </c>
      <c r="D881" s="308" t="s">
        <v>1409</v>
      </c>
      <c r="E881" s="309" t="s">
        <v>662</v>
      </c>
      <c r="F881" s="309" t="s">
        <v>1132</v>
      </c>
      <c r="G881" s="310">
        <f>IF(F881="I",IFERROR(VLOOKUP(C881,'Consolidado 2021'!B:H,7,FALSE),0),0)</f>
        <v>0</v>
      </c>
      <c r="H881" s="311"/>
      <c r="I881" s="312">
        <v>0</v>
      </c>
      <c r="J881" s="311"/>
      <c r="K881" s="310">
        <f>IF(F881="I",IFERROR(SUMIF('Consolidado 2020'!N:N,Clasificaciones!C881,'Consolidado 2020'!L:L),0),0)</f>
        <v>0</v>
      </c>
      <c r="L881" s="311"/>
      <c r="M881" s="312">
        <v>0</v>
      </c>
      <c r="N881" s="311"/>
      <c r="O881" s="310">
        <v>0</v>
      </c>
      <c r="P881" s="311"/>
      <c r="Q881" s="312">
        <v>0</v>
      </c>
    </row>
    <row r="882" spans="1:17" s="313" customFormat="1" ht="12" customHeight="1" x14ac:dyDescent="0.3">
      <c r="A882" s="307" t="s">
        <v>442</v>
      </c>
      <c r="B882" s="307"/>
      <c r="C882" s="308">
        <v>5207</v>
      </c>
      <c r="D882" s="308" t="s">
        <v>1410</v>
      </c>
      <c r="E882" s="309" t="s">
        <v>662</v>
      </c>
      <c r="F882" s="309" t="s">
        <v>1132</v>
      </c>
      <c r="G882" s="310">
        <f>IF(F882="I",IFERROR(VLOOKUP(C882,'Consolidado 2021'!B:H,7,FALSE),0),0)</f>
        <v>0</v>
      </c>
      <c r="H882" s="311"/>
      <c r="I882" s="312">
        <v>0</v>
      </c>
      <c r="J882" s="311"/>
      <c r="K882" s="310">
        <f>IF(F882="I",IFERROR(SUMIF('Consolidado 2020'!N:N,Clasificaciones!C882,'Consolidado 2020'!L:L),0),0)</f>
        <v>0</v>
      </c>
      <c r="L882" s="311"/>
      <c r="M882" s="312">
        <v>0</v>
      </c>
      <c r="N882" s="311"/>
      <c r="O882" s="310">
        <v>0</v>
      </c>
      <c r="P882" s="311"/>
      <c r="Q882" s="312">
        <v>0</v>
      </c>
    </row>
    <row r="883" spans="1:17" s="313" customFormat="1" ht="12" customHeight="1" x14ac:dyDescent="0.3">
      <c r="A883" s="307" t="s">
        <v>1411</v>
      </c>
      <c r="B883" s="307"/>
      <c r="C883" s="308">
        <v>6</v>
      </c>
      <c r="D883" s="308" t="s">
        <v>358</v>
      </c>
      <c r="E883" s="309" t="s">
        <v>662</v>
      </c>
      <c r="F883" s="309" t="s">
        <v>1129</v>
      </c>
      <c r="G883" s="310">
        <f>IF(F883="I",IFERROR(VLOOKUP(C883,'Consolidado 2021'!B:H,7,FALSE),0),0)</f>
        <v>0</v>
      </c>
      <c r="H883" s="311"/>
      <c r="I883" s="312">
        <v>0</v>
      </c>
      <c r="J883" s="311"/>
      <c r="K883" s="310">
        <f>IF(F883="I",IFERROR(SUMIF('Consolidado 2020'!N:N,Clasificaciones!C883,'Consolidado 2020'!L:L),0),0)</f>
        <v>0</v>
      </c>
      <c r="L883" s="311"/>
      <c r="M883" s="312">
        <v>0</v>
      </c>
      <c r="N883" s="311"/>
      <c r="O883" s="310">
        <v>0</v>
      </c>
      <c r="P883" s="311"/>
      <c r="Q883" s="312">
        <v>0</v>
      </c>
    </row>
    <row r="884" spans="1:17" s="313" customFormat="1" ht="12" customHeight="1" x14ac:dyDescent="0.3">
      <c r="A884" s="307" t="s">
        <v>1411</v>
      </c>
      <c r="B884" s="307"/>
      <c r="C884" s="308">
        <v>611</v>
      </c>
      <c r="D884" s="308" t="s">
        <v>1412</v>
      </c>
      <c r="E884" s="309" t="s">
        <v>662</v>
      </c>
      <c r="F884" s="309" t="s">
        <v>1132</v>
      </c>
      <c r="G884" s="310">
        <f>IF(F884="I",IFERROR(VLOOKUP(C884,'Consolidado 2021'!B:H,7,FALSE),0),0)</f>
        <v>0</v>
      </c>
      <c r="H884" s="311"/>
      <c r="I884" s="312">
        <v>0</v>
      </c>
      <c r="J884" s="311"/>
      <c r="K884" s="310">
        <f>IF(F884="I",IFERROR(SUMIF('Consolidado 2020'!N:N,Clasificaciones!C884,'Consolidado 2020'!L:L),0),0)</f>
        <v>0</v>
      </c>
      <c r="L884" s="311"/>
      <c r="M884" s="312">
        <v>0</v>
      </c>
      <c r="N884" s="311"/>
      <c r="O884" s="310">
        <v>0</v>
      </c>
      <c r="P884" s="311"/>
      <c r="Q884" s="312">
        <v>0</v>
      </c>
    </row>
    <row r="885" spans="1:17" s="313" customFormat="1" ht="12" customHeight="1" x14ac:dyDescent="0.3">
      <c r="A885" s="307" t="s">
        <v>1411</v>
      </c>
      <c r="B885" s="307" t="s">
        <v>1413</v>
      </c>
      <c r="C885" s="308">
        <v>621</v>
      </c>
      <c r="D885" s="308" t="s">
        <v>864</v>
      </c>
      <c r="E885" s="309" t="s">
        <v>662</v>
      </c>
      <c r="F885" s="309" t="s">
        <v>1132</v>
      </c>
      <c r="G885" s="310">
        <f>IF(F885="I",IFERROR(VLOOKUP(C885,'Consolidado 2021'!B:H,7,FALSE),0),0)</f>
        <v>0</v>
      </c>
      <c r="H885" s="311"/>
      <c r="I885" s="312">
        <v>0</v>
      </c>
      <c r="J885" s="311"/>
      <c r="K885" s="310">
        <f>IF(F885="I",IFERROR(SUMIF('Consolidado 2020'!N:N,Clasificaciones!C885,'Consolidado 2020'!L:L),0),0)</f>
        <v>0</v>
      </c>
      <c r="L885" s="311"/>
      <c r="M885" s="312">
        <v>0</v>
      </c>
      <c r="N885" s="311"/>
      <c r="O885" s="310">
        <v>0</v>
      </c>
      <c r="P885" s="311"/>
      <c r="Q885" s="312">
        <v>0</v>
      </c>
    </row>
    <row r="886" spans="1:17" s="313" customFormat="1" ht="12" customHeight="1" x14ac:dyDescent="0.3">
      <c r="A886" s="307" t="s">
        <v>1411</v>
      </c>
      <c r="B886" s="307" t="s">
        <v>1413</v>
      </c>
      <c r="C886" s="308">
        <v>622</v>
      </c>
      <c r="D886" s="308" t="s">
        <v>1414</v>
      </c>
      <c r="E886" s="309" t="s">
        <v>1137</v>
      </c>
      <c r="F886" s="309" t="s">
        <v>1132</v>
      </c>
      <c r="G886" s="310">
        <f>IF(F886="I",IFERROR(VLOOKUP(C886,'Consolidado 2021'!B:H,7,FALSE),0),0)</f>
        <v>0</v>
      </c>
      <c r="H886" s="311"/>
      <c r="I886" s="312">
        <v>0</v>
      </c>
      <c r="J886" s="311"/>
      <c r="K886" s="310">
        <f>IF(F886="I",IFERROR(SUMIF('Consolidado 2020'!N:N,Clasificaciones!C886,'Consolidado 2020'!L:L),0),0)</f>
        <v>0</v>
      </c>
      <c r="L886" s="311"/>
      <c r="M886" s="312">
        <v>0</v>
      </c>
      <c r="N886" s="311"/>
      <c r="O886" s="310">
        <v>0</v>
      </c>
      <c r="P886" s="311"/>
      <c r="Q886" s="312">
        <v>0</v>
      </c>
    </row>
    <row r="887" spans="1:17" s="313" customFormat="1" ht="12" customHeight="1" x14ac:dyDescent="0.3">
      <c r="A887" s="307" t="s">
        <v>1411</v>
      </c>
      <c r="B887" s="307"/>
      <c r="C887" s="308">
        <v>631</v>
      </c>
      <c r="D887" s="308" t="s">
        <v>1415</v>
      </c>
      <c r="E887" s="309" t="s">
        <v>662</v>
      </c>
      <c r="F887" s="309" t="s">
        <v>1132</v>
      </c>
      <c r="G887" s="310">
        <f>IF(F887="I",IFERROR(VLOOKUP(C887,'Consolidado 2021'!B:H,7,FALSE),0),0)</f>
        <v>0</v>
      </c>
      <c r="H887" s="311"/>
      <c r="I887" s="312">
        <v>0</v>
      </c>
      <c r="J887" s="311"/>
      <c r="K887" s="310">
        <f>IF(F887="I",IFERROR(SUMIF('Consolidado 2020'!N:N,Clasificaciones!C887,'Consolidado 2020'!L:L),0),0)</f>
        <v>0</v>
      </c>
      <c r="L887" s="311"/>
      <c r="M887" s="312">
        <v>0</v>
      </c>
      <c r="N887" s="311"/>
      <c r="O887" s="310">
        <v>0</v>
      </c>
      <c r="P887" s="311"/>
      <c r="Q887" s="312">
        <v>0</v>
      </c>
    </row>
    <row r="888" spans="1:17" s="313" customFormat="1" ht="12" customHeight="1" x14ac:dyDescent="0.3">
      <c r="A888" s="307" t="s">
        <v>1411</v>
      </c>
      <c r="B888" s="307"/>
      <c r="C888" s="308">
        <v>641</v>
      </c>
      <c r="D888" s="308" t="s">
        <v>1416</v>
      </c>
      <c r="E888" s="309" t="s">
        <v>662</v>
      </c>
      <c r="F888" s="309" t="s">
        <v>1132</v>
      </c>
      <c r="G888" s="310">
        <f>IF(F888="I",IFERROR(VLOOKUP(C888,'Consolidado 2021'!B:H,7,FALSE),0),0)</f>
        <v>0</v>
      </c>
      <c r="H888" s="311"/>
      <c r="I888" s="312">
        <v>0</v>
      </c>
      <c r="J888" s="311"/>
      <c r="K888" s="310">
        <f>IF(F888="I",IFERROR(SUMIF('Consolidado 2020'!N:N,Clasificaciones!C888,'Consolidado 2020'!L:L),0),0)</f>
        <v>0</v>
      </c>
      <c r="L888" s="311"/>
      <c r="M888" s="312">
        <v>0</v>
      </c>
      <c r="N888" s="311"/>
      <c r="O888" s="310">
        <v>0</v>
      </c>
      <c r="P888" s="311"/>
      <c r="Q888" s="312">
        <v>0</v>
      </c>
    </row>
    <row r="889" spans="1:17" s="313" customFormat="1" ht="12" customHeight="1" x14ac:dyDescent="0.3">
      <c r="A889" s="307" t="s">
        <v>1411</v>
      </c>
      <c r="B889" s="307" t="s">
        <v>1413</v>
      </c>
      <c r="C889" s="308">
        <v>651</v>
      </c>
      <c r="D889" s="308" t="s">
        <v>359</v>
      </c>
      <c r="E889" s="309" t="s">
        <v>662</v>
      </c>
      <c r="F889" s="309" t="s">
        <v>1132</v>
      </c>
      <c r="G889" s="310">
        <f>IF(F889="I",IFERROR(VLOOKUP(C889,'Consolidado 2021'!B:H,7,FALSE),0),0)</f>
        <v>0</v>
      </c>
      <c r="H889" s="311"/>
      <c r="I889" s="312">
        <v>0</v>
      </c>
      <c r="J889" s="311"/>
      <c r="K889" s="310">
        <f>IF(F889="I",IFERROR(SUMIF('Consolidado 2020'!N:N,Clasificaciones!C889,'Consolidado 2020'!L:L),0),0)</f>
        <v>0</v>
      </c>
      <c r="L889" s="311"/>
      <c r="M889" s="312">
        <v>0</v>
      </c>
      <c r="N889" s="311"/>
      <c r="O889" s="310">
        <v>0</v>
      </c>
      <c r="P889" s="311"/>
      <c r="Q889" s="312">
        <v>0</v>
      </c>
    </row>
    <row r="890" spans="1:17" s="313" customFormat="1" ht="12" customHeight="1" x14ac:dyDescent="0.3">
      <c r="A890" s="307" t="s">
        <v>1411</v>
      </c>
      <c r="B890" s="307" t="s">
        <v>1413</v>
      </c>
      <c r="C890" s="308">
        <v>661</v>
      </c>
      <c r="D890" s="308" t="s">
        <v>869</v>
      </c>
      <c r="E890" s="309" t="s">
        <v>662</v>
      </c>
      <c r="F890" s="309" t="s">
        <v>1132</v>
      </c>
      <c r="G890" s="310">
        <f>IF(F890="I",IFERROR(VLOOKUP(C890,'Consolidado 2021'!B:H,7,FALSE),0),0)</f>
        <v>0</v>
      </c>
      <c r="H890" s="311"/>
      <c r="I890" s="312">
        <v>0</v>
      </c>
      <c r="J890" s="311"/>
      <c r="K890" s="310">
        <f>IF(F890="I",IFERROR(SUMIF('Consolidado 2020'!N:N,Clasificaciones!C890,'Consolidado 2020'!L:L),0),0)</f>
        <v>0</v>
      </c>
      <c r="L890" s="311"/>
      <c r="M890" s="312">
        <v>0</v>
      </c>
      <c r="N890" s="311"/>
      <c r="O890" s="310">
        <v>0</v>
      </c>
      <c r="P890" s="311"/>
      <c r="Q890" s="312">
        <v>0</v>
      </c>
    </row>
    <row r="891" spans="1:17" s="313" customFormat="1" ht="12" customHeight="1" x14ac:dyDescent="0.3">
      <c r="A891" s="307" t="s">
        <v>1411</v>
      </c>
      <c r="B891" s="307"/>
      <c r="C891" s="308">
        <v>7</v>
      </c>
      <c r="D891" s="308" t="s">
        <v>360</v>
      </c>
      <c r="E891" s="309" t="s">
        <v>662</v>
      </c>
      <c r="F891" s="309" t="s">
        <v>1129</v>
      </c>
      <c r="G891" s="310">
        <f>IF(F891="I",IFERROR(VLOOKUP(C891,'Consolidado 2021'!B:H,7,FALSE),0),0)</f>
        <v>0</v>
      </c>
      <c r="H891" s="311"/>
      <c r="I891" s="312">
        <v>0</v>
      </c>
      <c r="J891" s="311"/>
      <c r="K891" s="310">
        <f>IF(F891="I",IFERROR(SUMIF('Consolidado 2020'!N:N,Clasificaciones!C891,'Consolidado 2020'!L:L),0),0)</f>
        <v>0</v>
      </c>
      <c r="L891" s="311"/>
      <c r="M891" s="312">
        <v>0</v>
      </c>
      <c r="N891" s="311"/>
      <c r="O891" s="310">
        <v>0</v>
      </c>
      <c r="P891" s="311"/>
      <c r="Q891" s="312">
        <v>0</v>
      </c>
    </row>
    <row r="892" spans="1:17" s="313" customFormat="1" ht="12" customHeight="1" x14ac:dyDescent="0.3">
      <c r="A892" s="307" t="s">
        <v>1411</v>
      </c>
      <c r="B892" s="307"/>
      <c r="C892" s="308">
        <v>711</v>
      </c>
      <c r="D892" s="308" t="s">
        <v>1417</v>
      </c>
      <c r="E892" s="309" t="s">
        <v>662</v>
      </c>
      <c r="F892" s="309" t="s">
        <v>1132</v>
      </c>
      <c r="G892" s="310">
        <f>IF(F892="I",IFERROR(VLOOKUP(C892,'Consolidado 2021'!B:H,7,FALSE),0),0)</f>
        <v>0</v>
      </c>
      <c r="H892" s="311"/>
      <c r="I892" s="312">
        <v>0</v>
      </c>
      <c r="J892" s="311"/>
      <c r="K892" s="310">
        <f>IF(F892="I",IFERROR(SUMIF('Consolidado 2020'!N:N,Clasificaciones!C892,'Consolidado 2020'!L:L),0),0)</f>
        <v>0</v>
      </c>
      <c r="L892" s="311"/>
      <c r="M892" s="312">
        <v>0</v>
      </c>
      <c r="N892" s="311"/>
      <c r="O892" s="310">
        <v>0</v>
      </c>
      <c r="P892" s="311"/>
      <c r="Q892" s="312">
        <v>0</v>
      </c>
    </row>
    <row r="893" spans="1:17" s="313" customFormat="1" ht="12" customHeight="1" x14ac:dyDescent="0.3">
      <c r="A893" s="307" t="s">
        <v>1411</v>
      </c>
      <c r="B893" s="307" t="s">
        <v>1418</v>
      </c>
      <c r="C893" s="308">
        <v>721</v>
      </c>
      <c r="D893" s="308" t="s">
        <v>1419</v>
      </c>
      <c r="E893" s="309" t="s">
        <v>662</v>
      </c>
      <c r="F893" s="309" t="s">
        <v>1132</v>
      </c>
      <c r="G893" s="310">
        <f>IF(F893="I",IFERROR(VLOOKUP(C893,'Consolidado 2021'!B:H,7,FALSE),0),0)</f>
        <v>0</v>
      </c>
      <c r="H893" s="311"/>
      <c r="I893" s="312">
        <v>0</v>
      </c>
      <c r="J893" s="311"/>
      <c r="K893" s="310">
        <f>IF(F893="I",IFERROR(SUMIF('Consolidado 2020'!N:N,Clasificaciones!C893,'Consolidado 2020'!L:L),0),0)</f>
        <v>0</v>
      </c>
      <c r="L893" s="311"/>
      <c r="M893" s="312">
        <v>0</v>
      </c>
      <c r="N893" s="311"/>
      <c r="O893" s="310">
        <v>0</v>
      </c>
      <c r="P893" s="311"/>
      <c r="Q893" s="312">
        <v>0</v>
      </c>
    </row>
    <row r="894" spans="1:17" s="313" customFormat="1" ht="12" customHeight="1" x14ac:dyDescent="0.3">
      <c r="A894" s="307" t="s">
        <v>1411</v>
      </c>
      <c r="B894" s="307" t="s">
        <v>1418</v>
      </c>
      <c r="C894" s="308">
        <v>722</v>
      </c>
      <c r="D894" s="308" t="s">
        <v>874</v>
      </c>
      <c r="E894" s="309" t="s">
        <v>662</v>
      </c>
      <c r="F894" s="309" t="s">
        <v>1132</v>
      </c>
      <c r="G894" s="310">
        <f>IF(F894="I",IFERROR(VLOOKUP(C894,'Consolidado 2021'!B:H,7,FALSE),0),0)</f>
        <v>0</v>
      </c>
      <c r="H894" s="311"/>
      <c r="I894" s="312">
        <v>0</v>
      </c>
      <c r="J894" s="311"/>
      <c r="K894" s="310">
        <f>IF(F894="I",IFERROR(SUMIF('Consolidado 2020'!N:N,Clasificaciones!C894,'Consolidado 2020'!L:L),0),0)</f>
        <v>0</v>
      </c>
      <c r="L894" s="311"/>
      <c r="M894" s="312">
        <v>0</v>
      </c>
      <c r="N894" s="311"/>
      <c r="O894" s="310">
        <v>0</v>
      </c>
      <c r="P894" s="311"/>
      <c r="Q894" s="312">
        <v>0</v>
      </c>
    </row>
    <row r="895" spans="1:17" s="313" customFormat="1" ht="12" customHeight="1" x14ac:dyDescent="0.3">
      <c r="A895" s="307" t="s">
        <v>1411</v>
      </c>
      <c r="B895" s="307"/>
      <c r="C895" s="308">
        <v>731</v>
      </c>
      <c r="D895" s="308" t="s">
        <v>1420</v>
      </c>
      <c r="E895" s="309" t="s">
        <v>662</v>
      </c>
      <c r="F895" s="309" t="s">
        <v>1132</v>
      </c>
      <c r="G895" s="310">
        <f>IF(F895="I",IFERROR(VLOOKUP(C895,'Consolidado 2021'!B:H,7,FALSE),0),0)</f>
        <v>0</v>
      </c>
      <c r="H895" s="311"/>
      <c r="I895" s="312">
        <v>0</v>
      </c>
      <c r="J895" s="311"/>
      <c r="K895" s="310">
        <f>IF(F895="I",IFERROR(SUMIF('Consolidado 2020'!N:N,Clasificaciones!C895,'Consolidado 2020'!L:L),0),0)</f>
        <v>0</v>
      </c>
      <c r="L895" s="311"/>
      <c r="M895" s="312">
        <v>0</v>
      </c>
      <c r="N895" s="311"/>
      <c r="O895" s="310">
        <v>0</v>
      </c>
      <c r="P895" s="311"/>
      <c r="Q895" s="312">
        <v>0</v>
      </c>
    </row>
    <row r="896" spans="1:17" s="313" customFormat="1" ht="12" customHeight="1" x14ac:dyDescent="0.3">
      <c r="A896" s="307" t="s">
        <v>1411</v>
      </c>
      <c r="B896" s="307"/>
      <c r="C896" s="308">
        <v>741</v>
      </c>
      <c r="D896" s="308" t="s">
        <v>1421</v>
      </c>
      <c r="E896" s="309" t="s">
        <v>662</v>
      </c>
      <c r="F896" s="309" t="s">
        <v>1132</v>
      </c>
      <c r="G896" s="310">
        <f>IF(F896="I",IFERROR(VLOOKUP(C896,'Consolidado 2021'!B:H,7,FALSE),0),0)</f>
        <v>0</v>
      </c>
      <c r="H896" s="311"/>
      <c r="I896" s="312">
        <v>0</v>
      </c>
      <c r="J896" s="311"/>
      <c r="K896" s="310">
        <f>IF(F896="I",IFERROR(SUMIF('Consolidado 2020'!N:N,Clasificaciones!C896,'Consolidado 2020'!L:L),0),0)</f>
        <v>0</v>
      </c>
      <c r="L896" s="311"/>
      <c r="M896" s="312">
        <v>0</v>
      </c>
      <c r="N896" s="311"/>
      <c r="O896" s="310">
        <v>0</v>
      </c>
      <c r="P896" s="311"/>
      <c r="Q896" s="312">
        <v>0</v>
      </c>
    </row>
    <row r="897" spans="1:17" s="313" customFormat="1" ht="12" customHeight="1" x14ac:dyDescent="0.3">
      <c r="A897" s="307" t="s">
        <v>1411</v>
      </c>
      <c r="B897" s="307" t="s">
        <v>1418</v>
      </c>
      <c r="C897" s="308">
        <v>751</v>
      </c>
      <c r="D897" s="308" t="s">
        <v>361</v>
      </c>
      <c r="E897" s="309" t="s">
        <v>662</v>
      </c>
      <c r="F897" s="309" t="s">
        <v>1132</v>
      </c>
      <c r="G897" s="310">
        <f>IF(F897="I",IFERROR(VLOOKUP(C897,'Consolidado 2021'!B:H,7,FALSE),0),0)</f>
        <v>0</v>
      </c>
      <c r="H897" s="311"/>
      <c r="I897" s="312">
        <v>0</v>
      </c>
      <c r="J897" s="311"/>
      <c r="K897" s="310">
        <f>IF(F897="I",IFERROR(SUMIF('Consolidado 2020'!N:N,Clasificaciones!C897,'Consolidado 2020'!L:L),0),0)</f>
        <v>0</v>
      </c>
      <c r="L897" s="311"/>
      <c r="M897" s="312">
        <v>0</v>
      </c>
      <c r="N897" s="311"/>
      <c r="O897" s="310">
        <v>0</v>
      </c>
      <c r="P897" s="311"/>
      <c r="Q897" s="312">
        <v>0</v>
      </c>
    </row>
    <row r="898" spans="1:17" s="313" customFormat="1" ht="12" customHeight="1" x14ac:dyDescent="0.3">
      <c r="A898" s="307" t="s">
        <v>1411</v>
      </c>
      <c r="B898" s="307" t="s">
        <v>1418</v>
      </c>
      <c r="C898" s="308">
        <v>761</v>
      </c>
      <c r="D898" s="308" t="s">
        <v>877</v>
      </c>
      <c r="E898" s="309" t="s">
        <v>662</v>
      </c>
      <c r="F898" s="309" t="s">
        <v>1132</v>
      </c>
      <c r="G898" s="310">
        <f>IF(F898="I",IFERROR(VLOOKUP(C898,'Consolidado 2021'!B:H,7,FALSE),0),0)</f>
        <v>0</v>
      </c>
      <c r="H898" s="311"/>
      <c r="I898" s="312">
        <v>0</v>
      </c>
      <c r="J898" s="311"/>
      <c r="K898" s="310">
        <f>IF(F898="I",IFERROR(SUMIF('Consolidado 2020'!N:N,Clasificaciones!C898,'Consolidado 2020'!L:L),0),0)</f>
        <v>0</v>
      </c>
      <c r="L898" s="311"/>
      <c r="M898" s="312">
        <v>0</v>
      </c>
      <c r="N898" s="311"/>
      <c r="O898" s="310">
        <v>0</v>
      </c>
      <c r="P898" s="311"/>
      <c r="Q898" s="312">
        <v>0</v>
      </c>
    </row>
    <row r="899" spans="1:17" x14ac:dyDescent="0.3">
      <c r="I899" s="315"/>
      <c r="M899" s="315"/>
      <c r="Q899" s="315"/>
    </row>
    <row r="900" spans="1:17" x14ac:dyDescent="0.3">
      <c r="D900" s="316"/>
      <c r="E900" s="317" t="s">
        <v>154</v>
      </c>
      <c r="F900" s="317"/>
      <c r="G900" s="318">
        <f>SUMIF(A:A,E900,G:G)</f>
        <v>102453284026</v>
      </c>
      <c r="I900" s="319">
        <f>SUMIF(A:A,E900,I:I)</f>
        <v>0</v>
      </c>
      <c r="J900" s="320"/>
      <c r="K900" s="318">
        <f>SUMIF(A:A,E900,K:K)-2</f>
        <v>35485443168</v>
      </c>
      <c r="M900" s="319">
        <f>SUMIF(A:A,E900,M:M)</f>
        <v>0</v>
      </c>
      <c r="N900" s="320"/>
      <c r="O900" s="318">
        <v>0</v>
      </c>
      <c r="Q900" s="319">
        <v>0</v>
      </c>
    </row>
    <row r="901" spans="1:17" x14ac:dyDescent="0.3">
      <c r="D901" s="316"/>
      <c r="E901" s="317" t="s">
        <v>306</v>
      </c>
      <c r="F901" s="317"/>
      <c r="G901" s="318">
        <f>SUMIF(A:A,E901,G:G)</f>
        <v>-72108313862</v>
      </c>
      <c r="I901" s="319">
        <f>SUMIF(A:A,E901,I:I)</f>
        <v>0</v>
      </c>
      <c r="J901" s="320"/>
      <c r="K901" s="318">
        <f>SUMIF(A:A,E901,K:K)</f>
        <v>-22590012144</v>
      </c>
      <c r="M901" s="319">
        <f>SUMIF(A:A,E901,M:M)</f>
        <v>0</v>
      </c>
      <c r="N901" s="320"/>
      <c r="O901" s="318">
        <v>0</v>
      </c>
      <c r="Q901" s="319">
        <v>0</v>
      </c>
    </row>
    <row r="902" spans="1:17" x14ac:dyDescent="0.3">
      <c r="D902" s="316"/>
      <c r="E902" s="317" t="s">
        <v>1321</v>
      </c>
      <c r="F902" s="317"/>
      <c r="G902" s="318">
        <f>SUMIF(A:A,E902,G:G)</f>
        <v>-30344970164.105301</v>
      </c>
      <c r="I902" s="319">
        <f>SUMIF(A:A,E902,I:I)</f>
        <v>0</v>
      </c>
      <c r="J902" s="320"/>
      <c r="K902" s="318">
        <f>SUMIF(A:A,E902,K:K)</f>
        <v>-12796938846</v>
      </c>
      <c r="M902" s="319">
        <f>SUMIF(A:A,E902,M:M)</f>
        <v>0</v>
      </c>
      <c r="N902" s="320"/>
      <c r="O902" s="318">
        <v>0</v>
      </c>
      <c r="Q902" s="319">
        <v>0</v>
      </c>
    </row>
    <row r="903" spans="1:17" ht="12" x14ac:dyDescent="0.3">
      <c r="E903" s="321" t="s">
        <v>1422</v>
      </c>
      <c r="F903" s="321"/>
      <c r="G903" s="301">
        <f>+G900+G901+G902</f>
        <v>-0.1053009033203125</v>
      </c>
      <c r="H903" s="297" t="s">
        <v>1423</v>
      </c>
      <c r="I903" s="315">
        <f>+I900-I901-I902</f>
        <v>0</v>
      </c>
      <c r="J903" s="297" t="s">
        <v>1423</v>
      </c>
      <c r="K903" s="301">
        <f>+K900+K901+K902</f>
        <v>98492178</v>
      </c>
      <c r="M903" s="315">
        <f>+M900-M901-M902</f>
        <v>0</v>
      </c>
      <c r="O903" s="301">
        <f>+O900-O901-O902</f>
        <v>0</v>
      </c>
      <c r="Q903" s="315">
        <f>+Q900-Q901-Q902</f>
        <v>0</v>
      </c>
    </row>
    <row r="904" spans="1:17" x14ac:dyDescent="0.3">
      <c r="E904" s="322" t="s">
        <v>374</v>
      </c>
      <c r="F904" s="317"/>
      <c r="G904" s="318">
        <f>SUMIF(A:A,E904,G:G)</f>
        <v>-27807073769</v>
      </c>
      <c r="I904" s="319">
        <f>SUMIF(A:A,E904,I:I)</f>
        <v>0</v>
      </c>
      <c r="J904" s="320"/>
      <c r="K904" s="318">
        <f>SUMIF(A:A,E904,K:K)</f>
        <v>-10826192798</v>
      </c>
      <c r="M904" s="319">
        <f>SUMIF(E:E,I904,M:M)</f>
        <v>0</v>
      </c>
      <c r="N904" s="320"/>
      <c r="O904" s="318">
        <v>0</v>
      </c>
      <c r="Q904" s="319">
        <f>SUMIF(A:A,E904,Q:Q)</f>
        <v>0</v>
      </c>
    </row>
    <row r="905" spans="1:17" x14ac:dyDescent="0.3">
      <c r="E905" s="322" t="s">
        <v>442</v>
      </c>
      <c r="F905" s="317"/>
      <c r="G905" s="318">
        <f>SUMIF(A:A,E905,G:G)</f>
        <v>25309042451</v>
      </c>
      <c r="I905" s="319">
        <f>SUMIF(A:A,E905,I:I)</f>
        <v>0</v>
      </c>
      <c r="J905" s="320"/>
      <c r="K905" s="318">
        <f>SUMIF(A:A,E905,K:K)</f>
        <v>8764482432</v>
      </c>
      <c r="L905" s="323"/>
      <c r="M905" s="319">
        <f>SUMIF(E:E,I905,M:M)</f>
        <v>0</v>
      </c>
      <c r="N905" s="320"/>
      <c r="O905" s="318">
        <v>0</v>
      </c>
      <c r="Q905" s="319">
        <f>SUMIF(A:A,E905,Q:Q)</f>
        <v>0</v>
      </c>
    </row>
    <row r="906" spans="1:17" ht="12" x14ac:dyDescent="0.3">
      <c r="E906" s="321" t="s">
        <v>1422</v>
      </c>
      <c r="F906" s="321"/>
      <c r="G906" s="301">
        <f>+G904+G905+'Consolidado 2021'!H509</f>
        <v>0</v>
      </c>
      <c r="H906" s="297" t="s">
        <v>1423</v>
      </c>
      <c r="I906" s="315">
        <v>0</v>
      </c>
      <c r="J906" s="297" t="s">
        <v>1423</v>
      </c>
      <c r="K906" s="301">
        <f>+K904+K905-K551</f>
        <v>0</v>
      </c>
      <c r="M906" s="315">
        <f>+M904-M905</f>
        <v>0</v>
      </c>
      <c r="O906" s="301">
        <v>0</v>
      </c>
      <c r="Q906" s="315">
        <v>0</v>
      </c>
    </row>
    <row r="907" spans="1:17" x14ac:dyDescent="0.3">
      <c r="I907" s="315"/>
      <c r="M907" s="315"/>
      <c r="Q907" s="315"/>
    </row>
    <row r="908" spans="1:17" x14ac:dyDescent="0.3">
      <c r="D908" s="297"/>
    </row>
  </sheetData>
  <autoFilter ref="A4:Q898" xr:uid="{041C222D-3300-4245-932E-D2D23CA16F7D}"/>
  <mergeCells count="3">
    <mergeCell ref="G3:I3"/>
    <mergeCell ref="K3:M3"/>
    <mergeCell ref="O3:Q3"/>
  </mergeCells>
  <conditionalFormatting sqref="E872:F872">
    <cfRule type="colorScale" priority="2">
      <colorScale>
        <cfvo type="min"/>
        <cfvo type="percentile" val="50"/>
        <cfvo type="max"/>
        <color rgb="FFF8696B"/>
        <color rgb="FFFCFCFF"/>
        <color rgb="FF63BE7B"/>
      </colorScale>
    </cfRule>
  </conditionalFormatting>
  <conditionalFormatting sqref="E389:F389">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D578B-8BD2-431F-93C6-0802B2DEC705}">
  <sheetPr>
    <tabColor rgb="FF0070C0"/>
    <pageSetUpPr fitToPage="1"/>
  </sheetPr>
  <dimension ref="B1:V102"/>
  <sheetViews>
    <sheetView showGridLines="0" tabSelected="1" topLeftCell="A81" zoomScale="70" zoomScaleNormal="70" zoomScaleSheetLayoutView="80" workbookViewId="0">
      <selection activeCell="B100" sqref="B100"/>
    </sheetView>
  </sheetViews>
  <sheetFormatPr baseColWidth="10" defaultColWidth="11.44140625" defaultRowHeight="15.6" x14ac:dyDescent="0.3"/>
  <cols>
    <col min="1" max="1" width="1.44140625" style="21" customWidth="1"/>
    <col min="2" max="2" width="63" style="21" customWidth="1"/>
    <col min="3" max="3" width="11.109375" style="21" customWidth="1"/>
    <col min="4" max="4" width="20.109375" style="21" customWidth="1"/>
    <col min="5" max="5" width="2" style="21" customWidth="1"/>
    <col min="6" max="6" width="20.109375" style="21" customWidth="1"/>
    <col min="7" max="7" width="0.6640625" style="21" customWidth="1"/>
    <col min="8" max="8" width="63" style="21" customWidth="1"/>
    <col min="9" max="9" width="11.109375" style="21" customWidth="1"/>
    <col min="10" max="10" width="20.109375" style="21" customWidth="1"/>
    <col min="11" max="11" width="2.33203125" style="21" customWidth="1"/>
    <col min="12" max="12" width="20.109375" style="21" customWidth="1"/>
    <col min="13" max="13" width="19.77734375" style="21" bestFit="1" customWidth="1"/>
    <col min="14" max="14" width="17.6640625" style="21" customWidth="1"/>
    <col min="15" max="15" width="16.6640625" style="23" customWidth="1"/>
    <col min="16" max="16" width="18.88671875" style="23" bestFit="1" customWidth="1"/>
    <col min="17" max="17" width="13.5546875" style="21" bestFit="1" customWidth="1"/>
    <col min="18" max="16384" width="11.44140625" style="21"/>
  </cols>
  <sheetData>
    <row r="1" spans="2:22" s="25" customFormat="1" ht="13.8" x14ac:dyDescent="0.3"/>
    <row r="2" spans="2:22" ht="20.399999999999999" customHeight="1" x14ac:dyDescent="0.3">
      <c r="B2" s="22"/>
      <c r="C2" s="22"/>
      <c r="D2" s="22"/>
      <c r="E2" s="22"/>
      <c r="F2" s="22"/>
      <c r="G2" s="22"/>
      <c r="H2" s="22"/>
      <c r="I2" s="22"/>
      <c r="J2" s="22"/>
      <c r="K2" s="22"/>
      <c r="L2" s="22"/>
      <c r="M2" s="22"/>
      <c r="N2" s="22"/>
      <c r="O2" s="22"/>
      <c r="P2" s="22"/>
      <c r="Q2" s="22"/>
      <c r="R2" s="22"/>
      <c r="S2" s="22"/>
      <c r="T2" s="22"/>
      <c r="U2" s="22"/>
      <c r="V2" s="22"/>
    </row>
    <row r="3" spans="2:22" ht="18" x14ac:dyDescent="0.3">
      <c r="B3" s="750"/>
      <c r="C3" s="750"/>
      <c r="D3" s="750"/>
      <c r="E3" s="750"/>
      <c r="F3" s="750"/>
      <c r="G3" s="750"/>
      <c r="H3" s="750"/>
      <c r="I3" s="750"/>
      <c r="J3" s="750"/>
      <c r="K3" s="750"/>
      <c r="L3" s="750"/>
    </row>
    <row r="4" spans="2:22" ht="18" x14ac:dyDescent="0.3">
      <c r="B4" s="750"/>
      <c r="C4" s="750"/>
      <c r="D4" s="750"/>
      <c r="E4" s="750"/>
      <c r="F4" s="750"/>
      <c r="G4" s="750"/>
      <c r="H4" s="750"/>
      <c r="I4" s="750"/>
      <c r="J4" s="750"/>
      <c r="K4" s="750"/>
      <c r="L4" s="750"/>
    </row>
    <row r="5" spans="2:22" ht="18.600000000000001" customHeight="1" x14ac:dyDescent="0.3">
      <c r="B5" s="750"/>
      <c r="C5" s="750"/>
      <c r="D5" s="750"/>
      <c r="E5" s="750"/>
      <c r="F5" s="750"/>
      <c r="G5" s="750"/>
      <c r="H5" s="750"/>
      <c r="I5" s="750"/>
      <c r="J5" s="750"/>
      <c r="K5" s="750"/>
      <c r="L5" s="750"/>
    </row>
    <row r="6" spans="2:22" ht="20.399999999999999" customHeight="1" x14ac:dyDescent="0.3">
      <c r="B6" s="24"/>
      <c r="C6" s="24"/>
      <c r="D6" s="24"/>
      <c r="E6" s="24"/>
      <c r="F6" s="24"/>
      <c r="G6" s="24"/>
      <c r="H6" s="24"/>
      <c r="I6" s="24"/>
      <c r="J6" s="24"/>
      <c r="K6" s="24"/>
      <c r="L6" s="24"/>
      <c r="M6" s="24"/>
      <c r="N6" s="24"/>
      <c r="O6" s="24"/>
      <c r="P6" s="24"/>
      <c r="Q6" s="24"/>
      <c r="R6" s="24"/>
      <c r="S6" s="24"/>
      <c r="T6" s="24"/>
      <c r="U6" s="24"/>
      <c r="V6" s="24"/>
    </row>
    <row r="7" spans="2:22" s="327" customFormat="1" ht="10.8" customHeight="1" x14ac:dyDescent="0.35">
      <c r="B7" s="324"/>
      <c r="C7" s="325"/>
      <c r="D7" s="324"/>
      <c r="E7" s="324"/>
      <c r="F7" s="324"/>
      <c r="G7" s="326"/>
      <c r="H7" s="324"/>
      <c r="I7" s="324"/>
      <c r="J7" s="324"/>
      <c r="K7" s="324"/>
      <c r="L7" s="26"/>
      <c r="M7" s="324"/>
      <c r="O7" s="328"/>
      <c r="P7" s="328"/>
    </row>
    <row r="8" spans="2:22" s="327" customFormat="1" ht="19.2" x14ac:dyDescent="0.35">
      <c r="B8" s="324" t="s">
        <v>16</v>
      </c>
      <c r="C8" s="325"/>
      <c r="D8" s="324"/>
      <c r="E8" s="324"/>
      <c r="F8" s="324"/>
      <c r="G8" s="326"/>
      <c r="H8" s="324"/>
      <c r="I8" s="324"/>
      <c r="J8" s="324"/>
      <c r="K8" s="324"/>
      <c r="L8" s="26" t="s">
        <v>15</v>
      </c>
      <c r="M8" s="324"/>
      <c r="O8" s="328"/>
      <c r="P8" s="328"/>
    </row>
    <row r="9" spans="2:22" s="327" customFormat="1" x14ac:dyDescent="0.3">
      <c r="B9" s="329" t="s">
        <v>1424</v>
      </c>
      <c r="D9" s="329"/>
      <c r="E9" s="329"/>
      <c r="F9" s="329"/>
      <c r="G9" s="329"/>
      <c r="H9" s="329"/>
      <c r="I9" s="329"/>
      <c r="J9" s="329"/>
      <c r="K9" s="329"/>
      <c r="L9" s="329"/>
      <c r="O9" s="328"/>
      <c r="P9" s="328"/>
    </row>
    <row r="10" spans="2:22" s="327" customFormat="1" x14ac:dyDescent="0.3">
      <c r="B10" s="329" t="s">
        <v>1425</v>
      </c>
      <c r="D10" s="329"/>
      <c r="E10" s="329"/>
      <c r="F10" s="329"/>
      <c r="G10" s="329"/>
      <c r="H10" s="329"/>
      <c r="I10" s="329"/>
      <c r="J10" s="329"/>
      <c r="K10" s="329"/>
      <c r="L10" s="329"/>
      <c r="O10" s="328"/>
      <c r="P10" s="328"/>
    </row>
    <row r="11" spans="2:22" s="327" customFormat="1" x14ac:dyDescent="0.3">
      <c r="B11" s="330" t="s">
        <v>1426</v>
      </c>
      <c r="C11" s="330"/>
      <c r="D11" s="330"/>
      <c r="E11" s="330"/>
      <c r="F11" s="330"/>
      <c r="G11" s="330"/>
      <c r="H11" s="330"/>
      <c r="I11" s="330"/>
      <c r="J11" s="330"/>
      <c r="K11" s="330"/>
      <c r="L11" s="330"/>
      <c r="O11" s="328"/>
      <c r="P11" s="328"/>
    </row>
    <row r="12" spans="2:22" ht="9.6" customHeight="1" x14ac:dyDescent="0.3"/>
    <row r="13" spans="2:22" ht="18" x14ac:dyDescent="0.3">
      <c r="B13" s="331" t="s">
        <v>154</v>
      </c>
      <c r="C13" s="332"/>
      <c r="D13" s="333">
        <v>44561</v>
      </c>
      <c r="E13" s="333"/>
      <c r="F13" s="333">
        <v>44196</v>
      </c>
      <c r="G13" s="334"/>
      <c r="H13" s="331" t="s">
        <v>306</v>
      </c>
      <c r="I13" s="335"/>
      <c r="J13" s="333">
        <v>44561</v>
      </c>
      <c r="K13" s="333"/>
      <c r="L13" s="333">
        <v>44196</v>
      </c>
    </row>
    <row r="14" spans="2:22" x14ac:dyDescent="0.3">
      <c r="B14" s="336" t="s">
        <v>155</v>
      </c>
      <c r="C14" s="337"/>
      <c r="D14" s="10"/>
      <c r="E14" s="10"/>
      <c r="F14" s="338"/>
      <c r="G14" s="339"/>
      <c r="H14" s="340" t="s">
        <v>307</v>
      </c>
      <c r="I14" s="340"/>
      <c r="J14" s="341"/>
      <c r="K14" s="341"/>
      <c r="L14" s="10"/>
      <c r="O14" s="21"/>
      <c r="P14" s="21"/>
    </row>
    <row r="15" spans="2:22" x14ac:dyDescent="0.3">
      <c r="B15" s="336" t="s">
        <v>1427</v>
      </c>
      <c r="C15" s="342" t="s">
        <v>1428</v>
      </c>
      <c r="D15" s="343">
        <f>+SUM(D16:D18)</f>
        <v>4366934062</v>
      </c>
      <c r="E15" s="343"/>
      <c r="F15" s="343">
        <f>+SUM(F16:F18)</f>
        <v>937357275</v>
      </c>
      <c r="G15" s="344"/>
      <c r="H15" s="340" t="s">
        <v>1429</v>
      </c>
      <c r="I15" s="340"/>
      <c r="J15" s="343">
        <f>+SUM(J16:J20)</f>
        <v>502735911</v>
      </c>
      <c r="K15" s="343"/>
      <c r="L15" s="343">
        <f>+SUM(L16:L20)</f>
        <v>115941478</v>
      </c>
      <c r="O15" s="21"/>
      <c r="P15" s="21"/>
    </row>
    <row r="16" spans="2:22" x14ac:dyDescent="0.3">
      <c r="B16" s="337" t="s">
        <v>1130</v>
      </c>
      <c r="C16" s="345"/>
      <c r="D16" s="346">
        <f>SUMIF(Clasificaciones!B:B,'Balance General'!B16,Clasificaciones!G:G)</f>
        <v>0</v>
      </c>
      <c r="E16" s="346"/>
      <c r="F16" s="346">
        <v>0</v>
      </c>
      <c r="G16" s="347"/>
      <c r="H16" s="348" t="s">
        <v>1276</v>
      </c>
      <c r="I16" s="349" t="s">
        <v>1430</v>
      </c>
      <c r="J16" s="346">
        <f>-ROUND(SUMIF(Clasificaciones!B:B,'Balance General'!H16,Clasificaciones!G:G),1)</f>
        <v>130598370</v>
      </c>
      <c r="K16" s="346"/>
      <c r="L16" s="346">
        <v>40270747</v>
      </c>
      <c r="O16" s="350"/>
      <c r="P16" s="350"/>
    </row>
    <row r="17" spans="2:16" x14ac:dyDescent="0.3">
      <c r="B17" s="337" t="s">
        <v>1431</v>
      </c>
      <c r="C17" s="345"/>
      <c r="D17" s="346">
        <f>SUMIF(Clasificaciones!B:B,'Balance General'!B17,Clasificaciones!G:G)</f>
        <v>0</v>
      </c>
      <c r="E17" s="346"/>
      <c r="F17" s="346">
        <v>0</v>
      </c>
      <c r="G17" s="347"/>
      <c r="H17" s="348" t="s">
        <v>1285</v>
      </c>
      <c r="I17" s="349" t="s">
        <v>1432</v>
      </c>
      <c r="J17" s="346">
        <f>-ROUND(SUMIF(Clasificaciones!B:B,'Balance General'!H17,Clasificaciones!G:G),1)</f>
        <v>368078438</v>
      </c>
      <c r="K17" s="346"/>
      <c r="L17" s="346">
        <v>75670731</v>
      </c>
      <c r="O17" s="350"/>
      <c r="P17" s="350"/>
    </row>
    <row r="18" spans="2:16" x14ac:dyDescent="0.3">
      <c r="B18" s="337" t="s">
        <v>157</v>
      </c>
      <c r="C18" s="345"/>
      <c r="D18" s="346">
        <f>SUMIF(Clasificaciones!B:B,'Balance General'!B18,Clasificaciones!G:G)</f>
        <v>4366934062</v>
      </c>
      <c r="E18" s="346"/>
      <c r="F18" s="346">
        <v>937357275</v>
      </c>
      <c r="G18" s="347"/>
      <c r="H18" s="348" t="s">
        <v>1282</v>
      </c>
      <c r="I18" s="349" t="s">
        <v>1433</v>
      </c>
      <c r="J18" s="346">
        <f>-ROUND(SUMIF(Clasificaciones!B:B,'Balance General'!H18,Clasificaciones!G:G),1)</f>
        <v>4059103</v>
      </c>
      <c r="K18" s="351"/>
      <c r="L18" s="346">
        <v>0</v>
      </c>
      <c r="O18" s="350"/>
      <c r="P18" s="350"/>
    </row>
    <row r="19" spans="2:16" x14ac:dyDescent="0.3">
      <c r="B19" s="337"/>
      <c r="C19" s="345"/>
      <c r="D19" s="346"/>
      <c r="E19" s="346"/>
      <c r="F19" s="346"/>
      <c r="G19" s="344"/>
      <c r="H19" s="348" t="s">
        <v>1434</v>
      </c>
      <c r="I19" s="349" t="s">
        <v>1435</v>
      </c>
      <c r="J19" s="346">
        <f>-ROUND(SUMIF(Clasificaciones!B:B,'Balance General'!H19,Clasificaciones!G:G),1)</f>
        <v>0</v>
      </c>
      <c r="K19" s="351"/>
      <c r="L19" s="346">
        <f>+SUMIF(Clasificaciones!B:B,'Balance General'!H19,Clasificaciones!K:K)</f>
        <v>0</v>
      </c>
      <c r="O19" s="21"/>
      <c r="P19" s="350"/>
    </row>
    <row r="20" spans="2:16" x14ac:dyDescent="0.3">
      <c r="B20" s="336" t="s">
        <v>1436</v>
      </c>
      <c r="C20" s="342" t="s">
        <v>1437</v>
      </c>
      <c r="D20" s="343">
        <f>+SUM(D21:D24)</f>
        <v>92404436055</v>
      </c>
      <c r="E20" s="343"/>
      <c r="F20" s="343">
        <f>+SUM(F21:F24)</f>
        <v>31756903511</v>
      </c>
      <c r="G20" s="347"/>
      <c r="H20" s="348" t="s">
        <v>1438</v>
      </c>
      <c r="I20" s="349" t="s">
        <v>1439</v>
      </c>
      <c r="J20" s="346">
        <f>-ROUND(SUMIF(Clasificaciones!B:B,'Balance General'!H20,Clasificaciones!G:G),1)</f>
        <v>0</v>
      </c>
      <c r="K20" s="351"/>
      <c r="L20" s="346">
        <f>+SUMIF(Clasificaciones!B:B,'Balance General'!H20,Clasificaciones!K:K)</f>
        <v>0</v>
      </c>
      <c r="O20" s="21"/>
      <c r="P20" s="21"/>
    </row>
    <row r="21" spans="2:16" x14ac:dyDescent="0.3">
      <c r="B21" s="337" t="s">
        <v>1205</v>
      </c>
      <c r="C21" s="345"/>
      <c r="D21" s="346">
        <f>SUMIF(Clasificaciones!B:B,'Balance General'!B21,Clasificaciones!G:G)</f>
        <v>0</v>
      </c>
      <c r="E21" s="346"/>
      <c r="F21" s="346">
        <v>171173699</v>
      </c>
      <c r="G21" s="347"/>
      <c r="H21" s="337"/>
      <c r="I21" s="337"/>
      <c r="J21" s="346"/>
      <c r="K21" s="346"/>
      <c r="L21" s="346"/>
      <c r="O21" s="350"/>
      <c r="P21" s="350"/>
    </row>
    <row r="22" spans="2:16" x14ac:dyDescent="0.3">
      <c r="B22" s="337" t="s">
        <v>1152</v>
      </c>
      <c r="C22" s="345"/>
      <c r="D22" s="346">
        <f>SUMIF(Clasificaciones!B:B,'Balance General'!B22,Clasificaciones!G:G)</f>
        <v>21151693704</v>
      </c>
      <c r="E22" s="346"/>
      <c r="F22" s="346">
        <v>9665840212</v>
      </c>
      <c r="G22" s="347"/>
      <c r="H22" s="340" t="s">
        <v>1440</v>
      </c>
      <c r="I22" s="349" t="s">
        <v>1441</v>
      </c>
      <c r="J22" s="343">
        <f>+SUM(J23:J24)</f>
        <v>1848050034</v>
      </c>
      <c r="K22" s="343"/>
      <c r="L22" s="343">
        <f>+SUM(L23:L24)</f>
        <v>1047146584</v>
      </c>
      <c r="O22" s="350"/>
      <c r="P22" s="350"/>
    </row>
    <row r="23" spans="2:16" x14ac:dyDescent="0.3">
      <c r="B23" s="337" t="s">
        <v>1211</v>
      </c>
      <c r="C23" s="342" t="s">
        <v>1437</v>
      </c>
      <c r="D23" s="346">
        <f>SUMIF(Clasificaciones!B:B,'Balance General'!B23,Clasificaciones!G:G)</f>
        <v>71252742351</v>
      </c>
      <c r="E23" s="346"/>
      <c r="F23" s="346">
        <v>21919889600</v>
      </c>
      <c r="G23" s="347"/>
      <c r="H23" s="348" t="s">
        <v>323</v>
      </c>
      <c r="I23" s="349"/>
      <c r="J23" s="346">
        <f>-ROUND(SUMIF(Clasificaciones!B:B,'Balance General'!H23,Clasificaciones!G:G),1)</f>
        <v>1848050034</v>
      </c>
      <c r="K23" s="346"/>
      <c r="L23" s="346">
        <v>1047146584</v>
      </c>
      <c r="O23" s="350"/>
      <c r="P23" s="350"/>
    </row>
    <row r="24" spans="2:16" x14ac:dyDescent="0.3">
      <c r="B24" s="337" t="s">
        <v>1442</v>
      </c>
      <c r="C24" s="345"/>
      <c r="D24" s="346">
        <f>SUMIF(Clasificaciones!B:B,'Balance General'!B24,Clasificaciones!G:G)</f>
        <v>0</v>
      </c>
      <c r="E24" s="346"/>
      <c r="F24" s="346">
        <v>0</v>
      </c>
      <c r="G24" s="347"/>
      <c r="H24" s="348" t="s">
        <v>1443</v>
      </c>
      <c r="I24" s="349"/>
      <c r="J24" s="346">
        <f>-ROUND(SUMIF(Clasificaciones!B:B,'Balance General'!H24,Clasificaciones!G:G),1)</f>
        <v>0</v>
      </c>
      <c r="K24" s="346"/>
      <c r="L24" s="346">
        <f>+SUMIF(Clasificaciones!B:B,'Balance General'!H24,Clasificaciones!K:K)</f>
        <v>0</v>
      </c>
      <c r="O24" s="350"/>
      <c r="P24" s="350"/>
    </row>
    <row r="25" spans="2:16" x14ac:dyDescent="0.3">
      <c r="B25" s="337"/>
      <c r="C25" s="345"/>
      <c r="D25" s="346"/>
      <c r="E25" s="346"/>
      <c r="F25" s="346"/>
      <c r="G25" s="347"/>
      <c r="H25" s="10"/>
      <c r="I25" s="10"/>
      <c r="J25" s="10"/>
      <c r="K25" s="10"/>
      <c r="L25" s="10"/>
      <c r="O25" s="350"/>
      <c r="P25" s="350"/>
    </row>
    <row r="26" spans="2:16" x14ac:dyDescent="0.3">
      <c r="B26" s="337"/>
      <c r="C26" s="345"/>
      <c r="D26" s="346"/>
      <c r="E26" s="346"/>
      <c r="F26" s="346"/>
      <c r="G26" s="347"/>
      <c r="H26" s="340" t="s">
        <v>1444</v>
      </c>
      <c r="I26" s="349" t="s">
        <v>1445</v>
      </c>
      <c r="J26" s="343">
        <f>+SUM(J27:J30)</f>
        <v>504138423</v>
      </c>
      <c r="K26" s="343"/>
      <c r="L26" s="343">
        <f>+SUM(L27:L30)</f>
        <v>411211321</v>
      </c>
      <c r="O26" s="21"/>
      <c r="P26" s="21"/>
    </row>
    <row r="27" spans="2:16" x14ac:dyDescent="0.3">
      <c r="B27" s="336" t="s">
        <v>1446</v>
      </c>
      <c r="C27" s="345"/>
      <c r="D27" s="343">
        <f>SUM(D28:D35)</f>
        <v>2067793250</v>
      </c>
      <c r="E27" s="343"/>
      <c r="F27" s="343">
        <f>SUM(F28:F35)</f>
        <v>342220902</v>
      </c>
      <c r="G27" s="347"/>
      <c r="H27" s="348" t="s">
        <v>345</v>
      </c>
      <c r="I27" s="10"/>
      <c r="J27" s="346">
        <f>-ROUND(SUMIF(Clasificaciones!B:B,'Balance General'!H27,Clasificaciones!G:G),1)</f>
        <v>375314625</v>
      </c>
      <c r="K27" s="10"/>
      <c r="L27" s="346">
        <v>275432778</v>
      </c>
      <c r="O27" s="21"/>
      <c r="P27" s="21"/>
    </row>
    <row r="28" spans="2:16" x14ac:dyDescent="0.3">
      <c r="B28" s="337" t="s">
        <v>1218</v>
      </c>
      <c r="C28" s="342" t="s">
        <v>1447</v>
      </c>
      <c r="D28" s="346">
        <f>SUMIF(Clasificaciones!B:B,'Balance General'!B28,Clasificaciones!G:G)</f>
        <v>555949359</v>
      </c>
      <c r="E28" s="346"/>
      <c r="F28" s="346">
        <v>4097206</v>
      </c>
      <c r="G28" s="344"/>
      <c r="H28" s="348" t="s">
        <v>1306</v>
      </c>
      <c r="I28" s="348"/>
      <c r="J28" s="346">
        <f>-ROUND(SUMIF(Clasificaciones!B:B,'Balance General'!H28,Clasificaciones!G:G),1)</f>
        <v>42002436</v>
      </c>
      <c r="K28" s="346"/>
      <c r="L28" s="346">
        <v>0</v>
      </c>
      <c r="O28" s="21"/>
      <c r="P28" s="21"/>
    </row>
    <row r="29" spans="2:16" x14ac:dyDescent="0.3">
      <c r="B29" s="337" t="s">
        <v>1219</v>
      </c>
      <c r="C29" s="342" t="s">
        <v>1448</v>
      </c>
      <c r="D29" s="346">
        <f>SUMIF(Clasificaciones!B:B,'Balance General'!B29,Clasificaciones!G:G)</f>
        <v>1509567153</v>
      </c>
      <c r="E29" s="346"/>
      <c r="F29" s="346">
        <v>331753558</v>
      </c>
      <c r="G29" s="347"/>
      <c r="H29" s="348" t="s">
        <v>1307</v>
      </c>
      <c r="I29" s="10"/>
      <c r="J29" s="346">
        <f>-ROUND(SUMIF(Clasificaciones!B:B,'Balance General'!H29,Clasificaciones!G:G),1)</f>
        <v>16334400</v>
      </c>
      <c r="K29" s="10"/>
      <c r="L29" s="346">
        <v>91845114</v>
      </c>
      <c r="O29" s="350"/>
      <c r="P29" s="350"/>
    </row>
    <row r="30" spans="2:16" x14ac:dyDescent="0.3">
      <c r="B30" s="337" t="s">
        <v>1249</v>
      </c>
      <c r="C30" s="342" t="s">
        <v>1449</v>
      </c>
      <c r="D30" s="346">
        <v>0</v>
      </c>
      <c r="E30" s="346"/>
      <c r="F30" s="346">
        <f>+SUMIF(Clasificaciones!B:B,'Balance General'!B30,Clasificaciones!K:K)</f>
        <v>0</v>
      </c>
      <c r="G30" s="347"/>
      <c r="H30" s="348" t="s">
        <v>342</v>
      </c>
      <c r="I30" s="348"/>
      <c r="J30" s="346">
        <f>-ROUND(SUMIF(Clasificaciones!B:B,'Balance General'!H30,Clasificaciones!G:G),1)</f>
        <v>70486962</v>
      </c>
      <c r="K30" s="346"/>
      <c r="L30" s="346">
        <v>43933429</v>
      </c>
      <c r="O30" s="350"/>
      <c r="P30" s="350"/>
    </row>
    <row r="31" spans="2:16" x14ac:dyDescent="0.3">
      <c r="B31" s="337" t="s">
        <v>1450</v>
      </c>
      <c r="C31" s="345"/>
      <c r="D31" s="346">
        <f>SUMIF(Clasificaciones!B:B,'Balance General'!B31,Clasificaciones!G:G)</f>
        <v>0</v>
      </c>
      <c r="E31" s="346"/>
      <c r="F31" s="346">
        <f>+SUMIF(Clasificaciones!B:B,'Balance General'!B31,Clasificaciones!K:K)</f>
        <v>0</v>
      </c>
      <c r="G31" s="347"/>
      <c r="H31" s="348"/>
      <c r="I31" s="348"/>
      <c r="J31" s="346"/>
      <c r="K31" s="346"/>
      <c r="L31" s="346"/>
      <c r="M31" s="350"/>
      <c r="O31" s="350"/>
      <c r="P31" s="350"/>
    </row>
    <row r="32" spans="2:16" x14ac:dyDescent="0.3">
      <c r="B32" s="337" t="s">
        <v>1227</v>
      </c>
      <c r="C32" s="342" t="s">
        <v>1451</v>
      </c>
      <c r="D32" s="346">
        <f>SUMIF(Clasificaciones!B:B,'Balance General'!B32,Clasificaciones!G:G)</f>
        <v>2276738</v>
      </c>
      <c r="E32" s="346"/>
      <c r="F32" s="346">
        <v>6370138</v>
      </c>
      <c r="G32" s="347"/>
      <c r="H32" s="340" t="s">
        <v>1452</v>
      </c>
      <c r="I32" s="340"/>
      <c r="J32" s="343">
        <f>+SUM(J33:J36)</f>
        <v>69253389494</v>
      </c>
      <c r="K32" s="343"/>
      <c r="L32" s="343">
        <f>+SUM(L33:L36)</f>
        <v>21114204940</v>
      </c>
      <c r="O32" s="352"/>
      <c r="P32" s="350"/>
    </row>
    <row r="33" spans="2:17" x14ac:dyDescent="0.3">
      <c r="B33" s="337" t="s">
        <v>1453</v>
      </c>
      <c r="C33" s="345"/>
      <c r="D33" s="346"/>
      <c r="E33" s="346"/>
      <c r="F33" s="346"/>
      <c r="G33" s="347"/>
      <c r="H33" s="348" t="s">
        <v>1454</v>
      </c>
      <c r="I33" s="348"/>
      <c r="J33" s="346">
        <f>-ROUND(SUMIF(Clasificaciones!B:B,'Balance General'!H33,Clasificaciones!G:G),1)</f>
        <v>0</v>
      </c>
      <c r="K33" s="346"/>
      <c r="L33" s="346">
        <f>+SUMIF(Clasificaciones!B:B,'Balance General'!H33,Clasificaciones!K:K)</f>
        <v>0</v>
      </c>
      <c r="O33" s="352"/>
      <c r="P33" s="21"/>
    </row>
    <row r="34" spans="2:17" x14ac:dyDescent="0.3">
      <c r="B34" s="337" t="s">
        <v>1455</v>
      </c>
      <c r="C34" s="345"/>
      <c r="D34" s="346">
        <f>SUMIF(Clasificaciones!B:B,'Balance General'!B34,Clasificaciones!G:G)</f>
        <v>0</v>
      </c>
      <c r="E34" s="346"/>
      <c r="F34" s="346">
        <f>+SUMIF(Clasificaciones!B:B,'Balance General'!B34,Clasificaciones!K:K)</f>
        <v>0</v>
      </c>
      <c r="G34" s="347"/>
      <c r="H34" s="348" t="s">
        <v>1456</v>
      </c>
      <c r="I34" s="348"/>
      <c r="J34" s="346">
        <f>-ROUND(SUMIF(Clasificaciones!B:B,'Balance General'!H34,Clasificaciones!G:G),1)</f>
        <v>0</v>
      </c>
      <c r="K34" s="346"/>
      <c r="L34" s="346">
        <f>+SUMIF(Clasificaciones!B:B,'Balance General'!H34,Clasificaciones!K:K)</f>
        <v>0</v>
      </c>
      <c r="O34" s="352"/>
      <c r="P34" s="21"/>
    </row>
    <row r="35" spans="2:17" x14ac:dyDescent="0.3">
      <c r="B35" s="337" t="s">
        <v>1457</v>
      </c>
      <c r="C35" s="342" t="s">
        <v>1458</v>
      </c>
      <c r="D35" s="346">
        <f>SUMIF(Clasificaciones!B:B,'Balance General'!B35,Clasificaciones!G:G)</f>
        <v>0</v>
      </c>
      <c r="E35" s="346"/>
      <c r="F35" s="346">
        <f>+SUMIF(Clasificaciones!B:B,'Balance General'!B35,Clasificaciones!K:K)</f>
        <v>0</v>
      </c>
      <c r="G35" s="347"/>
      <c r="H35" s="348" t="s">
        <v>1300</v>
      </c>
      <c r="I35" s="349" t="s">
        <v>1459</v>
      </c>
      <c r="J35" s="346">
        <f>-ROUND(SUMIF(Clasificaciones!B:B,'Balance General'!H35,Clasificaciones!G:G),1)</f>
        <v>1148953441</v>
      </c>
      <c r="K35" s="346"/>
      <c r="L35" s="346">
        <v>617961882</v>
      </c>
      <c r="O35" s="352"/>
      <c r="P35" s="21"/>
    </row>
    <row r="36" spans="2:17" x14ac:dyDescent="0.3">
      <c r="B36" s="337"/>
      <c r="C36" s="345"/>
      <c r="D36" s="346"/>
      <c r="E36" s="346"/>
      <c r="F36" s="346"/>
      <c r="G36" s="347"/>
      <c r="H36" s="348" t="s">
        <v>1296</v>
      </c>
      <c r="I36" s="349"/>
      <c r="J36" s="346">
        <f>-ROUND(SUMIF(Clasificaciones!B:B,'Balance General'!H36,Clasificaciones!G:G),1)</f>
        <v>68104436053</v>
      </c>
      <c r="K36" s="346"/>
      <c r="L36" s="346">
        <v>20496243058</v>
      </c>
      <c r="O36" s="352"/>
      <c r="P36" s="21"/>
    </row>
    <row r="37" spans="2:17" x14ac:dyDescent="0.3">
      <c r="B37" s="337"/>
      <c r="C37" s="345"/>
      <c r="D37" s="346"/>
      <c r="E37" s="346"/>
      <c r="F37" s="346"/>
      <c r="G37" s="347"/>
      <c r="H37" s="348"/>
      <c r="I37" s="349"/>
      <c r="J37" s="346"/>
      <c r="K37" s="346"/>
      <c r="L37" s="346"/>
      <c r="O37" s="352"/>
      <c r="P37" s="21"/>
    </row>
    <row r="38" spans="2:17" x14ac:dyDescent="0.3">
      <c r="B38" s="336" t="s">
        <v>1460</v>
      </c>
      <c r="C38" s="345"/>
      <c r="D38" s="343">
        <f>+SUM(D39)</f>
        <v>334551704</v>
      </c>
      <c r="E38" s="343"/>
      <c r="F38" s="343">
        <f>+SUM(F39)</f>
        <v>170675103</v>
      </c>
      <c r="G38" s="347"/>
      <c r="H38" s="340" t="s">
        <v>1461</v>
      </c>
      <c r="I38" s="340"/>
      <c r="J38" s="343">
        <f>+J15+J22+J26+J32</f>
        <v>72108313862</v>
      </c>
      <c r="K38" s="343"/>
      <c r="L38" s="343">
        <f>+L15+L22+L26+L32</f>
        <v>22688504323</v>
      </c>
      <c r="O38" s="352"/>
      <c r="P38" s="21"/>
    </row>
    <row r="39" spans="2:17" x14ac:dyDescent="0.3">
      <c r="B39" s="337" t="s">
        <v>1234</v>
      </c>
      <c r="C39" s="342" t="s">
        <v>1462</v>
      </c>
      <c r="D39" s="346">
        <f>SUMIF(Clasificaciones!B:B,'Balance General'!B39,Clasificaciones!G:G)</f>
        <v>334551704</v>
      </c>
      <c r="E39" s="346"/>
      <c r="F39" s="346">
        <v>170675103</v>
      </c>
      <c r="G39" s="347"/>
      <c r="H39" s="348"/>
      <c r="I39" s="348"/>
      <c r="J39" s="346"/>
      <c r="K39" s="346"/>
      <c r="L39" s="346"/>
      <c r="O39" s="352"/>
      <c r="P39" s="21"/>
    </row>
    <row r="40" spans="2:17" x14ac:dyDescent="0.3">
      <c r="B40" s="10"/>
      <c r="C40" s="345"/>
      <c r="D40" s="10"/>
      <c r="E40" s="10"/>
      <c r="F40" s="10"/>
      <c r="G40" s="344"/>
      <c r="H40" s="336" t="s">
        <v>1463</v>
      </c>
      <c r="I40" s="336"/>
      <c r="J40" s="346"/>
      <c r="K40" s="346"/>
      <c r="L40" s="346"/>
      <c r="O40" s="352"/>
      <c r="P40" s="350"/>
      <c r="Q40" s="350"/>
    </row>
    <row r="41" spans="2:17" x14ac:dyDescent="0.3">
      <c r="B41" s="337"/>
      <c r="C41" s="345"/>
      <c r="D41" s="346"/>
      <c r="E41" s="346"/>
      <c r="F41" s="346"/>
      <c r="G41" s="347"/>
      <c r="H41" s="336" t="s">
        <v>1464</v>
      </c>
      <c r="I41" s="336"/>
      <c r="J41" s="346">
        <f>+SUM(J42:J47)</f>
        <v>0</v>
      </c>
      <c r="K41" s="346"/>
      <c r="L41" s="346">
        <f>+SUMIF(Clasificaciones!B:B,'Balance General'!H41,Clasificaciones!K:K)</f>
        <v>0</v>
      </c>
      <c r="O41" s="350"/>
      <c r="P41" s="350"/>
    </row>
    <row r="42" spans="2:17" x14ac:dyDescent="0.3">
      <c r="B42" s="336" t="s">
        <v>1465</v>
      </c>
      <c r="C42" s="345"/>
      <c r="D42" s="343">
        <f>+D15+D20+D27+D38</f>
        <v>99173715071</v>
      </c>
      <c r="E42" s="343"/>
      <c r="F42" s="343">
        <f>+F15+F20+F27+F38</f>
        <v>33207156791</v>
      </c>
      <c r="G42" s="347"/>
      <c r="H42" s="353" t="s">
        <v>1434</v>
      </c>
      <c r="I42" s="353"/>
      <c r="J42" s="346">
        <f>+SUMIF(Clasificaciones!B:B,'Balance General'!H42,Clasificaciones!G:G)</f>
        <v>0</v>
      </c>
      <c r="K42" s="346"/>
      <c r="L42" s="346">
        <f>+SUMIF(Clasificaciones!B:B,'Balance General'!H42,Clasificaciones!K:K)</f>
        <v>0</v>
      </c>
      <c r="O42" s="350"/>
      <c r="P42" s="350"/>
    </row>
    <row r="43" spans="2:17" x14ac:dyDescent="0.3">
      <c r="B43" s="337"/>
      <c r="C43" s="345"/>
      <c r="D43" s="346"/>
      <c r="E43" s="346"/>
      <c r="F43" s="346"/>
      <c r="G43" s="347"/>
      <c r="H43" s="353" t="s">
        <v>1466</v>
      </c>
      <c r="I43" s="353"/>
      <c r="J43" s="346">
        <f>+SUMIF(Clasificaciones!B:B,'Balance General'!H43,Clasificaciones!G:G)</f>
        <v>0</v>
      </c>
      <c r="K43" s="346"/>
      <c r="L43" s="346">
        <f>+SUMIF(Clasificaciones!B:B,'Balance General'!H43,Clasificaciones!K:K)</f>
        <v>0</v>
      </c>
      <c r="O43" s="350"/>
      <c r="P43" s="21"/>
    </row>
    <row r="44" spans="2:17" x14ac:dyDescent="0.3">
      <c r="B44" s="336" t="s">
        <v>275</v>
      </c>
      <c r="C44" s="345"/>
      <c r="D44" s="346"/>
      <c r="E44" s="346"/>
      <c r="F44" s="346"/>
      <c r="G44" s="347"/>
      <c r="H44" s="353" t="s">
        <v>1438</v>
      </c>
      <c r="I44" s="353"/>
      <c r="J44" s="346">
        <f>+SUMIF(Clasificaciones!B:B,'Balance General'!H44,Clasificaciones!G:G)</f>
        <v>0</v>
      </c>
      <c r="K44" s="346"/>
      <c r="L44" s="346">
        <f>+SUMIF(Clasificaciones!B:B,'Balance General'!H44,Clasificaciones!K:K)</f>
        <v>0</v>
      </c>
      <c r="O44" s="350"/>
      <c r="P44" s="21"/>
    </row>
    <row r="45" spans="2:17" x14ac:dyDescent="0.3">
      <c r="B45" s="336" t="s">
        <v>1467</v>
      </c>
      <c r="C45" s="345" t="s">
        <v>1437</v>
      </c>
      <c r="D45" s="343">
        <f>+SUM(D46:D49)</f>
        <v>900000000</v>
      </c>
      <c r="E45" s="343"/>
      <c r="F45" s="343">
        <f>+SUM(F46:F49)</f>
        <v>851000000</v>
      </c>
      <c r="G45" s="344"/>
      <c r="H45" s="353" t="s">
        <v>1282</v>
      </c>
      <c r="I45" s="353"/>
      <c r="J45" s="346">
        <v>0</v>
      </c>
      <c r="K45" s="346"/>
      <c r="L45" s="346">
        <v>0</v>
      </c>
      <c r="O45" s="21"/>
      <c r="P45" s="21"/>
    </row>
    <row r="46" spans="2:17" x14ac:dyDescent="0.3">
      <c r="B46" s="337" t="s">
        <v>1248</v>
      </c>
      <c r="C46" s="345"/>
      <c r="D46" s="346">
        <f>SUMIF(Clasificaciones!B:B,'Balance General'!B46,Clasificaciones!G:G)</f>
        <v>0</v>
      </c>
      <c r="E46" s="346"/>
      <c r="F46" s="346">
        <f>+SUMIF(Clasificaciones!B:B,'Balance General'!B46,Clasificaciones!K:K)</f>
        <v>0</v>
      </c>
      <c r="G46" s="347"/>
      <c r="H46" s="353" t="s">
        <v>1468</v>
      </c>
      <c r="I46" s="353"/>
      <c r="J46" s="346">
        <v>0</v>
      </c>
      <c r="K46" s="346"/>
      <c r="L46" s="346">
        <f>+SUMIF(Clasificaciones!B:B,'Balance General'!#REF!,Clasificaciones!K:K)</f>
        <v>0</v>
      </c>
      <c r="O46" s="21"/>
      <c r="P46" s="21"/>
    </row>
    <row r="47" spans="2:17" x14ac:dyDescent="0.3">
      <c r="B47" s="337" t="s">
        <v>1469</v>
      </c>
      <c r="C47" s="345"/>
      <c r="D47" s="346">
        <v>0</v>
      </c>
      <c r="E47" s="346"/>
      <c r="F47" s="346">
        <f>+SUMIF(Clasificaciones!B:B,'Balance General'!B47,Clasificaciones!K:K)</f>
        <v>0</v>
      </c>
      <c r="G47" s="347"/>
      <c r="H47" s="353"/>
      <c r="I47" s="353"/>
      <c r="J47" s="346"/>
      <c r="K47" s="346"/>
      <c r="L47" s="346"/>
      <c r="O47" s="21"/>
      <c r="P47" s="21"/>
    </row>
    <row r="48" spans="2:17" x14ac:dyDescent="0.3">
      <c r="B48" s="337" t="s">
        <v>1259</v>
      </c>
      <c r="C48" s="345"/>
      <c r="D48" s="346">
        <f>SUMIF(Clasificaciones!B:B,'Balance General'!B48,Clasificaciones!G:G)</f>
        <v>900000000</v>
      </c>
      <c r="E48" s="346"/>
      <c r="F48" s="346">
        <v>851000000</v>
      </c>
      <c r="G48" s="344"/>
      <c r="H48" s="353"/>
      <c r="I48" s="353"/>
      <c r="J48" s="346"/>
      <c r="K48" s="346"/>
      <c r="L48" s="346"/>
      <c r="O48" s="21"/>
      <c r="P48" s="21"/>
    </row>
    <row r="49" spans="2:16" x14ac:dyDescent="0.3">
      <c r="B49" s="337" t="s">
        <v>1442</v>
      </c>
      <c r="C49" s="345"/>
      <c r="D49" s="346">
        <f>SUMIF(Clasificaciones!B:B,'Balance General'!B49,Clasificaciones!G:G)</f>
        <v>0</v>
      </c>
      <c r="E49" s="346"/>
      <c r="F49" s="346">
        <f>+SUMIF(Clasificaciones!B:B,'Balance General'!B49,Clasificaciones!K:K)</f>
        <v>0</v>
      </c>
      <c r="G49" s="347"/>
      <c r="H49" s="336" t="s">
        <v>1470</v>
      </c>
      <c r="I49" s="336"/>
      <c r="J49" s="343">
        <f>+SUM(J50:J51)</f>
        <v>0</v>
      </c>
      <c r="K49" s="343"/>
      <c r="L49" s="346">
        <f>+SUMIF(Clasificaciones!B:B,'Balance General'!H49,Clasificaciones!K:K)</f>
        <v>0</v>
      </c>
      <c r="O49" s="350"/>
      <c r="P49" s="21"/>
    </row>
    <row r="50" spans="2:16" x14ac:dyDescent="0.3">
      <c r="B50" s="337"/>
      <c r="C50" s="345"/>
      <c r="D50" s="346"/>
      <c r="E50" s="346"/>
      <c r="F50" s="346"/>
      <c r="G50" s="347"/>
      <c r="H50" s="353" t="s">
        <v>1471</v>
      </c>
      <c r="I50" s="353"/>
      <c r="J50" s="346">
        <f>+SUMIF(Clasificaciones!B:B,'Balance General'!H50,Clasificaciones!G:G)</f>
        <v>0</v>
      </c>
      <c r="K50" s="346"/>
      <c r="L50" s="346">
        <f>+SUMIF(Clasificaciones!B:B,'Balance General'!H50,Clasificaciones!K:K)</f>
        <v>0</v>
      </c>
      <c r="O50" s="350"/>
      <c r="P50" s="21"/>
    </row>
    <row r="51" spans="2:16" x14ac:dyDescent="0.3">
      <c r="B51" s="336" t="s">
        <v>1472</v>
      </c>
      <c r="C51" s="345"/>
      <c r="D51" s="343">
        <f>+SUM(D52:D59)</f>
        <v>0</v>
      </c>
      <c r="E51" s="343"/>
      <c r="F51" s="343">
        <f>+SUM(F52:F59)</f>
        <v>1000000</v>
      </c>
      <c r="G51" s="347"/>
      <c r="H51" s="353" t="s">
        <v>1473</v>
      </c>
      <c r="I51" s="353"/>
      <c r="J51" s="346">
        <v>0</v>
      </c>
      <c r="K51" s="346"/>
      <c r="L51" s="346">
        <f>+SUMIF(Clasificaciones!B:B,'Balance General'!H51,Clasificaciones!K:K)</f>
        <v>0</v>
      </c>
      <c r="O51" s="350"/>
      <c r="P51" s="21"/>
    </row>
    <row r="52" spans="2:16" x14ac:dyDescent="0.3">
      <c r="B52" s="337" t="s">
        <v>1474</v>
      </c>
      <c r="C52" s="345"/>
      <c r="D52" s="346">
        <f>SUMIF(Clasificaciones!B:B,'Balance General'!B52,Clasificaciones!G:G)</f>
        <v>0</v>
      </c>
      <c r="E52" s="346"/>
      <c r="F52" s="346">
        <f>+SUMIF(Clasificaciones!B:B,'Balance General'!B52,Clasificaciones!K:K)</f>
        <v>0</v>
      </c>
      <c r="G52" s="347"/>
      <c r="H52" s="353"/>
      <c r="I52" s="353"/>
      <c r="J52" s="346"/>
      <c r="K52" s="346"/>
      <c r="L52" s="346"/>
      <c r="O52" s="350"/>
      <c r="P52" s="21"/>
    </row>
    <row r="53" spans="2:16" x14ac:dyDescent="0.3">
      <c r="B53" s="337" t="s">
        <v>1475</v>
      </c>
      <c r="C53" s="345"/>
      <c r="D53" s="346">
        <v>0</v>
      </c>
      <c r="E53" s="346"/>
      <c r="F53" s="346">
        <v>1000000</v>
      </c>
      <c r="G53" s="347"/>
      <c r="H53" s="336" t="s">
        <v>1476</v>
      </c>
      <c r="I53" s="336"/>
      <c r="J53" s="343">
        <f>+SUM(J54:J56)</f>
        <v>0</v>
      </c>
      <c r="K53" s="343"/>
      <c r="L53" s="346">
        <f>+SUMIF(Clasificaciones!B:B,'Balance General'!H53,Clasificaciones!K:K)</f>
        <v>0</v>
      </c>
      <c r="O53" s="21"/>
      <c r="P53" s="21"/>
    </row>
    <row r="54" spans="2:16" x14ac:dyDescent="0.3">
      <c r="B54" s="337" t="s">
        <v>1477</v>
      </c>
      <c r="C54" s="345"/>
      <c r="D54" s="346">
        <f>SUMIF(Clasificaciones!B:B,'Balance General'!B54,Clasificaciones!G:G)</f>
        <v>0</v>
      </c>
      <c r="E54" s="346"/>
      <c r="F54" s="346">
        <f>+SUMIF(Clasificaciones!B:B,'Balance General'!B54,Clasificaciones!K:K)</f>
        <v>0</v>
      </c>
      <c r="G54" s="344"/>
      <c r="H54" s="353" t="s">
        <v>1478</v>
      </c>
      <c r="I54" s="353"/>
      <c r="J54" s="346">
        <f>+SUMIF(Clasificaciones!B:B,'Balance General'!H54,Clasificaciones!G:G)</f>
        <v>0</v>
      </c>
      <c r="K54" s="346"/>
      <c r="L54" s="346">
        <f>+SUMIF(Clasificaciones!B:B,'Balance General'!H54,Clasificaciones!K:K)</f>
        <v>0</v>
      </c>
      <c r="O54" s="21"/>
      <c r="P54" s="21"/>
    </row>
    <row r="55" spans="2:16" x14ac:dyDescent="0.3">
      <c r="B55" s="337" t="s">
        <v>1479</v>
      </c>
      <c r="C55" s="345"/>
      <c r="D55" s="346">
        <f>SUMIF(Clasificaciones!B:B,'Balance General'!B55,Clasificaciones!G:G)</f>
        <v>0</v>
      </c>
      <c r="E55" s="346"/>
      <c r="F55" s="346">
        <f>+SUMIF(Clasificaciones!B:B,'Balance General'!B55,Clasificaciones!K:K)</f>
        <v>0</v>
      </c>
      <c r="G55" s="347"/>
      <c r="H55" s="353" t="s">
        <v>1480</v>
      </c>
      <c r="I55" s="353"/>
      <c r="J55" s="346">
        <f>+SUMIF(Clasificaciones!B:B,'Balance General'!H55,Clasificaciones!G:G)</f>
        <v>0</v>
      </c>
      <c r="K55" s="346"/>
      <c r="L55" s="346">
        <f>+SUMIF(Clasificaciones!B:B,'Balance General'!H55,Clasificaciones!K:K)</f>
        <v>0</v>
      </c>
      <c r="O55" s="21"/>
      <c r="P55" s="21"/>
    </row>
    <row r="56" spans="2:16" x14ac:dyDescent="0.3">
      <c r="B56" s="337" t="s">
        <v>1481</v>
      </c>
      <c r="C56" s="345"/>
      <c r="D56" s="346">
        <f>SUMIF(Clasificaciones!B:B,'Balance General'!B56,Clasificaciones!G:G)</f>
        <v>0</v>
      </c>
      <c r="E56" s="346"/>
      <c r="F56" s="346">
        <f>+SUMIF(Clasificaciones!B:B,'Balance General'!B56,Clasificaciones!K:K)</f>
        <v>0</v>
      </c>
      <c r="G56" s="347"/>
      <c r="H56" s="353" t="s">
        <v>1482</v>
      </c>
      <c r="I56" s="353"/>
      <c r="J56" s="346">
        <f>+SUMIF(Clasificaciones!B:B,'Balance General'!H56,Clasificaciones!G:G)</f>
        <v>0</v>
      </c>
      <c r="K56" s="346"/>
      <c r="L56" s="346">
        <f>+SUMIF(Clasificaciones!B:B,'Balance General'!H56,Clasificaciones!K:K)</f>
        <v>0</v>
      </c>
      <c r="O56" s="21"/>
      <c r="P56" s="21"/>
    </row>
    <row r="57" spans="2:16" x14ac:dyDescent="0.3">
      <c r="B57" s="337" t="s">
        <v>1453</v>
      </c>
      <c r="C57" s="345"/>
      <c r="D57" s="346"/>
      <c r="E57" s="346"/>
      <c r="F57" s="346"/>
      <c r="G57" s="347"/>
      <c r="H57" s="340" t="s">
        <v>1483</v>
      </c>
      <c r="I57" s="340"/>
      <c r="J57" s="343">
        <v>0</v>
      </c>
      <c r="K57" s="343"/>
      <c r="L57" s="346">
        <f>+SUMIF(Clasificaciones!B:B,'Balance General'!H57,Clasificaciones!K:K)</f>
        <v>0</v>
      </c>
      <c r="O57" s="21"/>
      <c r="P57" s="21"/>
    </row>
    <row r="58" spans="2:16" x14ac:dyDescent="0.3">
      <c r="B58" s="337" t="s">
        <v>1484</v>
      </c>
      <c r="C58" s="345"/>
      <c r="D58" s="346">
        <f>SUMIF(Clasificaciones!B:B,'Balance General'!B58,Clasificaciones!G:G)</f>
        <v>0</v>
      </c>
      <c r="E58" s="346"/>
      <c r="F58" s="346">
        <v>0</v>
      </c>
      <c r="G58" s="347"/>
      <c r="H58" s="340" t="s">
        <v>1485</v>
      </c>
      <c r="I58" s="340"/>
      <c r="J58" s="343">
        <f>+J57+J38</f>
        <v>72108313862</v>
      </c>
      <c r="K58" s="343"/>
      <c r="L58" s="343">
        <f>+L57+L38</f>
        <v>22688504323</v>
      </c>
      <c r="M58" s="350"/>
      <c r="O58" s="21"/>
      <c r="P58" s="21"/>
    </row>
    <row r="59" spans="2:16" x14ac:dyDescent="0.3">
      <c r="B59" s="337" t="s">
        <v>1486</v>
      </c>
      <c r="C59" s="345"/>
      <c r="D59" s="346">
        <f>SUMIF(Clasificaciones!B:B,'Balance General'!B59,Clasificaciones!G:G)</f>
        <v>0</v>
      </c>
      <c r="E59" s="346"/>
      <c r="F59" s="346">
        <v>0</v>
      </c>
      <c r="G59" s="347"/>
      <c r="H59" s="337"/>
      <c r="I59" s="337"/>
      <c r="J59" s="346"/>
      <c r="K59" s="346"/>
      <c r="L59" s="346"/>
      <c r="O59" s="21"/>
      <c r="P59" s="21"/>
    </row>
    <row r="60" spans="2:16" x14ac:dyDescent="0.3">
      <c r="B60" s="337"/>
      <c r="C60" s="345"/>
      <c r="D60" s="346"/>
      <c r="E60" s="346"/>
      <c r="F60" s="346"/>
      <c r="G60" s="347"/>
      <c r="H60" s="340" t="s">
        <v>362</v>
      </c>
      <c r="I60" s="340"/>
      <c r="J60" s="346"/>
      <c r="K60" s="346"/>
      <c r="L60" s="346"/>
      <c r="O60" s="21"/>
      <c r="P60" s="21"/>
    </row>
    <row r="61" spans="2:16" x14ac:dyDescent="0.3">
      <c r="B61" s="340" t="s">
        <v>1261</v>
      </c>
      <c r="C61" s="354" t="s">
        <v>1487</v>
      </c>
      <c r="D61" s="355">
        <f>SUMIF(Clasificaciones!B:B,'Balance General'!B61,Clasificaciones!G:G)</f>
        <v>1045579988</v>
      </c>
      <c r="E61" s="355"/>
      <c r="F61" s="355">
        <v>17546645</v>
      </c>
      <c r="G61" s="347"/>
      <c r="H61" s="356" t="s">
        <v>1488</v>
      </c>
      <c r="I61" s="357" t="s">
        <v>1489</v>
      </c>
      <c r="J61" s="343">
        <f>+'Consolidado 2021'!H270-J64</f>
        <v>30343385023.631874</v>
      </c>
      <c r="K61" s="343"/>
      <c r="L61" s="343">
        <v>12796909126</v>
      </c>
      <c r="O61" s="21"/>
      <c r="P61" s="21"/>
    </row>
    <row r="62" spans="2:16" x14ac:dyDescent="0.3">
      <c r="B62" s="348" t="s">
        <v>1266</v>
      </c>
      <c r="C62" s="354"/>
      <c r="D62" s="358">
        <f>SUMIF(Clasificaciones!B:B,'Balance General'!B62,Clasificaciones!G:G)</f>
        <v>-10541588</v>
      </c>
      <c r="E62" s="358"/>
      <c r="F62" s="358">
        <v>-2839598</v>
      </c>
      <c r="G62" s="347"/>
      <c r="H62" s="356"/>
      <c r="I62" s="357"/>
      <c r="J62" s="343"/>
      <c r="K62" s="343"/>
      <c r="L62" s="343"/>
      <c r="O62" s="21"/>
      <c r="P62" s="21"/>
    </row>
    <row r="63" spans="2:16" x14ac:dyDescent="0.3">
      <c r="B63" s="10"/>
      <c r="C63" s="345"/>
      <c r="D63" s="10"/>
      <c r="E63" s="10"/>
      <c r="F63" s="10"/>
      <c r="G63" s="347"/>
      <c r="H63" s="337"/>
      <c r="I63" s="337"/>
      <c r="J63" s="346"/>
      <c r="K63" s="346"/>
      <c r="L63" s="346"/>
      <c r="O63" s="21"/>
      <c r="P63" s="21"/>
    </row>
    <row r="64" spans="2:16" x14ac:dyDescent="0.3">
      <c r="B64" s="336" t="s">
        <v>1490</v>
      </c>
      <c r="C64" s="345" t="s">
        <v>1491</v>
      </c>
      <c r="D64" s="343">
        <f>+SUM(D65:D69)</f>
        <v>1332155637</v>
      </c>
      <c r="E64" s="343"/>
      <c r="F64" s="343">
        <f>+SUM(F65:F69)</f>
        <v>1412579331</v>
      </c>
      <c r="G64" s="347"/>
      <c r="H64" s="337" t="s">
        <v>1323</v>
      </c>
      <c r="I64" s="337"/>
      <c r="J64" s="346">
        <v>1585140.4734285721</v>
      </c>
      <c r="K64" s="346"/>
      <c r="L64" s="346">
        <v>1029720</v>
      </c>
      <c r="O64" s="21"/>
      <c r="P64" s="21"/>
    </row>
    <row r="65" spans="2:16" x14ac:dyDescent="0.3">
      <c r="B65" s="337" t="s">
        <v>295</v>
      </c>
      <c r="C65" s="345"/>
      <c r="D65" s="358">
        <f>SUMIF(Clasificaciones!B:B,'Balance General'!B65,Clasificaciones!G:G)</f>
        <v>601939952</v>
      </c>
      <c r="E65" s="343"/>
      <c r="F65" s="346">
        <v>446955176</v>
      </c>
      <c r="G65" s="347"/>
      <c r="H65" s="337"/>
      <c r="I65" s="337"/>
      <c r="J65" s="742"/>
      <c r="K65" s="346"/>
      <c r="L65" s="741"/>
      <c r="O65" s="21"/>
      <c r="P65" s="21"/>
    </row>
    <row r="66" spans="2:16" x14ac:dyDescent="0.3">
      <c r="B66" s="337" t="s">
        <v>298</v>
      </c>
      <c r="C66" s="345"/>
      <c r="D66" s="358">
        <f>SUMIF(Clasificaciones!B:B,'Balance General'!B66,Clasificaciones!G:G)</f>
        <v>8000000</v>
      </c>
      <c r="E66" s="343"/>
      <c r="F66" s="346">
        <v>8000000</v>
      </c>
      <c r="G66" s="347"/>
      <c r="H66" s="337"/>
      <c r="I66" s="337"/>
      <c r="J66" s="346"/>
      <c r="K66" s="346"/>
      <c r="L66" s="741"/>
      <c r="O66" s="21"/>
      <c r="P66" s="21"/>
    </row>
    <row r="67" spans="2:16" x14ac:dyDescent="0.3">
      <c r="B67" s="337" t="s">
        <v>299</v>
      </c>
      <c r="C67" s="345"/>
      <c r="D67" s="358">
        <f>SUMIF(Clasificaciones!B:B,'Balance General'!B67,Clasificaciones!G:G)</f>
        <v>457571471</v>
      </c>
      <c r="E67" s="343"/>
      <c r="F67" s="346">
        <v>457571471</v>
      </c>
      <c r="G67" s="347"/>
      <c r="H67" s="337"/>
      <c r="I67" s="337"/>
      <c r="J67" s="346"/>
      <c r="K67" s="346"/>
      <c r="L67" s="346"/>
      <c r="M67" s="359"/>
      <c r="O67" s="21"/>
      <c r="P67" s="21"/>
    </row>
    <row r="68" spans="2:16" x14ac:dyDescent="0.3">
      <c r="B68" s="337" t="s">
        <v>303</v>
      </c>
      <c r="C68" s="345"/>
      <c r="D68" s="358">
        <f>SUMIF(Clasificaciones!B:B,'Balance General'!B68,Clasificaciones!G:G)</f>
        <v>736036747</v>
      </c>
      <c r="E68" s="343"/>
      <c r="F68" s="346">
        <v>664927388</v>
      </c>
      <c r="G68" s="347"/>
      <c r="H68" s="337"/>
      <c r="I68" s="337"/>
      <c r="J68" s="346"/>
      <c r="K68" s="346"/>
      <c r="L68" s="346"/>
      <c r="O68" s="21"/>
      <c r="P68" s="21"/>
    </row>
    <row r="69" spans="2:16" x14ac:dyDescent="0.3">
      <c r="B69" s="337" t="s">
        <v>1274</v>
      </c>
      <c r="C69" s="345"/>
      <c r="D69" s="358">
        <f>SUMIF(Clasificaciones!B:B,'Balance General'!B69,Clasificaciones!G:G)</f>
        <v>-471392533</v>
      </c>
      <c r="E69" s="346"/>
      <c r="F69" s="346">
        <v>-164874704</v>
      </c>
      <c r="G69" s="347"/>
      <c r="H69" s="12"/>
      <c r="I69" s="12"/>
      <c r="J69" s="346"/>
      <c r="K69" s="346"/>
      <c r="L69" s="346"/>
      <c r="O69" s="21"/>
      <c r="P69" s="21"/>
    </row>
    <row r="70" spans="2:16" x14ac:dyDescent="0.3">
      <c r="B70" s="337"/>
      <c r="C70" s="345"/>
      <c r="D70" s="346"/>
      <c r="E70" s="346"/>
      <c r="F70" s="346"/>
      <c r="G70" s="347"/>
      <c r="H70" s="12"/>
      <c r="I70" s="12"/>
      <c r="J70" s="346"/>
      <c r="K70" s="346"/>
      <c r="L70" s="346"/>
      <c r="O70" s="21"/>
      <c r="P70" s="21"/>
    </row>
    <row r="71" spans="2:16" x14ac:dyDescent="0.3">
      <c r="B71" s="336" t="s">
        <v>1492</v>
      </c>
      <c r="C71" s="345" t="s">
        <v>1493</v>
      </c>
      <c r="D71" s="343">
        <f>+SUM(D72)</f>
        <v>12374918</v>
      </c>
      <c r="E71" s="346"/>
      <c r="F71" s="346">
        <v>0</v>
      </c>
      <c r="G71" s="347"/>
      <c r="H71" s="12"/>
      <c r="I71" s="12"/>
      <c r="J71" s="346"/>
      <c r="K71" s="346"/>
      <c r="L71" s="346"/>
      <c r="O71" s="21"/>
      <c r="P71" s="21"/>
    </row>
    <row r="72" spans="2:16" x14ac:dyDescent="0.3">
      <c r="B72" s="337" t="s">
        <v>1275</v>
      </c>
      <c r="C72" s="345"/>
      <c r="D72" s="358">
        <f>SUMIF(Clasificaciones!B:B,'Balance General'!B72,Clasificaciones!G:G)</f>
        <v>12374918</v>
      </c>
      <c r="E72" s="346"/>
      <c r="F72" s="346">
        <v>0</v>
      </c>
      <c r="G72" s="347"/>
      <c r="H72" s="12"/>
      <c r="I72" s="12"/>
      <c r="J72" s="346"/>
      <c r="K72" s="346"/>
      <c r="L72" s="346"/>
      <c r="O72" s="21"/>
      <c r="P72" s="21"/>
    </row>
    <row r="73" spans="2:16" x14ac:dyDescent="0.3">
      <c r="B73" s="337"/>
      <c r="C73" s="345"/>
      <c r="D73" s="346"/>
      <c r="E73" s="346"/>
      <c r="F73" s="346"/>
      <c r="G73" s="347"/>
      <c r="H73" s="12"/>
      <c r="I73" s="12"/>
      <c r="J73" s="346"/>
      <c r="K73" s="346"/>
      <c r="L73" s="346"/>
      <c r="O73" s="21"/>
      <c r="P73" s="21"/>
    </row>
    <row r="74" spans="2:16" x14ac:dyDescent="0.3">
      <c r="B74" s="336" t="s">
        <v>1494</v>
      </c>
      <c r="C74" s="345"/>
      <c r="D74" s="343">
        <f>+D45+D61+D64+D51+D62+D71</f>
        <v>3279568955</v>
      </c>
      <c r="E74" s="343"/>
      <c r="F74" s="343">
        <f>+F45+F61+F64+F51+F62+F71</f>
        <v>2279286378</v>
      </c>
      <c r="G74" s="347"/>
      <c r="H74" s="12"/>
      <c r="I74" s="12"/>
      <c r="J74" s="346"/>
      <c r="K74" s="346"/>
      <c r="L74" s="346"/>
      <c r="O74" s="21"/>
      <c r="P74" s="21"/>
    </row>
    <row r="75" spans="2:16" x14ac:dyDescent="0.3">
      <c r="B75" s="336"/>
      <c r="C75" s="345"/>
      <c r="D75" s="343"/>
      <c r="E75" s="343"/>
      <c r="F75" s="343"/>
      <c r="G75" s="344"/>
      <c r="H75" s="10"/>
      <c r="I75" s="10"/>
      <c r="J75" s="346"/>
      <c r="K75" s="346"/>
      <c r="L75" s="346"/>
      <c r="O75" s="21"/>
      <c r="P75" s="21"/>
    </row>
    <row r="76" spans="2:16" ht="16.2" thickBot="1" x14ac:dyDescent="0.35">
      <c r="B76" s="336" t="s">
        <v>782</v>
      </c>
      <c r="C76" s="337"/>
      <c r="D76" s="360">
        <f>+D74+D42</f>
        <v>102453284026</v>
      </c>
      <c r="E76" s="360"/>
      <c r="F76" s="360">
        <f>+F74+F42</f>
        <v>35486443169</v>
      </c>
      <c r="G76" s="344"/>
      <c r="H76" s="340" t="s">
        <v>896</v>
      </c>
      <c r="I76" s="340"/>
      <c r="J76" s="360">
        <f>+J58+J61+J64</f>
        <v>102453284026.1053</v>
      </c>
      <c r="K76" s="360"/>
      <c r="L76" s="360">
        <f>+L58+L61+L64</f>
        <v>35486443169</v>
      </c>
      <c r="M76" s="350">
        <f>+D76-J76</f>
        <v>-0.1053009033203125</v>
      </c>
      <c r="N76" s="350">
        <f>+F76-L76</f>
        <v>0</v>
      </c>
      <c r="O76" s="361"/>
      <c r="P76" s="21"/>
    </row>
    <row r="77" spans="2:16" ht="16.2" thickTop="1" x14ac:dyDescent="0.3">
      <c r="B77" s="336"/>
      <c r="C77" s="337"/>
      <c r="D77" s="343"/>
      <c r="E77" s="343"/>
      <c r="F77" s="343"/>
      <c r="G77" s="344"/>
      <c r="H77" s="10"/>
      <c r="I77" s="10"/>
      <c r="J77" s="362"/>
      <c r="K77" s="362"/>
      <c r="L77" s="10"/>
      <c r="M77" s="361"/>
      <c r="N77" s="361"/>
      <c r="O77" s="361"/>
      <c r="P77" s="21"/>
    </row>
    <row r="78" spans="2:16" x14ac:dyDescent="0.3">
      <c r="D78" s="363"/>
      <c r="E78" s="363"/>
      <c r="F78" s="363"/>
      <c r="G78" s="363"/>
      <c r="N78" s="364"/>
      <c r="O78" s="364"/>
      <c r="P78" s="21"/>
    </row>
    <row r="79" spans="2:16" x14ac:dyDescent="0.3">
      <c r="B79" s="365" t="s">
        <v>1495</v>
      </c>
      <c r="C79" s="366"/>
      <c r="D79" s="366"/>
      <c r="E79" s="366"/>
      <c r="F79" s="366"/>
      <c r="G79" s="366"/>
      <c r="O79" s="21"/>
      <c r="P79" s="21"/>
    </row>
    <row r="80" spans="2:16" x14ac:dyDescent="0.3">
      <c r="B80" s="365"/>
      <c r="C80" s="366"/>
      <c r="D80" s="366"/>
      <c r="E80" s="366"/>
      <c r="F80" s="366"/>
      <c r="G80" s="366"/>
      <c r="O80" s="21"/>
      <c r="P80" s="21"/>
    </row>
    <row r="81" spans="2:16" ht="18" x14ac:dyDescent="0.3">
      <c r="B81" s="367" t="s">
        <v>154</v>
      </c>
      <c r="C81" s="368"/>
      <c r="D81" s="369">
        <v>44561</v>
      </c>
      <c r="E81" s="369"/>
      <c r="F81" s="369">
        <v>44196</v>
      </c>
      <c r="G81" s="370"/>
      <c r="H81" s="367" t="s">
        <v>306</v>
      </c>
      <c r="I81" s="367"/>
      <c r="J81" s="369">
        <v>44561</v>
      </c>
      <c r="K81" s="369"/>
      <c r="L81" s="369">
        <v>44196</v>
      </c>
      <c r="O81" s="21"/>
      <c r="P81" s="21"/>
    </row>
    <row r="82" spans="2:16" ht="18" x14ac:dyDescent="0.35">
      <c r="B82" s="371" t="s">
        <v>1413</v>
      </c>
      <c r="C82" s="372"/>
      <c r="D82" s="373">
        <v>1153596897526.0789</v>
      </c>
      <c r="E82" s="373"/>
      <c r="F82" s="374">
        <v>840320236612.55542</v>
      </c>
      <c r="G82" s="370"/>
      <c r="H82" s="371" t="s">
        <v>1418</v>
      </c>
      <c r="I82" s="372"/>
      <c r="J82" s="373">
        <v>1153596897526.0789</v>
      </c>
      <c r="K82" s="373"/>
      <c r="L82" s="374">
        <v>840320236612.55542</v>
      </c>
      <c r="M82" s="364"/>
      <c r="O82" s="21"/>
      <c r="P82" s="21"/>
    </row>
    <row r="83" spans="2:16" ht="18" x14ac:dyDescent="0.35">
      <c r="B83" s="371" t="s">
        <v>1496</v>
      </c>
      <c r="C83" s="372"/>
      <c r="D83" s="375">
        <v>0</v>
      </c>
      <c r="E83" s="375"/>
      <c r="F83" s="375">
        <v>0</v>
      </c>
      <c r="G83" s="370"/>
      <c r="H83" s="371" t="s">
        <v>1497</v>
      </c>
      <c r="I83" s="372"/>
      <c r="J83" s="375">
        <v>0</v>
      </c>
      <c r="K83" s="375"/>
      <c r="L83" s="375">
        <v>0</v>
      </c>
      <c r="O83" s="21"/>
      <c r="P83" s="21"/>
    </row>
    <row r="84" spans="2:16" x14ac:dyDescent="0.3">
      <c r="O84" s="21"/>
      <c r="P84" s="21"/>
    </row>
    <row r="85" spans="2:16" x14ac:dyDescent="0.3">
      <c r="B85" s="376"/>
      <c r="C85" s="376"/>
      <c r="J85" s="377"/>
      <c r="K85" s="377"/>
      <c r="O85" s="21"/>
      <c r="P85" s="21"/>
    </row>
    <row r="86" spans="2:16" x14ac:dyDescent="0.3">
      <c r="B86" s="376"/>
      <c r="C86" s="376"/>
      <c r="J86" s="377"/>
      <c r="K86" s="377"/>
      <c r="O86" s="21"/>
      <c r="P86" s="21"/>
    </row>
    <row r="87" spans="2:16" x14ac:dyDescent="0.3">
      <c r="B87" s="376"/>
      <c r="C87" s="376"/>
      <c r="J87" s="377"/>
      <c r="K87" s="377"/>
      <c r="O87" s="21"/>
      <c r="P87" s="21"/>
    </row>
    <row r="88" spans="2:16" x14ac:dyDescent="0.3">
      <c r="B88" s="378"/>
      <c r="C88" s="379"/>
      <c r="D88" s="378"/>
      <c r="E88" s="378"/>
      <c r="F88" s="378"/>
      <c r="G88" s="378"/>
      <c r="H88" s="378"/>
      <c r="I88" s="378"/>
      <c r="J88" s="378"/>
      <c r="K88" s="378"/>
      <c r="L88" s="378"/>
      <c r="O88" s="21"/>
      <c r="P88" s="21"/>
    </row>
    <row r="89" spans="2:16" s="380" customFormat="1" x14ac:dyDescent="0.3">
      <c r="B89" s="380" t="s">
        <v>1498</v>
      </c>
      <c r="C89" s="381"/>
      <c r="D89" s="382" t="s">
        <v>1499</v>
      </c>
      <c r="E89" s="378"/>
      <c r="G89" s="382"/>
      <c r="H89" s="382" t="s">
        <v>1500</v>
      </c>
      <c r="J89" s="382" t="s">
        <v>1501</v>
      </c>
      <c r="K89" s="382"/>
      <c r="L89" s="382"/>
    </row>
    <row r="90" spans="2:16" s="366" customFormat="1" x14ac:dyDescent="0.3">
      <c r="B90" s="366" t="s">
        <v>62</v>
      </c>
      <c r="C90" s="381"/>
      <c r="D90" s="381" t="s">
        <v>63</v>
      </c>
      <c r="E90" s="379"/>
      <c r="G90" s="381"/>
      <c r="H90" s="381" t="s">
        <v>122</v>
      </c>
      <c r="J90" s="381" t="s">
        <v>1502</v>
      </c>
      <c r="K90" s="381"/>
      <c r="L90" s="381"/>
    </row>
    <row r="91" spans="2:16" ht="4.5" customHeight="1" x14ac:dyDescent="0.3">
      <c r="B91" s="376"/>
      <c r="C91" s="376"/>
      <c r="O91" s="21"/>
      <c r="P91" s="21"/>
    </row>
    <row r="92" spans="2:16" x14ac:dyDescent="0.3">
      <c r="B92" s="376"/>
      <c r="C92" s="376"/>
      <c r="O92" s="21"/>
      <c r="P92" s="21"/>
    </row>
    <row r="93" spans="2:16" x14ac:dyDescent="0.3">
      <c r="B93" s="376"/>
      <c r="C93" s="376"/>
      <c r="O93" s="21"/>
      <c r="P93" s="21"/>
    </row>
    <row r="94" spans="2:16" x14ac:dyDescent="0.3">
      <c r="F94" s="383"/>
      <c r="G94" s="383"/>
      <c r="O94" s="21"/>
      <c r="P94" s="21"/>
    </row>
    <row r="95" spans="2:16" x14ac:dyDescent="0.3">
      <c r="O95" s="21"/>
      <c r="P95" s="21"/>
    </row>
    <row r="96" spans="2:16" x14ac:dyDescent="0.3">
      <c r="O96" s="21"/>
      <c r="P96" s="21"/>
    </row>
    <row r="97" spans="2:16" x14ac:dyDescent="0.3">
      <c r="O97" s="21"/>
      <c r="P97" s="21"/>
    </row>
    <row r="98" spans="2:16" x14ac:dyDescent="0.3">
      <c r="J98" s="350"/>
      <c r="K98" s="350"/>
      <c r="O98" s="21"/>
      <c r="P98" s="21"/>
    </row>
    <row r="99" spans="2:16" x14ac:dyDescent="0.3">
      <c r="J99" s="350"/>
      <c r="K99" s="350"/>
      <c r="O99" s="21"/>
      <c r="P99" s="21"/>
    </row>
    <row r="100" spans="2:16" x14ac:dyDescent="0.3">
      <c r="B100" s="743" t="s">
        <v>1937</v>
      </c>
    </row>
    <row r="101" spans="2:16" x14ac:dyDescent="0.3">
      <c r="B101" s="744" t="s">
        <v>1938</v>
      </c>
    </row>
    <row r="102" spans="2:16" x14ac:dyDescent="0.3">
      <c r="B102" s="745" t="s">
        <v>1939</v>
      </c>
    </row>
  </sheetData>
  <mergeCells count="3">
    <mergeCell ref="B3:L3"/>
    <mergeCell ref="B4:L4"/>
    <mergeCell ref="B5:L5"/>
  </mergeCells>
  <hyperlinks>
    <hyperlink ref="L8" location="Índice!A1" display="Índice" xr:uid="{83574BE3-93C7-49B8-8CBA-74943B125135}"/>
  </hyperlinks>
  <printOptions horizontalCentered="1" verticalCentered="1"/>
  <pageMargins left="0.62992125984251968" right="0.23622047244094491" top="0.74803149606299213" bottom="0.74803149606299213" header="0.31496062992125984" footer="0.31496062992125984"/>
  <pageSetup paperSize="9" scale="42" orientation="landscape" r:id="rId1"/>
  <colBreaks count="1" manualBreakCount="1">
    <brk id="12"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0EF24-03F5-4099-A8A5-10CE980AB9D9}">
  <sheetPr>
    <tabColor rgb="FF0070C0"/>
    <pageSetUpPr fitToPage="1"/>
  </sheetPr>
  <dimension ref="B1:V114"/>
  <sheetViews>
    <sheetView showGridLines="0" topLeftCell="A96" zoomScale="80" zoomScaleNormal="80" zoomScaleSheetLayoutView="90" workbookViewId="0">
      <selection activeCell="B109" sqref="B109"/>
    </sheetView>
  </sheetViews>
  <sheetFormatPr baseColWidth="10" defaultColWidth="11.44140625" defaultRowHeight="15.6" x14ac:dyDescent="0.3"/>
  <cols>
    <col min="1" max="1" width="2.6640625" style="21" customWidth="1"/>
    <col min="2" max="2" width="63.6640625" style="21" customWidth="1"/>
    <col min="3" max="3" width="8.88671875" style="21" customWidth="1"/>
    <col min="4" max="4" width="13.5546875" style="21" customWidth="1"/>
    <col min="5" max="5" width="18.6640625" style="361" customWidth="1"/>
    <col min="6" max="6" width="2.109375" style="21" customWidth="1"/>
    <col min="7" max="7" width="18.6640625" style="361" customWidth="1"/>
    <col min="8" max="8" width="17.88671875" style="397" bestFit="1" customWidth="1"/>
    <col min="9" max="9" width="17.88671875" style="21" bestFit="1" customWidth="1"/>
    <col min="10" max="10" width="6.88671875" style="21" customWidth="1"/>
    <col min="11" max="11" width="20.6640625" style="21" bestFit="1" customWidth="1"/>
    <col min="12" max="16384" width="11.44140625" style="21"/>
  </cols>
  <sheetData>
    <row r="1" spans="2:22" s="25" customFormat="1" ht="13.8" x14ac:dyDescent="0.3"/>
    <row r="2" spans="2:22" ht="20.399999999999999" customHeight="1" x14ac:dyDescent="0.3">
      <c r="B2" s="22"/>
      <c r="C2" s="22"/>
      <c r="D2" s="22"/>
      <c r="E2" s="22"/>
      <c r="F2" s="22"/>
      <c r="G2" s="22"/>
      <c r="H2" s="22"/>
      <c r="I2" s="22"/>
      <c r="J2" s="22"/>
      <c r="K2" s="22"/>
      <c r="L2" s="22"/>
      <c r="M2" s="22"/>
      <c r="N2" s="22"/>
      <c r="O2" s="22"/>
      <c r="P2" s="22"/>
      <c r="Q2" s="22"/>
      <c r="R2" s="22"/>
      <c r="S2" s="22"/>
      <c r="T2" s="22"/>
      <c r="U2" s="22"/>
      <c r="V2" s="22"/>
    </row>
    <row r="3" spans="2:22" ht="18" x14ac:dyDescent="0.3">
      <c r="B3" s="750"/>
      <c r="C3" s="750"/>
      <c r="D3" s="750"/>
      <c r="E3" s="750"/>
      <c r="F3" s="750"/>
      <c r="G3" s="750"/>
      <c r="H3" s="750"/>
      <c r="I3" s="750"/>
      <c r="J3" s="750"/>
      <c r="K3" s="750"/>
      <c r="L3" s="750"/>
      <c r="O3" s="23"/>
      <c r="P3" s="23"/>
    </row>
    <row r="4" spans="2:22" ht="18" x14ac:dyDescent="0.3">
      <c r="B4" s="750"/>
      <c r="C4" s="750"/>
      <c r="D4" s="750"/>
      <c r="E4" s="750"/>
      <c r="F4" s="750"/>
      <c r="G4" s="750"/>
      <c r="H4" s="750"/>
      <c r="I4" s="750"/>
      <c r="J4" s="750"/>
      <c r="K4" s="750"/>
      <c r="L4" s="750"/>
      <c r="O4" s="23"/>
      <c r="P4" s="23"/>
    </row>
    <row r="5" spans="2:22" ht="18.600000000000001" customHeight="1" x14ac:dyDescent="0.3">
      <c r="B5" s="750"/>
      <c r="C5" s="750"/>
      <c r="D5" s="750"/>
      <c r="E5" s="750"/>
      <c r="F5" s="750"/>
      <c r="G5" s="750"/>
      <c r="H5" s="750"/>
      <c r="I5" s="750"/>
      <c r="J5" s="750"/>
      <c r="K5" s="750"/>
      <c r="L5" s="750"/>
      <c r="O5" s="23"/>
      <c r="P5" s="23"/>
    </row>
    <row r="6" spans="2:22" ht="20.399999999999999" customHeight="1" x14ac:dyDescent="0.3">
      <c r="B6" s="24"/>
      <c r="C6" s="24"/>
      <c r="D6" s="24"/>
      <c r="E6" s="24"/>
      <c r="F6" s="24"/>
      <c r="G6" s="24"/>
      <c r="H6" s="24"/>
      <c r="I6" s="24"/>
      <c r="J6" s="24"/>
      <c r="K6" s="24"/>
      <c r="L6" s="24"/>
      <c r="M6" s="24"/>
      <c r="N6" s="24"/>
      <c r="O6" s="24"/>
      <c r="P6" s="24"/>
      <c r="Q6" s="24"/>
      <c r="R6" s="24"/>
      <c r="S6" s="24"/>
      <c r="T6" s="24"/>
      <c r="U6" s="24"/>
      <c r="V6" s="24"/>
    </row>
    <row r="7" spans="2:22" ht="10.8" customHeight="1" x14ac:dyDescent="0.35">
      <c r="B7" s="324"/>
      <c r="C7" s="324"/>
      <c r="D7" s="324"/>
      <c r="E7" s="384"/>
      <c r="F7" s="324"/>
      <c r="G7" s="384"/>
      <c r="H7" s="26"/>
      <c r="I7" s="385"/>
      <c r="J7" s="385"/>
    </row>
    <row r="8" spans="2:22" ht="19.2" x14ac:dyDescent="0.35">
      <c r="B8" s="324" t="s">
        <v>16</v>
      </c>
      <c r="C8" s="324"/>
      <c r="D8" s="324"/>
      <c r="E8" s="384"/>
      <c r="F8" s="324"/>
      <c r="G8" s="384"/>
      <c r="H8" s="26" t="s">
        <v>15</v>
      </c>
      <c r="I8" s="385"/>
      <c r="J8" s="385"/>
    </row>
    <row r="9" spans="2:22" x14ac:dyDescent="0.3">
      <c r="B9" s="386" t="s">
        <v>1503</v>
      </c>
      <c r="C9" s="386"/>
      <c r="D9" s="386"/>
      <c r="E9" s="387"/>
      <c r="F9" s="386"/>
      <c r="G9" s="387"/>
      <c r="H9" s="388"/>
      <c r="I9" s="329"/>
    </row>
    <row r="10" spans="2:22" x14ac:dyDescent="0.3">
      <c r="B10" s="329" t="s">
        <v>1425</v>
      </c>
      <c r="C10" s="329"/>
      <c r="D10" s="329"/>
      <c r="E10" s="329"/>
      <c r="F10" s="329"/>
      <c r="G10" s="329"/>
      <c r="H10" s="389"/>
      <c r="I10" s="329"/>
    </row>
    <row r="11" spans="2:22" ht="15.6" customHeight="1" x14ac:dyDescent="0.3">
      <c r="B11" s="390" t="s">
        <v>1426</v>
      </c>
      <c r="C11" s="391"/>
      <c r="D11" s="391"/>
      <c r="E11" s="392"/>
      <c r="F11" s="391"/>
      <c r="G11" s="393"/>
      <c r="H11" s="394"/>
      <c r="I11" s="329"/>
    </row>
    <row r="12" spans="2:22" ht="15.6" customHeight="1" x14ac:dyDescent="0.3">
      <c r="B12" s="390"/>
      <c r="C12" s="391"/>
      <c r="D12" s="391"/>
      <c r="E12" s="392"/>
      <c r="F12" s="391"/>
      <c r="G12" s="393"/>
      <c r="H12" s="394"/>
      <c r="I12" s="329"/>
    </row>
    <row r="13" spans="2:22" x14ac:dyDescent="0.3">
      <c r="B13" s="395"/>
      <c r="C13" s="395"/>
      <c r="D13" s="395"/>
      <c r="E13" s="396">
        <v>44561</v>
      </c>
      <c r="F13" s="333"/>
      <c r="G13" s="396">
        <v>44196</v>
      </c>
      <c r="I13" s="380"/>
    </row>
    <row r="14" spans="2:22" ht="9.6" customHeight="1" x14ac:dyDescent="0.3">
      <c r="B14" s="10"/>
      <c r="C14" s="10"/>
      <c r="D14" s="10"/>
      <c r="E14" s="398"/>
      <c r="F14" s="399"/>
      <c r="G14" s="398"/>
      <c r="I14" s="380"/>
    </row>
    <row r="15" spans="2:22" ht="15" customHeight="1" x14ac:dyDescent="0.3">
      <c r="B15" s="12" t="s">
        <v>1504</v>
      </c>
      <c r="C15" s="12"/>
      <c r="D15" s="12"/>
      <c r="E15" s="400">
        <f>+E17+E21+E25+E29+E30+E31+E32+E33+E34+E35+E36+E37</f>
        <v>24007646266</v>
      </c>
      <c r="F15" s="401"/>
      <c r="G15" s="400">
        <f>+G17+G21+G25+G29+G30+G31+G32+G33+G34+G35+G36+G37</f>
        <v>9522751380</v>
      </c>
      <c r="H15" s="402"/>
      <c r="I15" s="363"/>
    </row>
    <row r="16" spans="2:22" ht="10.199999999999999" customHeight="1" x14ac:dyDescent="0.3">
      <c r="B16" s="12"/>
      <c r="C16" s="12"/>
      <c r="D16" s="12"/>
      <c r="E16" s="400"/>
      <c r="F16" s="401"/>
      <c r="G16" s="400"/>
      <c r="H16" s="402"/>
      <c r="I16" s="363"/>
    </row>
    <row r="17" spans="2:11" ht="15" customHeight="1" x14ac:dyDescent="0.3">
      <c r="B17" s="403" t="s">
        <v>376</v>
      </c>
      <c r="C17" s="403"/>
      <c r="D17" s="12"/>
      <c r="E17" s="400">
        <f>+E18+E19</f>
        <v>470378571</v>
      </c>
      <c r="F17" s="401"/>
      <c r="G17" s="400">
        <f>+G18+G19</f>
        <v>721210509</v>
      </c>
      <c r="H17" s="402"/>
      <c r="I17" s="363"/>
      <c r="J17" s="404"/>
    </row>
    <row r="18" spans="2:11" ht="15" customHeight="1" x14ac:dyDescent="0.3">
      <c r="B18" s="405" t="s">
        <v>1325</v>
      </c>
      <c r="C18" s="405"/>
      <c r="D18" s="12"/>
      <c r="E18" s="406">
        <f>-SUMIF(Clasificaciones!B:B,'Estado de Resultados'!B18,Clasificaciones!G:G)</f>
        <v>47672139</v>
      </c>
      <c r="F18" s="407"/>
      <c r="G18" s="406">
        <f>-SUMIF(Clasificaciones!B:B,'Estado de Resultados'!B18,Clasificaciones!K:K)</f>
        <v>400000</v>
      </c>
      <c r="J18" s="404"/>
    </row>
    <row r="19" spans="2:11" ht="15" customHeight="1" x14ac:dyDescent="0.3">
      <c r="B19" s="405" t="s">
        <v>1326</v>
      </c>
      <c r="C19" s="405"/>
      <c r="D19" s="12"/>
      <c r="E19" s="406">
        <f>-SUMIF(Clasificaciones!B:B,'Estado de Resultados'!B19,Clasificaciones!G:G)</f>
        <v>422706432</v>
      </c>
      <c r="F19" s="407"/>
      <c r="G19" s="406">
        <f>-SUMIF(Clasificaciones!B:B,'Estado de Resultados'!B19,Clasificaciones!K:K)</f>
        <v>720810509</v>
      </c>
      <c r="J19" s="404"/>
    </row>
    <row r="20" spans="2:11" ht="15" customHeight="1" x14ac:dyDescent="0.3">
      <c r="B20" s="12"/>
      <c r="C20" s="12"/>
      <c r="D20" s="12"/>
      <c r="E20" s="400"/>
      <c r="F20" s="401"/>
      <c r="G20" s="400"/>
      <c r="J20" s="404"/>
    </row>
    <row r="21" spans="2:11" ht="15" customHeight="1" x14ac:dyDescent="0.3">
      <c r="B21" s="403" t="s">
        <v>1505</v>
      </c>
      <c r="C21" s="403"/>
      <c r="D21" s="12"/>
      <c r="E21" s="400">
        <f>+E22+E23</f>
        <v>0</v>
      </c>
      <c r="F21" s="401"/>
      <c r="G21" s="400">
        <v>0</v>
      </c>
      <c r="J21" s="404"/>
    </row>
    <row r="22" spans="2:11" ht="15" customHeight="1" x14ac:dyDescent="0.3">
      <c r="B22" s="405" t="s">
        <v>1506</v>
      </c>
      <c r="C22" s="405"/>
      <c r="D22" s="12"/>
      <c r="E22" s="406">
        <f>+SUMIF(Clasificaciones!B:B,'Estado de Resultados'!B22,Clasificaciones!G:G)</f>
        <v>0</v>
      </c>
      <c r="F22" s="407"/>
      <c r="G22" s="406">
        <f>-SUMIF(Clasificaciones!B:B,'Estado de Resultados'!B22,Clasificaciones!K:K)</f>
        <v>0</v>
      </c>
      <c r="J22" s="404"/>
    </row>
    <row r="23" spans="2:11" ht="15" customHeight="1" x14ac:dyDescent="0.3">
      <c r="B23" s="405" t="s">
        <v>1507</v>
      </c>
      <c r="C23" s="405"/>
      <c r="D23" s="12"/>
      <c r="E23" s="406">
        <f>+SUMIF(Clasificaciones!B:B,'Estado de Resultados'!B23,Clasificaciones!G:G)</f>
        <v>0</v>
      </c>
      <c r="F23" s="407"/>
      <c r="G23" s="406">
        <f>-SUMIF(Clasificaciones!B:B,'Estado de Resultados'!B23,Clasificaciones!K:K)</f>
        <v>0</v>
      </c>
      <c r="J23" s="404"/>
    </row>
    <row r="24" spans="2:11" ht="15" customHeight="1" x14ac:dyDescent="0.3">
      <c r="B24" s="405"/>
      <c r="C24" s="405"/>
      <c r="D24" s="12"/>
      <c r="E24" s="400"/>
      <c r="F24" s="401"/>
      <c r="G24" s="400"/>
      <c r="J24" s="404"/>
    </row>
    <row r="25" spans="2:11" ht="15" customHeight="1" x14ac:dyDescent="0.3">
      <c r="B25" s="403" t="s">
        <v>1508</v>
      </c>
      <c r="C25" s="403"/>
      <c r="D25" s="408"/>
      <c r="E25" s="400">
        <f>+E26+E27</f>
        <v>1197747725</v>
      </c>
      <c r="F25" s="401"/>
      <c r="G25" s="400">
        <f>+G26+G27</f>
        <v>754199881</v>
      </c>
      <c r="I25" s="404"/>
    </row>
    <row r="26" spans="2:11" ht="15" customHeight="1" x14ac:dyDescent="0.3">
      <c r="B26" s="409" t="s">
        <v>1332</v>
      </c>
      <c r="C26" s="409"/>
      <c r="D26" s="349"/>
      <c r="E26" s="406">
        <f>-SUMIF(Clasificaciones!B:B,'Estado de Resultados'!B26,Clasificaciones!G:G)</f>
        <v>37500000</v>
      </c>
      <c r="F26" s="407"/>
      <c r="G26" s="406">
        <f>-SUMIF(Clasificaciones!B:B,'Estado de Resultados'!B26,Clasificaciones!K:K)</f>
        <v>0</v>
      </c>
      <c r="J26" s="404"/>
    </row>
    <row r="27" spans="2:11" ht="15" customHeight="1" x14ac:dyDescent="0.3">
      <c r="B27" s="409" t="s">
        <v>1331</v>
      </c>
      <c r="C27" s="409"/>
      <c r="D27" s="349"/>
      <c r="E27" s="406">
        <f>-SUMIF(Clasificaciones!B:B,'Estado de Resultados'!B27,Clasificaciones!G:G)</f>
        <v>1160247725</v>
      </c>
      <c r="F27" s="407"/>
      <c r="G27" s="406">
        <f>-SUMIF(Clasificaciones!B:B,'Estado de Resultados'!B27,Clasificaciones!K:K)</f>
        <v>754199881</v>
      </c>
      <c r="J27" s="404"/>
    </row>
    <row r="28" spans="2:11" ht="15" customHeight="1" x14ac:dyDescent="0.3">
      <c r="B28" s="349"/>
      <c r="C28" s="349"/>
      <c r="D28" s="349"/>
      <c r="E28" s="406"/>
      <c r="F28" s="407"/>
      <c r="G28" s="400"/>
      <c r="J28" s="404"/>
    </row>
    <row r="29" spans="2:11" ht="15" customHeight="1" x14ac:dyDescent="0.3">
      <c r="B29" s="349" t="s">
        <v>1509</v>
      </c>
      <c r="C29" s="349"/>
      <c r="D29" s="349"/>
      <c r="E29" s="406">
        <f>-SUMIF(Clasificaciones!B:B,'Estado de Resultados'!B29,Clasificaciones!G:G)</f>
        <v>0</v>
      </c>
      <c r="F29" s="407"/>
      <c r="G29" s="406">
        <f>-SUMIF(Clasificaciones!B:B,'Estado de Resultados'!B29,Clasificaciones!K:K)</f>
        <v>0</v>
      </c>
      <c r="I29" s="404"/>
    </row>
    <row r="30" spans="2:11" ht="15" customHeight="1" x14ac:dyDescent="0.3">
      <c r="B30" s="349" t="s">
        <v>1334</v>
      </c>
      <c r="C30" s="349"/>
      <c r="D30" s="349"/>
      <c r="E30" s="406">
        <f>-SUMIF(Clasificaciones!B:B,'Estado de Resultados'!B30,Clasificaciones!G:G)</f>
        <v>636364</v>
      </c>
      <c r="F30" s="407"/>
      <c r="G30" s="406">
        <f>-SUMIF(Clasificaciones!B:B,'Estado de Resultados'!B30,Clasificaciones!K:K)</f>
        <v>13561518</v>
      </c>
      <c r="I30" s="404"/>
    </row>
    <row r="31" spans="2:11" ht="15" customHeight="1" x14ac:dyDescent="0.3">
      <c r="B31" s="349" t="s">
        <v>1335</v>
      </c>
      <c r="C31" s="349"/>
      <c r="D31" s="349"/>
      <c r="E31" s="406">
        <f>-SUMIF(Clasificaciones!B:B,'Estado de Resultados'!B31,Clasificaciones!G:G)</f>
        <v>406619130</v>
      </c>
      <c r="F31" s="407"/>
      <c r="G31" s="406">
        <f>-SUMIF(Clasificaciones!B:B,'Estado de Resultados'!B31,Clasificaciones!K:K)</f>
        <v>334936935</v>
      </c>
      <c r="I31" s="404"/>
    </row>
    <row r="32" spans="2:11" ht="15" customHeight="1" x14ac:dyDescent="0.3">
      <c r="B32" s="349" t="s">
        <v>1337</v>
      </c>
      <c r="C32" s="349"/>
      <c r="D32" s="349"/>
      <c r="E32" s="406">
        <f>-SUMIF(Clasificaciones!B:B,'Estado de Resultados'!B32,Clasificaciones!G:G)</f>
        <v>2965476006</v>
      </c>
      <c r="F32" s="407"/>
      <c r="G32" s="406">
        <f>-SUMIF(Clasificaciones!B:B,'Estado de Resultados'!B32,Clasificaciones!K:K)</f>
        <v>769744785</v>
      </c>
      <c r="I32" s="404"/>
      <c r="K32" s="410"/>
    </row>
    <row r="33" spans="2:9" ht="15" customHeight="1" x14ac:dyDescent="0.3">
      <c r="B33" s="349" t="s">
        <v>1348</v>
      </c>
      <c r="C33" s="349"/>
      <c r="D33" s="349"/>
      <c r="E33" s="406">
        <f>-SUMIF(Clasificaciones!B:B,'Estado de Resultados'!B33,Clasificaciones!G:G)</f>
        <v>3593242967</v>
      </c>
      <c r="F33" s="407"/>
      <c r="G33" s="406">
        <f>-SUMIF(Clasificaciones!B:B,'Estado de Resultados'!B33,Clasificaciones!K:K)</f>
        <v>2726003555</v>
      </c>
      <c r="I33" s="404"/>
    </row>
    <row r="34" spans="2:9" ht="15" customHeight="1" x14ac:dyDescent="0.3">
      <c r="B34" s="349" t="s">
        <v>1350</v>
      </c>
      <c r="C34" s="349"/>
      <c r="D34" s="349"/>
      <c r="E34" s="406">
        <f>-SUMIF(Clasificaciones!B:B,'Estado de Resultados'!B34,Clasificaciones!G:G)</f>
        <v>7451184697</v>
      </c>
      <c r="F34" s="407"/>
      <c r="G34" s="406">
        <f>-SUMIF(Clasificaciones!B:B,'Estado de Resultados'!B34,Clasificaciones!K:K)</f>
        <v>0</v>
      </c>
      <c r="I34" s="404"/>
    </row>
    <row r="35" spans="2:9" ht="15" customHeight="1" x14ac:dyDescent="0.3">
      <c r="B35" s="349" t="s">
        <v>1339</v>
      </c>
      <c r="C35" s="349"/>
      <c r="D35" s="349"/>
      <c r="E35" s="406">
        <f>-SUMIF(Clasificaciones!B:B,'Estado de Resultados'!B35,Clasificaciones!G:G)</f>
        <v>0</v>
      </c>
      <c r="F35" s="407"/>
      <c r="G35" s="406">
        <f>-SUMIF(Clasificaciones!B:B,'Estado de Resultados'!B35,Clasificaciones!K:K)</f>
        <v>0</v>
      </c>
      <c r="I35" s="404"/>
    </row>
    <row r="36" spans="2:9" ht="15" customHeight="1" x14ac:dyDescent="0.3">
      <c r="B36" s="349" t="s">
        <v>1349</v>
      </c>
      <c r="C36" s="349"/>
      <c r="D36" s="349" t="s">
        <v>1510</v>
      </c>
      <c r="E36" s="406">
        <f>-SUMIF(Clasificaciones!B:B,'Estado de Resultados'!B36,Clasificaciones!G:G)</f>
        <v>4071041986</v>
      </c>
      <c r="F36" s="407"/>
      <c r="G36" s="406">
        <f>-SUMIF(Clasificaciones!B:B,'Estado de Resultados'!B36,Clasificaciones!K:K)</f>
        <v>3918687347</v>
      </c>
      <c r="I36" s="404"/>
    </row>
    <row r="37" spans="2:9" ht="15" customHeight="1" x14ac:dyDescent="0.3">
      <c r="B37" s="349" t="s">
        <v>427</v>
      </c>
      <c r="C37" s="349"/>
      <c r="D37" s="349" t="s">
        <v>1511</v>
      </c>
      <c r="E37" s="406">
        <f>-SUMIF(Clasificaciones!B:B,'Estado de Resultados'!B37,Clasificaciones!G:G)</f>
        <v>3851318820</v>
      </c>
      <c r="F37" s="407"/>
      <c r="G37" s="406">
        <f>-SUMIF(Clasificaciones!B:B,'Estado de Resultados'!B37,Clasificaciones!K:K)</f>
        <v>284406850</v>
      </c>
      <c r="I37" s="404"/>
    </row>
    <row r="38" spans="2:9" ht="15" customHeight="1" x14ac:dyDescent="0.3">
      <c r="B38" s="10"/>
      <c r="C38" s="10"/>
      <c r="D38" s="10"/>
      <c r="E38" s="400"/>
      <c r="F38" s="401"/>
      <c r="G38" s="406"/>
    </row>
    <row r="39" spans="2:9" ht="15" customHeight="1" x14ac:dyDescent="0.3">
      <c r="B39" s="12" t="s">
        <v>1512</v>
      </c>
      <c r="C39" s="12"/>
      <c r="D39" s="12"/>
      <c r="E39" s="400">
        <f>SUM(E40:E42)</f>
        <v>-11901251305</v>
      </c>
      <c r="F39" s="401"/>
      <c r="G39" s="400">
        <f>SUM(G40:G42)</f>
        <v>-1855067121</v>
      </c>
      <c r="I39" s="404"/>
    </row>
    <row r="40" spans="2:9" ht="15" customHeight="1" x14ac:dyDescent="0.3">
      <c r="B40" s="10" t="s">
        <v>445</v>
      </c>
      <c r="C40" s="10"/>
      <c r="D40" s="10"/>
      <c r="E40" s="406">
        <f>-+SUMIF(Clasificaciones!B:B,'Estado de Resultados'!B40,Clasificaciones!G:G)</f>
        <v>-160953638</v>
      </c>
      <c r="F40" s="407"/>
      <c r="G40" s="406">
        <f>-SUMIF(Clasificaciones!B:B,'Estado de Resultados'!B40,Clasificaciones!K:K)</f>
        <v>-56638828</v>
      </c>
      <c r="I40" s="404"/>
    </row>
    <row r="41" spans="2:9" ht="15" customHeight="1" x14ac:dyDescent="0.3">
      <c r="B41" s="10" t="s">
        <v>1367</v>
      </c>
      <c r="C41" s="10"/>
      <c r="D41" s="10"/>
      <c r="E41" s="406">
        <f>-+SUMIF(Clasificaciones!B:B,'Estado de Resultados'!B41,Clasificaciones!G:G)</f>
        <v>-347586961</v>
      </c>
      <c r="F41" s="407"/>
      <c r="G41" s="406">
        <f>-SUMIF(Clasificaciones!B:B,'Estado de Resultados'!B41,Clasificaciones!K:K)</f>
        <v>-270663265</v>
      </c>
      <c r="I41" s="404"/>
    </row>
    <row r="42" spans="2:9" x14ac:dyDescent="0.3">
      <c r="B42" s="10" t="s">
        <v>1368</v>
      </c>
      <c r="C42" s="10"/>
      <c r="D42" s="349" t="s">
        <v>1513</v>
      </c>
      <c r="E42" s="406">
        <f>-+SUMIF(Clasificaciones!B:B,'Estado de Resultados'!B42,Clasificaciones!G:G)</f>
        <v>-11392710706</v>
      </c>
      <c r="F42" s="407"/>
      <c r="G42" s="406">
        <f>-SUMIF(Clasificaciones!B:B,'Estado de Resultados'!B42,Clasificaciones!K:K)</f>
        <v>-1527765028</v>
      </c>
    </row>
    <row r="43" spans="2:9" x14ac:dyDescent="0.3">
      <c r="B43" s="10"/>
      <c r="C43" s="10"/>
      <c r="D43" s="10"/>
      <c r="E43" s="406"/>
      <c r="F43" s="407"/>
      <c r="G43" s="406"/>
    </row>
    <row r="44" spans="2:9" ht="15" customHeight="1" x14ac:dyDescent="0.3">
      <c r="B44" s="12" t="s">
        <v>1514</v>
      </c>
      <c r="C44" s="12"/>
      <c r="D44" s="12"/>
      <c r="E44" s="400">
        <f>+E15+E39</f>
        <v>12106394961</v>
      </c>
      <c r="F44" s="401"/>
      <c r="G44" s="400">
        <f>+G15+G39</f>
        <v>7667684259</v>
      </c>
      <c r="I44" s="404"/>
    </row>
    <row r="45" spans="2:9" ht="15" customHeight="1" x14ac:dyDescent="0.3">
      <c r="B45" s="12"/>
      <c r="C45" s="12"/>
      <c r="D45" s="12"/>
      <c r="E45" s="400"/>
      <c r="F45" s="401"/>
      <c r="G45" s="406"/>
    </row>
    <row r="46" spans="2:9" ht="15" customHeight="1" x14ac:dyDescent="0.3">
      <c r="B46" s="12" t="s">
        <v>1515</v>
      </c>
      <c r="C46" s="12"/>
      <c r="D46" s="12"/>
      <c r="E46" s="400">
        <f>SUM(E47:E49)</f>
        <v>-291183212</v>
      </c>
      <c r="F46" s="401"/>
      <c r="G46" s="400">
        <f>SUM(G47:G49)</f>
        <v>-567229239</v>
      </c>
      <c r="I46" s="404"/>
    </row>
    <row r="47" spans="2:9" ht="15" customHeight="1" x14ac:dyDescent="0.3">
      <c r="B47" s="10" t="s">
        <v>1371</v>
      </c>
      <c r="C47" s="10"/>
      <c r="D47" s="10"/>
      <c r="E47" s="406">
        <f>-+SUMIF(Clasificaciones!B:B,'Estado de Resultados'!B47,Clasificaciones!G:G)</f>
        <v>-159343543</v>
      </c>
      <c r="F47" s="407"/>
      <c r="G47" s="406">
        <f>-SUMIF(Clasificaciones!B:B,'Estado de Resultados'!B47,Clasificaciones!K:K)</f>
        <v>-184892822</v>
      </c>
      <c r="I47" s="404"/>
    </row>
    <row r="48" spans="2:9" ht="15" customHeight="1" x14ac:dyDescent="0.3">
      <c r="B48" s="10" t="s">
        <v>1516</v>
      </c>
      <c r="C48" s="10"/>
      <c r="D48" s="10"/>
      <c r="E48" s="406">
        <f>-+SUMIF(Clasificaciones!B:B,'Estado de Resultados'!B48,Clasificaciones!G:G)</f>
        <v>0</v>
      </c>
      <c r="F48" s="407"/>
      <c r="G48" s="406" t="s">
        <v>1517</v>
      </c>
      <c r="I48" s="404"/>
    </row>
    <row r="49" spans="2:11" ht="15" customHeight="1" x14ac:dyDescent="0.3">
      <c r="B49" s="10" t="s">
        <v>1373</v>
      </c>
      <c r="C49" s="10"/>
      <c r="D49" s="349" t="s">
        <v>1513</v>
      </c>
      <c r="E49" s="406">
        <f>-+SUMIF(Clasificaciones!B:B,'Estado de Resultados'!B49,Clasificaciones!G:G)</f>
        <v>-131839669</v>
      </c>
      <c r="F49" s="407"/>
      <c r="G49" s="406">
        <f>-SUMIF(Clasificaciones!B:B,'Estado de Resultados'!B49,Clasificaciones!K:K)</f>
        <v>-382336417</v>
      </c>
      <c r="I49" s="404"/>
    </row>
    <row r="50" spans="2:11" ht="15" customHeight="1" x14ac:dyDescent="0.3">
      <c r="B50" s="10"/>
      <c r="C50" s="10"/>
      <c r="D50" s="10"/>
      <c r="E50" s="406"/>
      <c r="F50" s="407"/>
      <c r="G50" s="406"/>
    </row>
    <row r="51" spans="2:11" ht="15" customHeight="1" x14ac:dyDescent="0.3">
      <c r="B51" s="12" t="s">
        <v>1518</v>
      </c>
      <c r="C51" s="12"/>
      <c r="D51" s="12"/>
      <c r="E51" s="400">
        <f>SUM(E52:E60)</f>
        <v>-8774314594</v>
      </c>
      <c r="F51" s="401"/>
      <c r="G51" s="400">
        <f>SUM(G52:G60)</f>
        <v>-4627478954</v>
      </c>
      <c r="I51" s="404"/>
    </row>
    <row r="52" spans="2:11" ht="15" customHeight="1" x14ac:dyDescent="0.3">
      <c r="B52" s="10" t="s">
        <v>1376</v>
      </c>
      <c r="C52" s="10"/>
      <c r="D52" s="12"/>
      <c r="E52" s="406">
        <f>-+SUMIF(Clasificaciones!B:B,'Estado de Resultados'!B52,Clasificaciones!G:G)</f>
        <v>-6316913507</v>
      </c>
      <c r="F52" s="407"/>
      <c r="G52" s="406">
        <f>-SUMIF(Clasificaciones!B:B,'Estado de Resultados'!B52,Clasificaciones!K:K)</f>
        <v>-3399937045</v>
      </c>
      <c r="I52" s="404"/>
    </row>
    <row r="53" spans="2:11" ht="15" customHeight="1" x14ac:dyDescent="0.3">
      <c r="B53" s="10" t="s">
        <v>1384</v>
      </c>
      <c r="C53" s="10"/>
      <c r="D53" s="10"/>
      <c r="E53" s="406">
        <f>-+SUMIF(Clasificaciones!B:B,'Estado de Resultados'!B53,Clasificaciones!G:G)</f>
        <v>-314401450</v>
      </c>
      <c r="F53" s="407"/>
      <c r="G53" s="406">
        <f>-SUMIF(Clasificaciones!B:B,'Estado de Resultados'!B53,Clasificaciones!K:K)</f>
        <v>-138893294</v>
      </c>
      <c r="I53" s="404"/>
    </row>
    <row r="54" spans="2:11" ht="15" customHeight="1" x14ac:dyDescent="0.3">
      <c r="B54" s="10" t="s">
        <v>1389</v>
      </c>
      <c r="C54" s="10"/>
      <c r="D54" s="10"/>
      <c r="E54" s="406">
        <f>-+SUMIF(Clasificaciones!B:B,'Estado de Resultados'!B54,Clasificaciones!G:G)</f>
        <v>-130833289</v>
      </c>
      <c r="F54" s="407"/>
      <c r="G54" s="406">
        <f>-SUMIF(Clasificaciones!B:B,'Estado de Resultados'!B54,Clasificaciones!K:K)</f>
        <v>-77765800</v>
      </c>
      <c r="K54" s="411"/>
    </row>
    <row r="55" spans="2:11" ht="15" customHeight="1" x14ac:dyDescent="0.3">
      <c r="B55" s="10" t="s">
        <v>1007</v>
      </c>
      <c r="C55" s="10"/>
      <c r="D55" s="10"/>
      <c r="E55" s="406">
        <f>-+SUMIF(Clasificaciones!B:B,'Estado de Resultados'!B55,Clasificaciones!G:G)</f>
        <v>-140696507</v>
      </c>
      <c r="F55" s="407"/>
      <c r="G55" s="406">
        <f>-SUMIF(Clasificaciones!B:B,'Estado de Resultados'!B55,Clasificaciones!K:K)</f>
        <v>-83333332</v>
      </c>
      <c r="I55" s="404"/>
    </row>
    <row r="56" spans="2:11" ht="15" customHeight="1" x14ac:dyDescent="0.3">
      <c r="B56" s="10" t="s">
        <v>1393</v>
      </c>
      <c r="C56" s="10"/>
      <c r="D56" s="10"/>
      <c r="E56" s="406">
        <f>-+SUMIF(Clasificaciones!B:B,'Estado de Resultados'!B56,Clasificaciones!G:G)</f>
        <v>-98280293</v>
      </c>
      <c r="F56" s="407"/>
      <c r="G56" s="406">
        <f>-SUMIF(Clasificaciones!B:B,'Estado de Resultados'!B56,Clasificaciones!K:K)</f>
        <v>-117107978</v>
      </c>
      <c r="I56" s="404"/>
    </row>
    <row r="57" spans="2:11" ht="15" customHeight="1" x14ac:dyDescent="0.3">
      <c r="B57" s="10" t="s">
        <v>503</v>
      </c>
      <c r="C57" s="10"/>
      <c r="D57" s="10"/>
      <c r="E57" s="406">
        <f>-+SUMIF(Clasificaciones!B:B,'Estado de Resultados'!B57,Clasificaciones!G:G)</f>
        <v>-7421455</v>
      </c>
      <c r="F57" s="407"/>
      <c r="G57" s="406">
        <f>-SUMIF(Clasificaciones!B:B,'Estado de Resultados'!B57,Clasificaciones!K:K)</f>
        <v>-892657</v>
      </c>
      <c r="I57" s="404"/>
    </row>
    <row r="58" spans="2:11" ht="15" customHeight="1" x14ac:dyDescent="0.3">
      <c r="B58" s="10" t="s">
        <v>1404</v>
      </c>
      <c r="C58" s="10"/>
      <c r="D58" s="10"/>
      <c r="E58" s="406">
        <f>-+SUMIF(Clasificaciones!B:B,'Estado de Resultados'!B58,Clasificaciones!G:G)</f>
        <v>-7548961</v>
      </c>
      <c r="F58" s="407"/>
      <c r="G58" s="406">
        <f>-SUMIF(Clasificaciones!B:B,'Estado de Resultados'!B58,Clasificaciones!K:K)</f>
        <v>-2367767</v>
      </c>
      <c r="I58" s="404"/>
    </row>
    <row r="59" spans="2:11" ht="15" customHeight="1" x14ac:dyDescent="0.3">
      <c r="B59" s="10" t="s">
        <v>505</v>
      </c>
      <c r="C59" s="10"/>
      <c r="D59" s="10"/>
      <c r="E59" s="406">
        <f>-+SUMIF(Clasificaciones!B:B,'Estado de Resultados'!B59,Clasificaciones!G:G)</f>
        <v>-21630062</v>
      </c>
      <c r="F59" s="407"/>
      <c r="G59" s="406">
        <f>-SUMIF(Clasificaciones!B:B,'Estado de Resultados'!B59,Clasificaciones!K:K)</f>
        <v>-8332245</v>
      </c>
      <c r="I59" s="404"/>
    </row>
    <row r="60" spans="2:11" ht="15" customHeight="1" x14ac:dyDescent="0.3">
      <c r="B60" s="10" t="s">
        <v>1380</v>
      </c>
      <c r="C60" s="10"/>
      <c r="D60" s="349" t="s">
        <v>1513</v>
      </c>
      <c r="E60" s="406">
        <f>-+SUMIF(Clasificaciones!B:B,'Estado de Resultados'!B60,Clasificaciones!G:G)</f>
        <v>-1736589070</v>
      </c>
      <c r="F60" s="407"/>
      <c r="G60" s="406">
        <f>-SUMIF(Clasificaciones!B:B,'Estado de Resultados'!B60,Clasificaciones!K:K)</f>
        <v>-798848836</v>
      </c>
      <c r="H60" s="412"/>
      <c r="I60" s="404"/>
    </row>
    <row r="61" spans="2:11" ht="15" customHeight="1" x14ac:dyDescent="0.3">
      <c r="B61" s="10"/>
      <c r="C61" s="10"/>
      <c r="D61" s="10"/>
      <c r="E61" s="400"/>
      <c r="F61" s="401"/>
      <c r="G61" s="406"/>
    </row>
    <row r="62" spans="2:11" ht="15" customHeight="1" x14ac:dyDescent="0.3">
      <c r="B62" s="12" t="s">
        <v>1519</v>
      </c>
      <c r="C62" s="12"/>
      <c r="D62" s="12"/>
      <c r="E62" s="400">
        <f>E44+E46+E51</f>
        <v>3040897155</v>
      </c>
      <c r="F62" s="401"/>
      <c r="G62" s="400">
        <f>G44+G46+G51</f>
        <v>2472976066</v>
      </c>
      <c r="I62" s="404"/>
    </row>
    <row r="63" spans="2:11" ht="15" customHeight="1" x14ac:dyDescent="0.3">
      <c r="B63" s="12"/>
      <c r="C63" s="12"/>
      <c r="D63" s="12"/>
      <c r="E63" s="400"/>
      <c r="F63" s="401"/>
      <c r="G63" s="400"/>
      <c r="I63" s="404"/>
    </row>
    <row r="64" spans="2:11" ht="15" customHeight="1" x14ac:dyDescent="0.3">
      <c r="B64" s="12" t="s">
        <v>1520</v>
      </c>
      <c r="C64" s="12"/>
      <c r="D64" s="12"/>
      <c r="E64" s="400">
        <f>+SUM(E65:E66)</f>
        <v>77956431</v>
      </c>
      <c r="F64" s="401"/>
      <c r="G64" s="400">
        <f>+SUM(G65:G66)</f>
        <v>0</v>
      </c>
      <c r="I64" s="404"/>
    </row>
    <row r="65" spans="2:9" ht="15" customHeight="1" x14ac:dyDescent="0.3">
      <c r="B65" s="10" t="s">
        <v>1320</v>
      </c>
      <c r="C65" s="10"/>
      <c r="D65" s="349" t="s">
        <v>1521</v>
      </c>
      <c r="E65" s="406">
        <f>-+SUMIF(Clasificaciones!B:B,'Estado de Resultados'!B65,Clasificaciones!G:G)</f>
        <v>77968648</v>
      </c>
      <c r="F65" s="407"/>
      <c r="G65" s="406">
        <f>-SUMIF(Clasificaciones!B:B,'Estado de Resultados'!B65,Clasificaciones!K:K)</f>
        <v>0</v>
      </c>
      <c r="I65" s="404"/>
    </row>
    <row r="66" spans="2:9" ht="15" customHeight="1" x14ac:dyDescent="0.3">
      <c r="B66" s="10" t="s">
        <v>1407</v>
      </c>
      <c r="C66" s="10"/>
      <c r="D66" s="349" t="s">
        <v>1521</v>
      </c>
      <c r="E66" s="406">
        <f>-+SUMIF(Clasificaciones!B:B,'Estado de Resultados'!B66,Clasificaciones!G:G)</f>
        <v>-12217</v>
      </c>
      <c r="F66" s="407"/>
      <c r="G66" s="406">
        <f>-SUMIF(Clasificaciones!B:B,'Estado de Resultados'!B66,Clasificaciones!K:K)</f>
        <v>0</v>
      </c>
      <c r="I66" s="404"/>
    </row>
    <row r="67" spans="2:9" ht="15" customHeight="1" x14ac:dyDescent="0.3">
      <c r="B67" s="10"/>
      <c r="C67" s="10"/>
      <c r="D67" s="10"/>
      <c r="E67" s="400"/>
      <c r="F67" s="401"/>
      <c r="G67" s="406"/>
    </row>
    <row r="68" spans="2:9" ht="15" customHeight="1" x14ac:dyDescent="0.3">
      <c r="B68" s="12" t="s">
        <v>1522</v>
      </c>
      <c r="C68" s="12"/>
      <c r="D68" s="12"/>
      <c r="E68" s="400">
        <f>+E69+E72</f>
        <v>-295295682</v>
      </c>
      <c r="F68" s="400">
        <f t="shared" ref="F68" si="0">+F69+F72</f>
        <v>0</v>
      </c>
      <c r="G68" s="400">
        <f>+G69+G72</f>
        <v>-148806907</v>
      </c>
      <c r="I68" s="404"/>
    </row>
    <row r="69" spans="2:9" ht="15" customHeight="1" x14ac:dyDescent="0.3">
      <c r="B69" s="12" t="s">
        <v>1523</v>
      </c>
      <c r="C69" s="10"/>
      <c r="D69" s="349" t="s">
        <v>1524</v>
      </c>
      <c r="E69" s="400">
        <f>+SUM(E70:E71)</f>
        <v>-21216287</v>
      </c>
      <c r="F69" s="400">
        <f t="shared" ref="F69:G69" si="1">+SUM(F70:F71)</f>
        <v>0</v>
      </c>
      <c r="G69" s="400">
        <f t="shared" si="1"/>
        <v>537312461</v>
      </c>
      <c r="I69" s="404"/>
    </row>
    <row r="70" spans="2:9" ht="15" customHeight="1" x14ac:dyDescent="0.3">
      <c r="B70" s="10" t="s">
        <v>1109</v>
      </c>
      <c r="C70" s="10"/>
      <c r="D70" s="10"/>
      <c r="E70" s="406">
        <f>-SUMIF(Clasificaciones!B:B,'Estado de Resultados'!B70,Clasificaciones!G:G)</f>
        <v>3714440</v>
      </c>
      <c r="F70" s="407"/>
      <c r="G70" s="406">
        <f>-SUMIF(Clasificaciones!B:B,'Estado de Resultados'!B70,Clasificaciones!K:K)</f>
        <v>1193634</v>
      </c>
      <c r="I70" s="404"/>
    </row>
    <row r="71" spans="2:9" ht="15" customHeight="1" x14ac:dyDescent="0.3">
      <c r="B71" s="10" t="s">
        <v>1360</v>
      </c>
      <c r="C71" s="10"/>
      <c r="D71" s="349" t="s">
        <v>1525</v>
      </c>
      <c r="E71" s="406">
        <f>(-Clasificaciones!G684-Clasificaciones!G865)</f>
        <v>-24930727</v>
      </c>
      <c r="F71" s="407"/>
      <c r="G71" s="406">
        <v>536118827</v>
      </c>
      <c r="I71" s="404"/>
    </row>
    <row r="72" spans="2:9" ht="15" customHeight="1" x14ac:dyDescent="0.3">
      <c r="B72" s="12" t="s">
        <v>1526</v>
      </c>
      <c r="C72" s="10"/>
      <c r="D72" s="349" t="s">
        <v>1524</v>
      </c>
      <c r="E72" s="400">
        <f>+SUM(E73:E74)</f>
        <v>-274079395</v>
      </c>
      <c r="F72" s="400"/>
      <c r="G72" s="400">
        <f t="shared" ref="G72" si="2">+SUM(G73:G74)</f>
        <v>-686119368</v>
      </c>
      <c r="I72" s="404"/>
    </row>
    <row r="73" spans="2:9" ht="15" customHeight="1" x14ac:dyDescent="0.3">
      <c r="B73" s="10" t="s">
        <v>1402</v>
      </c>
      <c r="C73" s="10"/>
      <c r="D73" s="10"/>
      <c r="E73" s="406">
        <f>-+SUMIF(Clasificaciones!B:B,'Estado de Resultados'!B73,Clasificaciones!G:G)</f>
        <v>-277598004</v>
      </c>
      <c r="F73" s="407"/>
      <c r="G73" s="406">
        <f>-SUMIF(Clasificaciones!B:B,'Estado de Resultados'!B73,Clasificaciones!K:K)</f>
        <v>-196772299</v>
      </c>
      <c r="I73" s="404"/>
    </row>
    <row r="74" spans="2:9" ht="15" customHeight="1" x14ac:dyDescent="0.3">
      <c r="B74" s="10" t="s">
        <v>1360</v>
      </c>
      <c r="C74" s="10"/>
      <c r="D74" s="349" t="s">
        <v>1525</v>
      </c>
      <c r="E74" s="406">
        <f>-Clasificaciones!G685-Clasificaciones!G866</f>
        <v>3518609</v>
      </c>
      <c r="F74" s="407"/>
      <c r="G74" s="406">
        <v>-489347069</v>
      </c>
      <c r="H74" s="413"/>
      <c r="I74" s="404"/>
    </row>
    <row r="75" spans="2:9" ht="15" customHeight="1" x14ac:dyDescent="0.3">
      <c r="B75" s="10"/>
      <c r="C75" s="10"/>
      <c r="D75" s="10"/>
      <c r="E75" s="400"/>
      <c r="F75" s="401"/>
      <c r="G75" s="406"/>
    </row>
    <row r="76" spans="2:9" ht="15" customHeight="1" x14ac:dyDescent="0.3">
      <c r="B76" s="12" t="s">
        <v>1527</v>
      </c>
      <c r="C76" s="10"/>
      <c r="D76" s="12"/>
      <c r="E76" s="400">
        <f>+E77</f>
        <v>49788039</v>
      </c>
      <c r="F76" s="401"/>
      <c r="G76" s="400">
        <f>+G77</f>
        <v>12973985</v>
      </c>
    </row>
    <row r="77" spans="2:9" ht="15" customHeight="1" x14ac:dyDescent="0.3">
      <c r="B77" s="10" t="s">
        <v>1110</v>
      </c>
      <c r="C77" s="10"/>
      <c r="D77" s="349" t="s">
        <v>1528</v>
      </c>
      <c r="E77" s="406">
        <f>-SUMIF(Clasificaciones!B:B,'Estado de Resultados'!B77,Clasificaciones!G:G)</f>
        <v>49788039</v>
      </c>
      <c r="F77" s="407"/>
      <c r="G77" s="406">
        <v>12973985</v>
      </c>
    </row>
    <row r="78" spans="2:9" ht="15" customHeight="1" x14ac:dyDescent="0.3">
      <c r="B78" s="10" t="s">
        <v>1529</v>
      </c>
      <c r="C78" s="10"/>
      <c r="D78" s="10"/>
      <c r="E78" s="406">
        <f>-+SUMIF(Clasificaciones!B:B,'Estado de Resultados'!B78,Clasificaciones!G:G)</f>
        <v>0</v>
      </c>
      <c r="F78" s="407"/>
      <c r="G78" s="406">
        <f>-SUMIF(Clasificaciones!B:B,'Estado de Resultados'!B78,Clasificaciones!O:O)</f>
        <v>0</v>
      </c>
    </row>
    <row r="79" spans="2:9" ht="15" customHeight="1" x14ac:dyDescent="0.3">
      <c r="B79" s="10"/>
      <c r="C79" s="10"/>
      <c r="D79" s="10"/>
      <c r="E79" s="400"/>
      <c r="F79" s="401"/>
      <c r="G79" s="406"/>
    </row>
    <row r="80" spans="2:9" ht="15" customHeight="1" x14ac:dyDescent="0.3">
      <c r="B80" s="12" t="s">
        <v>1530</v>
      </c>
      <c r="C80" s="12"/>
      <c r="D80" s="10"/>
      <c r="E80" s="400">
        <v>0</v>
      </c>
      <c r="F80" s="401"/>
      <c r="G80" s="400">
        <v>0</v>
      </c>
    </row>
    <row r="81" spans="2:10" ht="15" customHeight="1" x14ac:dyDescent="0.3">
      <c r="B81" s="10" t="s">
        <v>1531</v>
      </c>
      <c r="C81" s="10"/>
      <c r="D81" s="10"/>
      <c r="E81" s="406">
        <f>+SUMIF(Clasificaciones!B:B,'Estado de Resultados'!B81,Clasificaciones!G:G)</f>
        <v>0</v>
      </c>
      <c r="F81" s="407"/>
      <c r="G81" s="406">
        <f>-SUMIF(Clasificaciones!B:B,'Estado de Resultados'!B81,Clasificaciones!O:O)</f>
        <v>0</v>
      </c>
    </row>
    <row r="82" spans="2:10" ht="15" customHeight="1" x14ac:dyDescent="0.3">
      <c r="B82" s="10" t="s">
        <v>1532</v>
      </c>
      <c r="C82" s="10"/>
      <c r="D82" s="10"/>
      <c r="E82" s="406">
        <f>-+SUMIF(Clasificaciones!B:B,'Estado de Resultados'!B82,Clasificaciones!G:G)</f>
        <v>0</v>
      </c>
      <c r="F82" s="407"/>
      <c r="G82" s="406">
        <f>-SUMIF(Clasificaciones!B:B,'Estado de Resultados'!B82,Clasificaciones!O:O)</f>
        <v>0</v>
      </c>
    </row>
    <row r="83" spans="2:10" ht="15" customHeight="1" x14ac:dyDescent="0.3">
      <c r="B83" s="10"/>
      <c r="C83" s="10"/>
      <c r="D83" s="10"/>
      <c r="E83" s="400"/>
      <c r="F83" s="401"/>
      <c r="G83" s="406"/>
    </row>
    <row r="84" spans="2:10" ht="15" customHeight="1" x14ac:dyDescent="0.3">
      <c r="B84" s="12" t="s">
        <v>1533</v>
      </c>
      <c r="C84" s="12"/>
      <c r="D84" s="12"/>
      <c r="E84" s="400">
        <f>+E62+E64+E68+E76+E80</f>
        <v>2873345943</v>
      </c>
      <c r="F84" s="401"/>
      <c r="G84" s="400">
        <f>+G62+G64+G68+G76+G80</f>
        <v>2337143144</v>
      </c>
      <c r="I84" s="404"/>
    </row>
    <row r="85" spans="2:10" ht="15" customHeight="1" x14ac:dyDescent="0.3">
      <c r="B85" s="12"/>
      <c r="C85" s="12"/>
      <c r="D85" s="12"/>
      <c r="E85" s="400"/>
      <c r="F85" s="401"/>
      <c r="G85" s="400"/>
      <c r="I85" s="404"/>
    </row>
    <row r="86" spans="2:10" ht="15" customHeight="1" x14ac:dyDescent="0.3">
      <c r="B86" s="10" t="s">
        <v>1403</v>
      </c>
      <c r="C86" s="12"/>
      <c r="D86" s="349"/>
      <c r="E86" s="406">
        <f>-+SUMIF(Clasificaciones!B:B,'Estado de Resultados'!B86,Clasificaciones!G:G)</f>
        <v>-375314625</v>
      </c>
      <c r="F86" s="407"/>
      <c r="G86" s="406">
        <v>-275432778</v>
      </c>
    </row>
    <row r="87" spans="2:10" ht="15" customHeight="1" x14ac:dyDescent="0.3">
      <c r="B87" s="12"/>
      <c r="C87" s="12"/>
      <c r="D87" s="349"/>
      <c r="E87" s="406"/>
      <c r="F87" s="407"/>
      <c r="G87" s="406"/>
    </row>
    <row r="88" spans="2:10" ht="15" customHeight="1" x14ac:dyDescent="0.3">
      <c r="B88" s="12" t="s">
        <v>1534</v>
      </c>
      <c r="C88" s="12"/>
      <c r="D88" s="349"/>
      <c r="E88" s="400">
        <f>+E84+E86</f>
        <v>2498031318</v>
      </c>
      <c r="F88" s="401"/>
      <c r="G88" s="400">
        <f>+G84+G86</f>
        <v>2061710366</v>
      </c>
      <c r="H88" s="414">
        <f>+E88-'Consolidado 2021'!H509</f>
        <v>0</v>
      </c>
      <c r="I88" s="414">
        <f>+G88-'Consolidado 2020'!L181</f>
        <v>0</v>
      </c>
    </row>
    <row r="89" spans="2:10" ht="15" customHeight="1" x14ac:dyDescent="0.3">
      <c r="B89" s="12"/>
      <c r="C89" s="12"/>
      <c r="D89" s="349"/>
      <c r="E89" s="406"/>
      <c r="F89" s="407"/>
      <c r="G89" s="406"/>
    </row>
    <row r="90" spans="2:10" ht="15" customHeight="1" x14ac:dyDescent="0.3">
      <c r="B90" s="10" t="s">
        <v>1535</v>
      </c>
      <c r="C90" s="12"/>
      <c r="D90" s="349"/>
      <c r="E90" s="406">
        <f>-'Consolidado 2021'!F514</f>
        <v>-555420.47342857195</v>
      </c>
      <c r="F90" s="407"/>
      <c r="G90" s="406">
        <v>-29720</v>
      </c>
    </row>
    <row r="91" spans="2:10" ht="15" customHeight="1" x14ac:dyDescent="0.3">
      <c r="B91" s="12"/>
      <c r="C91" s="12"/>
      <c r="D91" s="12"/>
      <c r="E91" s="400"/>
      <c r="F91" s="401"/>
      <c r="G91" s="406"/>
    </row>
    <row r="92" spans="2:10" ht="15" customHeight="1" thickBot="1" x14ac:dyDescent="0.35">
      <c r="B92" s="12" t="s">
        <v>1536</v>
      </c>
      <c r="C92" s="12"/>
      <c r="D92" s="12"/>
      <c r="E92" s="415">
        <f>+E88+E90</f>
        <v>2497475897.5265713</v>
      </c>
      <c r="F92" s="401"/>
      <c r="G92" s="415">
        <f>+G88+G90</f>
        <v>2061680646</v>
      </c>
      <c r="H92" s="413"/>
      <c r="I92" s="404"/>
      <c r="J92" s="416"/>
    </row>
    <row r="93" spans="2:10" ht="15" customHeight="1" thickTop="1" x14ac:dyDescent="0.3">
      <c r="B93" s="417"/>
      <c r="E93" s="418"/>
      <c r="F93" s="410"/>
    </row>
    <row r="94" spans="2:10" ht="15" customHeight="1" x14ac:dyDescent="0.3">
      <c r="B94" s="417"/>
      <c r="E94" s="418"/>
      <c r="F94" s="410"/>
    </row>
    <row r="95" spans="2:10" ht="15" customHeight="1" x14ac:dyDescent="0.3">
      <c r="B95" s="794" t="s">
        <v>1495</v>
      </c>
      <c r="C95" s="794"/>
      <c r="D95" s="794"/>
      <c r="E95" s="794"/>
      <c r="F95" s="794"/>
      <c r="G95" s="794"/>
    </row>
    <row r="96" spans="2:10" ht="15" customHeight="1" x14ac:dyDescent="0.3">
      <c r="F96" s="404"/>
      <c r="H96" s="419"/>
      <c r="J96" s="327"/>
    </row>
    <row r="97" spans="2:10" ht="15" customHeight="1" x14ac:dyDescent="0.3">
      <c r="F97" s="404"/>
      <c r="H97" s="419"/>
      <c r="J97" s="327"/>
    </row>
    <row r="98" spans="2:10" ht="15" customHeight="1" x14ac:dyDescent="0.3">
      <c r="F98" s="404"/>
      <c r="H98" s="419"/>
      <c r="J98" s="327"/>
    </row>
    <row r="99" spans="2:10" ht="15" customHeight="1" x14ac:dyDescent="0.3">
      <c r="F99" s="404"/>
      <c r="H99" s="419"/>
      <c r="J99" s="327"/>
    </row>
    <row r="100" spans="2:10" x14ac:dyDescent="0.3">
      <c r="B100" s="376"/>
      <c r="C100" s="376"/>
      <c r="D100" s="376"/>
      <c r="H100" s="419"/>
      <c r="J100" s="327"/>
    </row>
    <row r="101" spans="2:10" x14ac:dyDescent="0.3">
      <c r="B101" s="380" t="s">
        <v>1498</v>
      </c>
      <c r="C101" s="381"/>
      <c r="D101" s="382" t="s">
        <v>1499</v>
      </c>
      <c r="E101" s="378"/>
      <c r="F101" s="380"/>
      <c r="G101" s="382" t="s">
        <v>1500</v>
      </c>
      <c r="I101" s="382" t="s">
        <v>1501</v>
      </c>
    </row>
    <row r="102" spans="2:10" x14ac:dyDescent="0.3">
      <c r="B102" s="366" t="s">
        <v>62</v>
      </c>
      <c r="C102" s="381"/>
      <c r="D102" s="381" t="s">
        <v>63</v>
      </c>
      <c r="E102" s="379"/>
      <c r="F102" s="366"/>
      <c r="G102" s="381" t="s">
        <v>122</v>
      </c>
      <c r="I102" s="381" t="s">
        <v>1502</v>
      </c>
    </row>
    <row r="103" spans="2:10" ht="4.5" customHeight="1" x14ac:dyDescent="0.3"/>
    <row r="112" spans="2:10" x14ac:dyDescent="0.3">
      <c r="B112" s="743" t="s">
        <v>1937</v>
      </c>
    </row>
    <row r="113" spans="2:2" x14ac:dyDescent="0.3">
      <c r="B113" s="744" t="s">
        <v>1938</v>
      </c>
    </row>
    <row r="114" spans="2:2" x14ac:dyDescent="0.3">
      <c r="B114" s="745" t="s">
        <v>1939</v>
      </c>
    </row>
  </sheetData>
  <mergeCells count="4">
    <mergeCell ref="B3:L3"/>
    <mergeCell ref="B4:L4"/>
    <mergeCell ref="B5:L5"/>
    <mergeCell ref="B95:G95"/>
  </mergeCells>
  <hyperlinks>
    <hyperlink ref="H8" location="Índice!A1" display="Índice" xr:uid="{98474139-4FF5-4A29-9F77-FDF0D90D1BC9}"/>
  </hyperlinks>
  <printOptions horizontalCentered="1"/>
  <pageMargins left="0.48" right="0.39" top="0.74803149606299213" bottom="0.74803149606299213" header="0.31496062992125984" footer="0.31496062992125984"/>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F97C5-B16E-4AA9-B847-9766C7203781}">
  <sheetPr>
    <tabColor theme="9" tint="0.59999389629810485"/>
  </sheetPr>
  <dimension ref="A2:L520"/>
  <sheetViews>
    <sheetView showGridLines="0" zoomScale="90" zoomScaleNormal="90" workbookViewId="0">
      <pane ySplit="5" topLeftCell="A505" activePane="bottomLeft" state="frozen"/>
      <selection activeCell="B101" sqref="B101"/>
      <selection pane="bottomLeft" activeCell="F516" sqref="F516"/>
    </sheetView>
  </sheetViews>
  <sheetFormatPr baseColWidth="10" defaultColWidth="9.109375" defaultRowHeight="13.8" x14ac:dyDescent="0.3"/>
  <cols>
    <col min="1" max="1" width="1" style="253" customWidth="1"/>
    <col min="2" max="2" width="12.21875" style="253" customWidth="1"/>
    <col min="3" max="3" width="29.77734375" style="253" customWidth="1"/>
    <col min="4" max="7" width="16.33203125" style="252" customWidth="1"/>
    <col min="8" max="8" width="16.33203125" style="253" customWidth="1"/>
    <col min="9" max="9" width="23.6640625" style="254" bestFit="1" customWidth="1"/>
    <col min="10" max="10" width="10.44140625" style="253" bestFit="1" customWidth="1"/>
    <col min="11" max="11" width="13.109375" style="253" bestFit="1" customWidth="1"/>
    <col min="12" max="12" width="11.88671875" style="253" bestFit="1" customWidth="1"/>
    <col min="13" max="251" width="9.109375" style="253"/>
    <col min="252" max="252" width="1" style="253" customWidth="1"/>
    <col min="253" max="253" width="17.33203125" style="253" customWidth="1"/>
    <col min="254" max="254" width="54.6640625" style="253" customWidth="1"/>
    <col min="255" max="255" width="28.44140625" style="253" customWidth="1"/>
    <col min="256" max="257" width="17.109375" style="253" bestFit="1" customWidth="1"/>
    <col min="258" max="258" width="14.6640625" style="253" bestFit="1" customWidth="1"/>
    <col min="259" max="262" width="14.6640625" style="253" customWidth="1"/>
    <col min="263" max="263" width="15.6640625" style="253" bestFit="1" customWidth="1"/>
    <col min="264" max="264" width="13.44140625" style="253" bestFit="1" customWidth="1"/>
    <col min="265" max="265" width="10.44140625" style="253" bestFit="1" customWidth="1"/>
    <col min="266" max="507" width="9.109375" style="253"/>
    <col min="508" max="508" width="1" style="253" customWidth="1"/>
    <col min="509" max="509" width="17.33203125" style="253" customWidth="1"/>
    <col min="510" max="510" width="54.6640625" style="253" customWidth="1"/>
    <col min="511" max="511" width="28.44140625" style="253" customWidth="1"/>
    <col min="512" max="513" width="17.109375" style="253" bestFit="1" customWidth="1"/>
    <col min="514" max="514" width="14.6640625" style="253" bestFit="1" customWidth="1"/>
    <col min="515" max="518" width="14.6640625" style="253" customWidth="1"/>
    <col min="519" max="519" width="15.6640625" style="253" bestFit="1" customWidth="1"/>
    <col min="520" max="520" width="13.44140625" style="253" bestFit="1" customWidth="1"/>
    <col min="521" max="521" width="10.44140625" style="253" bestFit="1" customWidth="1"/>
    <col min="522" max="763" width="9.109375" style="253"/>
    <col min="764" max="764" width="1" style="253" customWidth="1"/>
    <col min="765" max="765" width="17.33203125" style="253" customWidth="1"/>
    <col min="766" max="766" width="54.6640625" style="253" customWidth="1"/>
    <col min="767" max="767" width="28.44140625" style="253" customWidth="1"/>
    <col min="768" max="769" width="17.109375" style="253" bestFit="1" customWidth="1"/>
    <col min="770" max="770" width="14.6640625" style="253" bestFit="1" customWidth="1"/>
    <col min="771" max="774" width="14.6640625" style="253" customWidth="1"/>
    <col min="775" max="775" width="15.6640625" style="253" bestFit="1" customWidth="1"/>
    <col min="776" max="776" width="13.44140625" style="253" bestFit="1" customWidth="1"/>
    <col min="777" max="777" width="10.44140625" style="253" bestFit="1" customWidth="1"/>
    <col min="778" max="1019" width="9.109375" style="253"/>
    <col min="1020" max="1020" width="1" style="253" customWidth="1"/>
    <col min="1021" max="1021" width="17.33203125" style="253" customWidth="1"/>
    <col min="1022" max="1022" width="54.6640625" style="253" customWidth="1"/>
    <col min="1023" max="1023" width="28.44140625" style="253" customWidth="1"/>
    <col min="1024" max="1025" width="17.109375" style="253" bestFit="1" customWidth="1"/>
    <col min="1026" max="1026" width="14.6640625" style="253" bestFit="1" customWidth="1"/>
    <col min="1027" max="1030" width="14.6640625" style="253" customWidth="1"/>
    <col min="1031" max="1031" width="15.6640625" style="253" bestFit="1" customWidth="1"/>
    <col min="1032" max="1032" width="13.44140625" style="253" bestFit="1" customWidth="1"/>
    <col min="1033" max="1033" width="10.44140625" style="253" bestFit="1" customWidth="1"/>
    <col min="1034" max="1275" width="9.109375" style="253"/>
    <col min="1276" max="1276" width="1" style="253" customWidth="1"/>
    <col min="1277" max="1277" width="17.33203125" style="253" customWidth="1"/>
    <col min="1278" max="1278" width="54.6640625" style="253" customWidth="1"/>
    <col min="1279" max="1279" width="28.44140625" style="253" customWidth="1"/>
    <col min="1280" max="1281" width="17.109375" style="253" bestFit="1" customWidth="1"/>
    <col min="1282" max="1282" width="14.6640625" style="253" bestFit="1" customWidth="1"/>
    <col min="1283" max="1286" width="14.6640625" style="253" customWidth="1"/>
    <col min="1287" max="1287" width="15.6640625" style="253" bestFit="1" customWidth="1"/>
    <col min="1288" max="1288" width="13.44140625" style="253" bestFit="1" customWidth="1"/>
    <col min="1289" max="1289" width="10.44140625" style="253" bestFit="1" customWidth="1"/>
    <col min="1290" max="1531" width="9.109375" style="253"/>
    <col min="1532" max="1532" width="1" style="253" customWidth="1"/>
    <col min="1533" max="1533" width="17.33203125" style="253" customWidth="1"/>
    <col min="1534" max="1534" width="54.6640625" style="253" customWidth="1"/>
    <col min="1535" max="1535" width="28.44140625" style="253" customWidth="1"/>
    <col min="1536" max="1537" width="17.109375" style="253" bestFit="1" customWidth="1"/>
    <col min="1538" max="1538" width="14.6640625" style="253" bestFit="1" customWidth="1"/>
    <col min="1539" max="1542" width="14.6640625" style="253" customWidth="1"/>
    <col min="1543" max="1543" width="15.6640625" style="253" bestFit="1" customWidth="1"/>
    <col min="1544" max="1544" width="13.44140625" style="253" bestFit="1" customWidth="1"/>
    <col min="1545" max="1545" width="10.44140625" style="253" bestFit="1" customWidth="1"/>
    <col min="1546" max="1787" width="9.109375" style="253"/>
    <col min="1788" max="1788" width="1" style="253" customWidth="1"/>
    <col min="1789" max="1789" width="17.33203125" style="253" customWidth="1"/>
    <col min="1790" max="1790" width="54.6640625" style="253" customWidth="1"/>
    <col min="1791" max="1791" width="28.44140625" style="253" customWidth="1"/>
    <col min="1792" max="1793" width="17.109375" style="253" bestFit="1" customWidth="1"/>
    <col min="1794" max="1794" width="14.6640625" style="253" bestFit="1" customWidth="1"/>
    <col min="1795" max="1798" width="14.6640625" style="253" customWidth="1"/>
    <col min="1799" max="1799" width="15.6640625" style="253" bestFit="1" customWidth="1"/>
    <col min="1800" max="1800" width="13.44140625" style="253" bestFit="1" customWidth="1"/>
    <col min="1801" max="1801" width="10.44140625" style="253" bestFit="1" customWidth="1"/>
    <col min="1802" max="2043" width="9.109375" style="253"/>
    <col min="2044" max="2044" width="1" style="253" customWidth="1"/>
    <col min="2045" max="2045" width="17.33203125" style="253" customWidth="1"/>
    <col min="2046" max="2046" width="54.6640625" style="253" customWidth="1"/>
    <col min="2047" max="2047" width="28.44140625" style="253" customWidth="1"/>
    <col min="2048" max="2049" width="17.109375" style="253" bestFit="1" customWidth="1"/>
    <col min="2050" max="2050" width="14.6640625" style="253" bestFit="1" customWidth="1"/>
    <col min="2051" max="2054" width="14.6640625" style="253" customWidth="1"/>
    <col min="2055" max="2055" width="15.6640625" style="253" bestFit="1" customWidth="1"/>
    <col min="2056" max="2056" width="13.44140625" style="253" bestFit="1" customWidth="1"/>
    <col min="2057" max="2057" width="10.44140625" style="253" bestFit="1" customWidth="1"/>
    <col min="2058" max="2299" width="9.109375" style="253"/>
    <col min="2300" max="2300" width="1" style="253" customWidth="1"/>
    <col min="2301" max="2301" width="17.33203125" style="253" customWidth="1"/>
    <col min="2302" max="2302" width="54.6640625" style="253" customWidth="1"/>
    <col min="2303" max="2303" width="28.44140625" style="253" customWidth="1"/>
    <col min="2304" max="2305" width="17.109375" style="253" bestFit="1" customWidth="1"/>
    <col min="2306" max="2306" width="14.6640625" style="253" bestFit="1" customWidth="1"/>
    <col min="2307" max="2310" width="14.6640625" style="253" customWidth="1"/>
    <col min="2311" max="2311" width="15.6640625" style="253" bestFit="1" customWidth="1"/>
    <col min="2312" max="2312" width="13.44140625" style="253" bestFit="1" customWidth="1"/>
    <col min="2313" max="2313" width="10.44140625" style="253" bestFit="1" customWidth="1"/>
    <col min="2314" max="2555" width="9.109375" style="253"/>
    <col min="2556" max="2556" width="1" style="253" customWidth="1"/>
    <col min="2557" max="2557" width="17.33203125" style="253" customWidth="1"/>
    <col min="2558" max="2558" width="54.6640625" style="253" customWidth="1"/>
    <col min="2559" max="2559" width="28.44140625" style="253" customWidth="1"/>
    <col min="2560" max="2561" width="17.109375" style="253" bestFit="1" customWidth="1"/>
    <col min="2562" max="2562" width="14.6640625" style="253" bestFit="1" customWidth="1"/>
    <col min="2563" max="2566" width="14.6640625" style="253" customWidth="1"/>
    <col min="2567" max="2567" width="15.6640625" style="253" bestFit="1" customWidth="1"/>
    <col min="2568" max="2568" width="13.44140625" style="253" bestFit="1" customWidth="1"/>
    <col min="2569" max="2569" width="10.44140625" style="253" bestFit="1" customWidth="1"/>
    <col min="2570" max="2811" width="9.109375" style="253"/>
    <col min="2812" max="2812" width="1" style="253" customWidth="1"/>
    <col min="2813" max="2813" width="17.33203125" style="253" customWidth="1"/>
    <col min="2814" max="2814" width="54.6640625" style="253" customWidth="1"/>
    <col min="2815" max="2815" width="28.44140625" style="253" customWidth="1"/>
    <col min="2816" max="2817" width="17.109375" style="253" bestFit="1" customWidth="1"/>
    <col min="2818" max="2818" width="14.6640625" style="253" bestFit="1" customWidth="1"/>
    <col min="2819" max="2822" width="14.6640625" style="253" customWidth="1"/>
    <col min="2823" max="2823" width="15.6640625" style="253" bestFit="1" customWidth="1"/>
    <col min="2824" max="2824" width="13.44140625" style="253" bestFit="1" customWidth="1"/>
    <col min="2825" max="2825" width="10.44140625" style="253" bestFit="1" customWidth="1"/>
    <col min="2826" max="3067" width="9.109375" style="253"/>
    <col min="3068" max="3068" width="1" style="253" customWidth="1"/>
    <col min="3069" max="3069" width="17.33203125" style="253" customWidth="1"/>
    <col min="3070" max="3070" width="54.6640625" style="253" customWidth="1"/>
    <col min="3071" max="3071" width="28.44140625" style="253" customWidth="1"/>
    <col min="3072" max="3073" width="17.109375" style="253" bestFit="1" customWidth="1"/>
    <col min="3074" max="3074" width="14.6640625" style="253" bestFit="1" customWidth="1"/>
    <col min="3075" max="3078" width="14.6640625" style="253" customWidth="1"/>
    <col min="3079" max="3079" width="15.6640625" style="253" bestFit="1" customWidth="1"/>
    <col min="3080" max="3080" width="13.44140625" style="253" bestFit="1" customWidth="1"/>
    <col min="3081" max="3081" width="10.44140625" style="253" bestFit="1" customWidth="1"/>
    <col min="3082" max="3323" width="9.109375" style="253"/>
    <col min="3324" max="3324" width="1" style="253" customWidth="1"/>
    <col min="3325" max="3325" width="17.33203125" style="253" customWidth="1"/>
    <col min="3326" max="3326" width="54.6640625" style="253" customWidth="1"/>
    <col min="3327" max="3327" width="28.44140625" style="253" customWidth="1"/>
    <col min="3328" max="3329" width="17.109375" style="253" bestFit="1" customWidth="1"/>
    <col min="3330" max="3330" width="14.6640625" style="253" bestFit="1" customWidth="1"/>
    <col min="3331" max="3334" width="14.6640625" style="253" customWidth="1"/>
    <col min="3335" max="3335" width="15.6640625" style="253" bestFit="1" customWidth="1"/>
    <col min="3336" max="3336" width="13.44140625" style="253" bestFit="1" customWidth="1"/>
    <col min="3337" max="3337" width="10.44140625" style="253" bestFit="1" customWidth="1"/>
    <col min="3338" max="3579" width="9.109375" style="253"/>
    <col min="3580" max="3580" width="1" style="253" customWidth="1"/>
    <col min="3581" max="3581" width="17.33203125" style="253" customWidth="1"/>
    <col min="3582" max="3582" width="54.6640625" style="253" customWidth="1"/>
    <col min="3583" max="3583" width="28.44140625" style="253" customWidth="1"/>
    <col min="3584" max="3585" width="17.109375" style="253" bestFit="1" customWidth="1"/>
    <col min="3586" max="3586" width="14.6640625" style="253" bestFit="1" customWidth="1"/>
    <col min="3587" max="3590" width="14.6640625" style="253" customWidth="1"/>
    <col min="3591" max="3591" width="15.6640625" style="253" bestFit="1" customWidth="1"/>
    <col min="3592" max="3592" width="13.44140625" style="253" bestFit="1" customWidth="1"/>
    <col min="3593" max="3593" width="10.44140625" style="253" bestFit="1" customWidth="1"/>
    <col min="3594" max="3835" width="9.109375" style="253"/>
    <col min="3836" max="3836" width="1" style="253" customWidth="1"/>
    <col min="3837" max="3837" width="17.33203125" style="253" customWidth="1"/>
    <col min="3838" max="3838" width="54.6640625" style="253" customWidth="1"/>
    <col min="3839" max="3839" width="28.44140625" style="253" customWidth="1"/>
    <col min="3840" max="3841" width="17.109375" style="253" bestFit="1" customWidth="1"/>
    <col min="3842" max="3842" width="14.6640625" style="253" bestFit="1" customWidth="1"/>
    <col min="3843" max="3846" width="14.6640625" style="253" customWidth="1"/>
    <col min="3847" max="3847" width="15.6640625" style="253" bestFit="1" customWidth="1"/>
    <col min="3848" max="3848" width="13.44140625" style="253" bestFit="1" customWidth="1"/>
    <col min="3849" max="3849" width="10.44140625" style="253" bestFit="1" customWidth="1"/>
    <col min="3850" max="4091" width="9.109375" style="253"/>
    <col min="4092" max="4092" width="1" style="253" customWidth="1"/>
    <col min="4093" max="4093" width="17.33203125" style="253" customWidth="1"/>
    <col min="4094" max="4094" width="54.6640625" style="253" customWidth="1"/>
    <col min="4095" max="4095" width="28.44140625" style="253" customWidth="1"/>
    <col min="4096" max="4097" width="17.109375" style="253" bestFit="1" customWidth="1"/>
    <col min="4098" max="4098" width="14.6640625" style="253" bestFit="1" customWidth="1"/>
    <col min="4099" max="4102" width="14.6640625" style="253" customWidth="1"/>
    <col min="4103" max="4103" width="15.6640625" style="253" bestFit="1" customWidth="1"/>
    <col min="4104" max="4104" width="13.44140625" style="253" bestFit="1" customWidth="1"/>
    <col min="4105" max="4105" width="10.44140625" style="253" bestFit="1" customWidth="1"/>
    <col min="4106" max="4347" width="9.109375" style="253"/>
    <col min="4348" max="4348" width="1" style="253" customWidth="1"/>
    <col min="4349" max="4349" width="17.33203125" style="253" customWidth="1"/>
    <col min="4350" max="4350" width="54.6640625" style="253" customWidth="1"/>
    <col min="4351" max="4351" width="28.44140625" style="253" customWidth="1"/>
    <col min="4352" max="4353" width="17.109375" style="253" bestFit="1" customWidth="1"/>
    <col min="4354" max="4354" width="14.6640625" style="253" bestFit="1" customWidth="1"/>
    <col min="4355" max="4358" width="14.6640625" style="253" customWidth="1"/>
    <col min="4359" max="4359" width="15.6640625" style="253" bestFit="1" customWidth="1"/>
    <col min="4360" max="4360" width="13.44140625" style="253" bestFit="1" customWidth="1"/>
    <col min="4361" max="4361" width="10.44140625" style="253" bestFit="1" customWidth="1"/>
    <col min="4362" max="4603" width="9.109375" style="253"/>
    <col min="4604" max="4604" width="1" style="253" customWidth="1"/>
    <col min="4605" max="4605" width="17.33203125" style="253" customWidth="1"/>
    <col min="4606" max="4606" width="54.6640625" style="253" customWidth="1"/>
    <col min="4607" max="4607" width="28.44140625" style="253" customWidth="1"/>
    <col min="4608" max="4609" width="17.109375" style="253" bestFit="1" customWidth="1"/>
    <col min="4610" max="4610" width="14.6640625" style="253" bestFit="1" customWidth="1"/>
    <col min="4611" max="4614" width="14.6640625" style="253" customWidth="1"/>
    <col min="4615" max="4615" width="15.6640625" style="253" bestFit="1" customWidth="1"/>
    <col min="4616" max="4616" width="13.44140625" style="253" bestFit="1" customWidth="1"/>
    <col min="4617" max="4617" width="10.44140625" style="253" bestFit="1" customWidth="1"/>
    <col min="4618" max="4859" width="9.109375" style="253"/>
    <col min="4860" max="4860" width="1" style="253" customWidth="1"/>
    <col min="4861" max="4861" width="17.33203125" style="253" customWidth="1"/>
    <col min="4862" max="4862" width="54.6640625" style="253" customWidth="1"/>
    <col min="4863" max="4863" width="28.44140625" style="253" customWidth="1"/>
    <col min="4864" max="4865" width="17.109375" style="253" bestFit="1" customWidth="1"/>
    <col min="4866" max="4866" width="14.6640625" style="253" bestFit="1" customWidth="1"/>
    <col min="4867" max="4870" width="14.6640625" style="253" customWidth="1"/>
    <col min="4871" max="4871" width="15.6640625" style="253" bestFit="1" customWidth="1"/>
    <col min="4872" max="4872" width="13.44140625" style="253" bestFit="1" customWidth="1"/>
    <col min="4873" max="4873" width="10.44140625" style="253" bestFit="1" customWidth="1"/>
    <col min="4874" max="5115" width="9.109375" style="253"/>
    <col min="5116" max="5116" width="1" style="253" customWidth="1"/>
    <col min="5117" max="5117" width="17.33203125" style="253" customWidth="1"/>
    <col min="5118" max="5118" width="54.6640625" style="253" customWidth="1"/>
    <col min="5119" max="5119" width="28.44140625" style="253" customWidth="1"/>
    <col min="5120" max="5121" width="17.109375" style="253" bestFit="1" customWidth="1"/>
    <col min="5122" max="5122" width="14.6640625" style="253" bestFit="1" customWidth="1"/>
    <col min="5123" max="5126" width="14.6640625" style="253" customWidth="1"/>
    <col min="5127" max="5127" width="15.6640625" style="253" bestFit="1" customWidth="1"/>
    <col min="5128" max="5128" width="13.44140625" style="253" bestFit="1" customWidth="1"/>
    <col min="5129" max="5129" width="10.44140625" style="253" bestFit="1" customWidth="1"/>
    <col min="5130" max="5371" width="9.109375" style="253"/>
    <col min="5372" max="5372" width="1" style="253" customWidth="1"/>
    <col min="5373" max="5373" width="17.33203125" style="253" customWidth="1"/>
    <col min="5374" max="5374" width="54.6640625" style="253" customWidth="1"/>
    <col min="5375" max="5375" width="28.44140625" style="253" customWidth="1"/>
    <col min="5376" max="5377" width="17.109375" style="253" bestFit="1" customWidth="1"/>
    <col min="5378" max="5378" width="14.6640625" style="253" bestFit="1" customWidth="1"/>
    <col min="5379" max="5382" width="14.6640625" style="253" customWidth="1"/>
    <col min="5383" max="5383" width="15.6640625" style="253" bestFit="1" customWidth="1"/>
    <col min="5384" max="5384" width="13.44140625" style="253" bestFit="1" customWidth="1"/>
    <col min="5385" max="5385" width="10.44140625" style="253" bestFit="1" customWidth="1"/>
    <col min="5386" max="5627" width="9.109375" style="253"/>
    <col min="5628" max="5628" width="1" style="253" customWidth="1"/>
    <col min="5629" max="5629" width="17.33203125" style="253" customWidth="1"/>
    <col min="5630" max="5630" width="54.6640625" style="253" customWidth="1"/>
    <col min="5631" max="5631" width="28.44140625" style="253" customWidth="1"/>
    <col min="5632" max="5633" width="17.109375" style="253" bestFit="1" customWidth="1"/>
    <col min="5634" max="5634" width="14.6640625" style="253" bestFit="1" customWidth="1"/>
    <col min="5635" max="5638" width="14.6640625" style="253" customWidth="1"/>
    <col min="5639" max="5639" width="15.6640625" style="253" bestFit="1" customWidth="1"/>
    <col min="5640" max="5640" width="13.44140625" style="253" bestFit="1" customWidth="1"/>
    <col min="5641" max="5641" width="10.44140625" style="253" bestFit="1" customWidth="1"/>
    <col min="5642" max="5883" width="9.109375" style="253"/>
    <col min="5884" max="5884" width="1" style="253" customWidth="1"/>
    <col min="5885" max="5885" width="17.33203125" style="253" customWidth="1"/>
    <col min="5886" max="5886" width="54.6640625" style="253" customWidth="1"/>
    <col min="5887" max="5887" width="28.44140625" style="253" customWidth="1"/>
    <col min="5888" max="5889" width="17.109375" style="253" bestFit="1" customWidth="1"/>
    <col min="5890" max="5890" width="14.6640625" style="253" bestFit="1" customWidth="1"/>
    <col min="5891" max="5894" width="14.6640625" style="253" customWidth="1"/>
    <col min="5895" max="5895" width="15.6640625" style="253" bestFit="1" customWidth="1"/>
    <col min="5896" max="5896" width="13.44140625" style="253" bestFit="1" customWidth="1"/>
    <col min="5897" max="5897" width="10.44140625" style="253" bestFit="1" customWidth="1"/>
    <col min="5898" max="6139" width="9.109375" style="253"/>
    <col min="6140" max="6140" width="1" style="253" customWidth="1"/>
    <col min="6141" max="6141" width="17.33203125" style="253" customWidth="1"/>
    <col min="6142" max="6142" width="54.6640625" style="253" customWidth="1"/>
    <col min="6143" max="6143" width="28.44140625" style="253" customWidth="1"/>
    <col min="6144" max="6145" width="17.109375" style="253" bestFit="1" customWidth="1"/>
    <col min="6146" max="6146" width="14.6640625" style="253" bestFit="1" customWidth="1"/>
    <col min="6147" max="6150" width="14.6640625" style="253" customWidth="1"/>
    <col min="6151" max="6151" width="15.6640625" style="253" bestFit="1" customWidth="1"/>
    <col min="6152" max="6152" width="13.44140625" style="253" bestFit="1" customWidth="1"/>
    <col min="6153" max="6153" width="10.44140625" style="253" bestFit="1" customWidth="1"/>
    <col min="6154" max="6395" width="9.109375" style="253"/>
    <col min="6396" max="6396" width="1" style="253" customWidth="1"/>
    <col min="6397" max="6397" width="17.33203125" style="253" customWidth="1"/>
    <col min="6398" max="6398" width="54.6640625" style="253" customWidth="1"/>
    <col min="6399" max="6399" width="28.44140625" style="253" customWidth="1"/>
    <col min="6400" max="6401" width="17.109375" style="253" bestFit="1" customWidth="1"/>
    <col min="6402" max="6402" width="14.6640625" style="253" bestFit="1" customWidth="1"/>
    <col min="6403" max="6406" width="14.6640625" style="253" customWidth="1"/>
    <col min="6407" max="6407" width="15.6640625" style="253" bestFit="1" customWidth="1"/>
    <col min="6408" max="6408" width="13.44140625" style="253" bestFit="1" customWidth="1"/>
    <col min="6409" max="6409" width="10.44140625" style="253" bestFit="1" customWidth="1"/>
    <col min="6410" max="6651" width="9.109375" style="253"/>
    <col min="6652" max="6652" width="1" style="253" customWidth="1"/>
    <col min="6653" max="6653" width="17.33203125" style="253" customWidth="1"/>
    <col min="6654" max="6654" width="54.6640625" style="253" customWidth="1"/>
    <col min="6655" max="6655" width="28.44140625" style="253" customWidth="1"/>
    <col min="6656" max="6657" width="17.109375" style="253" bestFit="1" customWidth="1"/>
    <col min="6658" max="6658" width="14.6640625" style="253" bestFit="1" customWidth="1"/>
    <col min="6659" max="6662" width="14.6640625" style="253" customWidth="1"/>
    <col min="6663" max="6663" width="15.6640625" style="253" bestFit="1" customWidth="1"/>
    <col min="6664" max="6664" width="13.44140625" style="253" bestFit="1" customWidth="1"/>
    <col min="6665" max="6665" width="10.44140625" style="253" bestFit="1" customWidth="1"/>
    <col min="6666" max="6907" width="9.109375" style="253"/>
    <col min="6908" max="6908" width="1" style="253" customWidth="1"/>
    <col min="6909" max="6909" width="17.33203125" style="253" customWidth="1"/>
    <col min="6910" max="6910" width="54.6640625" style="253" customWidth="1"/>
    <col min="6911" max="6911" width="28.44140625" style="253" customWidth="1"/>
    <col min="6912" max="6913" width="17.109375" style="253" bestFit="1" customWidth="1"/>
    <col min="6914" max="6914" width="14.6640625" style="253" bestFit="1" customWidth="1"/>
    <col min="6915" max="6918" width="14.6640625" style="253" customWidth="1"/>
    <col min="6919" max="6919" width="15.6640625" style="253" bestFit="1" customWidth="1"/>
    <col min="6920" max="6920" width="13.44140625" style="253" bestFit="1" customWidth="1"/>
    <col min="6921" max="6921" width="10.44140625" style="253" bestFit="1" customWidth="1"/>
    <col min="6922" max="7163" width="9.109375" style="253"/>
    <col min="7164" max="7164" width="1" style="253" customWidth="1"/>
    <col min="7165" max="7165" width="17.33203125" style="253" customWidth="1"/>
    <col min="7166" max="7166" width="54.6640625" style="253" customWidth="1"/>
    <col min="7167" max="7167" width="28.44140625" style="253" customWidth="1"/>
    <col min="7168" max="7169" width="17.109375" style="253" bestFit="1" customWidth="1"/>
    <col min="7170" max="7170" width="14.6640625" style="253" bestFit="1" customWidth="1"/>
    <col min="7171" max="7174" width="14.6640625" style="253" customWidth="1"/>
    <col min="7175" max="7175" width="15.6640625" style="253" bestFit="1" customWidth="1"/>
    <col min="7176" max="7176" width="13.44140625" style="253" bestFit="1" customWidth="1"/>
    <col min="7177" max="7177" width="10.44140625" style="253" bestFit="1" customWidth="1"/>
    <col min="7178" max="7419" width="9.109375" style="253"/>
    <col min="7420" max="7420" width="1" style="253" customWidth="1"/>
    <col min="7421" max="7421" width="17.33203125" style="253" customWidth="1"/>
    <col min="7422" max="7422" width="54.6640625" style="253" customWidth="1"/>
    <col min="7423" max="7423" width="28.44140625" style="253" customWidth="1"/>
    <col min="7424" max="7425" width="17.109375" style="253" bestFit="1" customWidth="1"/>
    <col min="7426" max="7426" width="14.6640625" style="253" bestFit="1" customWidth="1"/>
    <col min="7427" max="7430" width="14.6640625" style="253" customWidth="1"/>
    <col min="7431" max="7431" width="15.6640625" style="253" bestFit="1" customWidth="1"/>
    <col min="7432" max="7432" width="13.44140625" style="253" bestFit="1" customWidth="1"/>
    <col min="7433" max="7433" width="10.44140625" style="253" bestFit="1" customWidth="1"/>
    <col min="7434" max="7675" width="9.109375" style="253"/>
    <col min="7676" max="7676" width="1" style="253" customWidth="1"/>
    <col min="7677" max="7677" width="17.33203125" style="253" customWidth="1"/>
    <col min="7678" max="7678" width="54.6640625" style="253" customWidth="1"/>
    <col min="7679" max="7679" width="28.44140625" style="253" customWidth="1"/>
    <col min="7680" max="7681" width="17.109375" style="253" bestFit="1" customWidth="1"/>
    <col min="7682" max="7682" width="14.6640625" style="253" bestFit="1" customWidth="1"/>
    <col min="7683" max="7686" width="14.6640625" style="253" customWidth="1"/>
    <col min="7687" max="7687" width="15.6640625" style="253" bestFit="1" customWidth="1"/>
    <col min="7688" max="7688" width="13.44140625" style="253" bestFit="1" customWidth="1"/>
    <col min="7689" max="7689" width="10.44140625" style="253" bestFit="1" customWidth="1"/>
    <col min="7690" max="7931" width="9.109375" style="253"/>
    <col min="7932" max="7932" width="1" style="253" customWidth="1"/>
    <col min="7933" max="7933" width="17.33203125" style="253" customWidth="1"/>
    <col min="7934" max="7934" width="54.6640625" style="253" customWidth="1"/>
    <col min="7935" max="7935" width="28.44140625" style="253" customWidth="1"/>
    <col min="7936" max="7937" width="17.109375" style="253" bestFit="1" customWidth="1"/>
    <col min="7938" max="7938" width="14.6640625" style="253" bestFit="1" customWidth="1"/>
    <col min="7939" max="7942" width="14.6640625" style="253" customWidth="1"/>
    <col min="7943" max="7943" width="15.6640625" style="253" bestFit="1" customWidth="1"/>
    <col min="7944" max="7944" width="13.44140625" style="253" bestFit="1" customWidth="1"/>
    <col min="7945" max="7945" width="10.44140625" style="253" bestFit="1" customWidth="1"/>
    <col min="7946" max="8187" width="9.109375" style="253"/>
    <col min="8188" max="8188" width="1" style="253" customWidth="1"/>
    <col min="8189" max="8189" width="17.33203125" style="253" customWidth="1"/>
    <col min="8190" max="8190" width="54.6640625" style="253" customWidth="1"/>
    <col min="8191" max="8191" width="28.44140625" style="253" customWidth="1"/>
    <col min="8192" max="8193" width="17.109375" style="253" bestFit="1" customWidth="1"/>
    <col min="8194" max="8194" width="14.6640625" style="253" bestFit="1" customWidth="1"/>
    <col min="8195" max="8198" width="14.6640625" style="253" customWidth="1"/>
    <col min="8199" max="8199" width="15.6640625" style="253" bestFit="1" customWidth="1"/>
    <col min="8200" max="8200" width="13.44140625" style="253" bestFit="1" customWidth="1"/>
    <col min="8201" max="8201" width="10.44140625" style="253" bestFit="1" customWidth="1"/>
    <col min="8202" max="8443" width="9.109375" style="253"/>
    <col min="8444" max="8444" width="1" style="253" customWidth="1"/>
    <col min="8445" max="8445" width="17.33203125" style="253" customWidth="1"/>
    <col min="8446" max="8446" width="54.6640625" style="253" customWidth="1"/>
    <col min="8447" max="8447" width="28.44140625" style="253" customWidth="1"/>
    <col min="8448" max="8449" width="17.109375" style="253" bestFit="1" customWidth="1"/>
    <col min="8450" max="8450" width="14.6640625" style="253" bestFit="1" customWidth="1"/>
    <col min="8451" max="8454" width="14.6640625" style="253" customWidth="1"/>
    <col min="8455" max="8455" width="15.6640625" style="253" bestFit="1" customWidth="1"/>
    <col min="8456" max="8456" width="13.44140625" style="253" bestFit="1" customWidth="1"/>
    <col min="8457" max="8457" width="10.44140625" style="253" bestFit="1" customWidth="1"/>
    <col min="8458" max="8699" width="9.109375" style="253"/>
    <col min="8700" max="8700" width="1" style="253" customWidth="1"/>
    <col min="8701" max="8701" width="17.33203125" style="253" customWidth="1"/>
    <col min="8702" max="8702" width="54.6640625" style="253" customWidth="1"/>
    <col min="8703" max="8703" width="28.44140625" style="253" customWidth="1"/>
    <col min="8704" max="8705" width="17.109375" style="253" bestFit="1" customWidth="1"/>
    <col min="8706" max="8706" width="14.6640625" style="253" bestFit="1" customWidth="1"/>
    <col min="8707" max="8710" width="14.6640625" style="253" customWidth="1"/>
    <col min="8711" max="8711" width="15.6640625" style="253" bestFit="1" customWidth="1"/>
    <col min="8712" max="8712" width="13.44140625" style="253" bestFit="1" customWidth="1"/>
    <col min="8713" max="8713" width="10.44140625" style="253" bestFit="1" customWidth="1"/>
    <col min="8714" max="8955" width="9.109375" style="253"/>
    <col min="8956" max="8956" width="1" style="253" customWidth="1"/>
    <col min="8957" max="8957" width="17.33203125" style="253" customWidth="1"/>
    <col min="8958" max="8958" width="54.6640625" style="253" customWidth="1"/>
    <col min="8959" max="8959" width="28.44140625" style="253" customWidth="1"/>
    <col min="8960" max="8961" width="17.109375" style="253" bestFit="1" customWidth="1"/>
    <col min="8962" max="8962" width="14.6640625" style="253" bestFit="1" customWidth="1"/>
    <col min="8963" max="8966" width="14.6640625" style="253" customWidth="1"/>
    <col min="8967" max="8967" width="15.6640625" style="253" bestFit="1" customWidth="1"/>
    <col min="8968" max="8968" width="13.44140625" style="253" bestFit="1" customWidth="1"/>
    <col min="8969" max="8969" width="10.44140625" style="253" bestFit="1" customWidth="1"/>
    <col min="8970" max="9211" width="9.109375" style="253"/>
    <col min="9212" max="9212" width="1" style="253" customWidth="1"/>
    <col min="9213" max="9213" width="17.33203125" style="253" customWidth="1"/>
    <col min="9214" max="9214" width="54.6640625" style="253" customWidth="1"/>
    <col min="9215" max="9215" width="28.44140625" style="253" customWidth="1"/>
    <col min="9216" max="9217" width="17.109375" style="253" bestFit="1" customWidth="1"/>
    <col min="9218" max="9218" width="14.6640625" style="253" bestFit="1" customWidth="1"/>
    <col min="9219" max="9222" width="14.6640625" style="253" customWidth="1"/>
    <col min="9223" max="9223" width="15.6640625" style="253" bestFit="1" customWidth="1"/>
    <col min="9224" max="9224" width="13.44140625" style="253" bestFit="1" customWidth="1"/>
    <col min="9225" max="9225" width="10.44140625" style="253" bestFit="1" customWidth="1"/>
    <col min="9226" max="9467" width="9.109375" style="253"/>
    <col min="9468" max="9468" width="1" style="253" customWidth="1"/>
    <col min="9469" max="9469" width="17.33203125" style="253" customWidth="1"/>
    <col min="9470" max="9470" width="54.6640625" style="253" customWidth="1"/>
    <col min="9471" max="9471" width="28.44140625" style="253" customWidth="1"/>
    <col min="9472" max="9473" width="17.109375" style="253" bestFit="1" customWidth="1"/>
    <col min="9474" max="9474" width="14.6640625" style="253" bestFit="1" customWidth="1"/>
    <col min="9475" max="9478" width="14.6640625" style="253" customWidth="1"/>
    <col min="9479" max="9479" width="15.6640625" style="253" bestFit="1" customWidth="1"/>
    <col min="9480" max="9480" width="13.44140625" style="253" bestFit="1" customWidth="1"/>
    <col min="9481" max="9481" width="10.44140625" style="253" bestFit="1" customWidth="1"/>
    <col min="9482" max="9723" width="9.109375" style="253"/>
    <col min="9724" max="9724" width="1" style="253" customWidth="1"/>
    <col min="9725" max="9725" width="17.33203125" style="253" customWidth="1"/>
    <col min="9726" max="9726" width="54.6640625" style="253" customWidth="1"/>
    <col min="9727" max="9727" width="28.44140625" style="253" customWidth="1"/>
    <col min="9728" max="9729" width="17.109375" style="253" bestFit="1" customWidth="1"/>
    <col min="9730" max="9730" width="14.6640625" style="253" bestFit="1" customWidth="1"/>
    <col min="9731" max="9734" width="14.6640625" style="253" customWidth="1"/>
    <col min="9735" max="9735" width="15.6640625" style="253" bestFit="1" customWidth="1"/>
    <col min="9736" max="9736" width="13.44140625" style="253" bestFit="1" customWidth="1"/>
    <col min="9737" max="9737" width="10.44140625" style="253" bestFit="1" customWidth="1"/>
    <col min="9738" max="9979" width="9.109375" style="253"/>
    <col min="9980" max="9980" width="1" style="253" customWidth="1"/>
    <col min="9981" max="9981" width="17.33203125" style="253" customWidth="1"/>
    <col min="9982" max="9982" width="54.6640625" style="253" customWidth="1"/>
    <col min="9983" max="9983" width="28.44140625" style="253" customWidth="1"/>
    <col min="9984" max="9985" width="17.109375" style="253" bestFit="1" customWidth="1"/>
    <col min="9986" max="9986" width="14.6640625" style="253" bestFit="1" customWidth="1"/>
    <col min="9987" max="9990" width="14.6640625" style="253" customWidth="1"/>
    <col min="9991" max="9991" width="15.6640625" style="253" bestFit="1" customWidth="1"/>
    <col min="9992" max="9992" width="13.44140625" style="253" bestFit="1" customWidth="1"/>
    <col min="9993" max="9993" width="10.44140625" style="253" bestFit="1" customWidth="1"/>
    <col min="9994" max="10235" width="9.109375" style="253"/>
    <col min="10236" max="10236" width="1" style="253" customWidth="1"/>
    <col min="10237" max="10237" width="17.33203125" style="253" customWidth="1"/>
    <col min="10238" max="10238" width="54.6640625" style="253" customWidth="1"/>
    <col min="10239" max="10239" width="28.44140625" style="253" customWidth="1"/>
    <col min="10240" max="10241" width="17.109375" style="253" bestFit="1" customWidth="1"/>
    <col min="10242" max="10242" width="14.6640625" style="253" bestFit="1" customWidth="1"/>
    <col min="10243" max="10246" width="14.6640625" style="253" customWidth="1"/>
    <col min="10247" max="10247" width="15.6640625" style="253" bestFit="1" customWidth="1"/>
    <col min="10248" max="10248" width="13.44140625" style="253" bestFit="1" customWidth="1"/>
    <col min="10249" max="10249" width="10.44140625" style="253" bestFit="1" customWidth="1"/>
    <col min="10250" max="10491" width="9.109375" style="253"/>
    <col min="10492" max="10492" width="1" style="253" customWidth="1"/>
    <col min="10493" max="10493" width="17.33203125" style="253" customWidth="1"/>
    <col min="10494" max="10494" width="54.6640625" style="253" customWidth="1"/>
    <col min="10495" max="10495" width="28.44140625" style="253" customWidth="1"/>
    <col min="10496" max="10497" width="17.109375" style="253" bestFit="1" customWidth="1"/>
    <col min="10498" max="10498" width="14.6640625" style="253" bestFit="1" customWidth="1"/>
    <col min="10499" max="10502" width="14.6640625" style="253" customWidth="1"/>
    <col min="10503" max="10503" width="15.6640625" style="253" bestFit="1" customWidth="1"/>
    <col min="10504" max="10504" width="13.44140625" style="253" bestFit="1" customWidth="1"/>
    <col min="10505" max="10505" width="10.44140625" style="253" bestFit="1" customWidth="1"/>
    <col min="10506" max="10747" width="9.109375" style="253"/>
    <col min="10748" max="10748" width="1" style="253" customWidth="1"/>
    <col min="10749" max="10749" width="17.33203125" style="253" customWidth="1"/>
    <col min="10750" max="10750" width="54.6640625" style="253" customWidth="1"/>
    <col min="10751" max="10751" width="28.44140625" style="253" customWidth="1"/>
    <col min="10752" max="10753" width="17.109375" style="253" bestFit="1" customWidth="1"/>
    <col min="10754" max="10754" width="14.6640625" style="253" bestFit="1" customWidth="1"/>
    <col min="10755" max="10758" width="14.6640625" style="253" customWidth="1"/>
    <col min="10759" max="10759" width="15.6640625" style="253" bestFit="1" customWidth="1"/>
    <col min="10760" max="10760" width="13.44140625" style="253" bestFit="1" customWidth="1"/>
    <col min="10761" max="10761" width="10.44140625" style="253" bestFit="1" customWidth="1"/>
    <col min="10762" max="11003" width="9.109375" style="253"/>
    <col min="11004" max="11004" width="1" style="253" customWidth="1"/>
    <col min="11005" max="11005" width="17.33203125" style="253" customWidth="1"/>
    <col min="11006" max="11006" width="54.6640625" style="253" customWidth="1"/>
    <col min="11007" max="11007" width="28.44140625" style="253" customWidth="1"/>
    <col min="11008" max="11009" width="17.109375" style="253" bestFit="1" customWidth="1"/>
    <col min="11010" max="11010" width="14.6640625" style="253" bestFit="1" customWidth="1"/>
    <col min="11011" max="11014" width="14.6640625" style="253" customWidth="1"/>
    <col min="11015" max="11015" width="15.6640625" style="253" bestFit="1" customWidth="1"/>
    <col min="11016" max="11016" width="13.44140625" style="253" bestFit="1" customWidth="1"/>
    <col min="11017" max="11017" width="10.44140625" style="253" bestFit="1" customWidth="1"/>
    <col min="11018" max="11259" width="9.109375" style="253"/>
    <col min="11260" max="11260" width="1" style="253" customWidth="1"/>
    <col min="11261" max="11261" width="17.33203125" style="253" customWidth="1"/>
    <col min="11262" max="11262" width="54.6640625" style="253" customWidth="1"/>
    <col min="11263" max="11263" width="28.44140625" style="253" customWidth="1"/>
    <col min="11264" max="11265" width="17.109375" style="253" bestFit="1" customWidth="1"/>
    <col min="11266" max="11266" width="14.6640625" style="253" bestFit="1" customWidth="1"/>
    <col min="11267" max="11270" width="14.6640625" style="253" customWidth="1"/>
    <col min="11271" max="11271" width="15.6640625" style="253" bestFit="1" customWidth="1"/>
    <col min="11272" max="11272" width="13.44140625" style="253" bestFit="1" customWidth="1"/>
    <col min="11273" max="11273" width="10.44140625" style="253" bestFit="1" customWidth="1"/>
    <col min="11274" max="11515" width="9.109375" style="253"/>
    <col min="11516" max="11516" width="1" style="253" customWidth="1"/>
    <col min="11517" max="11517" width="17.33203125" style="253" customWidth="1"/>
    <col min="11518" max="11518" width="54.6640625" style="253" customWidth="1"/>
    <col min="11519" max="11519" width="28.44140625" style="253" customWidth="1"/>
    <col min="11520" max="11521" width="17.109375" style="253" bestFit="1" customWidth="1"/>
    <col min="11522" max="11522" width="14.6640625" style="253" bestFit="1" customWidth="1"/>
    <col min="11523" max="11526" width="14.6640625" style="253" customWidth="1"/>
    <col min="11527" max="11527" width="15.6640625" style="253" bestFit="1" customWidth="1"/>
    <col min="11528" max="11528" width="13.44140625" style="253" bestFit="1" customWidth="1"/>
    <col min="11529" max="11529" width="10.44140625" style="253" bestFit="1" customWidth="1"/>
    <col min="11530" max="11771" width="9.109375" style="253"/>
    <col min="11772" max="11772" width="1" style="253" customWidth="1"/>
    <col min="11773" max="11773" width="17.33203125" style="253" customWidth="1"/>
    <col min="11774" max="11774" width="54.6640625" style="253" customWidth="1"/>
    <col min="11775" max="11775" width="28.44140625" style="253" customWidth="1"/>
    <col min="11776" max="11777" width="17.109375" style="253" bestFit="1" customWidth="1"/>
    <col min="11778" max="11778" width="14.6640625" style="253" bestFit="1" customWidth="1"/>
    <col min="11779" max="11782" width="14.6640625" style="253" customWidth="1"/>
    <col min="11783" max="11783" width="15.6640625" style="253" bestFit="1" customWidth="1"/>
    <col min="11784" max="11784" width="13.44140625" style="253" bestFit="1" customWidth="1"/>
    <col min="11785" max="11785" width="10.44140625" style="253" bestFit="1" customWidth="1"/>
    <col min="11786" max="12027" width="9.109375" style="253"/>
    <col min="12028" max="12028" width="1" style="253" customWidth="1"/>
    <col min="12029" max="12029" width="17.33203125" style="253" customWidth="1"/>
    <col min="12030" max="12030" width="54.6640625" style="253" customWidth="1"/>
    <col min="12031" max="12031" width="28.44140625" style="253" customWidth="1"/>
    <col min="12032" max="12033" width="17.109375" style="253" bestFit="1" customWidth="1"/>
    <col min="12034" max="12034" width="14.6640625" style="253" bestFit="1" customWidth="1"/>
    <col min="12035" max="12038" width="14.6640625" style="253" customWidth="1"/>
    <col min="12039" max="12039" width="15.6640625" style="253" bestFit="1" customWidth="1"/>
    <col min="12040" max="12040" width="13.44140625" style="253" bestFit="1" customWidth="1"/>
    <col min="12041" max="12041" width="10.44140625" style="253" bestFit="1" customWidth="1"/>
    <col min="12042" max="12283" width="9.109375" style="253"/>
    <col min="12284" max="12284" width="1" style="253" customWidth="1"/>
    <col min="12285" max="12285" width="17.33203125" style="253" customWidth="1"/>
    <col min="12286" max="12286" width="54.6640625" style="253" customWidth="1"/>
    <col min="12287" max="12287" width="28.44140625" style="253" customWidth="1"/>
    <col min="12288" max="12289" width="17.109375" style="253" bestFit="1" customWidth="1"/>
    <col min="12290" max="12290" width="14.6640625" style="253" bestFit="1" customWidth="1"/>
    <col min="12291" max="12294" width="14.6640625" style="253" customWidth="1"/>
    <col min="12295" max="12295" width="15.6640625" style="253" bestFit="1" customWidth="1"/>
    <col min="12296" max="12296" width="13.44140625" style="253" bestFit="1" customWidth="1"/>
    <col min="12297" max="12297" width="10.44140625" style="253" bestFit="1" customWidth="1"/>
    <col min="12298" max="12539" width="9.109375" style="253"/>
    <col min="12540" max="12540" width="1" style="253" customWidth="1"/>
    <col min="12541" max="12541" width="17.33203125" style="253" customWidth="1"/>
    <col min="12542" max="12542" width="54.6640625" style="253" customWidth="1"/>
    <col min="12543" max="12543" width="28.44140625" style="253" customWidth="1"/>
    <col min="12544" max="12545" width="17.109375" style="253" bestFit="1" customWidth="1"/>
    <col min="12546" max="12546" width="14.6640625" style="253" bestFit="1" customWidth="1"/>
    <col min="12547" max="12550" width="14.6640625" style="253" customWidth="1"/>
    <col min="12551" max="12551" width="15.6640625" style="253" bestFit="1" customWidth="1"/>
    <col min="12552" max="12552" width="13.44140625" style="253" bestFit="1" customWidth="1"/>
    <col min="12553" max="12553" width="10.44140625" style="253" bestFit="1" customWidth="1"/>
    <col min="12554" max="12795" width="9.109375" style="253"/>
    <col min="12796" max="12796" width="1" style="253" customWidth="1"/>
    <col min="12797" max="12797" width="17.33203125" style="253" customWidth="1"/>
    <col min="12798" max="12798" width="54.6640625" style="253" customWidth="1"/>
    <col min="12799" max="12799" width="28.44140625" style="253" customWidth="1"/>
    <col min="12800" max="12801" width="17.109375" style="253" bestFit="1" customWidth="1"/>
    <col min="12802" max="12802" width="14.6640625" style="253" bestFit="1" customWidth="1"/>
    <col min="12803" max="12806" width="14.6640625" style="253" customWidth="1"/>
    <col min="12807" max="12807" width="15.6640625" style="253" bestFit="1" customWidth="1"/>
    <col min="12808" max="12808" width="13.44140625" style="253" bestFit="1" customWidth="1"/>
    <col min="12809" max="12809" width="10.44140625" style="253" bestFit="1" customWidth="1"/>
    <col min="12810" max="13051" width="9.109375" style="253"/>
    <col min="13052" max="13052" width="1" style="253" customWidth="1"/>
    <col min="13053" max="13053" width="17.33203125" style="253" customWidth="1"/>
    <col min="13054" max="13054" width="54.6640625" style="253" customWidth="1"/>
    <col min="13055" max="13055" width="28.44140625" style="253" customWidth="1"/>
    <col min="13056" max="13057" width="17.109375" style="253" bestFit="1" customWidth="1"/>
    <col min="13058" max="13058" width="14.6640625" style="253" bestFit="1" customWidth="1"/>
    <col min="13059" max="13062" width="14.6640625" style="253" customWidth="1"/>
    <col min="13063" max="13063" width="15.6640625" style="253" bestFit="1" customWidth="1"/>
    <col min="13064" max="13064" width="13.44140625" style="253" bestFit="1" customWidth="1"/>
    <col min="13065" max="13065" width="10.44140625" style="253" bestFit="1" customWidth="1"/>
    <col min="13066" max="13307" width="9.109375" style="253"/>
    <col min="13308" max="13308" width="1" style="253" customWidth="1"/>
    <col min="13309" max="13309" width="17.33203125" style="253" customWidth="1"/>
    <col min="13310" max="13310" width="54.6640625" style="253" customWidth="1"/>
    <col min="13311" max="13311" width="28.44140625" style="253" customWidth="1"/>
    <col min="13312" max="13313" width="17.109375" style="253" bestFit="1" customWidth="1"/>
    <col min="13314" max="13314" width="14.6640625" style="253" bestFit="1" customWidth="1"/>
    <col min="13315" max="13318" width="14.6640625" style="253" customWidth="1"/>
    <col min="13319" max="13319" width="15.6640625" style="253" bestFit="1" customWidth="1"/>
    <col min="13320" max="13320" width="13.44140625" style="253" bestFit="1" customWidth="1"/>
    <col min="13321" max="13321" width="10.44140625" style="253" bestFit="1" customWidth="1"/>
    <col min="13322" max="13563" width="9.109375" style="253"/>
    <col min="13564" max="13564" width="1" style="253" customWidth="1"/>
    <col min="13565" max="13565" width="17.33203125" style="253" customWidth="1"/>
    <col min="13566" max="13566" width="54.6640625" style="253" customWidth="1"/>
    <col min="13567" max="13567" width="28.44140625" style="253" customWidth="1"/>
    <col min="13568" max="13569" width="17.109375" style="253" bestFit="1" customWidth="1"/>
    <col min="13570" max="13570" width="14.6640625" style="253" bestFit="1" customWidth="1"/>
    <col min="13571" max="13574" width="14.6640625" style="253" customWidth="1"/>
    <col min="13575" max="13575" width="15.6640625" style="253" bestFit="1" customWidth="1"/>
    <col min="13576" max="13576" width="13.44140625" style="253" bestFit="1" customWidth="1"/>
    <col min="13577" max="13577" width="10.44140625" style="253" bestFit="1" customWidth="1"/>
    <col min="13578" max="13819" width="9.109375" style="253"/>
    <col min="13820" max="13820" width="1" style="253" customWidth="1"/>
    <col min="13821" max="13821" width="17.33203125" style="253" customWidth="1"/>
    <col min="13822" max="13822" width="54.6640625" style="253" customWidth="1"/>
    <col min="13823" max="13823" width="28.44140625" style="253" customWidth="1"/>
    <col min="13824" max="13825" width="17.109375" style="253" bestFit="1" customWidth="1"/>
    <col min="13826" max="13826" width="14.6640625" style="253" bestFit="1" customWidth="1"/>
    <col min="13827" max="13830" width="14.6640625" style="253" customWidth="1"/>
    <col min="13831" max="13831" width="15.6640625" style="253" bestFit="1" customWidth="1"/>
    <col min="13832" max="13832" width="13.44140625" style="253" bestFit="1" customWidth="1"/>
    <col min="13833" max="13833" width="10.44140625" style="253" bestFit="1" customWidth="1"/>
    <col min="13834" max="14075" width="9.109375" style="253"/>
    <col min="14076" max="14076" width="1" style="253" customWidth="1"/>
    <col min="14077" max="14077" width="17.33203125" style="253" customWidth="1"/>
    <col min="14078" max="14078" width="54.6640625" style="253" customWidth="1"/>
    <col min="14079" max="14079" width="28.44140625" style="253" customWidth="1"/>
    <col min="14080" max="14081" width="17.109375" style="253" bestFit="1" customWidth="1"/>
    <col min="14082" max="14082" width="14.6640625" style="253" bestFit="1" customWidth="1"/>
    <col min="14083" max="14086" width="14.6640625" style="253" customWidth="1"/>
    <col min="14087" max="14087" width="15.6640625" style="253" bestFit="1" customWidth="1"/>
    <col min="14088" max="14088" width="13.44140625" style="253" bestFit="1" customWidth="1"/>
    <col min="14089" max="14089" width="10.44140625" style="253" bestFit="1" customWidth="1"/>
    <col min="14090" max="14331" width="9.109375" style="253"/>
    <col min="14332" max="14332" width="1" style="253" customWidth="1"/>
    <col min="14333" max="14333" width="17.33203125" style="253" customWidth="1"/>
    <col min="14334" max="14334" width="54.6640625" style="253" customWidth="1"/>
    <col min="14335" max="14335" width="28.44140625" style="253" customWidth="1"/>
    <col min="14336" max="14337" width="17.109375" style="253" bestFit="1" customWidth="1"/>
    <col min="14338" max="14338" width="14.6640625" style="253" bestFit="1" customWidth="1"/>
    <col min="14339" max="14342" width="14.6640625" style="253" customWidth="1"/>
    <col min="14343" max="14343" width="15.6640625" style="253" bestFit="1" customWidth="1"/>
    <col min="14344" max="14344" width="13.44140625" style="253" bestFit="1" customWidth="1"/>
    <col min="14345" max="14345" width="10.44140625" style="253" bestFit="1" customWidth="1"/>
    <col min="14346" max="14587" width="9.109375" style="253"/>
    <col min="14588" max="14588" width="1" style="253" customWidth="1"/>
    <col min="14589" max="14589" width="17.33203125" style="253" customWidth="1"/>
    <col min="14590" max="14590" width="54.6640625" style="253" customWidth="1"/>
    <col min="14591" max="14591" width="28.44140625" style="253" customWidth="1"/>
    <col min="14592" max="14593" width="17.109375" style="253" bestFit="1" customWidth="1"/>
    <col min="14594" max="14594" width="14.6640625" style="253" bestFit="1" customWidth="1"/>
    <col min="14595" max="14598" width="14.6640625" style="253" customWidth="1"/>
    <col min="14599" max="14599" width="15.6640625" style="253" bestFit="1" customWidth="1"/>
    <col min="14600" max="14600" width="13.44140625" style="253" bestFit="1" customWidth="1"/>
    <col min="14601" max="14601" width="10.44140625" style="253" bestFit="1" customWidth="1"/>
    <col min="14602" max="14843" width="9.109375" style="253"/>
    <col min="14844" max="14844" width="1" style="253" customWidth="1"/>
    <col min="14845" max="14845" width="17.33203125" style="253" customWidth="1"/>
    <col min="14846" max="14846" width="54.6640625" style="253" customWidth="1"/>
    <col min="14847" max="14847" width="28.44140625" style="253" customWidth="1"/>
    <col min="14848" max="14849" width="17.109375" style="253" bestFit="1" customWidth="1"/>
    <col min="14850" max="14850" width="14.6640625" style="253" bestFit="1" customWidth="1"/>
    <col min="14851" max="14854" width="14.6640625" style="253" customWidth="1"/>
    <col min="14855" max="14855" width="15.6640625" style="253" bestFit="1" customWidth="1"/>
    <col min="14856" max="14856" width="13.44140625" style="253" bestFit="1" customWidth="1"/>
    <col min="14857" max="14857" width="10.44140625" style="253" bestFit="1" customWidth="1"/>
    <col min="14858" max="15099" width="9.109375" style="253"/>
    <col min="15100" max="15100" width="1" style="253" customWidth="1"/>
    <col min="15101" max="15101" width="17.33203125" style="253" customWidth="1"/>
    <col min="15102" max="15102" width="54.6640625" style="253" customWidth="1"/>
    <col min="15103" max="15103" width="28.44140625" style="253" customWidth="1"/>
    <col min="15104" max="15105" width="17.109375" style="253" bestFit="1" customWidth="1"/>
    <col min="15106" max="15106" width="14.6640625" style="253" bestFit="1" customWidth="1"/>
    <col min="15107" max="15110" width="14.6640625" style="253" customWidth="1"/>
    <col min="15111" max="15111" width="15.6640625" style="253" bestFit="1" customWidth="1"/>
    <col min="15112" max="15112" width="13.44140625" style="253" bestFit="1" customWidth="1"/>
    <col min="15113" max="15113" width="10.44140625" style="253" bestFit="1" customWidth="1"/>
    <col min="15114" max="15355" width="9.109375" style="253"/>
    <col min="15356" max="15356" width="1" style="253" customWidth="1"/>
    <col min="15357" max="15357" width="17.33203125" style="253" customWidth="1"/>
    <col min="15358" max="15358" width="54.6640625" style="253" customWidth="1"/>
    <col min="15359" max="15359" width="28.44140625" style="253" customWidth="1"/>
    <col min="15360" max="15361" width="17.109375" style="253" bestFit="1" customWidth="1"/>
    <col min="15362" max="15362" width="14.6640625" style="253" bestFit="1" customWidth="1"/>
    <col min="15363" max="15366" width="14.6640625" style="253" customWidth="1"/>
    <col min="15367" max="15367" width="15.6640625" style="253" bestFit="1" customWidth="1"/>
    <col min="15368" max="15368" width="13.44140625" style="253" bestFit="1" customWidth="1"/>
    <col min="15369" max="15369" width="10.44140625" style="253" bestFit="1" customWidth="1"/>
    <col min="15370" max="15611" width="9.109375" style="253"/>
    <col min="15612" max="15612" width="1" style="253" customWidth="1"/>
    <col min="15613" max="15613" width="17.33203125" style="253" customWidth="1"/>
    <col min="15614" max="15614" width="54.6640625" style="253" customWidth="1"/>
    <col min="15615" max="15615" width="28.44140625" style="253" customWidth="1"/>
    <col min="15616" max="15617" width="17.109375" style="253" bestFit="1" customWidth="1"/>
    <col min="15618" max="15618" width="14.6640625" style="253" bestFit="1" customWidth="1"/>
    <col min="15619" max="15622" width="14.6640625" style="253" customWidth="1"/>
    <col min="15623" max="15623" width="15.6640625" style="253" bestFit="1" customWidth="1"/>
    <col min="15624" max="15624" width="13.44140625" style="253" bestFit="1" customWidth="1"/>
    <col min="15625" max="15625" width="10.44140625" style="253" bestFit="1" customWidth="1"/>
    <col min="15626" max="15867" width="9.109375" style="253"/>
    <col min="15868" max="15868" width="1" style="253" customWidth="1"/>
    <col min="15869" max="15869" width="17.33203125" style="253" customWidth="1"/>
    <col min="15870" max="15870" width="54.6640625" style="253" customWidth="1"/>
    <col min="15871" max="15871" width="28.44140625" style="253" customWidth="1"/>
    <col min="15872" max="15873" width="17.109375" style="253" bestFit="1" customWidth="1"/>
    <col min="15874" max="15874" width="14.6640625" style="253" bestFit="1" customWidth="1"/>
    <col min="15875" max="15878" width="14.6640625" style="253" customWidth="1"/>
    <col min="15879" max="15879" width="15.6640625" style="253" bestFit="1" customWidth="1"/>
    <col min="15880" max="15880" width="13.44140625" style="253" bestFit="1" customWidth="1"/>
    <col min="15881" max="15881" width="10.44140625" style="253" bestFit="1" customWidth="1"/>
    <col min="15882" max="16123" width="9.109375" style="253"/>
    <col min="16124" max="16124" width="1" style="253" customWidth="1"/>
    <col min="16125" max="16125" width="17.33203125" style="253" customWidth="1"/>
    <col min="16126" max="16126" width="54.6640625" style="253" customWidth="1"/>
    <col min="16127" max="16127" width="28.44140625" style="253" customWidth="1"/>
    <col min="16128" max="16129" width="17.109375" style="253" bestFit="1" customWidth="1"/>
    <col min="16130" max="16130" width="14.6640625" style="253" bestFit="1" customWidth="1"/>
    <col min="16131" max="16134" width="14.6640625" style="253" customWidth="1"/>
    <col min="16135" max="16135" width="15.6640625" style="253" bestFit="1" customWidth="1"/>
    <col min="16136" max="16136" width="13.44140625" style="253" bestFit="1" customWidth="1"/>
    <col min="16137" max="16137" width="10.44140625" style="253" bestFit="1" customWidth="1"/>
    <col min="16138" max="16384" width="9.109375" style="253"/>
  </cols>
  <sheetData>
    <row r="2" spans="2:12" ht="20.399999999999999" customHeight="1" x14ac:dyDescent="0.3">
      <c r="B2" s="250" t="s">
        <v>1059</v>
      </c>
      <c r="C2" s="251"/>
    </row>
    <row r="3" spans="2:12" ht="14.4" customHeight="1" x14ac:dyDescent="0.3">
      <c r="B3" s="250"/>
      <c r="C3" s="251"/>
    </row>
    <row r="4" spans="2:12" ht="15.75" customHeight="1" x14ac:dyDescent="0.3">
      <c r="B4" s="797" t="s">
        <v>149</v>
      </c>
      <c r="C4" s="797" t="s">
        <v>150</v>
      </c>
      <c r="D4" s="795" t="s">
        <v>658</v>
      </c>
      <c r="E4" s="795" t="s">
        <v>659</v>
      </c>
      <c r="F4" s="798" t="s">
        <v>660</v>
      </c>
      <c r="G4" s="798"/>
      <c r="H4" s="795" t="s">
        <v>661</v>
      </c>
    </row>
    <row r="5" spans="2:12" ht="14.25" customHeight="1" x14ac:dyDescent="0.3">
      <c r="B5" s="797"/>
      <c r="C5" s="797"/>
      <c r="D5" s="796"/>
      <c r="E5" s="796"/>
      <c r="F5" s="255" t="s">
        <v>664</v>
      </c>
      <c r="G5" s="255" t="s">
        <v>665</v>
      </c>
      <c r="H5" s="796"/>
      <c r="I5" s="256" t="s">
        <v>542</v>
      </c>
    </row>
    <row r="6" spans="2:12" s="250" customFormat="1" ht="16.2" customHeight="1" x14ac:dyDescent="0.3">
      <c r="B6" s="257">
        <v>1</v>
      </c>
      <c r="C6" s="258" t="s">
        <v>154</v>
      </c>
      <c r="D6" s="259">
        <f>+D7+D158</f>
        <v>101792478199</v>
      </c>
      <c r="E6" s="259">
        <f>+E7+E158</f>
        <v>7724572285</v>
      </c>
      <c r="F6" s="260">
        <v>0</v>
      </c>
      <c r="G6" s="260">
        <v>0</v>
      </c>
      <c r="H6" s="259">
        <f>+H7+H158</f>
        <v>102453284026</v>
      </c>
      <c r="I6" s="261">
        <f>+VLOOKUP(B6,Clasificaciones!C:C,1,FALSE)</f>
        <v>1</v>
      </c>
      <c r="L6" s="261"/>
    </row>
    <row r="7" spans="2:12" s="250" customFormat="1" ht="16.2" customHeight="1" x14ac:dyDescent="0.3">
      <c r="B7" s="257">
        <v>11</v>
      </c>
      <c r="C7" s="258" t="s">
        <v>155</v>
      </c>
      <c r="D7" s="259">
        <f>+D8+D47+D114+D146</f>
        <v>91991760820</v>
      </c>
      <c r="E7" s="259">
        <f>+E8+E47+E114+E146</f>
        <v>7199313841</v>
      </c>
      <c r="F7" s="260">
        <v>0</v>
      </c>
      <c r="G7" s="260">
        <v>0</v>
      </c>
      <c r="H7" s="259">
        <f>+H8+H47+H114+H146</f>
        <v>99173715071</v>
      </c>
      <c r="I7" s="261">
        <f>+VLOOKUP(B7,Clasificaciones!C:C,1,FALSE)</f>
        <v>11</v>
      </c>
    </row>
    <row r="8" spans="2:12" s="250" customFormat="1" ht="16.2" customHeight="1" x14ac:dyDescent="0.3">
      <c r="B8" s="257">
        <v>111</v>
      </c>
      <c r="C8" s="258" t="s">
        <v>156</v>
      </c>
      <c r="D8" s="259">
        <f>+D9</f>
        <v>2889773997</v>
      </c>
      <c r="E8" s="259">
        <f>+E9</f>
        <v>1477160065</v>
      </c>
      <c r="F8" s="260">
        <v>0</v>
      </c>
      <c r="G8" s="260">
        <v>0</v>
      </c>
      <c r="H8" s="259">
        <f>+H9</f>
        <v>4366934062</v>
      </c>
      <c r="I8" s="261">
        <f>+VLOOKUP(B8,Clasificaciones!C:C,1,FALSE)</f>
        <v>111</v>
      </c>
    </row>
    <row r="9" spans="2:12" s="250" customFormat="1" ht="16.2" customHeight="1" x14ac:dyDescent="0.3">
      <c r="B9" s="257">
        <v>11103</v>
      </c>
      <c r="C9" s="258" t="s">
        <v>157</v>
      </c>
      <c r="D9" s="259">
        <f>+D10+D30</f>
        <v>2889773997</v>
      </c>
      <c r="E9" s="259">
        <f>+E10+E30</f>
        <v>1477160065</v>
      </c>
      <c r="F9" s="260">
        <v>0</v>
      </c>
      <c r="G9" s="260">
        <v>0</v>
      </c>
      <c r="H9" s="259">
        <f>+H10+H30</f>
        <v>4366934062</v>
      </c>
      <c r="I9" s="261">
        <f>+VLOOKUP(B9,Clasificaciones!C:C,1,FALSE)</f>
        <v>11103</v>
      </c>
    </row>
    <row r="10" spans="2:12" s="250" customFormat="1" ht="16.2" customHeight="1" x14ac:dyDescent="0.3">
      <c r="B10" s="257">
        <v>1110301</v>
      </c>
      <c r="C10" s="258" t="s">
        <v>158</v>
      </c>
      <c r="D10" s="259">
        <f>+SUM(D11:D29)</f>
        <v>2568723880</v>
      </c>
      <c r="E10" s="259">
        <f>+SUM(E11:E29)</f>
        <v>716173061</v>
      </c>
      <c r="F10" s="260">
        <v>0</v>
      </c>
      <c r="G10" s="260">
        <v>0</v>
      </c>
      <c r="H10" s="259">
        <f>+SUM(H11:H29)</f>
        <v>3284896941</v>
      </c>
      <c r="I10" s="261">
        <f>+VLOOKUP(B10,Clasificaciones!C:C,1,FALSE)</f>
        <v>1110301</v>
      </c>
    </row>
    <row r="11" spans="2:12" s="250" customFormat="1" ht="16.2" customHeight="1" x14ac:dyDescent="0.3">
      <c r="B11" s="262">
        <v>111030101</v>
      </c>
      <c r="C11" s="262" t="s">
        <v>1060</v>
      </c>
      <c r="D11" s="260">
        <f>SUMIF('RCDB 2021'!$A:$A,B11,'RCDB 2021'!$C:$C)</f>
        <v>1872447497</v>
      </c>
      <c r="E11" s="260">
        <f>+SUMIF('AFPISA 2021'!E:E,'Consolidado 2021'!B11,'AFPISA 2021'!C:C)</f>
        <v>0</v>
      </c>
      <c r="F11" s="260">
        <v>0</v>
      </c>
      <c r="G11" s="260">
        <v>0</v>
      </c>
      <c r="H11" s="263">
        <f>+D11+E11+F11-G11</f>
        <v>1872447497</v>
      </c>
      <c r="I11" s="261">
        <f>+VLOOKUP(B11,Clasificaciones!C:C,1,FALSE)</f>
        <v>111030101</v>
      </c>
      <c r="K11" s="261"/>
    </row>
    <row r="12" spans="2:12" s="250" customFormat="1" ht="16.2" customHeight="1" x14ac:dyDescent="0.3">
      <c r="B12" s="264">
        <v>111030102</v>
      </c>
      <c r="C12" s="262" t="s">
        <v>160</v>
      </c>
      <c r="D12" s="260">
        <f>SUMIF('RCDB 2021'!$A:$A,B12,'RCDB 2021'!$C:$C)</f>
        <v>121221490</v>
      </c>
      <c r="E12" s="260">
        <f>+SUMIF('AFPISA 2021'!E:E,'Consolidado 2021'!B12,'AFPISA 2021'!C:C)</f>
        <v>0</v>
      </c>
      <c r="F12" s="260">
        <v>0</v>
      </c>
      <c r="G12" s="260">
        <v>0</v>
      </c>
      <c r="H12" s="263">
        <f t="shared" ref="H12:H29" si="0">+D12+E12+F12-G12</f>
        <v>121221490</v>
      </c>
      <c r="I12" s="261">
        <f>+VLOOKUP(B12,Clasificaciones!C:C,1,FALSE)</f>
        <v>111030102</v>
      </c>
      <c r="K12" s="261"/>
    </row>
    <row r="13" spans="2:12" s="250" customFormat="1" ht="16.2" customHeight="1" x14ac:dyDescent="0.3">
      <c r="B13" s="264">
        <v>111030103</v>
      </c>
      <c r="C13" s="262" t="s">
        <v>161</v>
      </c>
      <c r="D13" s="260">
        <f>SUMIF('RCDB 2021'!$A:$A,B13,'RCDB 2021'!$C:$C)</f>
        <v>6027989</v>
      </c>
      <c r="E13" s="260">
        <f>+SUMIF('AFPISA 2021'!E:E,'Consolidado 2021'!B13,'AFPISA 2021'!C:C)</f>
        <v>0</v>
      </c>
      <c r="F13" s="260">
        <v>0</v>
      </c>
      <c r="G13" s="260">
        <v>0</v>
      </c>
      <c r="H13" s="263">
        <f t="shared" si="0"/>
        <v>6027989</v>
      </c>
      <c r="I13" s="261">
        <f>+VLOOKUP(B13,Clasificaciones!C:C,1,FALSE)</f>
        <v>111030103</v>
      </c>
      <c r="K13" s="261"/>
    </row>
    <row r="14" spans="2:12" s="250" customFormat="1" ht="16.2" customHeight="1" x14ac:dyDescent="0.3">
      <c r="B14" s="264">
        <v>111030104</v>
      </c>
      <c r="C14" s="262" t="s">
        <v>162</v>
      </c>
      <c r="D14" s="260">
        <f>SUMIF('RCDB 2021'!$A:$A,B14,'RCDB 2021'!$C:$C)</f>
        <v>6000000</v>
      </c>
      <c r="E14" s="260">
        <f>+SUMIF('AFPISA 2021'!E:E,'Consolidado 2021'!B14,'AFPISA 2021'!C:C)</f>
        <v>0</v>
      </c>
      <c r="F14" s="260">
        <v>0</v>
      </c>
      <c r="G14" s="260">
        <v>0</v>
      </c>
      <c r="H14" s="263">
        <f t="shared" si="0"/>
        <v>6000000</v>
      </c>
      <c r="I14" s="261">
        <f>+VLOOKUP(B14,Clasificaciones!C:C,1,FALSE)</f>
        <v>111030104</v>
      </c>
      <c r="K14" s="261"/>
    </row>
    <row r="15" spans="2:12" s="250" customFormat="1" ht="16.2" customHeight="1" x14ac:dyDescent="0.3">
      <c r="B15" s="264">
        <v>111030106</v>
      </c>
      <c r="C15" s="262" t="s">
        <v>163</v>
      </c>
      <c r="D15" s="260">
        <f>SUMIF('RCDB 2021'!$A:$A,B15,'RCDB 2021'!$C:$C)</f>
        <v>5560000</v>
      </c>
      <c r="E15" s="260">
        <f>+SUMIF('AFPISA 2021'!E:E,'Consolidado 2021'!B15,'AFPISA 2021'!C:C)</f>
        <v>0</v>
      </c>
      <c r="F15" s="260">
        <v>0</v>
      </c>
      <c r="G15" s="260">
        <v>0</v>
      </c>
      <c r="H15" s="263">
        <f t="shared" si="0"/>
        <v>5560000</v>
      </c>
      <c r="I15" s="261">
        <f>+VLOOKUP(B15,Clasificaciones!C:C,1,FALSE)</f>
        <v>111030106</v>
      </c>
      <c r="K15" s="261"/>
    </row>
    <row r="16" spans="2:12" ht="16.2" customHeight="1" x14ac:dyDescent="0.3">
      <c r="B16" s="264">
        <v>111030107</v>
      </c>
      <c r="C16" s="262" t="s">
        <v>164</v>
      </c>
      <c r="D16" s="260">
        <f>SUMIF('RCDB 2021'!$A:$A,B16,'RCDB 2021'!$C:$C)</f>
        <v>300374</v>
      </c>
      <c r="E16" s="260">
        <f>+SUMIF('AFPISA 2021'!E:E,'Consolidado 2021'!B16,'AFPISA 2021'!C:C)</f>
        <v>0</v>
      </c>
      <c r="F16" s="260">
        <v>0</v>
      </c>
      <c r="G16" s="260">
        <v>0</v>
      </c>
      <c r="H16" s="263">
        <f t="shared" si="0"/>
        <v>300374</v>
      </c>
      <c r="I16" s="261">
        <f>+VLOOKUP(B16,Clasificaciones!C:C,1,FALSE)</f>
        <v>111030107</v>
      </c>
      <c r="K16" s="261"/>
    </row>
    <row r="17" spans="2:11" s="250" customFormat="1" ht="16.2" customHeight="1" x14ac:dyDescent="0.3">
      <c r="B17" s="264">
        <v>111030108</v>
      </c>
      <c r="C17" s="262" t="s">
        <v>165</v>
      </c>
      <c r="D17" s="260">
        <f>SUMIF('RCDB 2021'!$A:$A,B17,'RCDB 2021'!$C:$C)</f>
        <v>3468465</v>
      </c>
      <c r="E17" s="260">
        <f>+SUMIF('AFPISA 2021'!E:E,'Consolidado 2021'!B17,'AFPISA 2021'!C:C)</f>
        <v>0</v>
      </c>
      <c r="F17" s="260">
        <v>0</v>
      </c>
      <c r="G17" s="260">
        <v>0</v>
      </c>
      <c r="H17" s="263">
        <f t="shared" si="0"/>
        <v>3468465</v>
      </c>
      <c r="I17" s="261">
        <f>+VLOOKUP(B17,Clasificaciones!C:C,1,FALSE)</f>
        <v>111030108</v>
      </c>
      <c r="K17" s="261"/>
    </row>
    <row r="18" spans="2:11" ht="16.2" customHeight="1" x14ac:dyDescent="0.3">
      <c r="B18" s="264">
        <v>111030109</v>
      </c>
      <c r="C18" s="262" t="s">
        <v>166</v>
      </c>
      <c r="D18" s="260">
        <f>SUMIF('RCDB 2021'!$A:$A,B18,'RCDB 2021'!$C:$C)</f>
        <v>3982</v>
      </c>
      <c r="E18" s="260">
        <f>+SUMIF('AFPISA 2021'!E:E,'Consolidado 2021'!B18,'AFPISA 2021'!C:C)</f>
        <v>0</v>
      </c>
      <c r="F18" s="260">
        <v>0</v>
      </c>
      <c r="G18" s="260">
        <v>0</v>
      </c>
      <c r="H18" s="263">
        <f t="shared" si="0"/>
        <v>3982</v>
      </c>
      <c r="I18" s="261">
        <f>+VLOOKUP(B18,Clasificaciones!C:C,1,FALSE)</f>
        <v>111030109</v>
      </c>
      <c r="K18" s="261"/>
    </row>
    <row r="19" spans="2:11" ht="16.2" customHeight="1" x14ac:dyDescent="0.3">
      <c r="B19" s="264">
        <v>111030111</v>
      </c>
      <c r="C19" s="262" t="s">
        <v>167</v>
      </c>
      <c r="D19" s="260">
        <f>SUMIF('RCDB 2021'!$A:$A,B19,'RCDB 2021'!$C:$C)</f>
        <v>36676</v>
      </c>
      <c r="E19" s="260">
        <f>+SUMIF('AFPISA 2021'!E:E,'Consolidado 2021'!B19,'AFPISA 2021'!C:C)</f>
        <v>0</v>
      </c>
      <c r="F19" s="260">
        <v>0</v>
      </c>
      <c r="G19" s="260">
        <v>0</v>
      </c>
      <c r="H19" s="263">
        <f t="shared" si="0"/>
        <v>36676</v>
      </c>
      <c r="I19" s="261">
        <f>+VLOOKUP(B19,Clasificaciones!C:C,1,FALSE)</f>
        <v>111030111</v>
      </c>
      <c r="K19" s="261"/>
    </row>
    <row r="20" spans="2:11" ht="16.2" customHeight="1" x14ac:dyDescent="0.3">
      <c r="B20" s="264">
        <v>111030112</v>
      </c>
      <c r="C20" s="262" t="s">
        <v>168</v>
      </c>
      <c r="D20" s="260">
        <f>SUMIF('RCDB 2021'!$A:$A,B20,'RCDB 2021'!$C:$C)</f>
        <v>263032</v>
      </c>
      <c r="E20" s="260">
        <f>+SUMIF('AFPISA 2021'!E:E,'Consolidado 2021'!B20,'AFPISA 2021'!C:C)</f>
        <v>0</v>
      </c>
      <c r="F20" s="260">
        <v>0</v>
      </c>
      <c r="G20" s="260">
        <v>0</v>
      </c>
      <c r="H20" s="263">
        <f t="shared" si="0"/>
        <v>263032</v>
      </c>
      <c r="I20" s="261">
        <f>+VLOOKUP(B20,Clasificaciones!C:C,1,FALSE)</f>
        <v>111030112</v>
      </c>
      <c r="K20" s="261"/>
    </row>
    <row r="21" spans="2:11" ht="16.2" customHeight="1" x14ac:dyDescent="0.3">
      <c r="B21" s="264">
        <v>111030113</v>
      </c>
      <c r="C21" s="262" t="s">
        <v>169</v>
      </c>
      <c r="D21" s="260">
        <f>SUMIF('RCDB 2021'!$A:$A,B21,'RCDB 2021'!$C:$C)</f>
        <v>18159282</v>
      </c>
      <c r="E21" s="260">
        <f>+SUMIF('AFPISA 2021'!E:E,'Consolidado 2021'!B21,'AFPISA 2021'!C:C)</f>
        <v>0</v>
      </c>
      <c r="F21" s="260">
        <v>0</v>
      </c>
      <c r="G21" s="260">
        <v>0</v>
      </c>
      <c r="H21" s="263">
        <f t="shared" si="0"/>
        <v>18159282</v>
      </c>
      <c r="I21" s="261">
        <f>+VLOOKUP(B21,Clasificaciones!C:C,1,FALSE)</f>
        <v>111030113</v>
      </c>
      <c r="K21" s="261"/>
    </row>
    <row r="22" spans="2:11" ht="16.2" customHeight="1" x14ac:dyDescent="0.3">
      <c r="B22" s="264">
        <v>111030114</v>
      </c>
      <c r="C22" s="262" t="s">
        <v>170</v>
      </c>
      <c r="D22" s="260">
        <f>SUMIF('RCDB 2021'!$A:$A,B22,'RCDB 2021'!$C:$C)</f>
        <v>6759960</v>
      </c>
      <c r="E22" s="260">
        <f>+SUMIF('AFPISA 2021'!E:E,'Consolidado 2021'!B22,'AFPISA 2021'!C:C)</f>
        <v>0</v>
      </c>
      <c r="F22" s="260">
        <v>0</v>
      </c>
      <c r="G22" s="260">
        <v>0</v>
      </c>
      <c r="H22" s="263">
        <f t="shared" si="0"/>
        <v>6759960</v>
      </c>
      <c r="I22" s="261">
        <f>+VLOOKUP(B22,Clasificaciones!C:C,1,FALSE)</f>
        <v>111030114</v>
      </c>
      <c r="K22" s="261"/>
    </row>
    <row r="23" spans="2:11" ht="16.2" customHeight="1" x14ac:dyDescent="0.3">
      <c r="B23" s="264">
        <v>111030116</v>
      </c>
      <c r="C23" s="262" t="s">
        <v>171</v>
      </c>
      <c r="D23" s="260">
        <f>SUMIF('RCDB 2021'!$A:$A,B23,'RCDB 2021'!$C:$C)</f>
        <v>3800000</v>
      </c>
      <c r="E23" s="260">
        <f>+SUMIF('AFPISA 2021'!E:E,'Consolidado 2021'!B23,'AFPISA 2021'!C:C)</f>
        <v>0</v>
      </c>
      <c r="F23" s="260">
        <v>0</v>
      </c>
      <c r="G23" s="260">
        <v>0</v>
      </c>
      <c r="H23" s="263">
        <f t="shared" si="0"/>
        <v>3800000</v>
      </c>
      <c r="I23" s="261">
        <f>+VLOOKUP(B23,Clasificaciones!C:C,1,FALSE)</f>
        <v>111030116</v>
      </c>
      <c r="K23" s="261"/>
    </row>
    <row r="24" spans="2:11" ht="16.2" customHeight="1" x14ac:dyDescent="0.3">
      <c r="B24" s="264">
        <v>111030117</v>
      </c>
      <c r="C24" s="262" t="s">
        <v>172</v>
      </c>
      <c r="D24" s="260">
        <f>SUMIF('RCDB 2021'!$A:$A,B24,'RCDB 2021'!$C:$C)</f>
        <v>1000706</v>
      </c>
      <c r="E24" s="260">
        <f>+SUMIF('AFPISA 2021'!E:E,'Consolidado 2021'!B24,'AFPISA 2021'!C:C)</f>
        <v>0</v>
      </c>
      <c r="F24" s="260">
        <v>0</v>
      </c>
      <c r="G24" s="260">
        <v>0</v>
      </c>
      <c r="H24" s="263">
        <f t="shared" si="0"/>
        <v>1000706</v>
      </c>
      <c r="I24" s="261">
        <f>+VLOOKUP(B24,Clasificaciones!C:C,1,FALSE)</f>
        <v>111030117</v>
      </c>
      <c r="K24" s="261"/>
    </row>
    <row r="25" spans="2:11" s="250" customFormat="1" ht="16.2" customHeight="1" x14ac:dyDescent="0.3">
      <c r="B25" s="264">
        <v>111030118</v>
      </c>
      <c r="C25" s="262" t="s">
        <v>173</v>
      </c>
      <c r="D25" s="260">
        <f>SUMIF('RCDB 2021'!$A:$A,B25,'RCDB 2021'!$C:$C)</f>
        <v>468059075</v>
      </c>
      <c r="E25" s="260">
        <f>+SUMIF('AFPISA 2021'!E:E,'Consolidado 2021'!B25,'AFPISA 2021'!C:C)</f>
        <v>0</v>
      </c>
      <c r="F25" s="260">
        <v>0</v>
      </c>
      <c r="G25" s="260">
        <v>0</v>
      </c>
      <c r="H25" s="263">
        <f t="shared" si="0"/>
        <v>468059075</v>
      </c>
      <c r="I25" s="261">
        <f>+VLOOKUP(B25,Clasificaciones!C:C,1,FALSE)</f>
        <v>111030118</v>
      </c>
      <c r="K25" s="261"/>
    </row>
    <row r="26" spans="2:11" s="250" customFormat="1" ht="16.2" customHeight="1" x14ac:dyDescent="0.3">
      <c r="B26" s="264">
        <v>111030119</v>
      </c>
      <c r="C26" s="262" t="s">
        <v>174</v>
      </c>
      <c r="D26" s="260">
        <f>SUMIF('RCDB 2021'!$A:$A,B26,'RCDB 2021'!$C:$C)</f>
        <v>110</v>
      </c>
      <c r="E26" s="260"/>
      <c r="F26" s="260">
        <v>0</v>
      </c>
      <c r="G26" s="260">
        <v>0</v>
      </c>
      <c r="H26" s="263">
        <f t="shared" si="0"/>
        <v>110</v>
      </c>
      <c r="I26" s="261">
        <f>+VLOOKUP(B26,Clasificaciones!C:C,1,FALSE)</f>
        <v>111030119</v>
      </c>
      <c r="K26" s="261"/>
    </row>
    <row r="27" spans="2:11" s="250" customFormat="1" ht="16.2" customHeight="1" x14ac:dyDescent="0.3">
      <c r="B27" s="262">
        <v>111030121</v>
      </c>
      <c r="C27" s="262" t="s">
        <v>175</v>
      </c>
      <c r="D27" s="260">
        <f>SUMIF('RCDB 2021'!$A:$A,B27,'RCDB 2021'!$C:$C)</f>
        <v>47834073</v>
      </c>
      <c r="E27" s="260"/>
      <c r="F27" s="260">
        <v>0</v>
      </c>
      <c r="G27" s="260">
        <v>0</v>
      </c>
      <c r="H27" s="263">
        <f t="shared" si="0"/>
        <v>47834073</v>
      </c>
      <c r="I27" s="261">
        <f>+VLOOKUP(B27,Clasificaciones!C:C,1,FALSE)</f>
        <v>111030121</v>
      </c>
      <c r="K27" s="261"/>
    </row>
    <row r="28" spans="2:11" s="250" customFormat="1" ht="16.2" customHeight="1" x14ac:dyDescent="0.3">
      <c r="B28" s="262">
        <v>111030122</v>
      </c>
      <c r="C28" s="262" t="s">
        <v>176</v>
      </c>
      <c r="D28" s="260">
        <f>SUMIF('RCDB 2021'!$A:$A,B28,'RCDB 2021'!$C:$C)</f>
        <v>7781169</v>
      </c>
      <c r="E28" s="260"/>
      <c r="F28" s="260">
        <v>0</v>
      </c>
      <c r="G28" s="260">
        <v>0</v>
      </c>
      <c r="H28" s="263">
        <f t="shared" si="0"/>
        <v>7781169</v>
      </c>
      <c r="I28" s="261">
        <f>+VLOOKUP(B28,Clasificaciones!C:C,1,FALSE)</f>
        <v>111030122</v>
      </c>
      <c r="K28" s="261"/>
    </row>
    <row r="29" spans="2:11" s="250" customFormat="1" ht="16.2" customHeight="1" x14ac:dyDescent="0.3">
      <c r="B29" s="262">
        <v>101010201</v>
      </c>
      <c r="C29" s="262" t="s">
        <v>544</v>
      </c>
      <c r="D29" s="260">
        <f>SUMIF('RCDB 2021'!$A:$A,B29,'RCDB 2021'!$C:$C)</f>
        <v>0</v>
      </c>
      <c r="E29" s="260">
        <f>+SUMIF('AFPISA 2021'!E:E,'Consolidado 2021'!B29,'AFPISA 2021'!C:C)</f>
        <v>716173061</v>
      </c>
      <c r="F29" s="260">
        <v>0</v>
      </c>
      <c r="G29" s="260">
        <v>0</v>
      </c>
      <c r="H29" s="263">
        <f t="shared" si="0"/>
        <v>716173061</v>
      </c>
      <c r="I29" s="261">
        <f>+VLOOKUP(B29,Clasificaciones!C:C,1,FALSE)</f>
        <v>101010201</v>
      </c>
      <c r="K29" s="261"/>
    </row>
    <row r="30" spans="2:11" s="250" customFormat="1" ht="16.2" customHeight="1" x14ac:dyDescent="0.3">
      <c r="B30" s="257">
        <v>1110302</v>
      </c>
      <c r="C30" s="258" t="s">
        <v>177</v>
      </c>
      <c r="D30" s="259">
        <f>+SUM(D31:D46)</f>
        <v>321050117</v>
      </c>
      <c r="E30" s="259">
        <f>+SUM(E31:E46)</f>
        <v>760987004</v>
      </c>
      <c r="F30" s="260">
        <v>0</v>
      </c>
      <c r="G30" s="260">
        <v>0</v>
      </c>
      <c r="H30" s="259">
        <f>+SUM(H31:H46)</f>
        <v>1082037121</v>
      </c>
      <c r="I30" s="261">
        <f>+VLOOKUP(B30,Clasificaciones!C:C,1,FALSE)</f>
        <v>1110302</v>
      </c>
    </row>
    <row r="31" spans="2:11" ht="16.2" customHeight="1" x14ac:dyDescent="0.3">
      <c r="B31" s="95">
        <v>111030201</v>
      </c>
      <c r="C31" s="95" t="s">
        <v>178</v>
      </c>
      <c r="D31" s="260">
        <f>SUMIF('RCDB 2021'!$A:$A,B31,'RCDB 2021'!$C:$C)</f>
        <v>1</v>
      </c>
      <c r="E31" s="260">
        <f>+SUMIF('AFPISA 2021'!E:E,'Consolidado 2021'!B31,'AFPISA 2021'!C:C)</f>
        <v>0</v>
      </c>
      <c r="F31" s="260">
        <v>0</v>
      </c>
      <c r="G31" s="260">
        <v>0</v>
      </c>
      <c r="H31" s="263">
        <f t="shared" ref="H31:H46" si="1">+D31+E31+F31-G31</f>
        <v>1</v>
      </c>
      <c r="I31" s="261">
        <f>+VLOOKUP(B31,Clasificaciones!C:C,1,FALSE)</f>
        <v>111030201</v>
      </c>
      <c r="K31" s="261"/>
    </row>
    <row r="32" spans="2:11" ht="16.2" customHeight="1" x14ac:dyDescent="0.3">
      <c r="B32" s="264">
        <v>111030202</v>
      </c>
      <c r="C32" s="262" t="s">
        <v>179</v>
      </c>
      <c r="D32" s="260">
        <f>SUMIF('RCDB 2021'!$A:$A,B32,'RCDB 2021'!$C:$C)</f>
        <v>103749</v>
      </c>
      <c r="E32" s="260">
        <f>+SUMIF('AFPISA 2021'!E:E,'Consolidado 2021'!B32,'AFPISA 2021'!C:C)</f>
        <v>0</v>
      </c>
      <c r="F32" s="260">
        <v>0</v>
      </c>
      <c r="G32" s="260">
        <v>0</v>
      </c>
      <c r="H32" s="263">
        <f t="shared" si="1"/>
        <v>103749</v>
      </c>
      <c r="I32" s="261">
        <f>+VLOOKUP(B32,Clasificaciones!C:C,1,FALSE)</f>
        <v>111030202</v>
      </c>
      <c r="K32" s="261"/>
    </row>
    <row r="33" spans="2:11" s="250" customFormat="1" ht="16.2" customHeight="1" x14ac:dyDescent="0.3">
      <c r="B33" s="264">
        <v>111030203</v>
      </c>
      <c r="C33" s="262" t="s">
        <v>180</v>
      </c>
      <c r="D33" s="260">
        <f>SUMIF('RCDB 2021'!$A:$A,B33,'RCDB 2021'!$C:$C)</f>
        <v>47566618</v>
      </c>
      <c r="E33" s="260">
        <f>+SUMIF('AFPISA 2021'!E:E,'Consolidado 2021'!B33,'AFPISA 2021'!C:C)</f>
        <v>0</v>
      </c>
      <c r="F33" s="260">
        <v>0</v>
      </c>
      <c r="G33" s="260">
        <v>0</v>
      </c>
      <c r="H33" s="263">
        <f t="shared" si="1"/>
        <v>47566618</v>
      </c>
      <c r="I33" s="261">
        <f>+VLOOKUP(B33,Clasificaciones!C:C,1,FALSE)</f>
        <v>111030203</v>
      </c>
      <c r="K33" s="261"/>
    </row>
    <row r="34" spans="2:11" ht="16.2" customHeight="1" x14ac:dyDescent="0.3">
      <c r="B34" s="264">
        <v>111030204</v>
      </c>
      <c r="C34" s="262" t="s">
        <v>181</v>
      </c>
      <c r="D34" s="260">
        <f>SUMIF('RCDB 2021'!$A:$A,B34,'RCDB 2021'!$C:$C)</f>
        <v>51387132</v>
      </c>
      <c r="E34" s="260">
        <f>+SUMIF('AFPISA 2021'!E:E,'Consolidado 2021'!B34,'AFPISA 2021'!C:C)</f>
        <v>0</v>
      </c>
      <c r="F34" s="260">
        <v>0</v>
      </c>
      <c r="G34" s="260">
        <v>0</v>
      </c>
      <c r="H34" s="263">
        <f t="shared" si="1"/>
        <v>51387132</v>
      </c>
      <c r="I34" s="261">
        <f>+VLOOKUP(B34,Clasificaciones!C:C,1,FALSE)</f>
        <v>111030204</v>
      </c>
      <c r="K34" s="261"/>
    </row>
    <row r="35" spans="2:11" ht="16.2" customHeight="1" x14ac:dyDescent="0.3">
      <c r="B35" s="264">
        <v>111030206</v>
      </c>
      <c r="C35" s="262" t="s">
        <v>182</v>
      </c>
      <c r="D35" s="260">
        <f>SUMIF('RCDB 2021'!$A:$A,B35,'RCDB 2021'!$C:$C)</f>
        <v>39661888</v>
      </c>
      <c r="E35" s="260">
        <f>+SUMIF('AFPISA 2021'!E:E,'Consolidado 2021'!B35,'AFPISA 2021'!C:C)</f>
        <v>0</v>
      </c>
      <c r="F35" s="260">
        <v>0</v>
      </c>
      <c r="G35" s="260">
        <v>0</v>
      </c>
      <c r="H35" s="263">
        <f t="shared" si="1"/>
        <v>39661888</v>
      </c>
      <c r="I35" s="261">
        <f>+VLOOKUP(B35,Clasificaciones!C:C,1,FALSE)</f>
        <v>111030206</v>
      </c>
      <c r="K35" s="261"/>
    </row>
    <row r="36" spans="2:11" ht="16.2" customHeight="1" x14ac:dyDescent="0.3">
      <c r="B36" s="262">
        <v>111030207</v>
      </c>
      <c r="C36" s="262" t="s">
        <v>183</v>
      </c>
      <c r="D36" s="260">
        <f>SUMIF('RCDB 2021'!$A:$A,B36,'RCDB 2021'!$C:$C)</f>
        <v>12780</v>
      </c>
      <c r="E36" s="260">
        <f>+SUMIF('AFPISA 2021'!E:E,'Consolidado 2021'!B36,'AFPISA 2021'!C:C)</f>
        <v>0</v>
      </c>
      <c r="F36" s="260">
        <v>0</v>
      </c>
      <c r="G36" s="260">
        <v>0</v>
      </c>
      <c r="H36" s="263">
        <f t="shared" si="1"/>
        <v>12780</v>
      </c>
      <c r="I36" s="261">
        <f>+VLOOKUP(B36,Clasificaciones!C:C,1,FALSE)</f>
        <v>111030207</v>
      </c>
      <c r="K36" s="261"/>
    </row>
    <row r="37" spans="2:11" ht="16.2" customHeight="1" x14ac:dyDescent="0.3">
      <c r="B37" s="264">
        <v>111030209</v>
      </c>
      <c r="C37" s="262" t="s">
        <v>184</v>
      </c>
      <c r="D37" s="260">
        <f>SUMIF('RCDB 2021'!$A:$A,B37,'RCDB 2021'!$C:$C)</f>
        <v>34835</v>
      </c>
      <c r="E37" s="260">
        <f>+SUMIF('AFPISA 2021'!E:E,'Consolidado 2021'!B37,'AFPISA 2021'!C:C)</f>
        <v>0</v>
      </c>
      <c r="F37" s="260">
        <v>0</v>
      </c>
      <c r="G37" s="260">
        <v>0</v>
      </c>
      <c r="H37" s="263">
        <f t="shared" si="1"/>
        <v>34835</v>
      </c>
      <c r="I37" s="261">
        <f>+VLOOKUP(B37,Clasificaciones!C:C,1,FALSE)</f>
        <v>111030209</v>
      </c>
      <c r="K37" s="261"/>
    </row>
    <row r="38" spans="2:11" ht="16.2" customHeight="1" x14ac:dyDescent="0.3">
      <c r="B38" s="264">
        <v>111030210</v>
      </c>
      <c r="C38" s="262" t="s">
        <v>185</v>
      </c>
      <c r="D38" s="260">
        <f>SUMIF('RCDB 2021'!$A:$A,B38,'RCDB 2021'!$C:$C)</f>
        <v>28300935</v>
      </c>
      <c r="E38" s="260">
        <f>+SUMIF('AFPISA 2021'!E:E,'Consolidado 2021'!B38,'AFPISA 2021'!C:C)</f>
        <v>0</v>
      </c>
      <c r="F38" s="260">
        <v>0</v>
      </c>
      <c r="G38" s="260">
        <v>0</v>
      </c>
      <c r="H38" s="263">
        <f t="shared" si="1"/>
        <v>28300935</v>
      </c>
      <c r="I38" s="261">
        <f>+VLOOKUP(B38,Clasificaciones!C:C,1,FALSE)</f>
        <v>111030210</v>
      </c>
      <c r="K38" s="261"/>
    </row>
    <row r="39" spans="2:11" ht="16.2" customHeight="1" x14ac:dyDescent="0.3">
      <c r="B39" s="264">
        <v>111030211</v>
      </c>
      <c r="C39" s="262" t="s">
        <v>186</v>
      </c>
      <c r="D39" s="260">
        <f>SUMIF('RCDB 2021'!$A:$A,B39,'RCDB 2021'!$C:$C)</f>
        <v>16401929</v>
      </c>
      <c r="E39" s="260">
        <f>+SUMIF('AFPISA 2021'!E:E,'Consolidado 2021'!B39,'AFPISA 2021'!C:C)</f>
        <v>0</v>
      </c>
      <c r="F39" s="260">
        <v>0</v>
      </c>
      <c r="G39" s="260">
        <v>0</v>
      </c>
      <c r="H39" s="263">
        <f t="shared" si="1"/>
        <v>16401929</v>
      </c>
      <c r="I39" s="261">
        <f>+VLOOKUP(B39,Clasificaciones!C:C,1,FALSE)</f>
        <v>111030211</v>
      </c>
      <c r="K39" s="261"/>
    </row>
    <row r="40" spans="2:11" ht="16.2" customHeight="1" x14ac:dyDescent="0.3">
      <c r="B40" s="264">
        <v>111030212</v>
      </c>
      <c r="C40" s="262" t="s">
        <v>187</v>
      </c>
      <c r="D40" s="260">
        <f>SUMIF('RCDB 2021'!$A:$A,B40,'RCDB 2021'!$C:$C)</f>
        <v>22914151</v>
      </c>
      <c r="E40" s="260">
        <f>+SUMIF('AFPISA 2021'!E:E,'Consolidado 2021'!B40,'AFPISA 2021'!C:C)</f>
        <v>0</v>
      </c>
      <c r="F40" s="260">
        <v>0</v>
      </c>
      <c r="G40" s="260">
        <v>0</v>
      </c>
      <c r="H40" s="263">
        <f t="shared" si="1"/>
        <v>22914151</v>
      </c>
      <c r="I40" s="261">
        <f>+VLOOKUP(B40,Clasificaciones!C:C,1,FALSE)</f>
        <v>111030212</v>
      </c>
      <c r="K40" s="261"/>
    </row>
    <row r="41" spans="2:11" ht="16.2" customHeight="1" x14ac:dyDescent="0.3">
      <c r="B41" s="264">
        <v>111030214</v>
      </c>
      <c r="C41" s="262" t="s">
        <v>174</v>
      </c>
      <c r="D41" s="260">
        <f>SUMIF('RCDB 2021'!$A:$A,B41,'RCDB 2021'!$C:$C)</f>
        <v>10492</v>
      </c>
      <c r="E41" s="260">
        <f>+SUMIF('AFPISA 2021'!E:E,'Consolidado 2021'!B41,'AFPISA 2021'!C:C)</f>
        <v>0</v>
      </c>
      <c r="F41" s="260">
        <v>0</v>
      </c>
      <c r="G41" s="260">
        <v>0</v>
      </c>
      <c r="H41" s="263">
        <f t="shared" si="1"/>
        <v>10492</v>
      </c>
      <c r="I41" s="261">
        <f>+VLOOKUP(B41,Clasificaciones!C:C,1,FALSE)</f>
        <v>111030214</v>
      </c>
      <c r="K41" s="261"/>
    </row>
    <row r="42" spans="2:11" ht="16.2" customHeight="1" x14ac:dyDescent="0.3">
      <c r="B42" s="264">
        <v>111030216</v>
      </c>
      <c r="C42" s="262" t="s">
        <v>188</v>
      </c>
      <c r="D42" s="260">
        <f>SUMIF('RCDB 2021'!$A:$A,B42,'RCDB 2021'!$C:$C)</f>
        <v>6871291</v>
      </c>
      <c r="E42" s="260">
        <f>+SUMIF('AFPISA 2021'!E:E,'Consolidado 2021'!B42,'AFPISA 2021'!C:C)</f>
        <v>0</v>
      </c>
      <c r="F42" s="260">
        <v>0</v>
      </c>
      <c r="G42" s="260">
        <v>0</v>
      </c>
      <c r="H42" s="263">
        <f t="shared" si="1"/>
        <v>6871291</v>
      </c>
      <c r="I42" s="261">
        <f>+VLOOKUP(B42,Clasificaciones!C:C,1,FALSE)</f>
        <v>111030216</v>
      </c>
      <c r="K42" s="261"/>
    </row>
    <row r="43" spans="2:11" ht="16.2" customHeight="1" x14ac:dyDescent="0.3">
      <c r="B43" s="264">
        <v>111030217</v>
      </c>
      <c r="C43" s="262" t="s">
        <v>189</v>
      </c>
      <c r="D43" s="260">
        <f>SUMIF('RCDB 2021'!$A:$A,B43,'RCDB 2021'!$C:$C)</f>
        <v>61362792</v>
      </c>
      <c r="E43" s="260">
        <f>+SUMIF('AFPISA 2021'!E:E,'Consolidado 2021'!B43,'AFPISA 2021'!C:C)</f>
        <v>0</v>
      </c>
      <c r="F43" s="260">
        <v>0</v>
      </c>
      <c r="G43" s="260">
        <v>0</v>
      </c>
      <c r="H43" s="263">
        <f t="shared" si="1"/>
        <v>61362792</v>
      </c>
      <c r="I43" s="261">
        <f>+VLOOKUP(B43,Clasificaciones!C:C,1,FALSE)</f>
        <v>111030217</v>
      </c>
      <c r="K43" s="261"/>
    </row>
    <row r="44" spans="2:11" ht="16.2" customHeight="1" x14ac:dyDescent="0.3">
      <c r="B44" s="264">
        <v>111030218</v>
      </c>
      <c r="C44" s="262" t="s">
        <v>190</v>
      </c>
      <c r="D44" s="260">
        <f>SUMIF('RCDB 2021'!$A:$A,B44,'RCDB 2021'!$C:$C)</f>
        <v>26311969</v>
      </c>
      <c r="E44" s="260">
        <f>+SUMIF('AFPISA 2021'!E:E,'Consolidado 2021'!B44,'AFPISA 2021'!C:C)</f>
        <v>0</v>
      </c>
      <c r="F44" s="260">
        <v>0</v>
      </c>
      <c r="G44" s="260">
        <v>0</v>
      </c>
      <c r="H44" s="263">
        <f t="shared" si="1"/>
        <v>26311969</v>
      </c>
      <c r="I44" s="261">
        <f>+VLOOKUP(B44,Clasificaciones!C:C,1,FALSE)</f>
        <v>111030218</v>
      </c>
      <c r="K44" s="261"/>
    </row>
    <row r="45" spans="2:11" ht="16.2" customHeight="1" x14ac:dyDescent="0.3">
      <c r="B45" s="264">
        <v>111030219</v>
      </c>
      <c r="C45" s="262" t="s">
        <v>191</v>
      </c>
      <c r="D45" s="260">
        <f>SUMIF('RCDB 2021'!$A:$A,B45,'RCDB 2021'!$C:$C)</f>
        <v>20109555</v>
      </c>
      <c r="E45" s="260">
        <f>+SUMIF('AFPISA 2021'!E:E,'Consolidado 2021'!B45,'AFPISA 2021'!C:C)</f>
        <v>0</v>
      </c>
      <c r="F45" s="260">
        <v>0</v>
      </c>
      <c r="G45" s="260">
        <v>0</v>
      </c>
      <c r="H45" s="263">
        <f t="shared" si="1"/>
        <v>20109555</v>
      </c>
      <c r="I45" s="261">
        <f>+VLOOKUP(B45,Clasificaciones!C:C,1,FALSE)</f>
        <v>111030219</v>
      </c>
      <c r="K45" s="261"/>
    </row>
    <row r="46" spans="2:11" s="250" customFormat="1" ht="16.2" customHeight="1" x14ac:dyDescent="0.3">
      <c r="B46" s="262">
        <v>101010202</v>
      </c>
      <c r="C46" s="262" t="s">
        <v>545</v>
      </c>
      <c r="D46" s="260">
        <f>SUMIF('RCDB 2021'!$A:$A,B46,'RCDB 2021'!$C:$C)</f>
        <v>0</v>
      </c>
      <c r="E46" s="260">
        <f>+SUMIF('AFPISA 2021'!E:E,'Consolidado 2021'!B46,'AFPISA 2021'!C:C)</f>
        <v>760987004</v>
      </c>
      <c r="F46" s="260">
        <v>0</v>
      </c>
      <c r="G46" s="260">
        <v>0</v>
      </c>
      <c r="H46" s="263">
        <f t="shared" si="1"/>
        <v>760987004</v>
      </c>
      <c r="I46" s="261">
        <f>+VLOOKUP(B46,Clasificaciones!C:C,1,FALSE)</f>
        <v>101010202</v>
      </c>
      <c r="K46" s="261"/>
    </row>
    <row r="47" spans="2:11" s="250" customFormat="1" ht="16.2" customHeight="1" x14ac:dyDescent="0.3">
      <c r="B47" s="257">
        <v>112</v>
      </c>
      <c r="C47" s="258" t="s">
        <v>192</v>
      </c>
      <c r="D47" s="259">
        <f>+D48+D100</f>
        <v>87224765301</v>
      </c>
      <c r="E47" s="259">
        <f>+E48+E100</f>
        <v>5179670754</v>
      </c>
      <c r="F47" s="260">
        <v>0</v>
      </c>
      <c r="G47" s="260">
        <v>0</v>
      </c>
      <c r="H47" s="259">
        <f>+H48+H100</f>
        <v>92404436055</v>
      </c>
      <c r="I47" s="261">
        <f>+VLOOKUP(B47,Clasificaciones!C:C,1,FALSE)</f>
        <v>112</v>
      </c>
    </row>
    <row r="48" spans="2:11" s="250" customFormat="1" ht="16.2" customHeight="1" x14ac:dyDescent="0.3">
      <c r="B48" s="257">
        <v>11201</v>
      </c>
      <c r="C48" s="258" t="s">
        <v>193</v>
      </c>
      <c r="D48" s="259">
        <f>+D49</f>
        <v>15972022950</v>
      </c>
      <c r="E48" s="259">
        <f>+E49</f>
        <v>5179670754</v>
      </c>
      <c r="F48" s="260">
        <v>0</v>
      </c>
      <c r="G48" s="260">
        <v>0</v>
      </c>
      <c r="H48" s="259">
        <f>+H49</f>
        <v>21151693704</v>
      </c>
      <c r="I48" s="261">
        <f>+VLOOKUP(B48,Clasificaciones!C:C,1,FALSE)</f>
        <v>11201</v>
      </c>
    </row>
    <row r="49" spans="2:11" s="250" customFormat="1" ht="16.2" customHeight="1" x14ac:dyDescent="0.3">
      <c r="B49" s="257">
        <v>112011</v>
      </c>
      <c r="C49" s="258" t="s">
        <v>194</v>
      </c>
      <c r="D49" s="259">
        <f>+D53+D62+D73+D50+D67</f>
        <v>15972022950</v>
      </c>
      <c r="E49" s="259">
        <f>+E53+E62+E73+E50+E67</f>
        <v>5179670754</v>
      </c>
      <c r="F49" s="260">
        <v>0</v>
      </c>
      <c r="G49" s="260">
        <v>0</v>
      </c>
      <c r="H49" s="259">
        <f>+H53+H62+H73+H50+H67</f>
        <v>21151693704</v>
      </c>
      <c r="I49" s="261">
        <f>+VLOOKUP(B49,Clasificaciones!C:C,1,FALSE)</f>
        <v>112011</v>
      </c>
    </row>
    <row r="50" spans="2:11" s="250" customFormat="1" ht="16.2" customHeight="1" x14ac:dyDescent="0.3">
      <c r="B50" s="257">
        <v>1120111</v>
      </c>
      <c r="C50" s="258" t="s">
        <v>195</v>
      </c>
      <c r="D50" s="259">
        <f>+SUM(D51)</f>
        <v>75000000</v>
      </c>
      <c r="E50" s="259">
        <f>+SUM(E51)</f>
        <v>0</v>
      </c>
      <c r="F50" s="260">
        <v>0</v>
      </c>
      <c r="G50" s="260">
        <v>0</v>
      </c>
      <c r="H50" s="259">
        <f>+SUM(H51)</f>
        <v>75000000</v>
      </c>
      <c r="I50" s="261">
        <f>+VLOOKUP(B50,Clasificaciones!C:C,1,FALSE)</f>
        <v>1120111</v>
      </c>
    </row>
    <row r="51" spans="2:11" s="250" customFormat="1" ht="16.2" customHeight="1" x14ac:dyDescent="0.3">
      <c r="B51" s="257">
        <v>11201111</v>
      </c>
      <c r="C51" s="258" t="s">
        <v>196</v>
      </c>
      <c r="D51" s="259">
        <f>+SUM(D52)</f>
        <v>75000000</v>
      </c>
      <c r="E51" s="259">
        <f>+SUM(E52)</f>
        <v>0</v>
      </c>
      <c r="F51" s="260">
        <v>0</v>
      </c>
      <c r="G51" s="260">
        <v>0</v>
      </c>
      <c r="H51" s="259">
        <f>+SUM(H52)</f>
        <v>75000000</v>
      </c>
      <c r="I51" s="261">
        <f>+VLOOKUP(B51,Clasificaciones!C:C,1,FALSE)</f>
        <v>11201111</v>
      </c>
    </row>
    <row r="52" spans="2:11" ht="16.2" customHeight="1" x14ac:dyDescent="0.3">
      <c r="B52" s="264">
        <v>1120111101</v>
      </c>
      <c r="C52" s="262" t="s">
        <v>197</v>
      </c>
      <c r="D52" s="260">
        <f>SUMIF('RCDB 2021'!$A:$A,B52,'RCDB 2021'!$C:$C)</f>
        <v>75000000</v>
      </c>
      <c r="E52" s="260">
        <f>+SUMIF('AFPISA 2021'!E:E,'Consolidado 2021'!B52,'AFPISA 2021'!C:C)</f>
        <v>0</v>
      </c>
      <c r="F52" s="260">
        <v>0</v>
      </c>
      <c r="G52" s="260">
        <v>0</v>
      </c>
      <c r="H52" s="263">
        <f>+D52+E52+F52-G52</f>
        <v>75000000</v>
      </c>
      <c r="I52" s="261">
        <f>+VLOOKUP(B52,Clasificaciones!C:C,1,FALSE)</f>
        <v>1120111101</v>
      </c>
      <c r="K52" s="261"/>
    </row>
    <row r="53" spans="2:11" s="250" customFormat="1" ht="16.2" customHeight="1" x14ac:dyDescent="0.3">
      <c r="B53" s="257">
        <v>1120112</v>
      </c>
      <c r="C53" s="258" t="s">
        <v>198</v>
      </c>
      <c r="D53" s="259">
        <f>+D54+D56+D59</f>
        <v>2449329600</v>
      </c>
      <c r="E53" s="259">
        <f>+E54+E56+E59</f>
        <v>4971770250</v>
      </c>
      <c r="F53" s="260">
        <v>0</v>
      </c>
      <c r="G53" s="260">
        <v>0</v>
      </c>
      <c r="H53" s="259">
        <f>+H54+H56+H59</f>
        <v>7421099850</v>
      </c>
      <c r="I53" s="261">
        <f>+VLOOKUP(B53,Clasificaciones!C:C,1,FALSE)</f>
        <v>1120112</v>
      </c>
    </row>
    <row r="54" spans="2:11" s="250" customFormat="1" ht="16.2" customHeight="1" x14ac:dyDescent="0.3">
      <c r="B54" s="257">
        <v>11201121</v>
      </c>
      <c r="C54" s="258" t="s">
        <v>199</v>
      </c>
      <c r="D54" s="259">
        <f>+SUM(D55)</f>
        <v>100000000</v>
      </c>
      <c r="E54" s="259">
        <f>+SUM(E55)</f>
        <v>0</v>
      </c>
      <c r="F54" s="260">
        <v>0</v>
      </c>
      <c r="G54" s="260">
        <v>0</v>
      </c>
      <c r="H54" s="259">
        <f>+SUM(H55)</f>
        <v>100000000</v>
      </c>
      <c r="I54" s="261">
        <f>+VLOOKUP(B54,Clasificaciones!C:C,1,FALSE)</f>
        <v>11201121</v>
      </c>
    </row>
    <row r="55" spans="2:11" ht="16.2" customHeight="1" x14ac:dyDescent="0.3">
      <c r="B55" s="264">
        <v>1120112101</v>
      </c>
      <c r="C55" s="262" t="s">
        <v>200</v>
      </c>
      <c r="D55" s="260">
        <f>SUMIF('RCDB 2021'!$A:$A,B55,'RCDB 2021'!$C:$C)</f>
        <v>100000000</v>
      </c>
      <c r="E55" s="260">
        <f>+SUMIF('AFPISA 2021'!E:E,'Consolidado 2021'!B55,'AFPISA 2021'!C:C)</f>
        <v>0</v>
      </c>
      <c r="F55" s="260">
        <v>0</v>
      </c>
      <c r="G55" s="260">
        <v>0</v>
      </c>
      <c r="H55" s="263">
        <f>+D55+E55+F55-G55</f>
        <v>100000000</v>
      </c>
      <c r="I55" s="261">
        <f>+VLOOKUP(B55,Clasificaciones!C:C,1,FALSE)</f>
        <v>1120112101</v>
      </c>
      <c r="K55" s="261"/>
    </row>
    <row r="56" spans="2:11" s="250" customFormat="1" ht="16.2" customHeight="1" x14ac:dyDescent="0.3">
      <c r="B56" s="257">
        <v>11201122</v>
      </c>
      <c r="C56" s="258" t="s">
        <v>201</v>
      </c>
      <c r="D56" s="259">
        <f>+D57+D58</f>
        <v>68708100</v>
      </c>
      <c r="E56" s="259">
        <f>+SUM(E57)</f>
        <v>0</v>
      </c>
      <c r="F56" s="260">
        <v>0</v>
      </c>
      <c r="G56" s="260">
        <v>0</v>
      </c>
      <c r="H56" s="259">
        <f>+SUM(H57:H58)</f>
        <v>68708100</v>
      </c>
      <c r="I56" s="261">
        <f>+VLOOKUP(B56,Clasificaciones!C:C,1,FALSE)</f>
        <v>11201122</v>
      </c>
    </row>
    <row r="57" spans="2:11" ht="16.2" customHeight="1" x14ac:dyDescent="0.3">
      <c r="B57" s="264">
        <v>1120112201</v>
      </c>
      <c r="C57" s="262" t="s">
        <v>1061</v>
      </c>
      <c r="D57" s="260">
        <f>SUMIF('RCDB 2021'!$A:$A,B57,'RCDB 2021'!$C:$C)</f>
        <v>0</v>
      </c>
      <c r="E57" s="260">
        <f>+SUMIF('AFPISA 2021'!E:E,'Consolidado 2021'!B57,'AFPISA 2021'!C:C)</f>
        <v>0</v>
      </c>
      <c r="F57" s="260">
        <v>0</v>
      </c>
      <c r="G57" s="260">
        <v>0</v>
      </c>
      <c r="H57" s="263">
        <f>+D57+E57+F57-G57</f>
        <v>0</v>
      </c>
      <c r="I57" s="261">
        <f>+VLOOKUP(B57,Clasificaciones!C:C,1,FALSE)</f>
        <v>1120112201</v>
      </c>
      <c r="K57" s="261"/>
    </row>
    <row r="58" spans="2:11" ht="16.2" customHeight="1" x14ac:dyDescent="0.3">
      <c r="B58" s="264">
        <v>1120112202</v>
      </c>
      <c r="C58" s="262" t="s">
        <v>202</v>
      </c>
      <c r="D58" s="260">
        <f>SUMIF('RCDB 2021'!$A:$A,B58,'RCDB 2021'!$C:$C)</f>
        <v>68708100</v>
      </c>
      <c r="E58" s="260">
        <f>+SUMIF('AFPISA 2021'!E:E,'Consolidado 2021'!B58,'AFPISA 2021'!C:C)</f>
        <v>0</v>
      </c>
      <c r="F58" s="260">
        <v>0</v>
      </c>
      <c r="G58" s="260">
        <v>0</v>
      </c>
      <c r="H58" s="263">
        <f>+D58+E58+F58-G58</f>
        <v>68708100</v>
      </c>
      <c r="I58" s="261">
        <f>+VLOOKUP(B58,Clasificaciones!C:C,1,FALSE)</f>
        <v>1120112202</v>
      </c>
      <c r="K58" s="261"/>
    </row>
    <row r="59" spans="2:11" s="250" customFormat="1" ht="16.2" customHeight="1" x14ac:dyDescent="0.3">
      <c r="B59" s="257">
        <v>11201123</v>
      </c>
      <c r="C59" s="258" t="s">
        <v>203</v>
      </c>
      <c r="D59" s="259">
        <f>+SUM(D60:D61)</f>
        <v>2280621500</v>
      </c>
      <c r="E59" s="259">
        <f>+SUM(E60:E61)</f>
        <v>4971770250</v>
      </c>
      <c r="F59" s="260">
        <v>0</v>
      </c>
      <c r="G59" s="260">
        <v>0</v>
      </c>
      <c r="H59" s="259">
        <f>+SUM(H60:H61)</f>
        <v>7252391750</v>
      </c>
      <c r="I59" s="261">
        <f>+VLOOKUP(B59,Clasificaciones!C:C,1,FALSE)</f>
        <v>11201123</v>
      </c>
    </row>
    <row r="60" spans="2:11" ht="16.2" customHeight="1" x14ac:dyDescent="0.3">
      <c r="B60" s="264">
        <v>1120112301</v>
      </c>
      <c r="C60" s="262" t="s">
        <v>204</v>
      </c>
      <c r="D60" s="260">
        <f>SUMIF('RCDB 2021'!$A:$A,B60,'RCDB 2021'!$C:$C)</f>
        <v>1250000000</v>
      </c>
      <c r="E60" s="260">
        <f>+SUMIF('AFPISA 2021'!E:E,'Consolidado 2021'!B60,'AFPISA 2021'!C:C)</f>
        <v>4800000000</v>
      </c>
      <c r="F60" s="260">
        <v>0</v>
      </c>
      <c r="G60" s="260">
        <v>0</v>
      </c>
      <c r="H60" s="263">
        <f>+D60+E60+F60-G60</f>
        <v>6050000000</v>
      </c>
      <c r="I60" s="261">
        <f>+VLOOKUP(B60,Clasificaciones!C:C,1,FALSE)</f>
        <v>1120112301</v>
      </c>
      <c r="K60" s="261"/>
    </row>
    <row r="61" spans="2:11" ht="16.2" customHeight="1" x14ac:dyDescent="0.3">
      <c r="B61" s="264">
        <v>1120112302</v>
      </c>
      <c r="C61" s="262" t="s">
        <v>205</v>
      </c>
      <c r="D61" s="260">
        <f>SUMIF('RCDB 2021'!$A:$A,B61,'RCDB 2021'!$C:$C)</f>
        <v>1030621500</v>
      </c>
      <c r="E61" s="260">
        <f>+SUMIF('AFPISA 2021'!E:E,'Consolidado 2021'!B61,'AFPISA 2021'!C:C)</f>
        <v>171770250</v>
      </c>
      <c r="F61" s="260">
        <v>0</v>
      </c>
      <c r="G61" s="260">
        <v>0</v>
      </c>
      <c r="H61" s="263">
        <f>+D61+E61+F61-G61</f>
        <v>1202391750</v>
      </c>
      <c r="I61" s="261">
        <f>+VLOOKUP(B61,Clasificaciones!C:C,1,FALSE)</f>
        <v>1120112302</v>
      </c>
      <c r="K61" s="261"/>
    </row>
    <row r="62" spans="2:11" s="250" customFormat="1" ht="16.2" customHeight="1" x14ac:dyDescent="0.3">
      <c r="B62" s="257">
        <v>1120113</v>
      </c>
      <c r="C62" s="258" t="s">
        <v>206</v>
      </c>
      <c r="D62" s="259">
        <f>+D63+D65</f>
        <v>2623000000</v>
      </c>
      <c r="E62" s="259">
        <f>+E63+E65</f>
        <v>163000000</v>
      </c>
      <c r="F62" s="260">
        <v>0</v>
      </c>
      <c r="G62" s="260">
        <v>0</v>
      </c>
      <c r="H62" s="259">
        <f>+H63+H65</f>
        <v>2786000000</v>
      </c>
      <c r="I62" s="261">
        <f>+VLOOKUP(B62,Clasificaciones!C:C,1,FALSE)</f>
        <v>1120113</v>
      </c>
    </row>
    <row r="63" spans="2:11" s="250" customFormat="1" ht="16.2" customHeight="1" x14ac:dyDescent="0.3">
      <c r="B63" s="257">
        <v>11201131</v>
      </c>
      <c r="C63" s="258" t="s">
        <v>207</v>
      </c>
      <c r="D63" s="259">
        <f>+SUM(D64)</f>
        <v>2623000000</v>
      </c>
      <c r="E63" s="259">
        <f>+SUM(E64)</f>
        <v>163000000</v>
      </c>
      <c r="F63" s="260">
        <v>0</v>
      </c>
      <c r="G63" s="260">
        <v>0</v>
      </c>
      <c r="H63" s="259">
        <f>+SUM(H64)</f>
        <v>2786000000</v>
      </c>
      <c r="I63" s="261">
        <f>+VLOOKUP(B63,Clasificaciones!C:C,1,FALSE)</f>
        <v>11201131</v>
      </c>
    </row>
    <row r="64" spans="2:11" ht="16.2" customHeight="1" x14ac:dyDescent="0.3">
      <c r="B64" s="264">
        <v>1120113101</v>
      </c>
      <c r="C64" s="262" t="s">
        <v>208</v>
      </c>
      <c r="D64" s="260">
        <f>SUMIF('RCDB 2021'!$A:$A,B64,'RCDB 2021'!$C:$C)</f>
        <v>2623000000</v>
      </c>
      <c r="E64" s="260">
        <f>+SUMIF('AFPISA 2021'!E:E,'Consolidado 2021'!B64,'AFPISA 2021'!C:C)</f>
        <v>163000000</v>
      </c>
      <c r="F64" s="260">
        <v>0</v>
      </c>
      <c r="G64" s="260">
        <v>0</v>
      </c>
      <c r="H64" s="263">
        <f>+D64+E64+F64-G64</f>
        <v>2786000000</v>
      </c>
      <c r="I64" s="261">
        <f>+VLOOKUP(B64,Clasificaciones!C:C,1,FALSE)</f>
        <v>1120113101</v>
      </c>
      <c r="K64" s="261"/>
    </row>
    <row r="65" spans="2:11" s="250" customFormat="1" ht="16.2" customHeight="1" x14ac:dyDescent="0.3">
      <c r="B65" s="257">
        <v>11201132</v>
      </c>
      <c r="C65" s="258" t="s">
        <v>1062</v>
      </c>
      <c r="D65" s="259">
        <f>+SUM(D66)</f>
        <v>0</v>
      </c>
      <c r="E65" s="259">
        <f>+SUM(E66)</f>
        <v>0</v>
      </c>
      <c r="F65" s="260">
        <v>0</v>
      </c>
      <c r="G65" s="260">
        <v>0</v>
      </c>
      <c r="H65" s="259">
        <f>+SUM(H66)</f>
        <v>0</v>
      </c>
      <c r="I65" s="261">
        <f>+VLOOKUP(B65,Clasificaciones!C:C,1,FALSE)</f>
        <v>11201132</v>
      </c>
    </row>
    <row r="66" spans="2:11" ht="16.2" customHeight="1" x14ac:dyDescent="0.3">
      <c r="B66" s="264">
        <v>1120113201</v>
      </c>
      <c r="C66" s="262" t="s">
        <v>1063</v>
      </c>
      <c r="D66" s="260">
        <f>SUMIF('RCDB 2021'!$A:$A,B66,'RCDB 2021'!$C:$C)</f>
        <v>0</v>
      </c>
      <c r="E66" s="260">
        <f>+SUMIF('AFPISA 2021'!E:E,'Consolidado 2021'!B66,'AFPISA 2021'!C:C)</f>
        <v>0</v>
      </c>
      <c r="F66" s="260">
        <v>0</v>
      </c>
      <c r="G66" s="260">
        <v>0</v>
      </c>
      <c r="H66" s="263">
        <f>+D66+E66+F66-G66</f>
        <v>0</v>
      </c>
      <c r="I66" s="261">
        <f>+VLOOKUP(B66,Clasificaciones!C:C,1,FALSE)</f>
        <v>1120113201</v>
      </c>
    </row>
    <row r="67" spans="2:11" s="250" customFormat="1" ht="16.2" customHeight="1" x14ac:dyDescent="0.3">
      <c r="B67" s="257">
        <v>1120114</v>
      </c>
      <c r="C67" s="258" t="s">
        <v>209</v>
      </c>
      <c r="D67" s="259">
        <f>+D68+D70</f>
        <v>8007017205</v>
      </c>
      <c r="E67" s="259">
        <f>+SUM(E70)</f>
        <v>0</v>
      </c>
      <c r="F67" s="260">
        <v>0</v>
      </c>
      <c r="G67" s="260">
        <v>0</v>
      </c>
      <c r="H67" s="259">
        <f>+H68+H70</f>
        <v>8007017205</v>
      </c>
      <c r="I67" s="261">
        <f>+VLOOKUP(B67,Clasificaciones!C:C,1,FALSE)</f>
        <v>1120114</v>
      </c>
    </row>
    <row r="68" spans="2:11" s="250" customFormat="1" ht="16.2" customHeight="1" x14ac:dyDescent="0.3">
      <c r="B68" s="257">
        <v>11201142</v>
      </c>
      <c r="C68" s="258" t="s">
        <v>201</v>
      </c>
      <c r="D68" s="259">
        <f>+D69</f>
        <v>0</v>
      </c>
      <c r="E68" s="259">
        <f>+SUM(E69)</f>
        <v>0</v>
      </c>
      <c r="F68" s="260">
        <v>0</v>
      </c>
      <c r="G68" s="260">
        <v>0</v>
      </c>
      <c r="H68" s="259">
        <f>+SUM(H69:H69)</f>
        <v>0</v>
      </c>
      <c r="I68" s="261">
        <f>+VLOOKUP(B68,Clasificaciones!C:C,1,FALSE)</f>
        <v>11201142</v>
      </c>
    </row>
    <row r="69" spans="2:11" s="250" customFormat="1" ht="16.2" customHeight="1" x14ac:dyDescent="0.3">
      <c r="B69" s="264">
        <v>1120114202</v>
      </c>
      <c r="C69" s="262" t="s">
        <v>399</v>
      </c>
      <c r="D69" s="260">
        <f>SUMIF('RCDB 2021'!$A:$A,B69,'RCDB 2021'!$C:$C)</f>
        <v>0</v>
      </c>
      <c r="E69" s="260">
        <f>+SUMIF('AFPISA 2021'!E:E,'Consolidado 2021'!B69,'AFPISA 2021'!C:C)</f>
        <v>0</v>
      </c>
      <c r="F69" s="260">
        <v>0</v>
      </c>
      <c r="G69" s="260">
        <v>0</v>
      </c>
      <c r="H69" s="263">
        <f>+D69+E69+F69-G69</f>
        <v>0</v>
      </c>
      <c r="I69" s="261">
        <f>+VLOOKUP(B69,Clasificaciones!C:C,1,FALSE)</f>
        <v>1120114202</v>
      </c>
      <c r="K69" s="261"/>
    </row>
    <row r="70" spans="2:11" s="250" customFormat="1" ht="16.2" customHeight="1" x14ac:dyDescent="0.3">
      <c r="B70" s="257">
        <v>11201143</v>
      </c>
      <c r="C70" s="258" t="s">
        <v>203</v>
      </c>
      <c r="D70" s="259">
        <f>+D71+D72</f>
        <v>8007017205</v>
      </c>
      <c r="E70" s="259">
        <f>+SUM(E71)</f>
        <v>0</v>
      </c>
      <c r="F70" s="260">
        <v>0</v>
      </c>
      <c r="G70" s="260">
        <v>0</v>
      </c>
      <c r="H70" s="259">
        <f>+SUM(H71:H72)</f>
        <v>8007017205</v>
      </c>
      <c r="I70" s="261">
        <f>+VLOOKUP(B70,Clasificaciones!C:C,1,FALSE)</f>
        <v>11201143</v>
      </c>
    </row>
    <row r="71" spans="2:11" s="250" customFormat="1" ht="16.2" customHeight="1" x14ac:dyDescent="0.3">
      <c r="B71" s="264">
        <v>1120114301</v>
      </c>
      <c r="C71" s="262" t="s">
        <v>210</v>
      </c>
      <c r="D71" s="260">
        <f>SUMIF('RCDB 2021'!$A:$A,B71,'RCDB 2021'!$C:$C)</f>
        <v>8007017205</v>
      </c>
      <c r="E71" s="260">
        <f>+SUMIF('AFPISA 2021'!E:E,'Consolidado 2021'!B71,'AFPISA 2021'!C:C)</f>
        <v>0</v>
      </c>
      <c r="F71" s="260">
        <v>0</v>
      </c>
      <c r="G71" s="260">
        <v>0</v>
      </c>
      <c r="H71" s="263">
        <f>+D71+E71+F71-G71</f>
        <v>8007017205</v>
      </c>
      <c r="I71" s="261">
        <f>+VLOOKUP(B71,Clasificaciones!C:C,1,FALSE)</f>
        <v>1120114301</v>
      </c>
    </row>
    <row r="72" spans="2:11" s="250" customFormat="1" ht="16.2" customHeight="1" x14ac:dyDescent="0.3">
      <c r="B72" s="264">
        <v>1120114302</v>
      </c>
      <c r="C72" s="262" t="s">
        <v>401</v>
      </c>
      <c r="D72" s="260">
        <f>SUMIF('RCDB 2021'!$A:$A,B72,'RCDB 2021'!$C:$C)</f>
        <v>0</v>
      </c>
      <c r="E72" s="260">
        <f>+SUMIF('AFPISA 2021'!E:E,'Consolidado 2021'!B72,'AFPISA 2021'!C:C)</f>
        <v>0</v>
      </c>
      <c r="F72" s="260">
        <v>0</v>
      </c>
      <c r="G72" s="260">
        <v>0</v>
      </c>
      <c r="H72" s="263">
        <f>+D72+E72+F72-G72</f>
        <v>0</v>
      </c>
      <c r="I72" s="261">
        <f>+VLOOKUP(B72,Clasificaciones!C:C,1,FALSE)</f>
        <v>1120114302</v>
      </c>
    </row>
    <row r="73" spans="2:11" s="250" customFormat="1" ht="16.2" customHeight="1" x14ac:dyDescent="0.3">
      <c r="B73" s="257">
        <v>1120116</v>
      </c>
      <c r="C73" s="258" t="s">
        <v>211</v>
      </c>
      <c r="D73" s="259">
        <f>+D74+D87</f>
        <v>2817676145</v>
      </c>
      <c r="E73" s="259">
        <f>+E74+E87</f>
        <v>44900504</v>
      </c>
      <c r="F73" s="260">
        <v>0</v>
      </c>
      <c r="G73" s="260">
        <v>0</v>
      </c>
      <c r="H73" s="259">
        <f>+H74+H87</f>
        <v>2862576649</v>
      </c>
      <c r="I73" s="261">
        <f>+VLOOKUP(B73,Clasificaciones!C:C,1,FALSE)</f>
        <v>1120116</v>
      </c>
    </row>
    <row r="74" spans="2:11" s="250" customFormat="1" ht="16.2" customHeight="1" x14ac:dyDescent="0.3">
      <c r="B74" s="257">
        <v>11201161</v>
      </c>
      <c r="C74" s="258" t="s">
        <v>212</v>
      </c>
      <c r="D74" s="259">
        <f>+SUM(D75:D86)</f>
        <v>24998629362</v>
      </c>
      <c r="E74" s="259">
        <f>+SUM(E75:E85)</f>
        <v>352499814</v>
      </c>
      <c r="F74" s="260">
        <v>0</v>
      </c>
      <c r="G74" s="260">
        <v>0</v>
      </c>
      <c r="H74" s="259">
        <f>+SUM(H75:H86)</f>
        <v>25351129176</v>
      </c>
      <c r="I74" s="261">
        <f>+VLOOKUP(B74,Clasificaciones!C:C,1,FALSE)</f>
        <v>11201161</v>
      </c>
    </row>
    <row r="75" spans="2:11" ht="16.2" customHeight="1" x14ac:dyDescent="0.3">
      <c r="B75" s="264">
        <v>1120116101</v>
      </c>
      <c r="C75" s="262" t="s">
        <v>213</v>
      </c>
      <c r="D75" s="260">
        <f>SUMIF('RCDB 2021'!$A:$A,B75,'RCDB 2021'!$C:$C)</f>
        <v>3684400000</v>
      </c>
      <c r="E75" s="260">
        <f>+SUMIF('AFPISA 2021'!E:E,'Consolidado 2021'!B75,'AFPISA 2021'!C:C)</f>
        <v>0</v>
      </c>
      <c r="F75" s="260">
        <v>0</v>
      </c>
      <c r="G75" s="260">
        <v>0</v>
      </c>
      <c r="H75" s="263">
        <f t="shared" ref="H75:H86" si="2">+D75+E75+F75-G75</f>
        <v>3684400000</v>
      </c>
      <c r="I75" s="261">
        <f>+VLOOKUP(B75,Clasificaciones!C:C,1,FALSE)</f>
        <v>1120116101</v>
      </c>
    </row>
    <row r="76" spans="2:11" ht="16.2" customHeight="1" x14ac:dyDescent="0.3">
      <c r="B76" s="264">
        <v>1120116103</v>
      </c>
      <c r="C76" s="262" t="s">
        <v>1064</v>
      </c>
      <c r="D76" s="260">
        <f>SUMIF('RCDB 2021'!$A:$A,B76,'RCDB 2021'!$C:$C)</f>
        <v>0</v>
      </c>
      <c r="E76" s="260">
        <f>+SUMIF('AFPISA 2021'!E:E,'Consolidado 2021'!B76,'AFPISA 2021'!C:C)</f>
        <v>0</v>
      </c>
      <c r="F76" s="260">
        <v>0</v>
      </c>
      <c r="G76" s="260">
        <v>0</v>
      </c>
      <c r="H76" s="263">
        <f t="shared" si="2"/>
        <v>0</v>
      </c>
      <c r="I76" s="261">
        <f>+VLOOKUP(B76,Clasificaciones!C:C,1,FALSE)</f>
        <v>1120116103</v>
      </c>
    </row>
    <row r="77" spans="2:11" ht="16.2" customHeight="1" x14ac:dyDescent="0.3">
      <c r="B77" s="264">
        <v>1120116104</v>
      </c>
      <c r="C77" s="262" t="s">
        <v>214</v>
      </c>
      <c r="D77" s="260">
        <f>SUMIF('RCDB 2021'!$A:$A,B77,'RCDB 2021'!$C:$C)</f>
        <v>887918555</v>
      </c>
      <c r="E77" s="260">
        <f>+SUMIF('AFPISA 2021'!E:E,'Consolidado 2021'!B77,'AFPISA 2021'!C:C)</f>
        <v>0</v>
      </c>
      <c r="F77" s="260">
        <v>0</v>
      </c>
      <c r="G77" s="260">
        <v>0</v>
      </c>
      <c r="H77" s="263">
        <f t="shared" si="2"/>
        <v>887918555</v>
      </c>
      <c r="I77" s="261">
        <f>+VLOOKUP(B77,Clasificaciones!C:C,1,FALSE)</f>
        <v>1120116104</v>
      </c>
    </row>
    <row r="78" spans="2:11" ht="16.2" customHeight="1" x14ac:dyDescent="0.3">
      <c r="B78" s="264">
        <v>1120116105</v>
      </c>
      <c r="C78" s="262" t="s">
        <v>215</v>
      </c>
      <c r="D78" s="260">
        <f>SUMIF('RCDB 2021'!$A:$A,B78,'RCDB 2021'!$C:$C)</f>
        <v>1462373699</v>
      </c>
      <c r="E78" s="260">
        <f>+SUMIF('AFPISA 2021'!E:E,'Consolidado 2021'!B78,'AFPISA 2021'!C:C)</f>
        <v>311828771</v>
      </c>
      <c r="F78" s="260">
        <v>0</v>
      </c>
      <c r="G78" s="260">
        <v>0</v>
      </c>
      <c r="H78" s="263">
        <f t="shared" si="2"/>
        <v>1774202470</v>
      </c>
      <c r="I78" s="261">
        <f>+VLOOKUP(B78,Clasificaciones!C:C,1,FALSE)</f>
        <v>1120116105</v>
      </c>
    </row>
    <row r="79" spans="2:11" s="250" customFormat="1" ht="16.2" customHeight="1" x14ac:dyDescent="0.3">
      <c r="B79" s="264">
        <v>1120116106</v>
      </c>
      <c r="C79" s="262" t="s">
        <v>216</v>
      </c>
      <c r="D79" s="260">
        <f>SUMIF('RCDB 2021'!$A:$A,B79,'RCDB 2021'!$C:$C)</f>
        <v>412685515</v>
      </c>
      <c r="E79" s="260">
        <f>+SUMIF('AFPISA 2021'!E:E,'Consolidado 2021'!B79,'AFPISA 2021'!C:C)</f>
        <v>7593207</v>
      </c>
      <c r="F79" s="260">
        <v>0</v>
      </c>
      <c r="G79" s="260">
        <v>0</v>
      </c>
      <c r="H79" s="263">
        <f t="shared" si="2"/>
        <v>420278722</v>
      </c>
      <c r="I79" s="261">
        <f>+VLOOKUP(B79,Clasificaciones!C:C,1,FALSE)</f>
        <v>1120116106</v>
      </c>
    </row>
    <row r="80" spans="2:11" s="250" customFormat="1" ht="16.2" customHeight="1" x14ac:dyDescent="0.3">
      <c r="B80" s="264">
        <v>1120116107</v>
      </c>
      <c r="C80" s="262" t="s">
        <v>217</v>
      </c>
      <c r="D80" s="260">
        <f>SUMIF('RCDB 2021'!$A:$A,B80,'RCDB 2021'!$C:$C)</f>
        <v>13691268545</v>
      </c>
      <c r="E80" s="260">
        <f>+SUMIF('AFPISA 2021'!E:E,'Consolidado 2021'!B80,'AFPISA 2021'!C:C)</f>
        <v>33077836</v>
      </c>
      <c r="F80" s="260">
        <v>0</v>
      </c>
      <c r="G80" s="260">
        <v>0</v>
      </c>
      <c r="H80" s="263">
        <f t="shared" si="2"/>
        <v>13724346381</v>
      </c>
      <c r="I80" s="261">
        <f>+VLOOKUP(B80,Clasificaciones!C:C,1,FALSE)</f>
        <v>1120116107</v>
      </c>
    </row>
    <row r="81" spans="2:9" s="250" customFormat="1" ht="16.2" customHeight="1" x14ac:dyDescent="0.3">
      <c r="B81" s="264">
        <v>1120116114</v>
      </c>
      <c r="C81" s="262" t="s">
        <v>218</v>
      </c>
      <c r="D81" s="260">
        <f>SUMIF('RCDB 2021'!$A:$A,B81,'RCDB 2021'!$C:$C)</f>
        <v>69</v>
      </c>
      <c r="E81" s="260">
        <f>+SUMIF('AFPISA 2021'!E:E,'Consolidado 2021'!B81,'AFPISA 2021'!C:C)</f>
        <v>0</v>
      </c>
      <c r="F81" s="260">
        <v>0</v>
      </c>
      <c r="G81" s="260">
        <v>0</v>
      </c>
      <c r="H81" s="263">
        <f t="shared" si="2"/>
        <v>69</v>
      </c>
      <c r="I81" s="261">
        <f>+VLOOKUP(B81,Clasificaciones!C:C,1,FALSE)</f>
        <v>1120116114</v>
      </c>
    </row>
    <row r="82" spans="2:9" s="250" customFormat="1" ht="16.2" customHeight="1" x14ac:dyDescent="0.3">
      <c r="B82" s="264">
        <v>1120116109</v>
      </c>
      <c r="C82" s="262" t="s">
        <v>709</v>
      </c>
      <c r="D82" s="260">
        <f>SUMIF('RCDB 2021'!$A:$A,B82,'RCDB 2021'!$C:$C)</f>
        <v>0</v>
      </c>
      <c r="E82" s="260">
        <f>+SUMIF('AFPISA 2021'!E:E,'Consolidado 2021'!B82,'AFPISA 2021'!C:C)</f>
        <v>0</v>
      </c>
      <c r="F82" s="260">
        <v>0</v>
      </c>
      <c r="G82" s="260">
        <v>0</v>
      </c>
      <c r="H82" s="263">
        <f t="shared" si="2"/>
        <v>0</v>
      </c>
      <c r="I82" s="261">
        <f>+VLOOKUP(B82,Clasificaciones!C:C,1,FALSE)</f>
        <v>1120116109</v>
      </c>
    </row>
    <row r="83" spans="2:9" ht="16.2" customHeight="1" x14ac:dyDescent="0.3">
      <c r="B83" s="264">
        <v>1120116117</v>
      </c>
      <c r="C83" s="262" t="s">
        <v>219</v>
      </c>
      <c r="D83" s="260">
        <f>SUMIF('RCDB 2021'!$A:$A,B83,'RCDB 2021'!$C:$C)</f>
        <v>1679208575</v>
      </c>
      <c r="E83" s="260">
        <f>+SUMIF('AFPISA 2021'!E:E,'Consolidado 2021'!B83,'AFPISA 2021'!C:C)</f>
        <v>0</v>
      </c>
      <c r="F83" s="260">
        <v>0</v>
      </c>
      <c r="G83" s="260">
        <v>0</v>
      </c>
      <c r="H83" s="263">
        <f t="shared" si="2"/>
        <v>1679208575</v>
      </c>
      <c r="I83" s="261">
        <f>+VLOOKUP(B83,Clasificaciones!C:C,1,FALSE)</f>
        <v>1120116117</v>
      </c>
    </row>
    <row r="84" spans="2:9" s="250" customFormat="1" ht="16.2" customHeight="1" x14ac:dyDescent="0.3">
      <c r="B84" s="264">
        <v>1120116118</v>
      </c>
      <c r="C84" s="262" t="s">
        <v>220</v>
      </c>
      <c r="D84" s="260">
        <f>SUMIF('RCDB 2021'!$A:$A,B84,'RCDB 2021'!$C:$C)</f>
        <v>3139299404</v>
      </c>
      <c r="E84" s="260">
        <f>+SUMIF('AFPISA 2021'!E:E,'Consolidado 2021'!B84,'AFPISA 2021'!C:C)</f>
        <v>0</v>
      </c>
      <c r="F84" s="260">
        <v>0</v>
      </c>
      <c r="G84" s="260">
        <v>0</v>
      </c>
      <c r="H84" s="263">
        <f t="shared" si="2"/>
        <v>3139299404</v>
      </c>
      <c r="I84" s="261">
        <f>+VLOOKUP(B84,Clasificaciones!C:C,1,FALSE)</f>
        <v>1120116118</v>
      </c>
    </row>
    <row r="85" spans="2:9" ht="16.2" customHeight="1" x14ac:dyDescent="0.3">
      <c r="B85" s="264">
        <v>1120116129</v>
      </c>
      <c r="C85" s="262" t="s">
        <v>221</v>
      </c>
      <c r="D85" s="260">
        <f>SUMIF('RCDB 2021'!$A:$A,B85,'RCDB 2021'!$C:$C)</f>
        <v>41475000</v>
      </c>
      <c r="E85" s="260">
        <f>+SUMIF('AFPISA 2021'!E:E,'Consolidado 2021'!B85,'AFPISA 2021'!C:C)</f>
        <v>0</v>
      </c>
      <c r="F85" s="260">
        <v>0</v>
      </c>
      <c r="G85" s="260">
        <v>0</v>
      </c>
      <c r="H85" s="263">
        <f t="shared" si="2"/>
        <v>41475000</v>
      </c>
      <c r="I85" s="261">
        <f>+VLOOKUP(B85,Clasificaciones!C:C,1,FALSE)</f>
        <v>1120116129</v>
      </c>
    </row>
    <row r="86" spans="2:9" ht="16.2" customHeight="1" x14ac:dyDescent="0.3">
      <c r="B86" s="264">
        <v>1120116132</v>
      </c>
      <c r="C86" s="262" t="s">
        <v>1065</v>
      </c>
      <c r="D86" s="260">
        <f>SUMIF('RCDB 2021'!$A:$A,B86,'RCDB 2021'!$C:$C)</f>
        <v>0</v>
      </c>
      <c r="E86" s="260">
        <f>+SUMIF('AFPISA 2021'!E:E,'Consolidado 2021'!B86,'AFPISA 2021'!C:C)</f>
        <v>0</v>
      </c>
      <c r="F86" s="260">
        <v>0</v>
      </c>
      <c r="G86" s="260">
        <v>0</v>
      </c>
      <c r="H86" s="263">
        <f t="shared" si="2"/>
        <v>0</v>
      </c>
      <c r="I86" s="261">
        <f>+VLOOKUP(B86,Clasificaciones!C:C,1,FALSE)</f>
        <v>1120116132</v>
      </c>
    </row>
    <row r="87" spans="2:9" s="250" customFormat="1" ht="16.2" customHeight="1" x14ac:dyDescent="0.3">
      <c r="B87" s="257">
        <v>11201162</v>
      </c>
      <c r="C87" s="258" t="s">
        <v>222</v>
      </c>
      <c r="D87" s="259">
        <f>+SUM(D88:D99)</f>
        <v>-22180953217</v>
      </c>
      <c r="E87" s="259">
        <f>+SUM(E88:E98)</f>
        <v>-307599310</v>
      </c>
      <c r="F87" s="260">
        <v>0</v>
      </c>
      <c r="G87" s="260">
        <v>0</v>
      </c>
      <c r="H87" s="259">
        <f>+SUM(H88:H99)</f>
        <v>-22488552527</v>
      </c>
      <c r="I87" s="261">
        <f>+VLOOKUP(B87,Clasificaciones!C:C,1,FALSE)</f>
        <v>11201162</v>
      </c>
    </row>
    <row r="88" spans="2:9" s="250" customFormat="1" ht="16.2" customHeight="1" x14ac:dyDescent="0.3">
      <c r="B88" s="264">
        <v>1120116201</v>
      </c>
      <c r="C88" s="262" t="s">
        <v>223</v>
      </c>
      <c r="D88" s="260">
        <f>SUMIF('RCDB 2021'!$A:$A,B88,'RCDB 2021'!$C:$C)</f>
        <v>-3649070137</v>
      </c>
      <c r="E88" s="260">
        <f>+SUMIF('AFPISA 2021'!E:E,'Consolidado 2021'!B88,'AFPISA 2021'!C:C)</f>
        <v>0</v>
      </c>
      <c r="F88" s="260">
        <v>0</v>
      </c>
      <c r="G88" s="260">
        <v>0</v>
      </c>
      <c r="H88" s="263">
        <f t="shared" ref="H88:H99" si="3">+D88+E88+F88-G88</f>
        <v>-3649070137</v>
      </c>
      <c r="I88" s="261">
        <f>+VLOOKUP(B88,Clasificaciones!C:C,1,FALSE)</f>
        <v>1120116201</v>
      </c>
    </row>
    <row r="89" spans="2:9" s="250" customFormat="1" ht="16.2" customHeight="1" x14ac:dyDescent="0.3">
      <c r="B89" s="264">
        <v>1120116203</v>
      </c>
      <c r="C89" s="262" t="s">
        <v>1066</v>
      </c>
      <c r="D89" s="260">
        <f>SUMIF('RCDB 2021'!$A:$A,B89,'RCDB 2021'!$C:$C)</f>
        <v>0</v>
      </c>
      <c r="E89" s="260">
        <f>+SUMIF('AFPISA 2021'!E:E,'Consolidado 2021'!B89,'AFPISA 2021'!C:C)</f>
        <v>0</v>
      </c>
      <c r="F89" s="260">
        <v>0</v>
      </c>
      <c r="G89" s="260">
        <v>0</v>
      </c>
      <c r="H89" s="263">
        <f t="shared" si="3"/>
        <v>0</v>
      </c>
      <c r="I89" s="261">
        <f>+VLOOKUP(B89,Clasificaciones!C:C,1,FALSE)</f>
        <v>1120116203</v>
      </c>
    </row>
    <row r="90" spans="2:9" s="250" customFormat="1" ht="16.2" customHeight="1" x14ac:dyDescent="0.3">
      <c r="B90" s="264">
        <v>1120116204</v>
      </c>
      <c r="C90" s="262" t="s">
        <v>224</v>
      </c>
      <c r="D90" s="260">
        <f>SUMIF('RCDB 2021'!$A:$A,B90,'RCDB 2021'!$C:$C)</f>
        <v>-876158271</v>
      </c>
      <c r="E90" s="260">
        <f>+SUMIF('AFPISA 2021'!E:E,'Consolidado 2021'!B90,'AFPISA 2021'!C:C)</f>
        <v>0</v>
      </c>
      <c r="F90" s="260">
        <v>0</v>
      </c>
      <c r="G90" s="260">
        <v>0</v>
      </c>
      <c r="H90" s="263">
        <f t="shared" si="3"/>
        <v>-876158271</v>
      </c>
      <c r="I90" s="261">
        <f>+VLOOKUP(B90,Clasificaciones!C:C,1,FALSE)</f>
        <v>1120116204</v>
      </c>
    </row>
    <row r="91" spans="2:9" s="250" customFormat="1" ht="16.2" customHeight="1" x14ac:dyDescent="0.3">
      <c r="B91" s="264">
        <v>1120116205</v>
      </c>
      <c r="C91" s="262" t="s">
        <v>225</v>
      </c>
      <c r="D91" s="260">
        <f>SUMIF('RCDB 2021'!$A:$A,B91,'RCDB 2021'!$C:$C)</f>
        <v>-1156671548</v>
      </c>
      <c r="E91" s="260">
        <f>+SUMIF('AFPISA 2021'!E:E,'Consolidado 2021'!B91,'AFPISA 2021'!C:C)</f>
        <v>-269097260</v>
      </c>
      <c r="F91" s="260">
        <v>0</v>
      </c>
      <c r="G91" s="260">
        <v>0</v>
      </c>
      <c r="H91" s="263">
        <f t="shared" si="3"/>
        <v>-1425768808</v>
      </c>
      <c r="I91" s="261">
        <f>+VLOOKUP(B91,Clasificaciones!C:C,1,FALSE)</f>
        <v>1120116205</v>
      </c>
    </row>
    <row r="92" spans="2:9" ht="16.2" customHeight="1" x14ac:dyDescent="0.3">
      <c r="B92" s="264">
        <v>1120116206</v>
      </c>
      <c r="C92" s="262" t="s">
        <v>226</v>
      </c>
      <c r="D92" s="260">
        <f>SUMIF('RCDB 2021'!$A:$A,B92,'RCDB 2021'!$C:$C)</f>
        <v>-363487836</v>
      </c>
      <c r="E92" s="260">
        <f>+SUMIF('AFPISA 2021'!E:E,'Consolidado 2021'!B92,'AFPISA 2021'!C:C)</f>
        <v>-6308434</v>
      </c>
      <c r="F92" s="260">
        <v>0</v>
      </c>
      <c r="G92" s="260">
        <v>0</v>
      </c>
      <c r="H92" s="263">
        <f t="shared" si="3"/>
        <v>-369796270</v>
      </c>
      <c r="I92" s="261">
        <f>+VLOOKUP(B92,Clasificaciones!C:C,1,FALSE)</f>
        <v>1120116206</v>
      </c>
    </row>
    <row r="93" spans="2:9" ht="16.2" customHeight="1" x14ac:dyDescent="0.3">
      <c r="B93" s="264">
        <v>1120116207</v>
      </c>
      <c r="C93" s="262" t="s">
        <v>227</v>
      </c>
      <c r="D93" s="260">
        <f>SUMIF('RCDB 2021'!$A:$A,B93,'RCDB 2021'!$C:$C)</f>
        <v>-13256785621</v>
      </c>
      <c r="E93" s="260">
        <f>+SUMIF('AFPISA 2021'!E:E,'Consolidado 2021'!B93,'AFPISA 2021'!C:C)</f>
        <v>-32193616</v>
      </c>
      <c r="F93" s="260">
        <v>0</v>
      </c>
      <c r="G93" s="260">
        <v>0</v>
      </c>
      <c r="H93" s="263">
        <f t="shared" si="3"/>
        <v>-13288979237</v>
      </c>
      <c r="I93" s="261">
        <f>+VLOOKUP(B93,Clasificaciones!C:C,1,FALSE)</f>
        <v>1120116207</v>
      </c>
    </row>
    <row r="94" spans="2:9" ht="16.2" customHeight="1" x14ac:dyDescent="0.3">
      <c r="B94" s="264">
        <v>1120116209</v>
      </c>
      <c r="C94" s="262" t="s">
        <v>802</v>
      </c>
      <c r="D94" s="260">
        <f>SUMIF('RCDB 2021'!$A:$A,B94,'RCDB 2021'!$C:$C)</f>
        <v>0</v>
      </c>
      <c r="E94" s="260">
        <f>+SUMIF('AFPISA 2021'!E:E,'Consolidado 2021'!B94,'AFPISA 2021'!C:C)</f>
        <v>0</v>
      </c>
      <c r="F94" s="260">
        <v>0</v>
      </c>
      <c r="G94" s="260">
        <v>0</v>
      </c>
      <c r="H94" s="263">
        <f t="shared" si="3"/>
        <v>0</v>
      </c>
      <c r="I94" s="261">
        <f>+VLOOKUP(B94,Clasificaciones!C:C,1,FALSE)</f>
        <v>1120116209</v>
      </c>
    </row>
    <row r="95" spans="2:9" ht="16.2" customHeight="1" x14ac:dyDescent="0.3">
      <c r="B95" s="264">
        <v>1120116208</v>
      </c>
      <c r="C95" s="262" t="s">
        <v>228</v>
      </c>
      <c r="D95" s="260">
        <f>SUMIF('RCDB 2021'!$A:$A,B95,'RCDB 2021'!$C:$C)</f>
        <v>69</v>
      </c>
      <c r="E95" s="260">
        <f>+SUMIF('AFPISA 2021'!E:E,'Consolidado 2021'!B95,'AFPISA 2021'!C:C)</f>
        <v>0</v>
      </c>
      <c r="F95" s="260">
        <v>0</v>
      </c>
      <c r="G95" s="260">
        <v>0</v>
      </c>
      <c r="H95" s="263">
        <f t="shared" si="3"/>
        <v>69</v>
      </c>
      <c r="I95" s="261">
        <f>+VLOOKUP(B95,Clasificaciones!C:C,1,FALSE)</f>
        <v>1120116208</v>
      </c>
    </row>
    <row r="96" spans="2:9" ht="16.2" customHeight="1" x14ac:dyDescent="0.3">
      <c r="B96" s="264">
        <v>1120116217</v>
      </c>
      <c r="C96" s="262" t="s">
        <v>229</v>
      </c>
      <c r="D96" s="260">
        <f>SUMIF('RCDB 2021'!$A:$A,B96,'RCDB 2021'!$C:$C)</f>
        <v>-1495389292</v>
      </c>
      <c r="E96" s="260">
        <f>+SUMIF('AFPISA 2021'!E:E,'Consolidado 2021'!B96,'AFPISA 2021'!C:C)</f>
        <v>0</v>
      </c>
      <c r="F96" s="260">
        <v>0</v>
      </c>
      <c r="G96" s="260">
        <v>0</v>
      </c>
      <c r="H96" s="263">
        <f t="shared" si="3"/>
        <v>-1495389292</v>
      </c>
      <c r="I96" s="261">
        <f>+VLOOKUP(B96,Clasificaciones!C:C,1,FALSE)</f>
        <v>1120116217</v>
      </c>
    </row>
    <row r="97" spans="2:9" ht="16.2" customHeight="1" x14ac:dyDescent="0.3">
      <c r="B97" s="264">
        <v>1120116218</v>
      </c>
      <c r="C97" s="262" t="s">
        <v>230</v>
      </c>
      <c r="D97" s="260">
        <f>SUMIF('RCDB 2021'!$A:$A,B97,'RCDB 2021'!$C:$C)</f>
        <v>-1343245691</v>
      </c>
      <c r="E97" s="260">
        <f>+SUMIF('AFPISA 2021'!E:E,'Consolidado 2021'!B97,'AFPISA 2021'!C:C)</f>
        <v>0</v>
      </c>
      <c r="F97" s="260">
        <v>0</v>
      </c>
      <c r="G97" s="260">
        <v>0</v>
      </c>
      <c r="H97" s="263">
        <f t="shared" si="3"/>
        <v>-1343245691</v>
      </c>
      <c r="I97" s="261">
        <f>+VLOOKUP(B97,Clasificaciones!C:C,1,FALSE)</f>
        <v>1120116218</v>
      </c>
    </row>
    <row r="98" spans="2:9" ht="16.2" customHeight="1" x14ac:dyDescent="0.3">
      <c r="B98" s="264">
        <v>1120116229</v>
      </c>
      <c r="C98" s="262" t="s">
        <v>231</v>
      </c>
      <c r="D98" s="260">
        <f>SUMIF('RCDB 2021'!$A:$A,B98,'RCDB 2021'!$C:$C)</f>
        <v>-40144890</v>
      </c>
      <c r="E98" s="260">
        <f>+SUMIF('AFPISA 2021'!E:E,'Consolidado 2021'!B98,'AFPISA 2021'!C:C)</f>
        <v>0</v>
      </c>
      <c r="F98" s="260">
        <v>0</v>
      </c>
      <c r="G98" s="260">
        <v>0</v>
      </c>
      <c r="H98" s="263">
        <f t="shared" si="3"/>
        <v>-40144890</v>
      </c>
      <c r="I98" s="261">
        <f>+VLOOKUP(B98,Clasificaciones!C:C,1,FALSE)</f>
        <v>1120116229</v>
      </c>
    </row>
    <row r="99" spans="2:9" ht="16.2" customHeight="1" x14ac:dyDescent="0.3">
      <c r="B99" s="264">
        <v>1120116232</v>
      </c>
      <c r="C99" s="262" t="s">
        <v>1067</v>
      </c>
      <c r="D99" s="260">
        <f>SUMIF('RCDB 2021'!$A:$A,B99,'RCDB 2021'!$C:$C)</f>
        <v>0</v>
      </c>
      <c r="E99" s="260">
        <f>+SUMIF('AFPISA 2021'!E:E,'Consolidado 2021'!B99,'AFPISA 2021'!C:C)</f>
        <v>0</v>
      </c>
      <c r="F99" s="260">
        <v>0</v>
      </c>
      <c r="G99" s="260">
        <v>0</v>
      </c>
      <c r="H99" s="263">
        <f t="shared" si="3"/>
        <v>0</v>
      </c>
      <c r="I99" s="261">
        <f>+VLOOKUP(B99,Clasificaciones!C:C,1,FALSE)</f>
        <v>1120116232</v>
      </c>
    </row>
    <row r="100" spans="2:9" s="250" customFormat="1" ht="16.2" customHeight="1" x14ac:dyDescent="0.3">
      <c r="B100" s="257">
        <v>11203</v>
      </c>
      <c r="C100" s="258" t="s">
        <v>232</v>
      </c>
      <c r="D100" s="259">
        <f>+D101+D107</f>
        <v>71252742351</v>
      </c>
      <c r="E100" s="259">
        <f>+E101</f>
        <v>0</v>
      </c>
      <c r="F100" s="260">
        <v>0</v>
      </c>
      <c r="G100" s="260">
        <v>0</v>
      </c>
      <c r="H100" s="259">
        <f>+H101+H107</f>
        <v>71252742351</v>
      </c>
      <c r="I100" s="261">
        <f>+VLOOKUP(B100,Clasificaciones!C:C,1,FALSE)</f>
        <v>11203</v>
      </c>
    </row>
    <row r="101" spans="2:9" s="250" customFormat="1" ht="16.2" customHeight="1" x14ac:dyDescent="0.3">
      <c r="B101" s="257">
        <v>112031</v>
      </c>
      <c r="C101" s="258" t="s">
        <v>233</v>
      </c>
      <c r="D101" s="259">
        <f>+D102</f>
        <v>71189321682</v>
      </c>
      <c r="E101" s="259">
        <f>+E102</f>
        <v>0</v>
      </c>
      <c r="F101" s="260">
        <v>0</v>
      </c>
      <c r="G101" s="260">
        <v>0</v>
      </c>
      <c r="H101" s="259">
        <f>+H102</f>
        <v>71189321682</v>
      </c>
      <c r="I101" s="261">
        <f>+VLOOKUP(B101,Clasificaciones!C:C,1,FALSE)</f>
        <v>112031</v>
      </c>
    </row>
    <row r="102" spans="2:9" s="250" customFormat="1" ht="16.2" customHeight="1" x14ac:dyDescent="0.3">
      <c r="B102" s="257">
        <v>11203101</v>
      </c>
      <c r="C102" s="258" t="s">
        <v>234</v>
      </c>
      <c r="D102" s="259">
        <f>+SUM(D103:D106)</f>
        <v>71189321682</v>
      </c>
      <c r="E102" s="259">
        <f>+SUM(E103:E106)</f>
        <v>0</v>
      </c>
      <c r="F102" s="260">
        <v>0</v>
      </c>
      <c r="G102" s="260">
        <v>0</v>
      </c>
      <c r="H102" s="259">
        <f>+SUM(H103:H106)</f>
        <v>71189321682</v>
      </c>
      <c r="I102" s="261">
        <f>+VLOOKUP(B102,Clasificaciones!C:C,1,FALSE)</f>
        <v>11203101</v>
      </c>
    </row>
    <row r="103" spans="2:9" ht="16.2" customHeight="1" x14ac:dyDescent="0.3">
      <c r="B103" s="264">
        <v>1120310101</v>
      </c>
      <c r="C103" s="262" t="s">
        <v>235</v>
      </c>
      <c r="D103" s="260">
        <f>SUMIF('RCDB 2021'!$A:$A,B103,'RCDB 2021'!$C:$C)</f>
        <v>45276000000</v>
      </c>
      <c r="E103" s="260">
        <f>+SUMIF('AFPISA 2021'!E:E,'Consolidado 2021'!B103,'AFPISA 2021'!C:C)</f>
        <v>0</v>
      </c>
      <c r="F103" s="260">
        <v>0</v>
      </c>
      <c r="G103" s="260">
        <v>0</v>
      </c>
      <c r="H103" s="263">
        <f>+D103+E103+F103-G103</f>
        <v>45276000000</v>
      </c>
      <c r="I103" s="261">
        <f>+VLOOKUP(B103,Clasificaciones!C:C,1,FALSE)</f>
        <v>1120310101</v>
      </c>
    </row>
    <row r="104" spans="2:9" s="250" customFormat="1" ht="16.2" customHeight="1" x14ac:dyDescent="0.3">
      <c r="B104" s="264">
        <v>1120310102</v>
      </c>
      <c r="C104" s="262" t="s">
        <v>236</v>
      </c>
      <c r="D104" s="260">
        <f>SUMIF('RCDB 2021'!$A:$A,B104,'RCDB 2021'!$C:$C)</f>
        <v>5125624260</v>
      </c>
      <c r="E104" s="260">
        <f>+SUMIF('AFPISA 2021'!E:E,'Consolidado 2021'!B104,'AFPISA 2021'!C:C)</f>
        <v>0</v>
      </c>
      <c r="F104" s="260">
        <v>0</v>
      </c>
      <c r="G104" s="260">
        <v>0</v>
      </c>
      <c r="H104" s="263">
        <f>+D104+E104+F104-G104</f>
        <v>5125624260</v>
      </c>
      <c r="I104" s="261">
        <f>+VLOOKUP(B104,Clasificaciones!C:C,1,FALSE)</f>
        <v>1120310102</v>
      </c>
    </row>
    <row r="105" spans="2:9" s="250" customFormat="1" ht="16.2" customHeight="1" x14ac:dyDescent="0.3">
      <c r="B105" s="264">
        <v>1120310103</v>
      </c>
      <c r="C105" s="262" t="s">
        <v>237</v>
      </c>
      <c r="D105" s="260">
        <f>SUMIF('RCDB 2021'!$A:$A,B105,'RCDB 2021'!$C:$C)</f>
        <v>4000000000</v>
      </c>
      <c r="E105" s="260">
        <f>+SUMIF('AFPISA 2021'!E:E,'Consolidado 2021'!B105,'AFPISA 2021'!C:C)</f>
        <v>0</v>
      </c>
      <c r="F105" s="260">
        <v>0</v>
      </c>
      <c r="G105" s="260">
        <v>0</v>
      </c>
      <c r="H105" s="263">
        <f>+D105+E105+F105-G105</f>
        <v>4000000000</v>
      </c>
      <c r="I105" s="261">
        <f>+VLOOKUP(B105,Clasificaciones!C:C,1,FALSE)</f>
        <v>1120310103</v>
      </c>
    </row>
    <row r="106" spans="2:9" s="250" customFormat="1" ht="16.2" customHeight="1" x14ac:dyDescent="0.3">
      <c r="B106" s="262">
        <v>1120310104</v>
      </c>
      <c r="C106" s="262" t="s">
        <v>237</v>
      </c>
      <c r="D106" s="260">
        <f>SUMIF('RCDB 2021'!$A:$A,B106,'RCDB 2021'!$C:$C)</f>
        <v>16787697422</v>
      </c>
      <c r="E106" s="260">
        <f>+SUMIF('AFPISA 2021'!E:E,'Consolidado 2021'!B106,'AFPISA 2021'!C:C)</f>
        <v>0</v>
      </c>
      <c r="F106" s="260">
        <v>0</v>
      </c>
      <c r="G106" s="260">
        <v>0</v>
      </c>
      <c r="H106" s="263">
        <f t="shared" ref="H106" si="4">+D106+E106+F106-G106</f>
        <v>16787697422</v>
      </c>
      <c r="I106" s="261">
        <f>+VLOOKUP(B106,Clasificaciones!C:C,1,FALSE)</f>
        <v>1120310104</v>
      </c>
    </row>
    <row r="107" spans="2:9" s="250" customFormat="1" ht="16.2" customHeight="1" x14ac:dyDescent="0.3">
      <c r="B107" s="257">
        <v>112032</v>
      </c>
      <c r="C107" s="258" t="s">
        <v>239</v>
      </c>
      <c r="D107" s="259">
        <f>+D108+D110+D112</f>
        <v>63420669</v>
      </c>
      <c r="E107" s="259">
        <f>+E108</f>
        <v>0</v>
      </c>
      <c r="F107" s="260">
        <v>0</v>
      </c>
      <c r="G107" s="260">
        <v>0</v>
      </c>
      <c r="H107" s="265">
        <f>+H108+H110+H112</f>
        <v>63420669</v>
      </c>
      <c r="I107" s="261">
        <f>+VLOOKUP(B107,Clasificaciones!C:C,1,FALSE)</f>
        <v>112032</v>
      </c>
    </row>
    <row r="108" spans="2:9" s="250" customFormat="1" ht="16.2" customHeight="1" x14ac:dyDescent="0.3">
      <c r="B108" s="257">
        <v>11203201</v>
      </c>
      <c r="C108" s="258" t="s">
        <v>239</v>
      </c>
      <c r="D108" s="259">
        <f>+D109</f>
        <v>63246150</v>
      </c>
      <c r="E108" s="259">
        <f>+SUM(E109:E111)</f>
        <v>0</v>
      </c>
      <c r="F108" s="260">
        <v>0</v>
      </c>
      <c r="G108" s="260">
        <v>0</v>
      </c>
      <c r="H108" s="265">
        <f>+H109</f>
        <v>63246150</v>
      </c>
      <c r="I108" s="261">
        <f>+VLOOKUP(B108,Clasificaciones!C:C,1,FALSE)</f>
        <v>11203201</v>
      </c>
    </row>
    <row r="109" spans="2:9" ht="16.2" customHeight="1" x14ac:dyDescent="0.3">
      <c r="B109" s="264">
        <v>1120320114</v>
      </c>
      <c r="C109" s="262" t="s">
        <v>240</v>
      </c>
      <c r="D109" s="260">
        <f>SUMIF('RCDB 2021'!$A:$A,B109,'RCDB 2021'!$C:$C)</f>
        <v>63246150</v>
      </c>
      <c r="E109" s="260">
        <f>+SUMIF('AFPISA 2021'!E:E,'Consolidado 2021'!B109,'AFPISA 2021'!C:C)</f>
        <v>0</v>
      </c>
      <c r="F109" s="260">
        <v>0</v>
      </c>
      <c r="G109" s="260">
        <v>0</v>
      </c>
      <c r="H109" s="263">
        <f>+D109+E109+F109-G109</f>
        <v>63246150</v>
      </c>
      <c r="I109" s="261">
        <f>+VLOOKUP(B109,Clasificaciones!C:C,1,FALSE)</f>
        <v>1120320114</v>
      </c>
    </row>
    <row r="110" spans="2:9" s="250" customFormat="1" ht="16.2" customHeight="1" x14ac:dyDescent="0.3">
      <c r="B110" s="257">
        <v>11203202</v>
      </c>
      <c r="C110" s="258" t="s">
        <v>241</v>
      </c>
      <c r="D110" s="259">
        <f>+D111</f>
        <v>713671</v>
      </c>
      <c r="E110" s="259">
        <f>+SUMIF('AFPISA 2021'!E:E,'Consolidado 2021'!B110,'AFPISA 2021'!C:C)</f>
        <v>0</v>
      </c>
      <c r="F110" s="259">
        <v>0</v>
      </c>
      <c r="G110" s="259">
        <v>0</v>
      </c>
      <c r="H110" s="265">
        <f>+D110+E110+F110-G110</f>
        <v>713671</v>
      </c>
      <c r="I110" s="261">
        <f>+VLOOKUP(B110,Clasificaciones!C:C,1,FALSE)</f>
        <v>11203202</v>
      </c>
    </row>
    <row r="111" spans="2:9" s="250" customFormat="1" ht="16.2" customHeight="1" x14ac:dyDescent="0.3">
      <c r="B111" s="264">
        <v>1120320202</v>
      </c>
      <c r="C111" s="262" t="s">
        <v>242</v>
      </c>
      <c r="D111" s="260">
        <f>SUMIF('RCDB 2021'!$A:$A,B111,'RCDB 2021'!$C:$C)</f>
        <v>713671</v>
      </c>
      <c r="E111" s="260">
        <f>+SUMIF('AFPISA 2021'!E:E,'Consolidado 2021'!B111,'AFPISA 2021'!C:C)</f>
        <v>0</v>
      </c>
      <c r="F111" s="260">
        <v>0</v>
      </c>
      <c r="G111" s="260">
        <v>0</v>
      </c>
      <c r="H111" s="263">
        <f>+D111+E111+F111-G111</f>
        <v>713671</v>
      </c>
      <c r="I111" s="261">
        <f>+VLOOKUP(B111,Clasificaciones!C:C,1,FALSE)</f>
        <v>1120320202</v>
      </c>
    </row>
    <row r="112" spans="2:9" s="250" customFormat="1" ht="16.2" customHeight="1" x14ac:dyDescent="0.3">
      <c r="B112" s="257">
        <v>11203203</v>
      </c>
      <c r="C112" s="258" t="s">
        <v>243</v>
      </c>
      <c r="D112" s="259">
        <f>+D113</f>
        <v>-539152</v>
      </c>
      <c r="E112" s="259">
        <f>+SUMIF('AFPISA 2021'!E:E,'Consolidado 2021'!B112,'AFPISA 2021'!C:C)</f>
        <v>0</v>
      </c>
      <c r="F112" s="259">
        <v>0</v>
      </c>
      <c r="G112" s="259">
        <v>0</v>
      </c>
      <c r="H112" s="265">
        <f>+D112+E112+F112-G112</f>
        <v>-539152</v>
      </c>
      <c r="I112" s="261">
        <f>+VLOOKUP(B112,Clasificaciones!C:C,1,FALSE)</f>
        <v>11203203</v>
      </c>
    </row>
    <row r="113" spans="2:12" s="250" customFormat="1" ht="16.2" customHeight="1" x14ac:dyDescent="0.3">
      <c r="B113" s="264">
        <v>1120320302</v>
      </c>
      <c r="C113" s="262" t="s">
        <v>244</v>
      </c>
      <c r="D113" s="260">
        <f>SUMIF('RCDB 2021'!$A:$A,B113,'RCDB 2021'!$C:$C)</f>
        <v>-539152</v>
      </c>
      <c r="E113" s="260">
        <f>+SUMIF('AFPISA 2021'!E:E,'Consolidado 2021'!B113,'AFPISA 2021'!C:C)</f>
        <v>0</v>
      </c>
      <c r="F113" s="260">
        <v>0</v>
      </c>
      <c r="G113" s="260">
        <v>0</v>
      </c>
      <c r="H113" s="263">
        <f>+D113+E113+F113-G113</f>
        <v>-539152</v>
      </c>
      <c r="I113" s="261">
        <f>+VLOOKUP(B113,Clasificaciones!C:C,1,FALSE)</f>
        <v>1120320302</v>
      </c>
    </row>
    <row r="114" spans="2:12" s="250" customFormat="1" ht="16.2" customHeight="1" x14ac:dyDescent="0.3">
      <c r="B114" s="257">
        <v>113</v>
      </c>
      <c r="C114" s="258" t="s">
        <v>245</v>
      </c>
      <c r="D114" s="259">
        <f>+D115+D122+D129+D134+D140</f>
        <v>1848463639</v>
      </c>
      <c r="E114" s="259">
        <f>+E115+E122+E129+E134+E140</f>
        <v>512251458</v>
      </c>
      <c r="F114" s="260">
        <v>0</v>
      </c>
      <c r="G114" s="260">
        <v>0</v>
      </c>
      <c r="H114" s="259">
        <f>+H115+H122+H129+H134+H140</f>
        <v>2343355507</v>
      </c>
      <c r="I114" s="261">
        <f>+VLOOKUP(B114,Clasificaciones!C:C,1,FALSE)</f>
        <v>113</v>
      </c>
    </row>
    <row r="115" spans="2:12" s="250" customFormat="1" ht="16.2" customHeight="1" x14ac:dyDescent="0.3">
      <c r="B115" s="257">
        <v>11301</v>
      </c>
      <c r="C115" s="258" t="s">
        <v>246</v>
      </c>
      <c r="D115" s="259">
        <f>+D116+D119</f>
        <v>79989783</v>
      </c>
      <c r="E115" s="259">
        <f>+E116+E119</f>
        <v>482932996</v>
      </c>
      <c r="F115" s="260">
        <v>0</v>
      </c>
      <c r="G115" s="260">
        <v>0</v>
      </c>
      <c r="H115" s="259">
        <f>+H116+H119</f>
        <v>562922779</v>
      </c>
      <c r="I115" s="261">
        <f>+VLOOKUP(B115,Clasificaciones!C:C,1,FALSE)</f>
        <v>11301</v>
      </c>
    </row>
    <row r="116" spans="2:12" s="250" customFormat="1" ht="16.2" customHeight="1" x14ac:dyDescent="0.3">
      <c r="B116" s="257">
        <v>1130101</v>
      </c>
      <c r="C116" s="258" t="s">
        <v>247</v>
      </c>
      <c r="D116" s="259">
        <f>+SUM(D117:D118)</f>
        <v>73016363</v>
      </c>
      <c r="E116" s="259">
        <f>+SUM(E117:E118)</f>
        <v>482932996</v>
      </c>
      <c r="F116" s="260">
        <v>0</v>
      </c>
      <c r="G116" s="260">
        <v>0</v>
      </c>
      <c r="H116" s="259">
        <f>+SUM(H117:H118)</f>
        <v>555949359</v>
      </c>
      <c r="I116" s="261">
        <f>+VLOOKUP(B116,Clasificaciones!C:C,1,FALSE)</f>
        <v>1130101</v>
      </c>
    </row>
    <row r="117" spans="2:12" s="250" customFormat="1" ht="16.2" customHeight="1" x14ac:dyDescent="0.3">
      <c r="B117" s="264">
        <v>113010101</v>
      </c>
      <c r="C117" s="262" t="s">
        <v>248</v>
      </c>
      <c r="D117" s="260">
        <f>SUMIF('RCDB 2021'!$A:$A,B117,'RCDB 2021'!$C:$C)</f>
        <v>61105608</v>
      </c>
      <c r="E117" s="260">
        <f>+SUMIF('AFPISA 2021'!E:E,'Consolidado 2021'!B117,'AFPISA 2021'!C:C)</f>
        <v>244724830</v>
      </c>
      <c r="F117" s="260">
        <v>0</v>
      </c>
      <c r="G117" s="260">
        <v>0</v>
      </c>
      <c r="H117" s="263">
        <f>+D117+E117+F117-G117</f>
        <v>305830438</v>
      </c>
      <c r="I117" s="261">
        <f>+VLOOKUP(B117,Clasificaciones!C:C,1,FALSE)</f>
        <v>113010101</v>
      </c>
    </row>
    <row r="118" spans="2:12" ht="16.2" customHeight="1" x14ac:dyDescent="0.3">
      <c r="B118" s="264">
        <v>113010102</v>
      </c>
      <c r="C118" s="262" t="s">
        <v>249</v>
      </c>
      <c r="D118" s="260">
        <f>SUMIF('RCDB 2021'!$A:$A,B118,'RCDB 2021'!$C:$C)</f>
        <v>11910755</v>
      </c>
      <c r="E118" s="260">
        <f>+SUMIF('AFPISA 2021'!E:E,'Consolidado 2021'!B118,'AFPISA 2021'!C:C)</f>
        <v>238208166</v>
      </c>
      <c r="F118" s="260">
        <v>0</v>
      </c>
      <c r="G118" s="260">
        <v>0</v>
      </c>
      <c r="H118" s="263">
        <f>+D118+E118+F118-G118</f>
        <v>250118921</v>
      </c>
      <c r="I118" s="261">
        <f>+VLOOKUP(B118,Clasificaciones!C:C,1,FALSE)</f>
        <v>113010102</v>
      </c>
    </row>
    <row r="119" spans="2:12" s="250" customFormat="1" ht="16.2" customHeight="1" x14ac:dyDescent="0.3">
      <c r="B119" s="257">
        <v>1130102</v>
      </c>
      <c r="C119" s="258" t="s">
        <v>250</v>
      </c>
      <c r="D119" s="259">
        <f>+SUM(D120:D121)</f>
        <v>6973420</v>
      </c>
      <c r="E119" s="259">
        <f>+SUM(E120:E121)</f>
        <v>0</v>
      </c>
      <c r="F119" s="260">
        <v>0</v>
      </c>
      <c r="G119" s="260">
        <v>0</v>
      </c>
      <c r="H119" s="259">
        <f>+SUM(H120:H121)</f>
        <v>6973420</v>
      </c>
      <c r="I119" s="261">
        <f>+VLOOKUP(B119,Clasificaciones!C:C,1,FALSE)</f>
        <v>1130102</v>
      </c>
    </row>
    <row r="120" spans="2:12" ht="16.2" customHeight="1" x14ac:dyDescent="0.3">
      <c r="B120" s="264">
        <v>113010201</v>
      </c>
      <c r="C120" s="262" t="s">
        <v>1068</v>
      </c>
      <c r="D120" s="260">
        <f>SUMIF('RCDB 2021'!$A:$A,B120,'RCDB 2021'!$C:$C)</f>
        <v>3975686</v>
      </c>
      <c r="E120" s="260">
        <f>+SUMIF('AFPISA 2021'!E:E,'Consolidado 2021'!B120,'AFPISA 2021'!C:C)</f>
        <v>0</v>
      </c>
      <c r="F120" s="260">
        <v>0</v>
      </c>
      <c r="G120" s="260">
        <v>0</v>
      </c>
      <c r="H120" s="263">
        <f>+D120+E120+F120-G120</f>
        <v>3975686</v>
      </c>
      <c r="I120" s="261">
        <f>+VLOOKUP(B120,Clasificaciones!C:C,1,FALSE)</f>
        <v>113010201</v>
      </c>
    </row>
    <row r="121" spans="2:12" ht="16.2" customHeight="1" x14ac:dyDescent="0.3">
      <c r="B121" s="264">
        <v>113010202</v>
      </c>
      <c r="C121" s="262" t="s">
        <v>1069</v>
      </c>
      <c r="D121" s="260">
        <f>SUMIF('RCDB 2021'!$A:$A,B121,'RCDB 2021'!$C:$C)</f>
        <v>2997734</v>
      </c>
      <c r="E121" s="260">
        <f>+SUMIF('AFPISA 2021'!E:E,'Consolidado 2021'!B121,'AFPISA 2021'!C:C)</f>
        <v>0</v>
      </c>
      <c r="F121" s="260">
        <v>0</v>
      </c>
      <c r="G121" s="260">
        <v>0</v>
      </c>
      <c r="H121" s="263">
        <f>+D121+E121+F121-G121</f>
        <v>2997734</v>
      </c>
      <c r="I121" s="261">
        <f>+VLOOKUP(B121,Clasificaciones!C:C,1,FALSE)</f>
        <v>113010202</v>
      </c>
    </row>
    <row r="122" spans="2:12" s="250" customFormat="1" ht="16.2" customHeight="1" x14ac:dyDescent="0.3">
      <c r="B122" s="257">
        <v>11302</v>
      </c>
      <c r="C122" s="258" t="s">
        <v>253</v>
      </c>
      <c r="D122" s="259">
        <f>+D123+D126</f>
        <v>1502593731</v>
      </c>
      <c r="E122" s="259">
        <f>+E123+E126</f>
        <v>17359590</v>
      </c>
      <c r="F122" s="260">
        <v>0</v>
      </c>
      <c r="G122" s="260">
        <v>0</v>
      </c>
      <c r="H122" s="259">
        <f>+H123+H126</f>
        <v>1502593731</v>
      </c>
      <c r="I122" s="261">
        <f>+VLOOKUP(B122,Clasificaciones!C:C,1,FALSE)</f>
        <v>11302</v>
      </c>
    </row>
    <row r="123" spans="2:12" s="250" customFormat="1" ht="16.2" customHeight="1" x14ac:dyDescent="0.3">
      <c r="B123" s="257">
        <v>1130202</v>
      </c>
      <c r="C123" s="258" t="s">
        <v>254</v>
      </c>
      <c r="D123" s="259">
        <f>SUM(D124:D125)</f>
        <v>3300000</v>
      </c>
      <c r="E123" s="259">
        <f>+SUM(E125)</f>
        <v>0</v>
      </c>
      <c r="F123" s="260">
        <v>0</v>
      </c>
      <c r="G123" s="260">
        <v>0</v>
      </c>
      <c r="H123" s="259">
        <f>+SUM(H124:H125)</f>
        <v>3300000</v>
      </c>
      <c r="I123" s="261">
        <f>+VLOOKUP(B123,Clasificaciones!C:C,1,FALSE)</f>
        <v>1130202</v>
      </c>
    </row>
    <row r="124" spans="2:12" ht="16.2" customHeight="1" x14ac:dyDescent="0.3">
      <c r="B124" s="264">
        <v>113020201</v>
      </c>
      <c r="C124" s="262" t="s">
        <v>255</v>
      </c>
      <c r="D124" s="260">
        <f>SUMIF('RCDB 2021'!$A:$A,B124,'RCDB 2021'!$C:$C)</f>
        <v>3300000</v>
      </c>
      <c r="E124" s="260">
        <f>+SUMIF('AFPISA 2021'!E:E,'Consolidado 2021'!B124,'AFPISA 2021'!C:C)</f>
        <v>0</v>
      </c>
      <c r="F124" s="260">
        <v>0</v>
      </c>
      <c r="G124" s="260">
        <v>0</v>
      </c>
      <c r="H124" s="263">
        <f>+D124+E124+F124-G124</f>
        <v>3300000</v>
      </c>
      <c r="I124" s="261">
        <f>+VLOOKUP(B124,Clasificaciones!C:C,1,FALSE)</f>
        <v>113020201</v>
      </c>
    </row>
    <row r="125" spans="2:12" ht="16.2" customHeight="1" x14ac:dyDescent="0.3">
      <c r="B125" s="264">
        <v>113020202</v>
      </c>
      <c r="C125" s="262" t="s">
        <v>1070</v>
      </c>
      <c r="D125" s="260">
        <f>SUMIF('RCDB 2021'!$A:$A,B125,'RCDB 2021'!$C:$C)</f>
        <v>0</v>
      </c>
      <c r="E125" s="260">
        <f>+SUMIF('AFPISA 2021'!E:E,'Consolidado 2021'!B125,'AFPISA 2021'!C:C)</f>
        <v>0</v>
      </c>
      <c r="F125" s="260">
        <v>0</v>
      </c>
      <c r="G125" s="260">
        <v>0</v>
      </c>
      <c r="H125" s="263">
        <f>+D125+E125+F125-G125</f>
        <v>0</v>
      </c>
      <c r="I125" s="261">
        <f>+VLOOKUP(B125,Clasificaciones!C:C,1,FALSE)</f>
        <v>113020202</v>
      </c>
    </row>
    <row r="126" spans="2:12" s="250" customFormat="1" ht="16.2" customHeight="1" x14ac:dyDescent="0.3">
      <c r="B126" s="257">
        <v>1130203</v>
      </c>
      <c r="C126" s="258" t="s">
        <v>256</v>
      </c>
      <c r="D126" s="259">
        <f>+SUM(D127:D128)</f>
        <v>1499293731</v>
      </c>
      <c r="E126" s="259">
        <f>+SUM(E127:E128)</f>
        <v>17359590</v>
      </c>
      <c r="F126" s="260">
        <v>0</v>
      </c>
      <c r="G126" s="260">
        <v>0</v>
      </c>
      <c r="H126" s="259">
        <f>+SUM(H127:H128)</f>
        <v>1499293731</v>
      </c>
      <c r="I126" s="261">
        <f>+VLOOKUP(B126,Clasificaciones!C:C,1,FALSE)</f>
        <v>1130203</v>
      </c>
    </row>
    <row r="127" spans="2:12" ht="16.2" customHeight="1" x14ac:dyDescent="0.3">
      <c r="B127" s="264">
        <v>113020301</v>
      </c>
      <c r="C127" s="262" t="s">
        <v>257</v>
      </c>
      <c r="D127" s="260">
        <f>SUMIF('RCDB 2021'!$A:$A,B127,'RCDB 2021'!$C:$C)</f>
        <v>51047566</v>
      </c>
      <c r="E127" s="260">
        <f>+SUMIF('AFPISA 2021'!E:E,'Consolidado 2021'!B127,'AFPISA 2021'!C:C)</f>
        <v>17359590</v>
      </c>
      <c r="F127" s="260">
        <v>0</v>
      </c>
      <c r="G127" s="266">
        <v>17359590</v>
      </c>
      <c r="H127" s="263">
        <f>+D127+E127+F127-G127</f>
        <v>51047566</v>
      </c>
      <c r="I127" s="261">
        <f>+VLOOKUP(B127,Clasificaciones!C:C,1,FALSE)</f>
        <v>113020301</v>
      </c>
      <c r="J127" s="253" t="s">
        <v>1071</v>
      </c>
      <c r="K127" s="253" t="s">
        <v>1072</v>
      </c>
      <c r="L127" s="253" t="s">
        <v>1073</v>
      </c>
    </row>
    <row r="128" spans="2:12" ht="16.2" customHeight="1" x14ac:dyDescent="0.3">
      <c r="B128" s="264">
        <v>113020302</v>
      </c>
      <c r="C128" s="262" t="s">
        <v>258</v>
      </c>
      <c r="D128" s="260">
        <f>SUMIF('RCDB 2021'!$A:$A,B128,'RCDB 2021'!$C:$C)</f>
        <v>1448246165</v>
      </c>
      <c r="E128" s="260">
        <f>+SUMIF('AFPISA 2021'!E:E,'Consolidado 2021'!B128,'AFPISA 2021'!C:C)</f>
        <v>0</v>
      </c>
      <c r="F128" s="260">
        <v>0</v>
      </c>
      <c r="G128" s="260">
        <v>0</v>
      </c>
      <c r="H128" s="263">
        <f>+D128+E128+F128-G128</f>
        <v>1448246165</v>
      </c>
      <c r="I128" s="261">
        <f>+VLOOKUP(B128,Clasificaciones!C:C,1,FALSE)</f>
        <v>113020302</v>
      </c>
    </row>
    <row r="129" spans="2:10" s="250" customFormat="1" ht="16.2" customHeight="1" x14ac:dyDescent="0.3">
      <c r="B129" s="257">
        <v>11303</v>
      </c>
      <c r="C129" s="258" t="s">
        <v>259</v>
      </c>
      <c r="D129" s="259">
        <f>+D130</f>
        <v>2</v>
      </c>
      <c r="E129" s="259">
        <f>+E130</f>
        <v>0</v>
      </c>
      <c r="F129" s="260">
        <v>0</v>
      </c>
      <c r="G129" s="260">
        <v>0</v>
      </c>
      <c r="H129" s="259">
        <f>+H130</f>
        <v>2</v>
      </c>
      <c r="I129" s="261">
        <f>+VLOOKUP(B129,Clasificaciones!C:C,1,FALSE)</f>
        <v>11303</v>
      </c>
    </row>
    <row r="130" spans="2:10" s="250" customFormat="1" ht="16.2" customHeight="1" x14ac:dyDescent="0.3">
      <c r="B130" s="257">
        <v>1130301</v>
      </c>
      <c r="C130" s="258" t="s">
        <v>260</v>
      </c>
      <c r="D130" s="259">
        <f>+SUM(D131:D133)</f>
        <v>2</v>
      </c>
      <c r="E130" s="259">
        <f>+SUM(E131:E133)</f>
        <v>0</v>
      </c>
      <c r="F130" s="260">
        <v>0</v>
      </c>
      <c r="G130" s="260">
        <v>0</v>
      </c>
      <c r="H130" s="259">
        <f>+SUM(H131:H133)</f>
        <v>2</v>
      </c>
      <c r="I130" s="261">
        <f>+VLOOKUP(B130,Clasificaciones!C:C,1,FALSE)</f>
        <v>1130301</v>
      </c>
    </row>
    <row r="131" spans="2:10" ht="16.2" customHeight="1" x14ac:dyDescent="0.3">
      <c r="B131" s="264">
        <v>113030101</v>
      </c>
      <c r="C131" s="262" t="s">
        <v>260</v>
      </c>
      <c r="D131" s="260">
        <f>SUMIF('RCDB 2021'!$A:$A,B131,'RCDB 2021'!$C:$C)</f>
        <v>0</v>
      </c>
      <c r="E131" s="260">
        <f>+SUMIF('AFPISA 2021'!E:E,'Consolidado 2021'!B131,'AFPISA 2021'!C:C)</f>
        <v>0</v>
      </c>
      <c r="F131" s="260">
        <v>0</v>
      </c>
      <c r="G131" s="260">
        <f>+F213</f>
        <v>0</v>
      </c>
      <c r="H131" s="263">
        <f>+D131+E131+F131-G131</f>
        <v>0</v>
      </c>
      <c r="I131" s="261">
        <f>+VLOOKUP(B131,Clasificaciones!C:C,1,FALSE)</f>
        <v>113030101</v>
      </c>
    </row>
    <row r="132" spans="2:10" s="250" customFormat="1" ht="16.2" customHeight="1" x14ac:dyDescent="0.3">
      <c r="B132" s="264">
        <v>113030102</v>
      </c>
      <c r="C132" s="262" t="s">
        <v>260</v>
      </c>
      <c r="D132" s="260">
        <f>SUMIF('RCDB 2021'!$A:$A,B132,'RCDB 2021'!$C:$C)</f>
        <v>2</v>
      </c>
      <c r="E132" s="260">
        <f>+SUMIF('AFPISA 2021'!E:E,'Consolidado 2021'!B132,'AFPISA 2021'!C:C)</f>
        <v>0</v>
      </c>
      <c r="F132" s="260">
        <v>0</v>
      </c>
      <c r="G132" s="266">
        <v>0</v>
      </c>
      <c r="H132" s="263">
        <f>+D132+E132+F132-G132</f>
        <v>2</v>
      </c>
      <c r="I132" s="261">
        <f>+VLOOKUP(B132,Clasificaciones!C:C,1,FALSE)</f>
        <v>113030102</v>
      </c>
      <c r="J132" s="260"/>
    </row>
    <row r="133" spans="2:10" s="250" customFormat="1" ht="16.2" customHeight="1" x14ac:dyDescent="0.3">
      <c r="B133" s="264">
        <v>113030103</v>
      </c>
      <c r="C133" s="262" t="s">
        <v>1074</v>
      </c>
      <c r="D133" s="260">
        <f>SUMIF('RCDB 2021'!$A:$A,B133,'RCDB 2021'!$C:$C)</f>
        <v>0</v>
      </c>
      <c r="E133" s="260">
        <f>+SUMIF('AFPISA 2021'!E:E,'Consolidado 2021'!B133,'AFPISA 2021'!C:C)</f>
        <v>0</v>
      </c>
      <c r="F133" s="260">
        <v>0</v>
      </c>
      <c r="G133" s="260">
        <v>0</v>
      </c>
      <c r="H133" s="263">
        <f>+D133+E133+F133-G133</f>
        <v>0</v>
      </c>
      <c r="I133" s="261">
        <f>+VLOOKUP(B133,Clasificaciones!C:C,1,FALSE)</f>
        <v>113030103</v>
      </c>
    </row>
    <row r="134" spans="2:10" s="250" customFormat="1" ht="16.2" customHeight="1" x14ac:dyDescent="0.3">
      <c r="B134" s="257">
        <v>11308</v>
      </c>
      <c r="C134" s="258" t="s">
        <v>1075</v>
      </c>
      <c r="D134" s="259">
        <f>+SUM(D135:D139)</f>
        <v>263603385</v>
      </c>
      <c r="E134" s="259">
        <f>+SUM(E135:E139)</f>
        <v>11958872</v>
      </c>
      <c r="F134" s="260">
        <v>0</v>
      </c>
      <c r="G134" s="260">
        <v>0</v>
      </c>
      <c r="H134" s="259">
        <f>+SUM(H135:H139)</f>
        <v>275562257</v>
      </c>
      <c r="I134" s="261">
        <f>+VLOOKUP(B134,Clasificaciones!C:C,1,FALSE)</f>
        <v>11308</v>
      </c>
    </row>
    <row r="135" spans="2:10" ht="16.2" customHeight="1" x14ac:dyDescent="0.3">
      <c r="B135" s="264">
        <v>113080201</v>
      </c>
      <c r="C135" s="262" t="s">
        <v>1076</v>
      </c>
      <c r="D135" s="260">
        <f>SUMIF('RCDB 2021'!$A:$A,B135,'RCDB 2021'!$C:$C)</f>
        <v>0</v>
      </c>
      <c r="E135" s="260">
        <f>+SUMIF('AFPISA 2021'!E:E,'Consolidado 2021'!B135,'AFPISA 2021'!C:C)</f>
        <v>0</v>
      </c>
      <c r="F135" s="260">
        <v>0</v>
      </c>
      <c r="G135" s="260">
        <v>0</v>
      </c>
      <c r="H135" s="263">
        <f>+D135+E135+F135-G135</f>
        <v>0</v>
      </c>
      <c r="I135" s="261">
        <f>+VLOOKUP(B135,Clasificaciones!C:C,1,FALSE)</f>
        <v>113080201</v>
      </c>
    </row>
    <row r="136" spans="2:10" ht="16.2" customHeight="1" x14ac:dyDescent="0.3">
      <c r="B136" s="264">
        <v>1130801</v>
      </c>
      <c r="C136" s="262" t="s">
        <v>262</v>
      </c>
      <c r="D136" s="260">
        <f>SUMIF('RCDB 2021'!$A:$A,B136,'RCDB 2021'!$C:$C)</f>
        <v>263473908</v>
      </c>
      <c r="E136" s="260">
        <f>+SUMIF('AFPISA 2021'!E:E,'Consolidado 2021'!B136,'AFPISA 2021'!C:C)</f>
        <v>11958872</v>
      </c>
      <c r="F136" s="260">
        <v>0</v>
      </c>
      <c r="G136" s="260">
        <v>0</v>
      </c>
      <c r="H136" s="263">
        <f>+D136+E136+F136-G136</f>
        <v>275432780</v>
      </c>
      <c r="I136" s="261">
        <f>+VLOOKUP(B136,Clasificaciones!C:C,1,FALSE)</f>
        <v>1130801</v>
      </c>
    </row>
    <row r="137" spans="2:10" ht="16.2" customHeight="1" x14ac:dyDescent="0.3">
      <c r="B137" s="264">
        <v>1130803</v>
      </c>
      <c r="C137" s="262" t="s">
        <v>1077</v>
      </c>
      <c r="D137" s="260">
        <f>SUMIF('RCDB 2021'!$A:$A,B137,'RCDB 2021'!$C:$C)</f>
        <v>0</v>
      </c>
      <c r="E137" s="260">
        <f>+SUMIF('AFPISA 2021'!E:E,'Consolidado 2021'!B137,'AFPISA 2021'!C:C)</f>
        <v>0</v>
      </c>
      <c r="F137" s="260">
        <v>0</v>
      </c>
      <c r="G137" s="260">
        <v>0</v>
      </c>
      <c r="H137" s="263">
        <f>+D137+E137+F137-G137</f>
        <v>0</v>
      </c>
      <c r="I137" s="261">
        <f>+VLOOKUP(B137,Clasificaciones!C:C,1,FALSE)</f>
        <v>1130803</v>
      </c>
    </row>
    <row r="138" spans="2:10" ht="16.2" customHeight="1" x14ac:dyDescent="0.3">
      <c r="B138" s="264">
        <v>1130804</v>
      </c>
      <c r="C138" s="262" t="s">
        <v>731</v>
      </c>
      <c r="D138" s="260">
        <f>SUMIF('RCDB 2021'!$A:$A,B138,'RCDB 2021'!$C:$C)</f>
        <v>0</v>
      </c>
      <c r="E138" s="260">
        <f>+SUMIF('AFPISA 2021'!E:E,'Consolidado 2021'!B138,'AFPISA 2021'!C:C)</f>
        <v>0</v>
      </c>
      <c r="F138" s="260">
        <v>0</v>
      </c>
      <c r="G138" s="260">
        <v>0</v>
      </c>
      <c r="H138" s="263">
        <f>+D138+E138+F138-G138</f>
        <v>0</v>
      </c>
      <c r="I138" s="261">
        <f>+VLOOKUP(B138,Clasificaciones!C:C,1,FALSE)</f>
        <v>1130804</v>
      </c>
    </row>
    <row r="139" spans="2:10" ht="16.2" customHeight="1" x14ac:dyDescent="0.3">
      <c r="B139" s="264">
        <v>1130805</v>
      </c>
      <c r="C139" s="262" t="s">
        <v>263</v>
      </c>
      <c r="D139" s="260">
        <f>SUMIF('RCDB 2021'!$A:$A,B139,'RCDB 2021'!$C:$C)</f>
        <v>129477</v>
      </c>
      <c r="E139" s="260">
        <f>+SUMIF('AFPISA 2021'!E:E,'Consolidado 2021'!B139,'AFPISA 2021'!C:C)</f>
        <v>0</v>
      </c>
      <c r="F139" s="260">
        <v>0</v>
      </c>
      <c r="G139" s="260">
        <v>0</v>
      </c>
      <c r="H139" s="263">
        <f>+D139+E139+F139-G139</f>
        <v>129477</v>
      </c>
      <c r="I139" s="261">
        <f>+VLOOKUP(B139,Clasificaciones!C:C,1,FALSE)</f>
        <v>1130805</v>
      </c>
    </row>
    <row r="140" spans="2:10" s="250" customFormat="1" ht="16.2" customHeight="1" x14ac:dyDescent="0.3">
      <c r="B140" s="257">
        <v>11309</v>
      </c>
      <c r="C140" s="258" t="s">
        <v>264</v>
      </c>
      <c r="D140" s="259">
        <f>+D144+D141</f>
        <v>2276738</v>
      </c>
      <c r="E140" s="259">
        <f>+E144+E141</f>
        <v>0</v>
      </c>
      <c r="F140" s="260">
        <v>0</v>
      </c>
      <c r="G140" s="260">
        <v>0</v>
      </c>
      <c r="H140" s="259">
        <f>+H144+H141</f>
        <v>2276738</v>
      </c>
      <c r="I140" s="261">
        <f>+VLOOKUP(B140,Clasificaciones!C:C,1,FALSE)</f>
        <v>11309</v>
      </c>
    </row>
    <row r="141" spans="2:10" s="250" customFormat="1" ht="16.2" customHeight="1" x14ac:dyDescent="0.3">
      <c r="B141" s="257">
        <v>1130901</v>
      </c>
      <c r="C141" s="258" t="s">
        <v>1078</v>
      </c>
      <c r="D141" s="259">
        <f>+D142+D143</f>
        <v>0</v>
      </c>
      <c r="E141" s="259">
        <f>+E142+E143</f>
        <v>0</v>
      </c>
      <c r="F141" s="260">
        <v>0</v>
      </c>
      <c r="G141" s="260">
        <v>0</v>
      </c>
      <c r="H141" s="259">
        <f>SUM(H142:H143)</f>
        <v>0</v>
      </c>
      <c r="I141" s="261">
        <f>+VLOOKUP(B141,Clasificaciones!C:C,1,FALSE)</f>
        <v>1130901</v>
      </c>
    </row>
    <row r="142" spans="2:10" ht="16.2" customHeight="1" x14ac:dyDescent="0.3">
      <c r="B142" s="264">
        <v>113090101</v>
      </c>
      <c r="C142" s="262" t="s">
        <v>1079</v>
      </c>
      <c r="D142" s="260">
        <f>SUMIF('RCDB 2021'!$A:$A,B142,'RCDB 2021'!$C:$C)</f>
        <v>0</v>
      </c>
      <c r="E142" s="260">
        <f>+SUMIF('AFPISA 2021'!E:E,'Consolidado 2021'!B142,'AFPISA 2021'!C:C)</f>
        <v>0</v>
      </c>
      <c r="F142" s="260">
        <v>0</v>
      </c>
      <c r="G142" s="260">
        <v>0</v>
      </c>
      <c r="H142" s="263">
        <f>+D142+E142+F142-G142</f>
        <v>0</v>
      </c>
      <c r="I142" s="261">
        <f>+VLOOKUP(B142,Clasificaciones!C:C,1,FALSE)</f>
        <v>113090101</v>
      </c>
    </row>
    <row r="143" spans="2:10" ht="16.2" customHeight="1" x14ac:dyDescent="0.3">
      <c r="B143" s="264">
        <v>113090102</v>
      </c>
      <c r="C143" s="262" t="s">
        <v>1080</v>
      </c>
      <c r="D143" s="260">
        <f>SUMIF('RCDB 2021'!$A:$A,B143,'RCDB 2021'!$C:$C)</f>
        <v>0</v>
      </c>
      <c r="E143" s="260">
        <f>+SUMIF('AFPISA 2021'!E:E,'Consolidado 2021'!B143,'AFPISA 2021'!C:C)</f>
        <v>0</v>
      </c>
      <c r="F143" s="260">
        <v>0</v>
      </c>
      <c r="G143" s="260">
        <v>0</v>
      </c>
      <c r="H143" s="263">
        <f>+D143+E143+F143-G143</f>
        <v>0</v>
      </c>
      <c r="I143" s="261">
        <f>+VLOOKUP(B143,Clasificaciones!C:C,1,FALSE)</f>
        <v>113090102</v>
      </c>
    </row>
    <row r="144" spans="2:10" s="250" customFormat="1" ht="16.2" customHeight="1" x14ac:dyDescent="0.3">
      <c r="B144" s="257">
        <v>1130902</v>
      </c>
      <c r="C144" s="258" t="s">
        <v>265</v>
      </c>
      <c r="D144" s="259">
        <f>+D145</f>
        <v>2276738</v>
      </c>
      <c r="E144" s="259">
        <f>+E145</f>
        <v>0</v>
      </c>
      <c r="F144" s="260">
        <v>0</v>
      </c>
      <c r="G144" s="260">
        <v>0</v>
      </c>
      <c r="H144" s="259">
        <f>+H145</f>
        <v>2276738</v>
      </c>
      <c r="I144" s="261">
        <f>+VLOOKUP(B144,Clasificaciones!C:C,1,FALSE)</f>
        <v>1130902</v>
      </c>
    </row>
    <row r="145" spans="2:9" ht="16.2" customHeight="1" x14ac:dyDescent="0.3">
      <c r="B145" s="264">
        <v>113090201</v>
      </c>
      <c r="C145" s="262" t="s">
        <v>266</v>
      </c>
      <c r="D145" s="260">
        <f>SUMIF('RCDB 2021'!$A:$A,B145,'RCDB 2021'!$C:$C)</f>
        <v>2276738</v>
      </c>
      <c r="E145" s="260">
        <f>+SUMIF('AFPISA 2021'!E:E,'Consolidado 2021'!B145,'AFPISA 2021'!C:C)</f>
        <v>0</v>
      </c>
      <c r="F145" s="260">
        <v>0</v>
      </c>
      <c r="G145" s="260">
        <v>0</v>
      </c>
      <c r="H145" s="263">
        <f>+D145+E145+F145-G145</f>
        <v>2276738</v>
      </c>
      <c r="I145" s="261">
        <f>+VLOOKUP(B145,Clasificaciones!C:C,1,FALSE)</f>
        <v>113090201</v>
      </c>
    </row>
    <row r="146" spans="2:9" s="250" customFormat="1" ht="16.2" customHeight="1" x14ac:dyDescent="0.3">
      <c r="B146" s="257">
        <v>115</v>
      </c>
      <c r="C146" s="258" t="s">
        <v>267</v>
      </c>
      <c r="D146" s="259">
        <f>+D147+D155</f>
        <v>28757883</v>
      </c>
      <c r="E146" s="259">
        <f>+E147+E155</f>
        <v>30231564</v>
      </c>
      <c r="F146" s="260">
        <v>0</v>
      </c>
      <c r="G146" s="260">
        <v>0</v>
      </c>
      <c r="H146" s="259">
        <f>+H147+H155</f>
        <v>58989447</v>
      </c>
      <c r="I146" s="261">
        <f>+VLOOKUP(B146,Clasificaciones!C:C,1,FALSE)</f>
        <v>115</v>
      </c>
    </row>
    <row r="147" spans="2:9" s="250" customFormat="1" ht="16.2" customHeight="1" x14ac:dyDescent="0.3">
      <c r="B147" s="257">
        <v>11501</v>
      </c>
      <c r="C147" s="258" t="s">
        <v>736</v>
      </c>
      <c r="D147" s="259">
        <f>+SUM(D148:D154)</f>
        <v>22312903</v>
      </c>
      <c r="E147" s="259">
        <f>+SUM(E148:E154)</f>
        <v>0</v>
      </c>
      <c r="F147" s="260">
        <v>0</v>
      </c>
      <c r="G147" s="260">
        <v>0</v>
      </c>
      <c r="H147" s="259">
        <f>+SUM(H148:H154)</f>
        <v>22312903</v>
      </c>
      <c r="I147" s="261">
        <f>+VLOOKUP(B147,Clasificaciones!C:C,1,FALSE)</f>
        <v>11501</v>
      </c>
    </row>
    <row r="148" spans="2:9" ht="16.2" customHeight="1" x14ac:dyDescent="0.3">
      <c r="B148" s="264">
        <v>1150101</v>
      </c>
      <c r="C148" s="262" t="s">
        <v>452</v>
      </c>
      <c r="D148" s="260">
        <f>SUMIF('RCDB 2021'!$A:$A,B148,'RCDB 2021'!$C:$C)</f>
        <v>0</v>
      </c>
      <c r="E148" s="260">
        <f>+SUMIF('AFPISA 2021'!E:E,'Consolidado 2021'!B148,'AFPISA 2021'!C:C)</f>
        <v>0</v>
      </c>
      <c r="F148" s="260">
        <v>0</v>
      </c>
      <c r="G148" s="260">
        <v>0</v>
      </c>
      <c r="H148" s="263">
        <f t="shared" ref="H148:H154" si="5">+D148+E148+F148-G148</f>
        <v>0</v>
      </c>
      <c r="I148" s="261">
        <f>+VLOOKUP(B148,Clasificaciones!C:C,1,FALSE)</f>
        <v>1150101</v>
      </c>
    </row>
    <row r="149" spans="2:9" ht="16.2" customHeight="1" x14ac:dyDescent="0.3">
      <c r="B149" s="264">
        <v>1150102</v>
      </c>
      <c r="C149" s="262" t="s">
        <v>903</v>
      </c>
      <c r="D149" s="260">
        <f>SUMIF('RCDB 2021'!$A:$A,B149,'RCDB 2021'!$C:$C)</f>
        <v>0</v>
      </c>
      <c r="E149" s="260">
        <f>+SUMIF('AFPISA 2021'!E:E,'Consolidado 2021'!B149,'AFPISA 2021'!C:C)</f>
        <v>0</v>
      </c>
      <c r="F149" s="260">
        <v>0</v>
      </c>
      <c r="G149" s="260">
        <v>0</v>
      </c>
      <c r="H149" s="263">
        <f t="shared" si="5"/>
        <v>0</v>
      </c>
      <c r="I149" s="261">
        <f>+VLOOKUP(B149,Clasificaciones!C:C,1,FALSE)</f>
        <v>1150102</v>
      </c>
    </row>
    <row r="150" spans="2:9" ht="16.2" customHeight="1" x14ac:dyDescent="0.3">
      <c r="B150" s="264">
        <v>1150103</v>
      </c>
      <c r="C150" s="262" t="s">
        <v>269</v>
      </c>
      <c r="D150" s="260">
        <f>SUMIF('RCDB 2021'!$A:$A,B150,'RCDB 2021'!$C:$C)</f>
        <v>2472234</v>
      </c>
      <c r="E150" s="260">
        <f>+SUMIF('AFPISA 2021'!E:E,'Consolidado 2021'!B150,'AFPISA 2021'!C:C)</f>
        <v>0</v>
      </c>
      <c r="F150" s="260">
        <v>0</v>
      </c>
      <c r="G150" s="260">
        <v>0</v>
      </c>
      <c r="H150" s="263">
        <f t="shared" si="5"/>
        <v>2472234</v>
      </c>
      <c r="I150" s="261">
        <f>+VLOOKUP(B150,Clasificaciones!C:C,1,FALSE)</f>
        <v>1150103</v>
      </c>
    </row>
    <row r="151" spans="2:9" ht="16.2" customHeight="1" x14ac:dyDescent="0.3">
      <c r="B151" s="264">
        <v>1150104</v>
      </c>
      <c r="C151" s="262" t="s">
        <v>1081</v>
      </c>
      <c r="D151" s="260">
        <f>SUMIF('RCDB 2021'!$A:$A,B151,'RCDB 2021'!$C:$C)</f>
        <v>0</v>
      </c>
      <c r="E151" s="260">
        <f>+SUMIF('AFPISA 2021'!E:E,'Consolidado 2021'!B151,'AFPISA 2021'!C:C)</f>
        <v>0</v>
      </c>
      <c r="F151" s="260">
        <v>0</v>
      </c>
      <c r="G151" s="260">
        <v>0</v>
      </c>
      <c r="H151" s="263">
        <f t="shared" si="5"/>
        <v>0</v>
      </c>
      <c r="I151" s="261">
        <f>+VLOOKUP(B151,Clasificaciones!C:C,1,FALSE)</f>
        <v>1150104</v>
      </c>
    </row>
    <row r="152" spans="2:9" ht="16.2" customHeight="1" x14ac:dyDescent="0.3">
      <c r="B152" s="264">
        <v>1150105</v>
      </c>
      <c r="C152" s="262" t="s">
        <v>270</v>
      </c>
      <c r="D152" s="260">
        <f>SUMIF('RCDB 2021'!$A:$A,B152,'RCDB 2021'!$C:$C)</f>
        <v>12613510</v>
      </c>
      <c r="E152" s="260">
        <f>+SUMIF('AFPISA 2021'!E:E,'Consolidado 2021'!B152,'AFPISA 2021'!C:C)</f>
        <v>0</v>
      </c>
      <c r="F152" s="260">
        <v>0</v>
      </c>
      <c r="G152" s="260">
        <v>0</v>
      </c>
      <c r="H152" s="263">
        <f t="shared" si="5"/>
        <v>12613510</v>
      </c>
      <c r="I152" s="261">
        <f>+VLOOKUP(B152,Clasificaciones!C:C,1,FALSE)</f>
        <v>1150105</v>
      </c>
    </row>
    <row r="153" spans="2:9" ht="16.2" customHeight="1" x14ac:dyDescent="0.3">
      <c r="B153" s="264">
        <v>1150106</v>
      </c>
      <c r="C153" s="262" t="s">
        <v>271</v>
      </c>
      <c r="D153" s="260">
        <f>SUMIF('RCDB 2021'!$A:$A,B153,'RCDB 2021'!$C:$C)</f>
        <v>1360304</v>
      </c>
      <c r="E153" s="260">
        <f>+SUMIF('AFPISA 2021'!E:E,'Consolidado 2021'!B153,'AFPISA 2021'!C:C)</f>
        <v>0</v>
      </c>
      <c r="F153" s="260">
        <v>0</v>
      </c>
      <c r="G153" s="260">
        <v>0</v>
      </c>
      <c r="H153" s="263">
        <f t="shared" si="5"/>
        <v>1360304</v>
      </c>
      <c r="I153" s="261">
        <f>+VLOOKUP(B153,Clasificaciones!C:C,1,FALSE)</f>
        <v>1150106</v>
      </c>
    </row>
    <row r="154" spans="2:9" ht="16.2" customHeight="1" x14ac:dyDescent="0.3">
      <c r="B154" s="262">
        <v>1150107</v>
      </c>
      <c r="C154" s="262" t="s">
        <v>272</v>
      </c>
      <c r="D154" s="260">
        <f>SUMIF('RCDB 2021'!$A:$A,B154,'RCDB 2021'!$C:$C)</f>
        <v>5866855</v>
      </c>
      <c r="E154" s="260">
        <f>+SUMIF('AFPISA 2021'!E:E,'Consolidado 2021'!B154,'AFPISA 2021'!C:C)</f>
        <v>0</v>
      </c>
      <c r="F154" s="260">
        <v>0</v>
      </c>
      <c r="G154" s="260">
        <v>0</v>
      </c>
      <c r="H154" s="263">
        <f t="shared" si="5"/>
        <v>5866855</v>
      </c>
      <c r="I154" s="261">
        <f>+VLOOKUP(B154,Clasificaciones!C:C,1,FALSE)</f>
        <v>1150107</v>
      </c>
    </row>
    <row r="155" spans="2:9" s="250" customFormat="1" ht="16.2" customHeight="1" x14ac:dyDescent="0.3">
      <c r="B155" s="257">
        <v>11502</v>
      </c>
      <c r="C155" s="258" t="s">
        <v>273</v>
      </c>
      <c r="D155" s="259">
        <f>+SUM(D156:D157)</f>
        <v>6444980</v>
      </c>
      <c r="E155" s="259">
        <f>+SUM(E156:E157)</f>
        <v>30231564</v>
      </c>
      <c r="F155" s="260">
        <v>0</v>
      </c>
      <c r="G155" s="260">
        <v>0</v>
      </c>
      <c r="H155" s="259">
        <f>+SUM(H156:H157)</f>
        <v>36676544</v>
      </c>
      <c r="I155" s="261">
        <f>+VLOOKUP(B155,Clasificaciones!C:C,1,FALSE)</f>
        <v>11502</v>
      </c>
    </row>
    <row r="156" spans="2:9" ht="16.2" customHeight="1" x14ac:dyDescent="0.3">
      <c r="B156" s="264">
        <v>1150205</v>
      </c>
      <c r="C156" s="262" t="s">
        <v>274</v>
      </c>
      <c r="D156" s="260">
        <f>SUMIF('RCDB 2021'!$A:$A,B156,'RCDB 2021'!$C:$C)</f>
        <v>6444980</v>
      </c>
      <c r="E156" s="260">
        <f>+SUMIF('AFPISA 2021'!E:E,'Consolidado 2021'!B156,'AFPISA 2021'!C:C)</f>
        <v>0</v>
      </c>
      <c r="F156" s="260">
        <v>0</v>
      </c>
      <c r="G156" s="260">
        <v>0</v>
      </c>
      <c r="H156" s="263">
        <f>+D156+E156+F156-G156</f>
        <v>6444980</v>
      </c>
      <c r="I156" s="261">
        <f>+VLOOKUP(B156,Clasificaciones!C:C,1,FALSE)</f>
        <v>1150205</v>
      </c>
    </row>
    <row r="157" spans="2:9" ht="16.2" customHeight="1" x14ac:dyDescent="0.3">
      <c r="B157" s="262">
        <v>1010401</v>
      </c>
      <c r="C157" s="262" t="s">
        <v>566</v>
      </c>
      <c r="D157" s="260">
        <f>SUMIF('RCDB 2021'!$A:$A,B157,'RCDB 2021'!$C:$C)</f>
        <v>0</v>
      </c>
      <c r="E157" s="260">
        <f>+SUMIF('AFPISA 2021'!E:E,'Consolidado 2021'!B157,'AFPISA 2021'!C:C)</f>
        <v>30231564</v>
      </c>
      <c r="F157" s="260">
        <v>0</v>
      </c>
      <c r="G157" s="260">
        <v>0</v>
      </c>
      <c r="H157" s="263">
        <f>+D157+E157+F157-G157</f>
        <v>30231564</v>
      </c>
      <c r="I157" s="261">
        <f>+VLOOKUP(B157,Clasificaciones!C:C,1,FALSE)</f>
        <v>1010401</v>
      </c>
    </row>
    <row r="158" spans="2:9" s="250" customFormat="1" ht="16.2" customHeight="1" x14ac:dyDescent="0.3">
      <c r="B158" s="257">
        <v>12</v>
      </c>
      <c r="C158" s="258" t="s">
        <v>275</v>
      </c>
      <c r="D158" s="259">
        <f>+D159+D169+D178+D192</f>
        <v>9800717379</v>
      </c>
      <c r="E158" s="259">
        <f>+E159+E169+E178</f>
        <v>525258444</v>
      </c>
      <c r="F158" s="260">
        <v>0</v>
      </c>
      <c r="G158" s="260">
        <v>0</v>
      </c>
      <c r="H158" s="259">
        <f>+H159+H169+H178+H192</f>
        <v>3279568955</v>
      </c>
      <c r="I158" s="261">
        <v>0</v>
      </c>
    </row>
    <row r="159" spans="2:9" s="250" customFormat="1" ht="16.2" customHeight="1" x14ac:dyDescent="0.3">
      <c r="B159" s="257">
        <v>121</v>
      </c>
      <c r="C159" s="258" t="s">
        <v>276</v>
      </c>
      <c r="D159" s="259">
        <f>+D160+D167</f>
        <v>7946406868</v>
      </c>
      <c r="E159" s="259">
        <f>+E160+E167</f>
        <v>0</v>
      </c>
      <c r="F159" s="260">
        <v>0</v>
      </c>
      <c r="G159" s="260">
        <v>0</v>
      </c>
      <c r="H159" s="259">
        <f>+H160+H167</f>
        <v>900000000</v>
      </c>
      <c r="I159" s="261">
        <f>+VLOOKUP(B159,Clasificaciones!C:C,1,FALSE)</f>
        <v>121</v>
      </c>
    </row>
    <row r="160" spans="2:9" s="250" customFormat="1" ht="16.2" customHeight="1" x14ac:dyDescent="0.3">
      <c r="B160" s="257">
        <v>12101</v>
      </c>
      <c r="C160" s="258" t="s">
        <v>277</v>
      </c>
      <c r="D160" s="259">
        <f>+D161</f>
        <v>7046406868</v>
      </c>
      <c r="E160" s="259">
        <f>+E161</f>
        <v>0</v>
      </c>
      <c r="F160" s="260">
        <v>0</v>
      </c>
      <c r="G160" s="260">
        <v>0</v>
      </c>
      <c r="H160" s="259">
        <f>+H161</f>
        <v>0</v>
      </c>
      <c r="I160" s="261">
        <f>+VLOOKUP(B160,Clasificaciones!C:C,1,FALSE)</f>
        <v>12101</v>
      </c>
    </row>
    <row r="161" spans="2:12" s="250" customFormat="1" ht="16.2" customHeight="1" x14ac:dyDescent="0.3">
      <c r="B161" s="257">
        <v>121011</v>
      </c>
      <c r="C161" s="258" t="s">
        <v>278</v>
      </c>
      <c r="D161" s="259">
        <f>+D162+D165</f>
        <v>7046406868</v>
      </c>
      <c r="E161" s="259">
        <f>+E162+E165</f>
        <v>0</v>
      </c>
      <c r="F161" s="260">
        <v>0</v>
      </c>
      <c r="G161" s="260">
        <v>0</v>
      </c>
      <c r="H161" s="259">
        <f>+H162+H165</f>
        <v>0</v>
      </c>
      <c r="I161" s="261">
        <f>+VLOOKUP(B161,Clasificaciones!C:C,1,FALSE)</f>
        <v>121011</v>
      </c>
    </row>
    <row r="162" spans="2:12" s="250" customFormat="1" ht="16.2" customHeight="1" x14ac:dyDescent="0.3">
      <c r="B162" s="257">
        <v>12101103</v>
      </c>
      <c r="C162" s="258" t="s">
        <v>209</v>
      </c>
      <c r="D162" s="259">
        <f>+SUM(D163:D164)</f>
        <v>4999000000</v>
      </c>
      <c r="E162" s="259">
        <f>+SUM(E163:E164)</f>
        <v>0</v>
      </c>
      <c r="F162" s="260">
        <v>0</v>
      </c>
      <c r="G162" s="260">
        <v>0</v>
      </c>
      <c r="H162" s="259">
        <f>+SUM(H163:H164)</f>
        <v>0</v>
      </c>
      <c r="I162" s="261">
        <f>+VLOOKUP(B162,Clasificaciones!C:C,1,FALSE)</f>
        <v>12101103</v>
      </c>
    </row>
    <row r="163" spans="2:12" ht="16.2" customHeight="1" x14ac:dyDescent="0.3">
      <c r="B163" s="264">
        <v>1210110301</v>
      </c>
      <c r="C163" s="262" t="s">
        <v>280</v>
      </c>
      <c r="D163" s="260">
        <f>SUMIF('RCDB 2021'!$A:$A,B163,'RCDB 2021'!$C:$C)</f>
        <v>4999000000</v>
      </c>
      <c r="E163" s="260">
        <f>+SUMIF('AFPISA 2021'!E:E,'Consolidado 2021'!B163,'AFPISA 2021'!C:C)</f>
        <v>0</v>
      </c>
      <c r="F163" s="260">
        <v>0</v>
      </c>
      <c r="G163" s="267">
        <f>+D163</f>
        <v>4999000000</v>
      </c>
      <c r="H163" s="263">
        <f>+D163+E163+F163-G163</f>
        <v>0</v>
      </c>
      <c r="I163" s="261">
        <f>+VLOOKUP(B163,Clasificaciones!C:C,1,FALSE)</f>
        <v>1210110301</v>
      </c>
      <c r="J163" s="253" t="s">
        <v>1082</v>
      </c>
      <c r="K163" s="253" t="s">
        <v>1083</v>
      </c>
    </row>
    <row r="164" spans="2:12" ht="16.2" customHeight="1" x14ac:dyDescent="0.3">
      <c r="B164" s="264">
        <v>1210110302</v>
      </c>
      <c r="C164" s="262" t="s">
        <v>1084</v>
      </c>
      <c r="D164" s="260">
        <v>0</v>
      </c>
      <c r="E164" s="260"/>
      <c r="F164" s="260">
        <v>0</v>
      </c>
      <c r="G164" s="260">
        <v>0</v>
      </c>
      <c r="H164" s="263">
        <f>+D164+E164+F164-G164</f>
        <v>0</v>
      </c>
      <c r="I164" s="261">
        <f>+VLOOKUP(B164,Clasificaciones!C:C,1,FALSE)</f>
        <v>1210110302</v>
      </c>
    </row>
    <row r="165" spans="2:12" s="250" customFormat="1" ht="16.2" customHeight="1" x14ac:dyDescent="0.3">
      <c r="B165" s="257">
        <v>12101108</v>
      </c>
      <c r="C165" s="258" t="s">
        <v>281</v>
      </c>
      <c r="D165" s="259">
        <f>+D166</f>
        <v>2047406868</v>
      </c>
      <c r="E165" s="259">
        <f>+E166</f>
        <v>0</v>
      </c>
      <c r="F165" s="260">
        <v>0</v>
      </c>
      <c r="G165" s="260">
        <v>0</v>
      </c>
      <c r="H165" s="259">
        <f>+H166</f>
        <v>0</v>
      </c>
      <c r="I165" s="261">
        <f>+VLOOKUP(B165,Clasificaciones!C:C,1,FALSE)</f>
        <v>12101108</v>
      </c>
    </row>
    <row r="166" spans="2:12" ht="16.2" customHeight="1" x14ac:dyDescent="0.3">
      <c r="B166" s="264">
        <v>1210110801</v>
      </c>
      <c r="C166" s="262" t="s">
        <v>282</v>
      </c>
      <c r="D166" s="260">
        <f>SUMIF('RCDB 2021'!$A:$A,B166,'RCDB 2021'!$C:$C)</f>
        <v>2047406868</v>
      </c>
      <c r="E166" s="260">
        <f>+SUMIF('AFPISA 2021'!E:E,'Consolidado 2021'!B166,'AFPISA 2021'!C:C)</f>
        <v>0</v>
      </c>
      <c r="F166" s="260">
        <v>0</v>
      </c>
      <c r="G166" s="266">
        <f>+D166</f>
        <v>2047406868</v>
      </c>
      <c r="H166" s="263">
        <f>+D166+E166+F166-G166</f>
        <v>0</v>
      </c>
      <c r="I166" s="261">
        <f>+VLOOKUP(B166,Clasificaciones!C:C,1,FALSE)</f>
        <v>1210110801</v>
      </c>
      <c r="J166" s="253" t="s">
        <v>1085</v>
      </c>
      <c r="K166" s="253" t="s">
        <v>1086</v>
      </c>
      <c r="L166" s="253" t="s">
        <v>1073</v>
      </c>
    </row>
    <row r="167" spans="2:12" s="250" customFormat="1" ht="16.2" customHeight="1" x14ac:dyDescent="0.3">
      <c r="B167" s="257">
        <v>12103</v>
      </c>
      <c r="C167" s="258" t="s">
        <v>283</v>
      </c>
      <c r="D167" s="259">
        <f>+SUM(D168)</f>
        <v>900000000</v>
      </c>
      <c r="E167" s="259">
        <f>+SUM(E168)</f>
        <v>0</v>
      </c>
      <c r="F167" s="260">
        <v>0</v>
      </c>
      <c r="G167" s="260">
        <v>0</v>
      </c>
      <c r="H167" s="259">
        <f>+SUM(H168)</f>
        <v>900000000</v>
      </c>
      <c r="I167" s="261">
        <f>+VLOOKUP(B167,Clasificaciones!C:C,1,FALSE)</f>
        <v>12103</v>
      </c>
    </row>
    <row r="168" spans="2:12" ht="16.2" customHeight="1" x14ac:dyDescent="0.3">
      <c r="B168" s="264">
        <v>1210301</v>
      </c>
      <c r="C168" s="262" t="s">
        <v>284</v>
      </c>
      <c r="D168" s="260">
        <f>SUMIF('RCDB 2021'!$A:$A,B168,'RCDB 2021'!$C:$C)</f>
        <v>900000000</v>
      </c>
      <c r="E168" s="260">
        <f>+SUMIF('AFPISA 2021'!E:E,'Consolidado 2021'!B168,'AFPISA 2021'!C:C)</f>
        <v>0</v>
      </c>
      <c r="F168" s="260">
        <v>0</v>
      </c>
      <c r="G168" s="260">
        <v>0</v>
      </c>
      <c r="H168" s="263">
        <f>+D168+E168+F168-G168</f>
        <v>900000000</v>
      </c>
      <c r="I168" s="261">
        <f>+VLOOKUP(B168,Clasificaciones!C:C,1,FALSE)</f>
        <v>1210301</v>
      </c>
    </row>
    <row r="169" spans="2:12" s="250" customFormat="1" ht="16.2" customHeight="1" x14ac:dyDescent="0.3">
      <c r="B169" s="257">
        <v>127</v>
      </c>
      <c r="C169" s="258" t="s">
        <v>285</v>
      </c>
      <c r="D169" s="259">
        <f>+D170</f>
        <v>1035038400</v>
      </c>
      <c r="E169" s="259">
        <f>+E170</f>
        <v>0</v>
      </c>
      <c r="F169" s="260">
        <v>0</v>
      </c>
      <c r="G169" s="260">
        <v>0</v>
      </c>
      <c r="H169" s="259">
        <f>+H170</f>
        <v>1035038400</v>
      </c>
      <c r="I169" s="261">
        <f>+VLOOKUP(B169,Clasificaciones!C:C,1,FALSE)</f>
        <v>127</v>
      </c>
    </row>
    <row r="170" spans="2:12" s="250" customFormat="1" ht="16.2" customHeight="1" x14ac:dyDescent="0.3">
      <c r="B170" s="257">
        <v>12701</v>
      </c>
      <c r="C170" s="258" t="s">
        <v>286</v>
      </c>
      <c r="D170" s="259">
        <f>+SUM(D171:D175)</f>
        <v>1035038400</v>
      </c>
      <c r="E170" s="259">
        <f>+SUM(E171:E175)</f>
        <v>0</v>
      </c>
      <c r="F170" s="260">
        <v>0</v>
      </c>
      <c r="G170" s="260">
        <v>0</v>
      </c>
      <c r="H170" s="259">
        <f>+SUM(H171:H175)</f>
        <v>1035038400</v>
      </c>
      <c r="I170" s="261">
        <f>+VLOOKUP(B170,Clasificaciones!C:C,1,FALSE)</f>
        <v>12701</v>
      </c>
    </row>
    <row r="171" spans="2:12" ht="16.2" customHeight="1" x14ac:dyDescent="0.3">
      <c r="B171" s="264">
        <v>1270102</v>
      </c>
      <c r="C171" s="262" t="s">
        <v>287</v>
      </c>
      <c r="D171" s="260">
        <f>SUMIF('RCDB 2021'!$A:$A,B171,'RCDB 2021'!$C:$C)</f>
        <v>122540485</v>
      </c>
      <c r="E171" s="260">
        <f>+SUMIF('AFPISA 2021'!E:E,'Consolidado 2021'!B171,'AFPISA 2021'!C:C)</f>
        <v>0</v>
      </c>
      <c r="F171" s="260">
        <v>0</v>
      </c>
      <c r="G171" s="260">
        <v>0</v>
      </c>
      <c r="H171" s="263">
        <f>+D171+E171+F171-G171</f>
        <v>122540485</v>
      </c>
      <c r="I171" s="261">
        <f>+VLOOKUP(B171,Clasificaciones!C:C,1,FALSE)</f>
        <v>1270102</v>
      </c>
    </row>
    <row r="172" spans="2:12" s="250" customFormat="1" ht="16.2" customHeight="1" x14ac:dyDescent="0.3">
      <c r="B172" s="264">
        <v>1270103</v>
      </c>
      <c r="C172" s="262" t="s">
        <v>1087</v>
      </c>
      <c r="D172" s="260">
        <f>SUMIF('RCDB 2021'!$A:$A,B172,'RCDB 2021'!$C:$C)</f>
        <v>249008778</v>
      </c>
      <c r="E172" s="260">
        <f>+SUMIF('AFPISA 2021'!E:E,'Consolidado 2021'!B172,'AFPISA 2021'!C:C)</f>
        <v>0</v>
      </c>
      <c r="F172" s="260">
        <v>0</v>
      </c>
      <c r="G172" s="260">
        <v>0</v>
      </c>
      <c r="H172" s="263">
        <f>+D172+E172+F172-G172</f>
        <v>249008778</v>
      </c>
      <c r="I172" s="261">
        <f>+VLOOKUP(B172,Clasificaciones!C:C,1,FALSE)</f>
        <v>1270103</v>
      </c>
    </row>
    <row r="173" spans="2:12" s="250" customFormat="1" ht="16.2" customHeight="1" x14ac:dyDescent="0.3">
      <c r="B173" s="264">
        <v>1270104</v>
      </c>
      <c r="C173" s="262" t="s">
        <v>289</v>
      </c>
      <c r="D173" s="260">
        <f>SUMIF('RCDB 2021'!$A:$A,B173,'RCDB 2021'!$C:$C)</f>
        <v>357508232</v>
      </c>
      <c r="E173" s="260">
        <f>+SUMIF('AFPISA 2021'!E:E,'Consolidado 2021'!B173,'AFPISA 2021'!C:C)</f>
        <v>0</v>
      </c>
      <c r="F173" s="260">
        <v>0</v>
      </c>
      <c r="G173" s="260">
        <v>0</v>
      </c>
      <c r="H173" s="263">
        <f>+D173+E173+F173-G173</f>
        <v>357508232</v>
      </c>
      <c r="I173" s="261">
        <f>+VLOOKUP(B173,Clasificaciones!C:C,1,FALSE)</f>
        <v>1270104</v>
      </c>
    </row>
    <row r="174" spans="2:12" s="250" customFormat="1" ht="16.2" customHeight="1" x14ac:dyDescent="0.3">
      <c r="B174" s="264">
        <v>1270107</v>
      </c>
      <c r="C174" s="262" t="s">
        <v>290</v>
      </c>
      <c r="D174" s="260">
        <f>SUMIF('RCDB 2021'!$A:$A,B174,'RCDB 2021'!$C:$C)</f>
        <v>316522493</v>
      </c>
      <c r="E174" s="260">
        <f>+SUMIF('AFPISA 2021'!E:E,'Consolidado 2021'!B174,'AFPISA 2021'!C:C)</f>
        <v>0</v>
      </c>
      <c r="F174" s="260">
        <v>0</v>
      </c>
      <c r="G174" s="260">
        <v>0</v>
      </c>
      <c r="H174" s="263">
        <f>+D174+E174+F174-G174</f>
        <v>316522493</v>
      </c>
      <c r="I174" s="261">
        <f>+VLOOKUP(B174,Clasificaciones!C:C,1,FALSE)</f>
        <v>1270107</v>
      </c>
    </row>
    <row r="175" spans="2:12" s="250" customFormat="1" ht="16.2" customHeight="1" x14ac:dyDescent="0.3">
      <c r="B175" s="264">
        <v>1270120</v>
      </c>
      <c r="C175" s="262" t="s">
        <v>291</v>
      </c>
      <c r="D175" s="260">
        <f>SUMIF('RCDB 2021'!$A:$A,B175,'RCDB 2021'!$C:$C)</f>
        <v>-10541588</v>
      </c>
      <c r="E175" s="260">
        <f>+SUM(E176:E177)</f>
        <v>0</v>
      </c>
      <c r="F175" s="260">
        <v>0</v>
      </c>
      <c r="G175" s="260">
        <v>0</v>
      </c>
      <c r="H175" s="260">
        <f>+SUM(H176:H177)</f>
        <v>-10541588</v>
      </c>
      <c r="I175" s="261">
        <f>+VLOOKUP(B175,Clasificaciones!C:C,1,FALSE)</f>
        <v>1270120</v>
      </c>
    </row>
    <row r="176" spans="2:12" s="250" customFormat="1" ht="16.2" customHeight="1" x14ac:dyDescent="0.3">
      <c r="B176" s="264">
        <v>127012003</v>
      </c>
      <c r="C176" s="262" t="s">
        <v>292</v>
      </c>
      <c r="D176" s="260">
        <f>SUMIF('RCDB 2021'!$A:$A,B176,'RCDB 2021'!$C:$C)</f>
        <v>-588477</v>
      </c>
      <c r="E176" s="260">
        <f>+SUMIF('AFPISA 2021'!E:E,'Consolidado 2021'!B176,'AFPISA 2021'!C:C)</f>
        <v>0</v>
      </c>
      <c r="F176" s="260">
        <v>0</v>
      </c>
      <c r="G176" s="260">
        <v>0</v>
      </c>
      <c r="H176" s="263">
        <f>+D176+E176+F176-G176</f>
        <v>-588477</v>
      </c>
      <c r="I176" s="261">
        <f>+VLOOKUP(B176,Clasificaciones!C:C,1,FALSE)</f>
        <v>127012003</v>
      </c>
    </row>
    <row r="177" spans="2:9" s="250" customFormat="1" ht="16.2" customHeight="1" x14ac:dyDescent="0.3">
      <c r="B177" s="264">
        <v>127012004</v>
      </c>
      <c r="C177" s="262" t="s">
        <v>293</v>
      </c>
      <c r="D177" s="260">
        <f>SUMIF('RCDB 2021'!$A:$A,B177,'RCDB 2021'!$C:$C)</f>
        <v>-9953111</v>
      </c>
      <c r="E177" s="260">
        <f>+SUMIF('AFPISA 2021'!E:E,'Consolidado 2021'!B177,'AFPISA 2021'!C:C)</f>
        <v>0</v>
      </c>
      <c r="F177" s="260">
        <v>0</v>
      </c>
      <c r="G177" s="260">
        <v>0</v>
      </c>
      <c r="H177" s="263">
        <f>+D177+E177+F177-G177</f>
        <v>-9953111</v>
      </c>
      <c r="I177" s="261">
        <f>+VLOOKUP(B177,Clasificaciones!C:C,1,FALSE)</f>
        <v>127012004</v>
      </c>
    </row>
    <row r="178" spans="2:9" s="250" customFormat="1" ht="16.2" customHeight="1" x14ac:dyDescent="0.3">
      <c r="B178" s="257">
        <v>128</v>
      </c>
      <c r="C178" s="258" t="s">
        <v>294</v>
      </c>
      <c r="D178" s="259">
        <f>+D179+D181+D182+D183+D187+D185+D186</f>
        <v>806897193</v>
      </c>
      <c r="E178" s="259">
        <f>+E179+E181+E182+E183+E187+E185+E186</f>
        <v>525258444</v>
      </c>
      <c r="F178" s="260">
        <v>0</v>
      </c>
      <c r="G178" s="260">
        <v>0</v>
      </c>
      <c r="H178" s="259">
        <f>+H179+H181+H182+H183+H187+H185+H186</f>
        <v>1332155637</v>
      </c>
      <c r="I178" s="261">
        <f>+VLOOKUP(B178,Clasificaciones!C:C,1,FALSE)</f>
        <v>128</v>
      </c>
    </row>
    <row r="179" spans="2:9" s="250" customFormat="1" ht="16.2" customHeight="1" x14ac:dyDescent="0.3">
      <c r="B179" s="257">
        <v>12801</v>
      </c>
      <c r="C179" s="258" t="s">
        <v>295</v>
      </c>
      <c r="D179" s="259">
        <f>+SUM(D180)</f>
        <v>345173952</v>
      </c>
      <c r="E179" s="259">
        <f>+SUM(E180)</f>
        <v>256766000</v>
      </c>
      <c r="F179" s="260">
        <v>0</v>
      </c>
      <c r="G179" s="260">
        <v>0</v>
      </c>
      <c r="H179" s="259">
        <f>+SUM(H180)</f>
        <v>601939952</v>
      </c>
      <c r="I179" s="261">
        <f>+VLOOKUP(B179,Clasificaciones!C:C,1,FALSE)</f>
        <v>12801</v>
      </c>
    </row>
    <row r="180" spans="2:9" s="250" customFormat="1" ht="16.2" customHeight="1" x14ac:dyDescent="0.3">
      <c r="B180" s="264">
        <v>1280102</v>
      </c>
      <c r="C180" s="262" t="s">
        <v>296</v>
      </c>
      <c r="D180" s="260">
        <f>SUMIF('RCDB 2021'!$A:$A,B180,'RCDB 2021'!$C:$C)</f>
        <v>345173952</v>
      </c>
      <c r="E180" s="260">
        <f>+SUMIF('AFPISA 2021'!E:E,'Consolidado 2021'!B180,'AFPISA 2021'!C:C)</f>
        <v>256766000</v>
      </c>
      <c r="F180" s="260">
        <v>0</v>
      </c>
      <c r="G180" s="260">
        <v>0</v>
      </c>
      <c r="H180" s="263">
        <f>+D180+E180+F180-G180</f>
        <v>601939952</v>
      </c>
      <c r="I180" s="261">
        <f>+VLOOKUP(B180,Clasificaciones!C:C,1,FALSE)</f>
        <v>1280102</v>
      </c>
    </row>
    <row r="181" spans="2:9" s="250" customFormat="1" ht="16.2" customHeight="1" x14ac:dyDescent="0.3">
      <c r="B181" s="264">
        <v>12802</v>
      </c>
      <c r="C181" s="262" t="s">
        <v>297</v>
      </c>
      <c r="D181" s="260">
        <f>SUMIF('RCDB 2021'!$A:$A,B181,'RCDB 2021'!$C:$C)</f>
        <v>690611542</v>
      </c>
      <c r="E181" s="260">
        <f>+SUMIF('AFPISA 2021'!E:E,'Consolidado 2021'!B181,'AFPISA 2021'!C:C)</f>
        <v>0</v>
      </c>
      <c r="F181" s="260">
        <v>0</v>
      </c>
      <c r="G181" s="260">
        <v>0</v>
      </c>
      <c r="H181" s="263">
        <f>+D181+E181+F181-G181</f>
        <v>690611542</v>
      </c>
      <c r="I181" s="261">
        <f>+VLOOKUP(B181,Clasificaciones!C:C,1,FALSE)</f>
        <v>12802</v>
      </c>
    </row>
    <row r="182" spans="2:9" s="250" customFormat="1" ht="16.2" customHeight="1" x14ac:dyDescent="0.3">
      <c r="B182" s="264">
        <v>12803</v>
      </c>
      <c r="C182" s="262" t="s">
        <v>298</v>
      </c>
      <c r="D182" s="260">
        <f>SUMIF('RCDB 2021'!$A:$A,B182,'RCDB 2021'!$C:$C)</f>
        <v>8000000</v>
      </c>
      <c r="E182" s="260">
        <f>+SUMIF('AFPISA 2021'!E:E,'Consolidado 2021'!B182,'AFPISA 2021'!C:C)</f>
        <v>0</v>
      </c>
      <c r="F182" s="260">
        <v>0</v>
      </c>
      <c r="G182" s="260">
        <v>0</v>
      </c>
      <c r="H182" s="263">
        <f>+D182+E182+F182-G182</f>
        <v>8000000</v>
      </c>
      <c r="I182" s="261">
        <f>+VLOOKUP(B182,Clasificaciones!C:C,1,FALSE)</f>
        <v>12803</v>
      </c>
    </row>
    <row r="183" spans="2:9" s="250" customFormat="1" ht="16.2" customHeight="1" x14ac:dyDescent="0.3">
      <c r="B183" s="257">
        <v>12804</v>
      </c>
      <c r="C183" s="258" t="s">
        <v>299</v>
      </c>
      <c r="D183" s="259">
        <f>+D184</f>
        <v>57764419</v>
      </c>
      <c r="E183" s="259">
        <f>+E184</f>
        <v>399807052</v>
      </c>
      <c r="F183" s="260">
        <v>0</v>
      </c>
      <c r="G183" s="260">
        <v>0</v>
      </c>
      <c r="H183" s="259">
        <f>+H184</f>
        <v>457571471</v>
      </c>
      <c r="I183" s="261">
        <f>+VLOOKUP(B183,Clasificaciones!C:C,1,FALSE)</f>
        <v>12804</v>
      </c>
    </row>
    <row r="184" spans="2:9" s="250" customFormat="1" ht="16.2" customHeight="1" x14ac:dyDescent="0.3">
      <c r="B184" s="264">
        <v>1280401</v>
      </c>
      <c r="C184" s="262" t="s">
        <v>300</v>
      </c>
      <c r="D184" s="260">
        <f>SUMIF('RCDB 2021'!$A:$A,B184,'RCDB 2021'!$C:$C)</f>
        <v>57764419</v>
      </c>
      <c r="E184" s="260">
        <f>+SUMIF('AFPISA 2021'!E:E,'Consolidado 2021'!B184,'AFPISA 2021'!C:C)</f>
        <v>399807052</v>
      </c>
      <c r="F184" s="260">
        <v>0</v>
      </c>
      <c r="G184" s="260">
        <v>0</v>
      </c>
      <c r="H184" s="263">
        <f>+D184+E184+F184-G184</f>
        <v>457571471</v>
      </c>
      <c r="I184" s="261">
        <f>+VLOOKUP(B184,Clasificaciones!C:C,1,FALSE)</f>
        <v>1280401</v>
      </c>
    </row>
    <row r="185" spans="2:9" s="250" customFormat="1" ht="16.2" customHeight="1" x14ac:dyDescent="0.3">
      <c r="B185" s="264">
        <v>12807</v>
      </c>
      <c r="C185" s="262" t="s">
        <v>1088</v>
      </c>
      <c r="D185" s="260">
        <f>SUMIF('RCDB 2021'!$A:$A,B185,'RCDB 2021'!$C:$C)</f>
        <v>0</v>
      </c>
      <c r="E185" s="260">
        <f>+SUMIF('AFPISA 2021'!E:E,'Consolidado 2021'!B185,'AFPISA 2021'!C:C)</f>
        <v>0</v>
      </c>
      <c r="F185" s="260">
        <v>0</v>
      </c>
      <c r="G185" s="260">
        <v>0</v>
      </c>
      <c r="H185" s="263">
        <f>+D185+E185+F185-G185</f>
        <v>0</v>
      </c>
      <c r="I185" s="261">
        <f>+VLOOKUP(B185,Clasificaciones!C:C,1,FALSE)</f>
        <v>12807</v>
      </c>
    </row>
    <row r="186" spans="2:9" s="250" customFormat="1" ht="16.2" customHeight="1" x14ac:dyDescent="0.3">
      <c r="B186" s="262">
        <v>12808</v>
      </c>
      <c r="C186" s="262" t="s">
        <v>301</v>
      </c>
      <c r="D186" s="260">
        <f>SUMIF('RCDB 2021'!$A:$A,B186,'RCDB 2021'!$C:$C)</f>
        <v>45425205</v>
      </c>
      <c r="E186" s="260">
        <f>+SUMIF('AFPISA 2021'!E:E,'Consolidado 2021'!B186,'AFPISA 2021'!C:C)</f>
        <v>0</v>
      </c>
      <c r="F186" s="260">
        <v>0</v>
      </c>
      <c r="G186" s="260">
        <v>0</v>
      </c>
      <c r="H186" s="263">
        <f>+D186+E186+F186-G186</f>
        <v>45425205</v>
      </c>
      <c r="I186" s="261">
        <f>+VLOOKUP(B186,Clasificaciones!C:C,1,FALSE)</f>
        <v>12808</v>
      </c>
    </row>
    <row r="187" spans="2:9" s="250" customFormat="1" ht="16.2" customHeight="1" x14ac:dyDescent="0.3">
      <c r="B187" s="257">
        <v>12820</v>
      </c>
      <c r="C187" s="258" t="s">
        <v>302</v>
      </c>
      <c r="D187" s="259">
        <f>+SUM(D188:D191)</f>
        <v>-340077925</v>
      </c>
      <c r="E187" s="259">
        <f>+SUM(E188:E191)</f>
        <v>-131314608</v>
      </c>
      <c r="F187" s="260">
        <v>0</v>
      </c>
      <c r="G187" s="260">
        <v>0</v>
      </c>
      <c r="H187" s="259">
        <f>+SUM(H188:H191)</f>
        <v>-471392533</v>
      </c>
      <c r="I187" s="261">
        <f>+VLOOKUP(B187,Clasificaciones!C:C,1,FALSE)</f>
        <v>12820</v>
      </c>
    </row>
    <row r="188" spans="2:9" s="250" customFormat="1" ht="16.2" customHeight="1" x14ac:dyDescent="0.3">
      <c r="B188" s="264">
        <v>1282001</v>
      </c>
      <c r="C188" s="262" t="s">
        <v>295</v>
      </c>
      <c r="D188" s="260">
        <f>SUMIF('RCDB 2021'!$A:$A,B188,'RCDB 2021'!$C:$C)</f>
        <v>-39032934</v>
      </c>
      <c r="E188" s="260">
        <f>+SUMIF('AFPISA 2021'!E:E,'Consolidado 2021'!B188,'AFPISA 2021'!C:C)</f>
        <v>-51353196</v>
      </c>
      <c r="F188" s="260">
        <v>0</v>
      </c>
      <c r="G188" s="260">
        <v>0</v>
      </c>
      <c r="H188" s="263">
        <f>+D188+E188+F188-G188</f>
        <v>-90386130</v>
      </c>
      <c r="I188" s="261">
        <f>+VLOOKUP(B188,Clasificaciones!C:C,1,FALSE)</f>
        <v>1282001</v>
      </c>
    </row>
    <row r="189" spans="2:9" ht="16.2" customHeight="1" x14ac:dyDescent="0.3">
      <c r="B189" s="264">
        <v>1282002</v>
      </c>
      <c r="C189" s="262" t="s">
        <v>298</v>
      </c>
      <c r="D189" s="260">
        <f>SUMIF('RCDB 2021'!$A:$A,B189,'RCDB 2021'!$C:$C)</f>
        <v>-3200012</v>
      </c>
      <c r="E189" s="260">
        <f>+SUMIF('AFPISA 2021'!E:E,'Consolidado 2021'!B189,'AFPISA 2021'!C:C)</f>
        <v>0</v>
      </c>
      <c r="F189" s="260">
        <v>0</v>
      </c>
      <c r="G189" s="260">
        <v>0</v>
      </c>
      <c r="H189" s="263">
        <f>+D189+E189+F189-G189</f>
        <v>-3200012</v>
      </c>
      <c r="I189" s="261">
        <f>+VLOOKUP(B189,Clasificaciones!C:C,1,FALSE)</f>
        <v>1282002</v>
      </c>
    </row>
    <row r="190" spans="2:9" ht="16.2" customHeight="1" x14ac:dyDescent="0.3">
      <c r="B190" s="264">
        <v>1282003</v>
      </c>
      <c r="C190" s="262" t="s">
        <v>300</v>
      </c>
      <c r="D190" s="260">
        <f>SUMIF('RCDB 2021'!$A:$A,B190,'RCDB 2021'!$C:$C)</f>
        <v>-43292732</v>
      </c>
      <c r="E190" s="260">
        <f>+SUMIF('AFPISA 2021'!E:E,'Consolidado 2021'!B190,'AFPISA 2021'!C:C)</f>
        <v>-79961412</v>
      </c>
      <c r="F190" s="260">
        <v>0</v>
      </c>
      <c r="G190" s="260">
        <v>0</v>
      </c>
      <c r="H190" s="263">
        <f>+D190+E190+F190-G190</f>
        <v>-123254144</v>
      </c>
      <c r="I190" s="261">
        <f>+VLOOKUP(B190,Clasificaciones!C:C,1,FALSE)</f>
        <v>1282003</v>
      </c>
    </row>
    <row r="191" spans="2:9" s="250" customFormat="1" ht="16.2" customHeight="1" x14ac:dyDescent="0.3">
      <c r="B191" s="264">
        <v>1282004</v>
      </c>
      <c r="C191" s="262" t="s">
        <v>303</v>
      </c>
      <c r="D191" s="260">
        <f>SUMIF('RCDB 2021'!$A:$A,B191,'RCDB 2021'!$C:$C)</f>
        <v>-254552247</v>
      </c>
      <c r="E191" s="260">
        <f>+SUMIF('AFPISA 2021'!E:E,'Consolidado 2021'!B191,'AFPISA 2021'!C:C)</f>
        <v>0</v>
      </c>
      <c r="F191" s="260">
        <v>0</v>
      </c>
      <c r="G191" s="260">
        <v>0</v>
      </c>
      <c r="H191" s="263">
        <f>+D191+E191+F191-G191</f>
        <v>-254552247</v>
      </c>
      <c r="I191" s="261">
        <f>+VLOOKUP(B191,Clasificaciones!C:C,1,FALSE)</f>
        <v>1282004</v>
      </c>
    </row>
    <row r="192" spans="2:9" s="250" customFormat="1" ht="16.2" customHeight="1" x14ac:dyDescent="0.3">
      <c r="B192" s="257">
        <v>129</v>
      </c>
      <c r="C192" s="258" t="s">
        <v>304</v>
      </c>
      <c r="D192" s="259">
        <f>+D193</f>
        <v>12374918</v>
      </c>
      <c r="E192" s="259">
        <f>+E193</f>
        <v>0</v>
      </c>
      <c r="F192" s="260">
        <v>0</v>
      </c>
      <c r="G192" s="260">
        <v>0</v>
      </c>
      <c r="H192" s="259">
        <f>+H193</f>
        <v>12374918</v>
      </c>
      <c r="I192" s="261">
        <f>+VLOOKUP(B192,Clasificaciones!C:C,1,FALSE)</f>
        <v>129</v>
      </c>
    </row>
    <row r="193" spans="2:12" s="250" customFormat="1" ht="16.2" customHeight="1" x14ac:dyDescent="0.3">
      <c r="B193" s="264">
        <v>12901</v>
      </c>
      <c r="C193" s="262" t="s">
        <v>305</v>
      </c>
      <c r="D193" s="260">
        <f>SUMIF('RCDB 2021'!$A:$A,B193,'RCDB 2021'!$C:$C)</f>
        <v>12374918</v>
      </c>
      <c r="E193" s="260">
        <f>+SUMIF('AFPISA 2021'!E:E,'Consolidado 2021'!B193,'AFPISA 2021'!C:C)</f>
        <v>0</v>
      </c>
      <c r="F193" s="260">
        <v>0</v>
      </c>
      <c r="G193" s="260">
        <v>0</v>
      </c>
      <c r="H193" s="263">
        <f>+D193+E193+F193-G193</f>
        <v>12374918</v>
      </c>
      <c r="I193" s="261">
        <f>+VLOOKUP(B193,Clasificaciones!C:C,1,FALSE)</f>
        <v>12901</v>
      </c>
    </row>
    <row r="194" spans="2:12" s="250" customFormat="1" ht="16.2" customHeight="1" x14ac:dyDescent="0.3">
      <c r="B194" s="257">
        <v>2</v>
      </c>
      <c r="C194" s="258" t="s">
        <v>306</v>
      </c>
      <c r="D194" s="259">
        <f>+D195</f>
        <v>71449093175</v>
      </c>
      <c r="E194" s="259">
        <f>+E195</f>
        <v>676580277</v>
      </c>
      <c r="F194" s="260">
        <v>0</v>
      </c>
      <c r="G194" s="260">
        <v>0</v>
      </c>
      <c r="H194" s="259">
        <f>+H195</f>
        <v>72108313862</v>
      </c>
      <c r="I194" s="261">
        <f>+VLOOKUP(B194,Clasificaciones!C:C,1,FALSE)</f>
        <v>2</v>
      </c>
      <c r="K194" s="250">
        <v>75561144258</v>
      </c>
      <c r="L194" s="261">
        <f>+K194-H194</f>
        <v>3452830396</v>
      </c>
    </row>
    <row r="195" spans="2:12" s="250" customFormat="1" ht="16.2" customHeight="1" x14ac:dyDescent="0.3">
      <c r="B195" s="257">
        <v>21</v>
      </c>
      <c r="C195" s="258" t="s">
        <v>307</v>
      </c>
      <c r="D195" s="259">
        <f>+D196+D218+D237</f>
        <v>71449093175</v>
      </c>
      <c r="E195" s="259">
        <f>+E196+E218+E237</f>
        <v>676580277</v>
      </c>
      <c r="F195" s="260">
        <v>0</v>
      </c>
      <c r="G195" s="260">
        <v>0</v>
      </c>
      <c r="H195" s="259">
        <f>+H196+H218+H237</f>
        <v>72108313862</v>
      </c>
      <c r="I195" s="261">
        <f>+VLOOKUP(B195,Clasificaciones!C:C,1,FALSE)</f>
        <v>21</v>
      </c>
      <c r="L195" s="250">
        <v>3443700000</v>
      </c>
    </row>
    <row r="196" spans="2:12" s="250" customFormat="1" ht="16.2" customHeight="1" x14ac:dyDescent="0.3">
      <c r="B196" s="257">
        <v>211</v>
      </c>
      <c r="C196" s="258" t="s">
        <v>308</v>
      </c>
      <c r="D196" s="259">
        <f>+D197+D209+D206</f>
        <v>400495800</v>
      </c>
      <c r="E196" s="259">
        <f>+E197+E209</f>
        <v>119599701</v>
      </c>
      <c r="F196" s="260">
        <v>0</v>
      </c>
      <c r="G196" s="260">
        <v>0</v>
      </c>
      <c r="H196" s="259">
        <f>+H197+H209+H206</f>
        <v>502735911</v>
      </c>
      <c r="I196" s="261">
        <f>+VLOOKUP(B196,Clasificaciones!C:C,1,FALSE)</f>
        <v>211</v>
      </c>
      <c r="L196" s="261">
        <f>+L194-L195</f>
        <v>9130396</v>
      </c>
    </row>
    <row r="197" spans="2:12" s="250" customFormat="1" ht="16.2" customHeight="1" x14ac:dyDescent="0.3">
      <c r="B197" s="257">
        <v>21101</v>
      </c>
      <c r="C197" s="258" t="s">
        <v>309</v>
      </c>
      <c r="D197" s="259">
        <f>+D198+D203</f>
        <v>147957960</v>
      </c>
      <c r="E197" s="259">
        <f>+E198+E203</f>
        <v>0</v>
      </c>
      <c r="F197" s="260">
        <v>0</v>
      </c>
      <c r="G197" s="260">
        <v>0</v>
      </c>
      <c r="H197" s="259">
        <f>+H198+H203</f>
        <v>130598370</v>
      </c>
      <c r="I197" s="261">
        <f>+VLOOKUP(B197,Clasificaciones!C:C,1,FALSE)</f>
        <v>21101</v>
      </c>
    </row>
    <row r="198" spans="2:12" s="250" customFormat="1" ht="16.2" customHeight="1" x14ac:dyDescent="0.3">
      <c r="B198" s="257">
        <v>2110101</v>
      </c>
      <c r="C198" s="258" t="s">
        <v>250</v>
      </c>
      <c r="D198" s="259">
        <f>+SUM(D199:D202)</f>
        <v>145062785</v>
      </c>
      <c r="E198" s="259">
        <f>+SUM(E199:E202)</f>
        <v>0</v>
      </c>
      <c r="F198" s="260">
        <v>0</v>
      </c>
      <c r="G198" s="260">
        <v>0</v>
      </c>
      <c r="H198" s="259">
        <f>+SUM(H199:H202)</f>
        <v>127703195</v>
      </c>
      <c r="I198" s="261">
        <f>+VLOOKUP(B198,Clasificaciones!C:C,1,FALSE)</f>
        <v>2110101</v>
      </c>
    </row>
    <row r="199" spans="2:12" ht="16.2" customHeight="1" x14ac:dyDescent="0.3">
      <c r="B199" s="264">
        <v>211010101</v>
      </c>
      <c r="C199" s="262" t="s">
        <v>310</v>
      </c>
      <c r="D199" s="260">
        <f>SUMIF('RCDB 2021'!$A:$A,B199,'RCDB 2021'!$C:$C)</f>
        <v>121171240</v>
      </c>
      <c r="E199" s="260">
        <f>+SUMIF('AFPISA 2021'!E:E,'Consolidado 2021'!B199,'AFPISA 2021'!C:C)</f>
        <v>0</v>
      </c>
      <c r="F199" s="260">
        <v>0</v>
      </c>
      <c r="G199" s="260">
        <v>0</v>
      </c>
      <c r="H199" s="263">
        <f>+D199+E199-F199+G199</f>
        <v>121171240</v>
      </c>
      <c r="I199" s="261">
        <f>+VLOOKUP(B199,Clasificaciones!C:C,1,FALSE)</f>
        <v>211010101</v>
      </c>
    </row>
    <row r="200" spans="2:12" ht="16.2" customHeight="1" x14ac:dyDescent="0.3">
      <c r="B200" s="264">
        <v>211010102</v>
      </c>
      <c r="C200" s="262" t="s">
        <v>311</v>
      </c>
      <c r="D200" s="260">
        <f>SUMIF('RCDB 2021'!$A:$A,B200,'RCDB 2021'!$C:$C)</f>
        <v>1073195</v>
      </c>
      <c r="E200" s="260">
        <f>+SUMIF('AFPISA 2021'!E:E,'Consolidado 2021'!B200,'AFPISA 2021'!C:C)</f>
        <v>0</v>
      </c>
      <c r="F200" s="260">
        <v>0</v>
      </c>
      <c r="G200" s="260">
        <v>0</v>
      </c>
      <c r="H200" s="263">
        <f>+D200+E200-F200+G200</f>
        <v>1073195</v>
      </c>
      <c r="I200" s="261">
        <f>+VLOOKUP(B200,Clasificaciones!C:C,1,FALSE)</f>
        <v>211010102</v>
      </c>
    </row>
    <row r="201" spans="2:12" ht="16.2" customHeight="1" x14ac:dyDescent="0.3">
      <c r="B201" s="264">
        <v>211010103</v>
      </c>
      <c r="C201" s="262" t="s">
        <v>312</v>
      </c>
      <c r="D201" s="260">
        <f>SUMIF('RCDB 2021'!$A:$A,B201,'RCDB 2021'!$C:$C)</f>
        <v>18310822</v>
      </c>
      <c r="E201" s="260">
        <f>+SUMIF('AFPISA 2021'!E:E,'Consolidado 2021'!B201,'AFPISA 2021'!C:C)</f>
        <v>0</v>
      </c>
      <c r="F201" s="266">
        <f>+G127</f>
        <v>17359590</v>
      </c>
      <c r="G201" s="260">
        <v>0</v>
      </c>
      <c r="H201" s="263">
        <f>+D201+E201-F201+G201</f>
        <v>951232</v>
      </c>
      <c r="I201" s="261">
        <f>+VLOOKUP(B201,Clasificaciones!C:C,1,FALSE)</f>
        <v>211010103</v>
      </c>
      <c r="J201" s="253" t="s">
        <v>1071</v>
      </c>
      <c r="K201" s="253" t="s">
        <v>1072</v>
      </c>
    </row>
    <row r="202" spans="2:12" ht="16.2" customHeight="1" x14ac:dyDescent="0.3">
      <c r="B202" s="264">
        <v>211010104</v>
      </c>
      <c r="C202" s="262" t="s">
        <v>313</v>
      </c>
      <c r="D202" s="260">
        <f>SUMIF('RCDB 2021'!$A:$A,B202,'RCDB 2021'!$C:$C)</f>
        <v>4507528</v>
      </c>
      <c r="E202" s="260">
        <f>+SUMIF('AFPISA 2021'!E:E,'Consolidado 2021'!B202,'AFPISA 2021'!C:C)</f>
        <v>0</v>
      </c>
      <c r="F202" s="260">
        <v>0</v>
      </c>
      <c r="G202" s="260">
        <v>0</v>
      </c>
      <c r="H202" s="263">
        <f>+D202+E202-F202+G202</f>
        <v>4507528</v>
      </c>
      <c r="I202" s="261">
        <f>+VLOOKUP(B202,Clasificaciones!C:C,1,FALSE)</f>
        <v>211010104</v>
      </c>
    </row>
    <row r="203" spans="2:12" s="250" customFormat="1" ht="16.2" customHeight="1" x14ac:dyDescent="0.3">
      <c r="B203" s="257">
        <v>2110103</v>
      </c>
      <c r="C203" s="258" t="s">
        <v>314</v>
      </c>
      <c r="D203" s="259">
        <f>+SUM(D204:D205)</f>
        <v>2895175</v>
      </c>
      <c r="E203" s="259">
        <f>+SUM(E204:E205)</f>
        <v>0</v>
      </c>
      <c r="F203" s="260">
        <v>0</v>
      </c>
      <c r="G203" s="260">
        <v>0</v>
      </c>
      <c r="H203" s="259">
        <f>+SUM(H204:H205)</f>
        <v>2895175</v>
      </c>
      <c r="I203" s="261">
        <f>+VLOOKUP(B203,Clasificaciones!C:C,1,FALSE)</f>
        <v>2110103</v>
      </c>
    </row>
    <row r="204" spans="2:12" s="268" customFormat="1" ht="16.2" customHeight="1" x14ac:dyDescent="0.3">
      <c r="B204" s="264">
        <v>211010301</v>
      </c>
      <c r="C204" s="262" t="s">
        <v>315</v>
      </c>
      <c r="D204" s="260">
        <f>SUMIF('RCDB 2021'!$A:$A,B204,'RCDB 2021'!$C:$C)</f>
        <v>2895175</v>
      </c>
      <c r="E204" s="260">
        <f>+SUMIF('AFPISA 2021'!E:E,'Consolidado 2021'!B204,'AFPISA 2021'!C:C)</f>
        <v>0</v>
      </c>
      <c r="F204" s="260">
        <v>0</v>
      </c>
      <c r="G204" s="260">
        <v>0</v>
      </c>
      <c r="H204" s="263">
        <f>+D204+E204-F204+G204</f>
        <v>2895175</v>
      </c>
      <c r="I204" s="261">
        <f>+VLOOKUP(B204,Clasificaciones!C:C,1,FALSE)</f>
        <v>211010301</v>
      </c>
    </row>
    <row r="205" spans="2:12" s="250" customFormat="1" ht="16.2" customHeight="1" x14ac:dyDescent="0.3">
      <c r="B205" s="264">
        <v>211010302</v>
      </c>
      <c r="C205" s="262" t="s">
        <v>799</v>
      </c>
      <c r="D205" s="260">
        <f>SUMIF('RCDB 2021'!$A:$A,B205,'RCDB 2021'!$C:$C)</f>
        <v>0</v>
      </c>
      <c r="E205" s="260">
        <f>+SUMIF('AFPISA 2021'!E:E,'Consolidado 2021'!B205,'AFPISA 2021'!C:C)</f>
        <v>0</v>
      </c>
      <c r="F205" s="260">
        <v>0</v>
      </c>
      <c r="G205" s="260">
        <v>0</v>
      </c>
      <c r="H205" s="263">
        <f>+D205+E205-F205+G205</f>
        <v>0</v>
      </c>
      <c r="I205" s="261">
        <f>+VLOOKUP(B205,Clasificaciones!C:C,1,FALSE)</f>
        <v>211010302</v>
      </c>
      <c r="K205" s="261"/>
    </row>
    <row r="206" spans="2:12" s="250" customFormat="1" ht="16.2" customHeight="1" x14ac:dyDescent="0.3">
      <c r="B206" s="257">
        <v>21103</v>
      </c>
      <c r="C206" s="258" t="s">
        <v>316</v>
      </c>
      <c r="D206" s="259">
        <f>+D207+D208</f>
        <v>4059103</v>
      </c>
      <c r="E206" s="259">
        <v>0</v>
      </c>
      <c r="F206" s="260">
        <v>0</v>
      </c>
      <c r="G206" s="260">
        <v>0</v>
      </c>
      <c r="H206" s="259">
        <f>+H208</f>
        <v>4059103</v>
      </c>
      <c r="I206" s="261">
        <f>+VLOOKUP(B206,Clasificaciones!C:C,1,FALSE)</f>
        <v>21103</v>
      </c>
    </row>
    <row r="207" spans="2:12" ht="16.2" customHeight="1" x14ac:dyDescent="0.3">
      <c r="B207" s="264">
        <v>211030101</v>
      </c>
      <c r="C207" s="262" t="s">
        <v>316</v>
      </c>
      <c r="D207" s="260">
        <f>SUMIF('RCDB 2021'!$A:$A,B207,'RCDB 2021'!$C:$C)</f>
        <v>0</v>
      </c>
      <c r="E207" s="260">
        <f>+SUMIF('AFPISA 2021'!E:E,'Consolidado 2021'!B207,'AFPISA 2021'!C:C)</f>
        <v>0</v>
      </c>
      <c r="F207" s="260">
        <v>0</v>
      </c>
      <c r="G207" s="260">
        <v>0</v>
      </c>
      <c r="H207" s="263">
        <f>+D207+E207-F207+G207</f>
        <v>0</v>
      </c>
      <c r="I207" s="261">
        <f>+VLOOKUP(B207,Clasificaciones!C:C,1,FALSE)</f>
        <v>211030101</v>
      </c>
    </row>
    <row r="208" spans="2:12" ht="16.2" customHeight="1" x14ac:dyDescent="0.3">
      <c r="B208" s="264">
        <v>211030103</v>
      </c>
      <c r="C208" s="262" t="s">
        <v>317</v>
      </c>
      <c r="D208" s="260">
        <f>SUMIF('RCDB 2021'!$A:$A,B208,'RCDB 2021'!$C:$C)</f>
        <v>4059103</v>
      </c>
      <c r="E208" s="260">
        <f>+SUMIF('AFPISA 2021'!E:E,'Consolidado 2021'!B208,'AFPISA 2021'!C:C)</f>
        <v>0</v>
      </c>
      <c r="F208" s="260">
        <v>0</v>
      </c>
      <c r="G208" s="260">
        <v>0</v>
      </c>
      <c r="H208" s="263">
        <f>+D208+E208-F208+G208</f>
        <v>4059103</v>
      </c>
      <c r="I208" s="261">
        <f>+VLOOKUP(B208,Clasificaciones!C:C,1,FALSE)</f>
        <v>211030103</v>
      </c>
    </row>
    <row r="209" spans="2:11" s="250" customFormat="1" ht="16.2" customHeight="1" x14ac:dyDescent="0.3">
      <c r="B209" s="257">
        <v>21107</v>
      </c>
      <c r="C209" s="258" t="s">
        <v>318</v>
      </c>
      <c r="D209" s="259">
        <f>+SUM(D210:D213)</f>
        <v>248478737</v>
      </c>
      <c r="E209" s="259">
        <f>+SUM(E210:E216)</f>
        <v>119599701</v>
      </c>
      <c r="F209" s="260">
        <v>0</v>
      </c>
      <c r="G209" s="260">
        <v>0</v>
      </c>
      <c r="H209" s="259">
        <f>+SUM(H210:H217)</f>
        <v>368078438</v>
      </c>
      <c r="I209" s="261">
        <f>+VLOOKUP(B209,Clasificaciones!C:C,1,FALSE)</f>
        <v>21107</v>
      </c>
    </row>
    <row r="210" spans="2:11" ht="16.2" customHeight="1" x14ac:dyDescent="0.3">
      <c r="B210" s="264">
        <v>2110701</v>
      </c>
      <c r="C210" s="262" t="s">
        <v>319</v>
      </c>
      <c r="D210" s="260">
        <f>SUMIF('RCDB 2021'!$A:$A,B210,'RCDB 2021'!$C:$C)</f>
        <v>136664966</v>
      </c>
      <c r="E210" s="260">
        <f>+SUMIF('AFPISA 2021'!E:E,'Consolidado 2021'!B210,'AFPISA 2021'!C:C)</f>
        <v>0</v>
      </c>
      <c r="F210" s="260">
        <v>0</v>
      </c>
      <c r="G210" s="260">
        <v>0</v>
      </c>
      <c r="H210" s="263">
        <f t="shared" ref="H210:H216" si="6">+D210+E210-F210+G210</f>
        <v>136664966</v>
      </c>
      <c r="I210" s="261">
        <f>+VLOOKUP(B210,Clasificaciones!C:C,1,FALSE)</f>
        <v>2110701</v>
      </c>
    </row>
    <row r="211" spans="2:11" ht="16.2" customHeight="1" x14ac:dyDescent="0.3">
      <c r="B211" s="264">
        <v>2110702</v>
      </c>
      <c r="C211" s="262" t="s">
        <v>320</v>
      </c>
      <c r="D211" s="260">
        <f>SUMIF('RCDB 2021'!$A:$A,B211,'RCDB 2021'!$C:$C)</f>
        <v>18833871</v>
      </c>
      <c r="E211" s="260">
        <f>+SUMIF('AFPISA 2021'!E:E,'Consolidado 2021'!B211,'AFPISA 2021'!C:C)</f>
        <v>119599701</v>
      </c>
      <c r="F211" s="260">
        <v>0</v>
      </c>
      <c r="G211" s="260">
        <v>0</v>
      </c>
      <c r="H211" s="263">
        <f t="shared" si="6"/>
        <v>138433572</v>
      </c>
      <c r="I211" s="261">
        <f>+VLOOKUP(B211,Clasificaciones!C:C,1,FALSE)</f>
        <v>2110702</v>
      </c>
    </row>
    <row r="212" spans="2:11" ht="16.2" customHeight="1" x14ac:dyDescent="0.3">
      <c r="B212" s="264">
        <v>2110703</v>
      </c>
      <c r="C212" s="262" t="s">
        <v>321</v>
      </c>
      <c r="D212" s="260">
        <f>SUMIF('RCDB 2021'!$A:$A,B212,'RCDB 2021'!$C:$C)</f>
        <v>92979900</v>
      </c>
      <c r="E212" s="260">
        <f>+SUMIF('AFPISA 2021'!E:E,'Consolidado 2021'!B212,'AFPISA 2021'!C:C)</f>
        <v>0</v>
      </c>
      <c r="F212" s="260">
        <v>0</v>
      </c>
      <c r="G212" s="260">
        <v>0</v>
      </c>
      <c r="H212" s="263">
        <f t="shared" si="6"/>
        <v>92979900</v>
      </c>
      <c r="I212" s="261">
        <f>+VLOOKUP(B212,Clasificaciones!C:C,1,FALSE)</f>
        <v>2110703</v>
      </c>
    </row>
    <row r="213" spans="2:11" ht="16.2" customHeight="1" x14ac:dyDescent="0.3">
      <c r="B213" s="262">
        <v>2010301005</v>
      </c>
      <c r="C213" s="262" t="s">
        <v>1089</v>
      </c>
      <c r="D213" s="260">
        <f>SUMIF('RCDB 2021'!$A:$A,B213,'RCDB 2021'!$C:$C)</f>
        <v>0</v>
      </c>
      <c r="E213" s="260">
        <f>+SUMIF('AFPISA 2021'!E:E,'Consolidado 2021'!B213,'AFPISA 2021'!C:C)</f>
        <v>0</v>
      </c>
      <c r="F213" s="260">
        <f>+E213</f>
        <v>0</v>
      </c>
      <c r="G213" s="260">
        <v>0</v>
      </c>
      <c r="H213" s="263">
        <f t="shared" si="6"/>
        <v>0</v>
      </c>
      <c r="I213" s="261"/>
    </row>
    <row r="214" spans="2:11" ht="16.2" customHeight="1" x14ac:dyDescent="0.3">
      <c r="B214" s="262">
        <v>2010301002</v>
      </c>
      <c r="C214" s="262" t="s">
        <v>1090</v>
      </c>
      <c r="D214" s="260">
        <f>SUMIF('RCDB 2021'!$A:$A,B214,'RCDB 2021'!$C:$C)</f>
        <v>0</v>
      </c>
      <c r="E214" s="260">
        <f>+SUMIF('AFPISA 2021'!E:E,'Consolidado 2021'!B214,'AFPISA 2021'!C:C)</f>
        <v>0</v>
      </c>
      <c r="F214" s="260">
        <v>0</v>
      </c>
      <c r="G214" s="260">
        <v>0</v>
      </c>
      <c r="H214" s="263">
        <f t="shared" si="6"/>
        <v>0</v>
      </c>
      <c r="I214" s="261">
        <f>+VLOOKUP(B214,Clasificaciones!C:C,1,FALSE)</f>
        <v>2010301002</v>
      </c>
    </row>
    <row r="215" spans="2:11" ht="16.2" customHeight="1" x14ac:dyDescent="0.3">
      <c r="B215" s="262">
        <v>2010301004</v>
      </c>
      <c r="C215" s="262" t="s">
        <v>1091</v>
      </c>
      <c r="D215" s="260">
        <f>SUMIF('RCDB 2021'!$A:$A,B215,'RCDB 2021'!$C:$C)</f>
        <v>0</v>
      </c>
      <c r="E215" s="260">
        <f>+SUMIF('AFPISA 2021'!E:E,'Consolidado 2021'!B215,'AFPISA 2021'!C:C)</f>
        <v>0</v>
      </c>
      <c r="F215" s="260">
        <f>+E215</f>
        <v>0</v>
      </c>
      <c r="G215" s="260">
        <v>0</v>
      </c>
      <c r="H215" s="263">
        <f t="shared" si="6"/>
        <v>0</v>
      </c>
      <c r="I215" s="261"/>
    </row>
    <row r="216" spans="2:11" ht="16.2" customHeight="1" x14ac:dyDescent="0.3">
      <c r="B216" s="262">
        <v>2010301006</v>
      </c>
      <c r="C216" s="262" t="s">
        <v>821</v>
      </c>
      <c r="D216" s="260">
        <f>SUMIF('RCDB 2021'!$A:$A,B216,'RCDB 2021'!$C:$C)</f>
        <v>0</v>
      </c>
      <c r="E216" s="260">
        <f>+SUMIF('AFPISA 2021'!E:E,'Consolidado 2021'!B216,'AFPISA 2021'!C:C)</f>
        <v>0</v>
      </c>
      <c r="F216" s="260">
        <f>+E216</f>
        <v>0</v>
      </c>
      <c r="G216" s="260">
        <v>0</v>
      </c>
      <c r="H216" s="263">
        <f t="shared" si="6"/>
        <v>0</v>
      </c>
      <c r="I216" s="261">
        <f>+VLOOKUP(B216,Clasificaciones!C:C,1,FALSE)</f>
        <v>2010301006</v>
      </c>
      <c r="K216" s="269">
        <f>+F216-G132</f>
        <v>0</v>
      </c>
    </row>
    <row r="217" spans="2:11" ht="16.2" customHeight="1" x14ac:dyDescent="0.3">
      <c r="B217" s="262"/>
      <c r="C217" s="262"/>
      <c r="D217" s="260"/>
      <c r="E217" s="260"/>
      <c r="F217" s="260"/>
      <c r="G217" s="260"/>
      <c r="H217" s="263"/>
      <c r="I217" s="250"/>
    </row>
    <row r="218" spans="2:11" s="250" customFormat="1" ht="16.2" customHeight="1" x14ac:dyDescent="0.3">
      <c r="B218" s="257">
        <v>213</v>
      </c>
      <c r="C218" s="258" t="s">
        <v>322</v>
      </c>
      <c r="D218" s="259">
        <f>+D219+D224</f>
        <v>69952486087</v>
      </c>
      <c r="E218" s="259">
        <f>+E219+E224</f>
        <v>0</v>
      </c>
      <c r="F218" s="260">
        <v>0</v>
      </c>
      <c r="G218" s="260">
        <v>0</v>
      </c>
      <c r="H218" s="259">
        <f>+H219+H224</f>
        <v>69952486087</v>
      </c>
      <c r="I218" s="261">
        <f>+VLOOKUP(B218,Clasificaciones!C:C,1,FALSE)</f>
        <v>213</v>
      </c>
    </row>
    <row r="219" spans="2:11" s="250" customFormat="1" ht="16.2" customHeight="1" x14ac:dyDescent="0.3">
      <c r="B219" s="257">
        <v>21301</v>
      </c>
      <c r="C219" s="258" t="s">
        <v>323</v>
      </c>
      <c r="D219" s="259">
        <f>+D220+D222</f>
        <v>1848050034</v>
      </c>
      <c r="E219" s="259">
        <f>+SUMIF('AFPISA 2021'!E:E,'Consolidado 2021'!B219,'AFPISA 2021'!C:C)</f>
        <v>0</v>
      </c>
      <c r="F219" s="260">
        <v>0</v>
      </c>
      <c r="G219" s="260">
        <v>0</v>
      </c>
      <c r="H219" s="265">
        <f>+D219+E219+G219-F219</f>
        <v>1848050034</v>
      </c>
      <c r="I219" s="261">
        <f>+VLOOKUP(B219,Clasificaciones!C:C,1,FALSE)</f>
        <v>21301</v>
      </c>
    </row>
    <row r="220" spans="2:11" s="250" customFormat="1" ht="16.2" customHeight="1" x14ac:dyDescent="0.3">
      <c r="B220" s="257">
        <v>2130101</v>
      </c>
      <c r="C220" s="258" t="s">
        <v>1092</v>
      </c>
      <c r="D220" s="259">
        <f>+SUM(D221)</f>
        <v>0</v>
      </c>
      <c r="E220" s="259">
        <f>+SUMIF('AFPISA 2021'!E:E,'Consolidado 2021'!B220,'AFPISA 2021'!C:C)</f>
        <v>0</v>
      </c>
      <c r="F220" s="260">
        <v>0</v>
      </c>
      <c r="G220" s="260">
        <v>0</v>
      </c>
      <c r="H220" s="265">
        <f>+D220+E220+G220-F220</f>
        <v>0</v>
      </c>
      <c r="I220" s="261">
        <f>+VLOOKUP(B220,Clasificaciones!C:C,1,FALSE)</f>
        <v>2130101</v>
      </c>
    </row>
    <row r="221" spans="2:11" ht="16.2" customHeight="1" x14ac:dyDescent="0.3">
      <c r="B221" s="264">
        <v>213010101</v>
      </c>
      <c r="C221" s="262" t="s">
        <v>1093</v>
      </c>
      <c r="D221" s="260">
        <f>SUMIF('RCDB 2021'!$A:$A,B221,'RCDB 2021'!$C:$C)</f>
        <v>0</v>
      </c>
      <c r="E221" s="260">
        <f>+SUMIF('AFPISA 2021'!E:E,'Consolidado 2021'!B221,'AFPISA 2021'!C:C)</f>
        <v>0</v>
      </c>
      <c r="F221" s="260">
        <v>0</v>
      </c>
      <c r="G221" s="260">
        <v>0</v>
      </c>
      <c r="H221" s="263">
        <f>+D221+E221-F221+G221</f>
        <v>0</v>
      </c>
      <c r="I221" s="261">
        <f>+VLOOKUP(B221,Clasificaciones!C:C,1,FALSE)</f>
        <v>213010101</v>
      </c>
    </row>
    <row r="222" spans="2:11" s="250" customFormat="1" ht="16.2" customHeight="1" x14ac:dyDescent="0.3">
      <c r="B222" s="257">
        <v>2130102</v>
      </c>
      <c r="C222" s="258" t="s">
        <v>324</v>
      </c>
      <c r="D222" s="259">
        <f>+SUM(D223)</f>
        <v>1848050034</v>
      </c>
      <c r="E222" s="259">
        <f>+SUMIF('AFPISA 2021'!E:E,'Consolidado 2021'!B222,'AFPISA 2021'!C:C)</f>
        <v>0</v>
      </c>
      <c r="F222" s="260">
        <v>0</v>
      </c>
      <c r="G222" s="260">
        <v>0</v>
      </c>
      <c r="H222" s="265">
        <f>+D222+E222+G222-F222</f>
        <v>1848050034</v>
      </c>
      <c r="I222" s="261">
        <f>+VLOOKUP(B222,Clasificaciones!C:C,1,FALSE)</f>
        <v>2130102</v>
      </c>
    </row>
    <row r="223" spans="2:11" ht="16.2" customHeight="1" x14ac:dyDescent="0.3">
      <c r="B223" s="264">
        <v>213010201</v>
      </c>
      <c r="C223" s="262" t="s">
        <v>325</v>
      </c>
      <c r="D223" s="260">
        <f>SUMIF('RCDB 2021'!$A:$A,B223,'RCDB 2021'!$C:$C)</f>
        <v>1848050034</v>
      </c>
      <c r="E223" s="260">
        <f>+SUMIF('AFPISA 2021'!E:E,'Consolidado 2021'!B223,'AFPISA 2021'!C:C)</f>
        <v>0</v>
      </c>
      <c r="F223" s="260">
        <v>0</v>
      </c>
      <c r="G223" s="260">
        <v>0</v>
      </c>
      <c r="H223" s="263">
        <f>+D223+E223-F223+G223</f>
        <v>1848050034</v>
      </c>
      <c r="I223" s="261">
        <f>+VLOOKUP(B223,Clasificaciones!C:C,1,FALSE)</f>
        <v>213010201</v>
      </c>
    </row>
    <row r="224" spans="2:11" s="250" customFormat="1" ht="16.2" customHeight="1" x14ac:dyDescent="0.3">
      <c r="B224" s="257">
        <v>21303</v>
      </c>
      <c r="C224" s="258" t="s">
        <v>326</v>
      </c>
      <c r="D224" s="259">
        <f>+D225+D233+D229</f>
        <v>68104436053</v>
      </c>
      <c r="E224" s="259">
        <f>+E225+E233</f>
        <v>0</v>
      </c>
      <c r="F224" s="260">
        <v>0</v>
      </c>
      <c r="G224" s="260">
        <v>0</v>
      </c>
      <c r="H224" s="259">
        <f>+H225+H233+H229</f>
        <v>68104436053</v>
      </c>
      <c r="I224" s="261">
        <f>+VLOOKUP(B224,Clasificaciones!C:C,1,FALSE)</f>
        <v>21303</v>
      </c>
      <c r="K224" s="261"/>
    </row>
    <row r="225" spans="2:9" s="250" customFormat="1" ht="16.2" customHeight="1" x14ac:dyDescent="0.3">
      <c r="B225" s="257">
        <v>2130301</v>
      </c>
      <c r="C225" s="258" t="s">
        <v>327</v>
      </c>
      <c r="D225" s="259">
        <f>+SUM(D226:D228)</f>
        <v>1184925957</v>
      </c>
      <c r="E225" s="259">
        <f>+SUM(E226)</f>
        <v>0</v>
      </c>
      <c r="F225" s="260">
        <v>0</v>
      </c>
      <c r="G225" s="260">
        <v>0</v>
      </c>
      <c r="H225" s="259">
        <f>+SUM(H226:H228)</f>
        <v>1184925957</v>
      </c>
      <c r="I225" s="261">
        <f>+VLOOKUP(B225,Clasificaciones!C:C,1,FALSE)</f>
        <v>2130301</v>
      </c>
    </row>
    <row r="226" spans="2:9" ht="16.2" customHeight="1" x14ac:dyDescent="0.3">
      <c r="B226" s="264">
        <v>213030101</v>
      </c>
      <c r="C226" s="262" t="s">
        <v>328</v>
      </c>
      <c r="D226" s="260">
        <f>SUMIF('RCDB 2021'!$A:$A,B226,'RCDB 2021'!$C:$C)</f>
        <v>648860354</v>
      </c>
      <c r="E226" s="260">
        <f>+SUMIF('AFPISA 2021'!E:E,'Consolidado 2021'!B226,'AFPISA 2021'!C:C)</f>
        <v>0</v>
      </c>
      <c r="F226" s="260">
        <v>0</v>
      </c>
      <c r="G226" s="260">
        <v>0</v>
      </c>
      <c r="H226" s="263">
        <f>+D226+E226-F226+G226</f>
        <v>648860354</v>
      </c>
      <c r="I226" s="261">
        <f>+VLOOKUP(B226,Clasificaciones!C:C,1,FALSE)</f>
        <v>213030101</v>
      </c>
    </row>
    <row r="227" spans="2:9" ht="16.2" customHeight="1" x14ac:dyDescent="0.3">
      <c r="B227" s="264">
        <v>213030102</v>
      </c>
      <c r="C227" s="262" t="s">
        <v>329</v>
      </c>
      <c r="D227" s="260">
        <f>SUMIF('RCDB 2021'!$A:$A,B227,'RCDB 2021'!$C:$C)</f>
        <v>313652678</v>
      </c>
      <c r="E227" s="260">
        <f>+SUMIF('AFPISA 2021'!E:E,'Consolidado 2021'!B227,'AFPISA 2021'!C:C)</f>
        <v>0</v>
      </c>
      <c r="F227" s="260">
        <v>0</v>
      </c>
      <c r="G227" s="260">
        <v>0</v>
      </c>
      <c r="H227" s="263">
        <f>+D227+E227-F227+G227</f>
        <v>313652678</v>
      </c>
      <c r="I227" s="261">
        <f>+VLOOKUP(B227,Clasificaciones!C:C,1,FALSE)</f>
        <v>213030102</v>
      </c>
    </row>
    <row r="228" spans="2:9" ht="16.2" customHeight="1" x14ac:dyDescent="0.3">
      <c r="B228" s="264">
        <v>213030103</v>
      </c>
      <c r="C228" s="262" t="s">
        <v>330</v>
      </c>
      <c r="D228" s="260">
        <f>SUMIF('RCDB 2021'!$A:$A,B228,'RCDB 2021'!$C:$C)</f>
        <v>222412925</v>
      </c>
      <c r="E228" s="260">
        <f>+SUMIF('AFPISA 2021'!E:E,'Consolidado 2021'!B228,'AFPISA 2021'!C:C)</f>
        <v>0</v>
      </c>
      <c r="F228" s="260">
        <v>0</v>
      </c>
      <c r="G228" s="260">
        <v>0</v>
      </c>
      <c r="H228" s="263">
        <f>+D228+E228-F228+G228</f>
        <v>222412925</v>
      </c>
      <c r="I228" s="261">
        <f>+VLOOKUP(B228,Clasificaciones!C:C,1,FALSE)</f>
        <v>213030103</v>
      </c>
    </row>
    <row r="229" spans="2:9" s="250" customFormat="1" ht="16.2" customHeight="1" x14ac:dyDescent="0.3">
      <c r="B229" s="257">
        <v>2130302</v>
      </c>
      <c r="C229" s="258" t="s">
        <v>331</v>
      </c>
      <c r="D229" s="259">
        <f>+SUM(D230:D232)</f>
        <v>-912974960</v>
      </c>
      <c r="E229" s="259">
        <f>+SUM(E230)</f>
        <v>0</v>
      </c>
      <c r="F229" s="260">
        <v>0</v>
      </c>
      <c r="G229" s="260">
        <v>0</v>
      </c>
      <c r="H229" s="259">
        <f>+SUM(H230:H232)</f>
        <v>-912974960</v>
      </c>
      <c r="I229" s="261">
        <f>+VLOOKUP(B229,Clasificaciones!C:C,1,FALSE)</f>
        <v>2130302</v>
      </c>
    </row>
    <row r="230" spans="2:9" ht="16.2" customHeight="1" x14ac:dyDescent="0.3">
      <c r="B230" s="264">
        <v>213030201</v>
      </c>
      <c r="C230" s="262" t="s">
        <v>332</v>
      </c>
      <c r="D230" s="260">
        <f>SUMIF('RCDB 2021'!$A:$A,B230,'RCDB 2021'!$C:$C)</f>
        <v>-526765661</v>
      </c>
      <c r="E230" s="260">
        <f>+SUMIF('AFPISA 2021'!E:E,'Consolidado 2021'!B230,'AFPISA 2021'!C:C)</f>
        <v>0</v>
      </c>
      <c r="F230" s="260">
        <v>0</v>
      </c>
      <c r="G230" s="260">
        <v>0</v>
      </c>
      <c r="H230" s="263">
        <f>+D230+E230-F230+G230</f>
        <v>-526765661</v>
      </c>
      <c r="I230" s="261">
        <f>+VLOOKUP(B230,Clasificaciones!C:C,1,FALSE)</f>
        <v>213030201</v>
      </c>
    </row>
    <row r="231" spans="2:9" ht="16.2" customHeight="1" x14ac:dyDescent="0.3">
      <c r="B231" s="264">
        <v>213030202</v>
      </c>
      <c r="C231" s="262" t="s">
        <v>333</v>
      </c>
      <c r="D231" s="260">
        <f>SUMIF('RCDB 2021'!$A:$A,B231,'RCDB 2021'!$C:$C)</f>
        <v>-253980245</v>
      </c>
      <c r="E231" s="260">
        <f>+SUMIF('AFPISA 2021'!E:E,'Consolidado 2021'!B231,'AFPISA 2021'!C:C)</f>
        <v>0</v>
      </c>
      <c r="F231" s="260">
        <v>0</v>
      </c>
      <c r="G231" s="260">
        <v>0</v>
      </c>
      <c r="H231" s="263">
        <f>+D231+E231-F231+G231</f>
        <v>-253980245</v>
      </c>
      <c r="I231" s="261">
        <f>+VLOOKUP(B231,Clasificaciones!C:C,1,FALSE)</f>
        <v>213030202</v>
      </c>
    </row>
    <row r="232" spans="2:9" ht="16.2" customHeight="1" x14ac:dyDescent="0.3">
      <c r="B232" s="264">
        <v>213030203</v>
      </c>
      <c r="C232" s="262" t="s">
        <v>334</v>
      </c>
      <c r="D232" s="260">
        <f>SUMIF('RCDB 2021'!$A:$A,B232,'RCDB 2021'!$C:$C)</f>
        <v>-132229054</v>
      </c>
      <c r="E232" s="260">
        <f>+SUMIF('AFPISA 2021'!E:E,'Consolidado 2021'!B232,'AFPISA 2021'!C:C)</f>
        <v>0</v>
      </c>
      <c r="F232" s="260">
        <v>0</v>
      </c>
      <c r="G232" s="260">
        <v>0</v>
      </c>
      <c r="H232" s="263">
        <f>+D232+E232-F232+G232</f>
        <v>-132229054</v>
      </c>
      <c r="I232" s="261">
        <f>+VLOOKUP(B232,Clasificaciones!C:C,1,FALSE)</f>
        <v>213030203</v>
      </c>
    </row>
    <row r="233" spans="2:9" s="250" customFormat="1" ht="16.2" customHeight="1" x14ac:dyDescent="0.3">
      <c r="B233" s="257">
        <v>2130303</v>
      </c>
      <c r="C233" s="258" t="s">
        <v>335</v>
      </c>
      <c r="D233" s="259">
        <f>+SUM(D234:D236)</f>
        <v>67832485056</v>
      </c>
      <c r="E233" s="259">
        <f>+SUM(E234:E236)</f>
        <v>0</v>
      </c>
      <c r="F233" s="260">
        <v>0</v>
      </c>
      <c r="G233" s="260">
        <v>0</v>
      </c>
      <c r="H233" s="259">
        <f>+SUM(H234:H236)</f>
        <v>67832485056</v>
      </c>
      <c r="I233" s="261">
        <f>+VLOOKUP(B233,Clasificaciones!C:C,1,FALSE)</f>
        <v>2130303</v>
      </c>
    </row>
    <row r="234" spans="2:9" ht="16.2" customHeight="1" x14ac:dyDescent="0.3">
      <c r="B234" s="264">
        <v>213030301</v>
      </c>
      <c r="C234" s="262" t="s">
        <v>336</v>
      </c>
      <c r="D234" s="260">
        <f>SUMIF('RCDB 2021'!$A:$A,B234,'RCDB 2021'!$C:$C)</f>
        <v>41634795848</v>
      </c>
      <c r="E234" s="260">
        <f>+SUMIF('AFPISA 2021'!E:E,'Consolidado 2021'!B234,'AFPISA 2021'!C:C)</f>
        <v>0</v>
      </c>
      <c r="F234" s="260">
        <v>0</v>
      </c>
      <c r="G234" s="260">
        <v>0</v>
      </c>
      <c r="H234" s="263">
        <f>+D234+E234+F234-G234</f>
        <v>41634795848</v>
      </c>
      <c r="I234" s="261">
        <f>+VLOOKUP(B234,Clasificaciones!C:C,1,FALSE)</f>
        <v>213030301</v>
      </c>
    </row>
    <row r="235" spans="2:9" ht="16.2" customHeight="1" x14ac:dyDescent="0.3">
      <c r="B235" s="264">
        <v>213030302</v>
      </c>
      <c r="C235" s="262" t="s">
        <v>337</v>
      </c>
      <c r="D235" s="260">
        <f>SUMIF('RCDB 2021'!$A:$A,B235,'RCDB 2021'!$C:$C)</f>
        <v>22910175411</v>
      </c>
      <c r="E235" s="260">
        <f>+SUMIF('AFPISA 2021'!E:E,'Consolidado 2021'!B235,'AFPISA 2021'!C:C)</f>
        <v>0</v>
      </c>
      <c r="F235" s="260">
        <v>0</v>
      </c>
      <c r="G235" s="260">
        <v>0</v>
      </c>
      <c r="H235" s="263">
        <f>+D235+E235+F235-G235</f>
        <v>22910175411</v>
      </c>
      <c r="I235" s="261">
        <f>+VLOOKUP(B235,Clasificaciones!C:C,1,FALSE)</f>
        <v>213030302</v>
      </c>
    </row>
    <row r="236" spans="2:9" ht="16.2" customHeight="1" x14ac:dyDescent="0.3">
      <c r="B236" s="264">
        <v>213030303</v>
      </c>
      <c r="C236" s="262" t="s">
        <v>338</v>
      </c>
      <c r="D236" s="260">
        <f>SUMIF('RCDB 2021'!$A:$A,B236,'RCDB 2021'!$C:$C)</f>
        <v>3287513797</v>
      </c>
      <c r="E236" s="260">
        <f>+SUMIF('AFPISA 2021'!E:E,'Consolidado 2021'!B236,'AFPISA 2021'!C:C)</f>
        <v>0</v>
      </c>
      <c r="F236" s="260">
        <v>0</v>
      </c>
      <c r="G236" s="260">
        <v>0</v>
      </c>
      <c r="H236" s="263">
        <f>+D236+E236+F236-G236</f>
        <v>3287513797</v>
      </c>
      <c r="I236" s="261">
        <f>+VLOOKUP(B236,Clasificaciones!C:C,1,FALSE)</f>
        <v>213030303</v>
      </c>
    </row>
    <row r="237" spans="2:9" s="250" customFormat="1" ht="16.2" customHeight="1" x14ac:dyDescent="0.3">
      <c r="B237" s="257">
        <v>214</v>
      </c>
      <c r="C237" s="258" t="s">
        <v>339</v>
      </c>
      <c r="D237" s="259">
        <f>+D238+D245+D251</f>
        <v>1096111288</v>
      </c>
      <c r="E237" s="259">
        <f>+E238+E245+E251</f>
        <v>556980576</v>
      </c>
      <c r="F237" s="260">
        <v>0</v>
      </c>
      <c r="G237" s="260">
        <v>0</v>
      </c>
      <c r="H237" s="259">
        <f>+H238+H245+H251</f>
        <v>1653091864</v>
      </c>
      <c r="I237" s="261">
        <f>+VLOOKUP(B237,Clasificaciones!C:C,1,FALSE)</f>
        <v>214</v>
      </c>
    </row>
    <row r="238" spans="2:9" s="250" customFormat="1" ht="16.2" customHeight="1" x14ac:dyDescent="0.3">
      <c r="B238" s="257">
        <v>21401</v>
      </c>
      <c r="C238" s="258" t="s">
        <v>340</v>
      </c>
      <c r="D238" s="259">
        <f>SUM(D239:D244)</f>
        <v>702878244</v>
      </c>
      <c r="E238" s="259">
        <f>SUM(E239:E244)</f>
        <v>236630000</v>
      </c>
      <c r="F238" s="260">
        <v>0</v>
      </c>
      <c r="G238" s="260">
        <v>0</v>
      </c>
      <c r="H238" s="259">
        <f>SUM(H239:H244)</f>
        <v>939508244</v>
      </c>
      <c r="I238" s="261">
        <f>+VLOOKUP(B238,Clasificaciones!C:C,1,FALSE)</f>
        <v>21401</v>
      </c>
    </row>
    <row r="239" spans="2:9" ht="16.2" customHeight="1" x14ac:dyDescent="0.3">
      <c r="B239" s="264">
        <v>2140104</v>
      </c>
      <c r="C239" s="262" t="s">
        <v>341</v>
      </c>
      <c r="D239" s="260">
        <f>SUMIF('RCDB 2021'!$A:$A,B239,'RCDB 2021'!$C:$C)</f>
        <v>526231282</v>
      </c>
      <c r="E239" s="260">
        <f>+SUMIF('AFPISA 2021'!E:E,'Consolidado 2021'!B239,'AFPISA 2021'!C:C)</f>
        <v>230000000</v>
      </c>
      <c r="F239" s="260">
        <v>0</v>
      </c>
      <c r="G239" s="260"/>
      <c r="H239" s="263">
        <f>+D239+E239+F239-G239</f>
        <v>756231282</v>
      </c>
      <c r="I239" s="261">
        <f>+VLOOKUP(B239,Clasificaciones!C:C,1,FALSE)</f>
        <v>2140104</v>
      </c>
    </row>
    <row r="240" spans="2:9" ht="16.2" customHeight="1" x14ac:dyDescent="0.3">
      <c r="B240" s="264">
        <v>2140105</v>
      </c>
      <c r="C240" s="262" t="s">
        <v>1094</v>
      </c>
      <c r="D240" s="260">
        <f>SUMIF('RCDB 2021'!$A:$A,B240,'RCDB 2021'!$C:$C)</f>
        <v>0</v>
      </c>
      <c r="E240" s="260">
        <f>+SUMIF('AFPISA 2021'!E:E,'Consolidado 2021'!B240,'AFPISA 2021'!C:C)</f>
        <v>0</v>
      </c>
      <c r="F240" s="260">
        <v>0</v>
      </c>
      <c r="G240" s="260">
        <v>0</v>
      </c>
      <c r="H240" s="263">
        <f t="shared" ref="H240:H244" si="7">+D240+E240+F240-G240</f>
        <v>0</v>
      </c>
      <c r="I240" s="261">
        <f>+VLOOKUP(B240,Clasificaciones!C:C,1,FALSE)</f>
        <v>2140105</v>
      </c>
    </row>
    <row r="241" spans="2:9" ht="16.2" customHeight="1" x14ac:dyDescent="0.3">
      <c r="B241" s="264">
        <v>2140101</v>
      </c>
      <c r="C241" s="262" t="s">
        <v>1095</v>
      </c>
      <c r="D241" s="260">
        <f>SUMIF('RCDB 2021'!$A:$A,B241,'RCDB 2021'!$C:$C)</f>
        <v>0</v>
      </c>
      <c r="E241" s="260">
        <f>+SUMIF('AFPISA 2021'!E:E,'Consolidado 2021'!B241,'AFPISA 2021'!C:C)</f>
        <v>0</v>
      </c>
      <c r="F241" s="260">
        <v>0</v>
      </c>
      <c r="G241" s="260">
        <v>0</v>
      </c>
      <c r="H241" s="263">
        <f t="shared" si="7"/>
        <v>0</v>
      </c>
      <c r="I241" s="261">
        <f>+VLOOKUP(B241,Clasificaciones!C:C,1,FALSE)</f>
        <v>2140101</v>
      </c>
    </row>
    <row r="242" spans="2:9" ht="16.2" customHeight="1" x14ac:dyDescent="0.3">
      <c r="B242" s="262">
        <v>2010802</v>
      </c>
      <c r="C242" s="262" t="s">
        <v>1096</v>
      </c>
      <c r="D242" s="260"/>
      <c r="E242" s="260">
        <f>+SUMIF('AFPISA 2021'!E:E,'Consolidado 2021'!B242,'AFPISA 2021'!C:C)</f>
        <v>0</v>
      </c>
      <c r="F242" s="260">
        <v>0</v>
      </c>
      <c r="G242" s="260">
        <v>0</v>
      </c>
      <c r="H242" s="263">
        <f t="shared" si="7"/>
        <v>0</v>
      </c>
      <c r="I242" s="261">
        <f>+VLOOKUP(B242,Clasificaciones!C:C,1,FALSE)</f>
        <v>2010802</v>
      </c>
    </row>
    <row r="243" spans="2:9" s="250" customFormat="1" ht="16.2" customHeight="1" x14ac:dyDescent="0.3">
      <c r="B243" s="264">
        <v>2140107</v>
      </c>
      <c r="C243" s="262" t="s">
        <v>342</v>
      </c>
      <c r="D243" s="260">
        <f>SUMIF('RCDB 2021'!$A:$A,B243,'RCDB 2021'!$C:$C)</f>
        <v>63856962</v>
      </c>
      <c r="E243" s="260">
        <f>+SUMIF('AFPISA 2021'!E:E,'Consolidado 2021'!B243,'AFPISA 2021'!C:C)</f>
        <v>6630000</v>
      </c>
      <c r="F243" s="260">
        <v>0</v>
      </c>
      <c r="G243" s="260">
        <v>0</v>
      </c>
      <c r="H243" s="263">
        <f t="shared" si="7"/>
        <v>70486962</v>
      </c>
      <c r="I243" s="261">
        <f>+VLOOKUP(B243,Clasificaciones!C:C,1,FALSE)</f>
        <v>2140107</v>
      </c>
    </row>
    <row r="244" spans="2:9" s="250" customFormat="1" ht="16.2" customHeight="1" x14ac:dyDescent="0.3">
      <c r="B244" s="262">
        <v>2140108</v>
      </c>
      <c r="C244" s="262" t="s">
        <v>342</v>
      </c>
      <c r="D244" s="260">
        <f>SUMIF('RCDB 2021'!$A:$A,B244,'RCDB 2021'!$C:$C)</f>
        <v>112790000</v>
      </c>
      <c r="E244" s="260">
        <f>+SUMIF('AFPISA 2021'!E:E,'Consolidado 2021'!B244,'AFPISA 2021'!C:C)</f>
        <v>0</v>
      </c>
      <c r="F244" s="260">
        <v>0</v>
      </c>
      <c r="G244" s="260">
        <v>0</v>
      </c>
      <c r="H244" s="263">
        <f t="shared" si="7"/>
        <v>112790000</v>
      </c>
      <c r="I244" s="261">
        <f>+VLOOKUP(B244,Clasificaciones!C:C,1,FALSE)</f>
        <v>2140108</v>
      </c>
    </row>
    <row r="245" spans="2:9" s="250" customFormat="1" ht="16.2" customHeight="1" x14ac:dyDescent="0.3">
      <c r="B245" s="257">
        <v>21402</v>
      </c>
      <c r="C245" s="258" t="s">
        <v>344</v>
      </c>
      <c r="D245" s="259">
        <f>SUM(D246:D250)</f>
        <v>177656751</v>
      </c>
      <c r="E245" s="259">
        <f>+SUM(E246:E250)</f>
        <v>255994710</v>
      </c>
      <c r="F245" s="260">
        <v>0</v>
      </c>
      <c r="G245" s="260">
        <v>0</v>
      </c>
      <c r="H245" s="259">
        <f>+SUM(H246:H250)</f>
        <v>433651461</v>
      </c>
      <c r="I245" s="261">
        <f>+VLOOKUP(B245,Clasificaciones!C:C,1,FALSE)</f>
        <v>21402</v>
      </c>
    </row>
    <row r="246" spans="2:9" ht="16.2" customHeight="1" x14ac:dyDescent="0.3">
      <c r="B246" s="264">
        <v>2140201</v>
      </c>
      <c r="C246" s="262" t="s">
        <v>345</v>
      </c>
      <c r="D246" s="260">
        <f>SUMIF('RCDB 2021'!$A:$A,B246,'RCDB 2021'!$C:$C)</f>
        <v>152286289</v>
      </c>
      <c r="E246" s="260">
        <f>+SUMIF('AFPISA 2021'!E:E,'Consolidado 2021'!B246,'AFPISA 2021'!C:C)</f>
        <v>223028336</v>
      </c>
      <c r="F246" s="260">
        <v>0</v>
      </c>
      <c r="G246" s="260">
        <v>0</v>
      </c>
      <c r="H246" s="263">
        <f>+D246+E246+F246-G246</f>
        <v>375314625</v>
      </c>
      <c r="I246" s="261">
        <f>+VLOOKUP(B246,Clasificaciones!C:C,1,FALSE)</f>
        <v>2140201</v>
      </c>
    </row>
    <row r="247" spans="2:9" ht="16.2" customHeight="1" x14ac:dyDescent="0.3">
      <c r="B247" s="264">
        <v>2140202</v>
      </c>
      <c r="C247" s="262" t="s">
        <v>346</v>
      </c>
      <c r="D247" s="260">
        <v>0</v>
      </c>
      <c r="E247" s="260">
        <f>+SUMIF('AFPISA 2021'!E:E,'Consolidado 2021'!B247,'AFPISA 2021'!C:C)</f>
        <v>0</v>
      </c>
      <c r="F247" s="260">
        <v>0</v>
      </c>
      <c r="G247" s="260">
        <v>0</v>
      </c>
      <c r="H247" s="263">
        <f>+D247+E247+F247-G247</f>
        <v>0</v>
      </c>
      <c r="I247" s="261">
        <f>+VLOOKUP(B247,Clasificaciones!C:C,1,FALSE)</f>
        <v>2140202</v>
      </c>
    </row>
    <row r="248" spans="2:9" s="250" customFormat="1" ht="16.2" customHeight="1" x14ac:dyDescent="0.3">
      <c r="B248" s="264">
        <v>214020203</v>
      </c>
      <c r="C248" s="262" t="s">
        <v>347</v>
      </c>
      <c r="D248" s="260">
        <f>SUMIF('RCDB 2021'!$A:$A,B248,'RCDB 2021'!$C:$C)</f>
        <v>9036062</v>
      </c>
      <c r="E248" s="260">
        <f>+SUMIF('AFPISA 2021'!E:E,'Consolidado 2021'!B248,'AFPISA 2021'!C:C)</f>
        <v>32966374</v>
      </c>
      <c r="F248" s="260">
        <v>0</v>
      </c>
      <c r="G248" s="260">
        <v>0</v>
      </c>
      <c r="H248" s="263">
        <f>+D248+E248+F248-G248</f>
        <v>42002436</v>
      </c>
      <c r="I248" s="261">
        <f>+VLOOKUP(B248,Clasificaciones!C:C,1,FALSE)</f>
        <v>214020203</v>
      </c>
    </row>
    <row r="249" spans="2:9" ht="16.2" customHeight="1" x14ac:dyDescent="0.3">
      <c r="B249" s="264">
        <v>2140203</v>
      </c>
      <c r="C249" s="262" t="s">
        <v>348</v>
      </c>
      <c r="D249" s="260">
        <f>SUMIF('RCDB 2021'!$A:$A,B249,'RCDB 2021'!$C:$C)</f>
        <v>16334400</v>
      </c>
      <c r="E249" s="260">
        <f>+SUMIF('AFPISA 2021'!E:E,'Consolidado 2021'!B249,'AFPISA 2021'!C:C)</f>
        <v>0</v>
      </c>
      <c r="F249" s="260">
        <v>0</v>
      </c>
      <c r="G249" s="260">
        <v>0</v>
      </c>
      <c r="H249" s="263">
        <f>+D249+E249+F249-G249</f>
        <v>16334400</v>
      </c>
      <c r="I249" s="261">
        <f>+VLOOKUP(B249,Clasificaciones!C:C,1,FALSE)</f>
        <v>2140203</v>
      </c>
    </row>
    <row r="250" spans="2:9" s="250" customFormat="1" ht="16.2" customHeight="1" x14ac:dyDescent="0.3">
      <c r="B250" s="264">
        <v>2140204</v>
      </c>
      <c r="C250" s="262" t="s">
        <v>1097</v>
      </c>
      <c r="D250" s="260">
        <f>SUMIF('RCDB 2021'!$A:$A,B250,'RCDB 2021'!$C:$C)</f>
        <v>0</v>
      </c>
      <c r="E250" s="260">
        <f>+SUMIF('AFPISA 2021'!E:E,'Consolidado 2021'!B250,'AFPISA 2021'!C:C)</f>
        <v>0</v>
      </c>
      <c r="F250" s="260">
        <v>0</v>
      </c>
      <c r="G250" s="260">
        <v>0</v>
      </c>
      <c r="H250" s="263">
        <f>+D250+E250+F250-G250</f>
        <v>0</v>
      </c>
      <c r="I250" s="261">
        <f>+VLOOKUP(B250,Clasificaciones!C:C,1,FALSE)</f>
        <v>2140204</v>
      </c>
    </row>
    <row r="251" spans="2:9" s="250" customFormat="1" ht="16.2" customHeight="1" x14ac:dyDescent="0.3">
      <c r="B251" s="257">
        <v>21404</v>
      </c>
      <c r="C251" s="258" t="s">
        <v>349</v>
      </c>
      <c r="D251" s="259">
        <f>+SUM(D252:D268)</f>
        <v>215576293</v>
      </c>
      <c r="E251" s="259">
        <f>+SUM(E252:E268)</f>
        <v>64355866</v>
      </c>
      <c r="F251" s="260">
        <v>0</v>
      </c>
      <c r="G251" s="260">
        <v>0</v>
      </c>
      <c r="H251" s="259">
        <f>+SUM(H252:H268)</f>
        <v>279932159</v>
      </c>
      <c r="I251" s="261">
        <f>+VLOOKUP(B251,Clasificaciones!C:C,1,FALSE)</f>
        <v>21404</v>
      </c>
    </row>
    <row r="252" spans="2:9" s="250" customFormat="1" ht="16.2" customHeight="1" x14ac:dyDescent="0.3">
      <c r="B252" s="264">
        <v>2140402</v>
      </c>
      <c r="C252" s="262" t="s">
        <v>844</v>
      </c>
      <c r="D252" s="260">
        <f>SUMIF('RCDB 2021'!$A:$A,B252,'RCDB 2021'!$C:$C)</f>
        <v>0</v>
      </c>
      <c r="E252" s="260">
        <f>+SUMIF('AFPISA 2021'!E:E,'Consolidado 2021'!B252,'AFPISA 2021'!C:C)</f>
        <v>0</v>
      </c>
      <c r="F252" s="260">
        <v>0</v>
      </c>
      <c r="G252" s="260">
        <v>0</v>
      </c>
      <c r="H252" s="263">
        <f t="shared" ref="H252:H268" si="8">+D252+E252+F252-G252</f>
        <v>0</v>
      </c>
      <c r="I252" s="261">
        <f>+VLOOKUP(B252,Clasificaciones!C:C,1,FALSE)</f>
        <v>2140402</v>
      </c>
    </row>
    <row r="253" spans="2:9" s="250" customFormat="1" ht="16.2" customHeight="1" x14ac:dyDescent="0.3">
      <c r="B253" s="264">
        <v>2140403</v>
      </c>
      <c r="C253" s="262" t="s">
        <v>846</v>
      </c>
      <c r="D253" s="260">
        <f>SUMIF('RCDB 2021'!$A:$A,B253,'RCDB 2021'!$C:$C)</f>
        <v>0</v>
      </c>
      <c r="E253" s="260">
        <f>+SUMIF('AFPISA 2021'!E:E,'Consolidado 2021'!B253,'AFPISA 2021'!C:C)</f>
        <v>0</v>
      </c>
      <c r="F253" s="260">
        <v>0</v>
      </c>
      <c r="G253" s="260">
        <v>0</v>
      </c>
      <c r="H253" s="263">
        <f t="shared" si="8"/>
        <v>0</v>
      </c>
      <c r="I253" s="261">
        <f>+VLOOKUP(B253,Clasificaciones!C:C,1,FALSE)</f>
        <v>2140403</v>
      </c>
    </row>
    <row r="254" spans="2:9" ht="16.2" customHeight="1" x14ac:dyDescent="0.3">
      <c r="B254" s="264">
        <v>2140404</v>
      </c>
      <c r="C254" s="262" t="s">
        <v>350</v>
      </c>
      <c r="D254" s="260">
        <f>SUMIF('RCDB 2021'!$A:$A,B254,'RCDB 2021'!$C:$C)</f>
        <v>70938000</v>
      </c>
      <c r="E254" s="260">
        <f>+SUMIF('AFPISA 2021'!E:E,'Consolidado 2021'!B254,'AFPISA 2021'!C:C)</f>
        <v>64355866</v>
      </c>
      <c r="F254" s="260">
        <v>0</v>
      </c>
      <c r="G254" s="260">
        <v>0</v>
      </c>
      <c r="H254" s="263">
        <f t="shared" si="8"/>
        <v>135293866</v>
      </c>
      <c r="I254" s="261">
        <f>+VLOOKUP(B254,Clasificaciones!C:C,1,FALSE)</f>
        <v>2140404</v>
      </c>
    </row>
    <row r="255" spans="2:9" ht="16.2" customHeight="1" x14ac:dyDescent="0.3">
      <c r="B255" s="264">
        <v>2140406</v>
      </c>
      <c r="C255" s="262" t="s">
        <v>1098</v>
      </c>
      <c r="D255" s="260">
        <f>SUMIF('RCDB 2021'!$A:$A,B255,'RCDB 2021'!$C:$C)</f>
        <v>0</v>
      </c>
      <c r="E255" s="260">
        <f>+SUMIF('AFPISA 2021'!E:E,'Consolidado 2021'!B255,'AFPISA 2021'!C:C)</f>
        <v>0</v>
      </c>
      <c r="F255" s="260">
        <v>0</v>
      </c>
      <c r="G255" s="260">
        <v>0</v>
      </c>
      <c r="H255" s="263">
        <f t="shared" si="8"/>
        <v>0</v>
      </c>
      <c r="I255" s="261">
        <f>+VLOOKUP(B255,Clasificaciones!C:C,1,FALSE)</f>
        <v>2140406</v>
      </c>
    </row>
    <row r="256" spans="2:9" ht="16.2" customHeight="1" x14ac:dyDescent="0.3">
      <c r="B256" s="264">
        <v>2140407</v>
      </c>
      <c r="C256" s="262" t="s">
        <v>849</v>
      </c>
      <c r="D256" s="260">
        <f>SUMIF('RCDB 2021'!$A:$A,B256,'RCDB 2021'!$C:$C)</f>
        <v>0</v>
      </c>
      <c r="E256" s="260">
        <f>+SUMIF('AFPISA 2021'!E:E,'Consolidado 2021'!B256,'AFPISA 2021'!C:C)</f>
        <v>0</v>
      </c>
      <c r="F256" s="260">
        <v>0</v>
      </c>
      <c r="G256" s="260">
        <v>0</v>
      </c>
      <c r="H256" s="263">
        <f t="shared" si="8"/>
        <v>0</v>
      </c>
      <c r="I256" s="261">
        <f>+VLOOKUP(B256,Clasificaciones!C:C,1,FALSE)</f>
        <v>2140407</v>
      </c>
    </row>
    <row r="257" spans="2:9" ht="16.2" customHeight="1" x14ac:dyDescent="0.3">
      <c r="B257" s="264">
        <v>2140408</v>
      </c>
      <c r="C257" s="262" t="s">
        <v>851</v>
      </c>
      <c r="D257" s="260">
        <f>SUMIF('RCDB 2021'!$A:$A,B257,'RCDB 2021'!$C:$C)</f>
        <v>0</v>
      </c>
      <c r="E257" s="260">
        <f>+SUMIF('AFPISA 2021'!E:E,'Consolidado 2021'!B257,'AFPISA 2021'!C:C)</f>
        <v>0</v>
      </c>
      <c r="F257" s="260">
        <v>0</v>
      </c>
      <c r="G257" s="260">
        <v>0</v>
      </c>
      <c r="H257" s="263">
        <f t="shared" si="8"/>
        <v>0</v>
      </c>
      <c r="I257" s="261">
        <f>+VLOOKUP(B257,Clasificaciones!C:C,1,FALSE)</f>
        <v>2140408</v>
      </c>
    </row>
    <row r="258" spans="2:9" ht="16.2" customHeight="1" x14ac:dyDescent="0.3">
      <c r="B258" s="264">
        <v>2140410</v>
      </c>
      <c r="C258" s="262" t="s">
        <v>855</v>
      </c>
      <c r="D258" s="260">
        <f>SUMIF('RCDB 2021'!$A:$A,B258,'RCDB 2021'!$C:$C)</f>
        <v>0</v>
      </c>
      <c r="E258" s="260">
        <f>+SUMIF('AFPISA 2021'!E:E,'Consolidado 2021'!B258,'AFPISA 2021'!C:C)</f>
        <v>0</v>
      </c>
      <c r="F258" s="260">
        <v>0</v>
      </c>
      <c r="G258" s="260">
        <v>0</v>
      </c>
      <c r="H258" s="263">
        <f t="shared" si="8"/>
        <v>0</v>
      </c>
      <c r="I258" s="261">
        <f>+VLOOKUP(B258,Clasificaciones!C:C,1,FALSE)</f>
        <v>2140410</v>
      </c>
    </row>
    <row r="259" spans="2:9" ht="16.2" customHeight="1" x14ac:dyDescent="0.3">
      <c r="B259" s="264">
        <v>2140413</v>
      </c>
      <c r="C259" s="262" t="s">
        <v>351</v>
      </c>
      <c r="D259" s="260">
        <f>SUMIF('RCDB 2021'!$A:$A,B259,'RCDB 2021'!$C:$C)</f>
        <v>6780241</v>
      </c>
      <c r="E259" s="260">
        <f>+SUMIF('AFPISA 2021'!E:E,'Consolidado 2021'!B259,'AFPISA 2021'!C:C)</f>
        <v>0</v>
      </c>
      <c r="F259" s="260">
        <v>0</v>
      </c>
      <c r="G259" s="260">
        <v>0</v>
      </c>
      <c r="H259" s="263">
        <f t="shared" si="8"/>
        <v>6780241</v>
      </c>
      <c r="I259" s="261">
        <f>+VLOOKUP(B259,Clasificaciones!C:C,1,FALSE)</f>
        <v>2140413</v>
      </c>
    </row>
    <row r="260" spans="2:9" ht="16.2" customHeight="1" x14ac:dyDescent="0.3">
      <c r="B260" s="264">
        <v>2140414</v>
      </c>
      <c r="C260" s="262" t="s">
        <v>352</v>
      </c>
      <c r="D260" s="260">
        <f>SUMIF('RCDB 2021'!$A:$A,B260,'RCDB 2021'!$C:$C)</f>
        <v>686536</v>
      </c>
      <c r="E260" s="260">
        <f>+SUMIF('AFPISA 2021'!E:E,'Consolidado 2021'!B260,'AFPISA 2021'!C:C)</f>
        <v>0</v>
      </c>
      <c r="F260" s="260">
        <v>0</v>
      </c>
      <c r="G260" s="260">
        <v>0</v>
      </c>
      <c r="H260" s="263">
        <f t="shared" si="8"/>
        <v>686536</v>
      </c>
      <c r="I260" s="261">
        <f>+VLOOKUP(B260,Clasificaciones!C:C,1,FALSE)</f>
        <v>2140414</v>
      </c>
    </row>
    <row r="261" spans="2:9" ht="16.2" customHeight="1" x14ac:dyDescent="0.3">
      <c r="B261" s="264">
        <v>2140416</v>
      </c>
      <c r="C261" s="262" t="s">
        <v>1099</v>
      </c>
      <c r="D261" s="260">
        <f>SUMIF('RCDB 2021'!$A:$A,B261,'RCDB 2021'!$C:$C)</f>
        <v>0</v>
      </c>
      <c r="E261" s="260">
        <f>+SUMIF('AFPISA 2021'!E:E,'Consolidado 2021'!B261,'AFPISA 2021'!C:C)</f>
        <v>0</v>
      </c>
      <c r="F261" s="260">
        <v>0</v>
      </c>
      <c r="G261" s="260">
        <v>0</v>
      </c>
      <c r="H261" s="263">
        <f t="shared" si="8"/>
        <v>0</v>
      </c>
      <c r="I261" s="261">
        <f>+VLOOKUP(B261,Clasificaciones!C:C,1,FALSE)</f>
        <v>2140416</v>
      </c>
    </row>
    <row r="262" spans="2:9" ht="16.2" customHeight="1" x14ac:dyDescent="0.3">
      <c r="B262" s="264">
        <v>2140411</v>
      </c>
      <c r="C262" s="262" t="s">
        <v>857</v>
      </c>
      <c r="D262" s="260">
        <f>SUMIF('RCDB 2021'!$A:$A,B262,'RCDB 2021'!$C:$C)</f>
        <v>0</v>
      </c>
      <c r="E262" s="260">
        <f>+SUMIF('AFPISA 2021'!E:E,'Consolidado 2021'!B262,'AFPISA 2021'!C:C)</f>
        <v>0</v>
      </c>
      <c r="F262" s="260">
        <v>0</v>
      </c>
      <c r="G262" s="260">
        <v>0</v>
      </c>
      <c r="H262" s="263">
        <f t="shared" si="8"/>
        <v>0</v>
      </c>
      <c r="I262" s="261">
        <f>+VLOOKUP(B262,Clasificaciones!C:C,1,FALSE)</f>
        <v>2140411</v>
      </c>
    </row>
    <row r="263" spans="2:9" ht="16.2" customHeight="1" x14ac:dyDescent="0.3">
      <c r="B263" s="264">
        <v>2140412</v>
      </c>
      <c r="C263" s="262" t="s">
        <v>859</v>
      </c>
      <c r="D263" s="260">
        <f>SUMIF('RCDB 2021'!$A:$A,B263,'RCDB 2021'!$C:$C)</f>
        <v>0</v>
      </c>
      <c r="E263" s="260">
        <f>+SUMIF('AFPISA 2021'!E:E,'Consolidado 2021'!B263,'AFPISA 2021'!C:C)</f>
        <v>0</v>
      </c>
      <c r="F263" s="260">
        <v>0</v>
      </c>
      <c r="G263" s="260">
        <v>0</v>
      </c>
      <c r="H263" s="263">
        <f t="shared" si="8"/>
        <v>0</v>
      </c>
      <c r="I263" s="261">
        <f>+VLOOKUP(B263,Clasificaciones!C:C,1,FALSE)</f>
        <v>2140412</v>
      </c>
    </row>
    <row r="264" spans="2:9" ht="16.2" customHeight="1" x14ac:dyDescent="0.3">
      <c r="B264" s="262">
        <v>2140415</v>
      </c>
      <c r="C264" s="262" t="s">
        <v>353</v>
      </c>
      <c r="D264" s="260">
        <f>SUMIF('RCDB 2021'!$A:$A,B264,'RCDB 2021'!$C:$C)</f>
        <v>50000000</v>
      </c>
      <c r="E264" s="260">
        <f>+SUMIF('AFPISA 2021'!E:E,'Consolidado 2021'!B264,'AFPISA 2021'!C:C)</f>
        <v>0</v>
      </c>
      <c r="F264" s="260">
        <v>0</v>
      </c>
      <c r="G264" s="260">
        <v>0</v>
      </c>
      <c r="H264" s="263">
        <f t="shared" si="8"/>
        <v>50000000</v>
      </c>
      <c r="I264" s="261">
        <f>+VLOOKUP(B264,Clasificaciones!C:C,1,FALSE)</f>
        <v>2140415</v>
      </c>
    </row>
    <row r="265" spans="2:9" ht="16.2" customHeight="1" x14ac:dyDescent="0.3">
      <c r="B265" s="264">
        <v>2140417</v>
      </c>
      <c r="C265" s="262" t="s">
        <v>354</v>
      </c>
      <c r="D265" s="260">
        <f>SUMIF('RCDB 2021'!$A:$A,B265,'RCDB 2021'!$C:$C)</f>
        <v>2899473</v>
      </c>
      <c r="E265" s="260">
        <f>+SUMIF('AFPISA 2021'!E:E,'Consolidado 2021'!B265,'AFPISA 2021'!C:C)</f>
        <v>0</v>
      </c>
      <c r="F265" s="260">
        <v>0</v>
      </c>
      <c r="G265" s="260">
        <v>0</v>
      </c>
      <c r="H265" s="263">
        <f t="shared" si="8"/>
        <v>2899473</v>
      </c>
      <c r="I265" s="261">
        <f>+VLOOKUP(B265,Clasificaciones!C:C,1,FALSE)</f>
        <v>2140417</v>
      </c>
    </row>
    <row r="266" spans="2:9" ht="16.2" customHeight="1" x14ac:dyDescent="0.3">
      <c r="B266" s="264">
        <v>2140418</v>
      </c>
      <c r="C266" s="262" t="s">
        <v>355</v>
      </c>
      <c r="D266" s="260">
        <f>SUMIF('RCDB 2021'!$A:$A,B266,'RCDB 2021'!$C:$C)</f>
        <v>1599181</v>
      </c>
      <c r="E266" s="260">
        <f>+SUMIF('AFPISA 2021'!E:E,'Consolidado 2021'!B266,'AFPISA 2021'!C:C)</f>
        <v>0</v>
      </c>
      <c r="F266" s="260">
        <v>0</v>
      </c>
      <c r="G266" s="260">
        <v>0</v>
      </c>
      <c r="H266" s="263">
        <f t="shared" si="8"/>
        <v>1599181</v>
      </c>
      <c r="I266" s="261">
        <f>+VLOOKUP(B266,Clasificaciones!C:C,1,FALSE)</f>
        <v>2140418</v>
      </c>
    </row>
    <row r="267" spans="2:9" ht="16.2" customHeight="1" x14ac:dyDescent="0.3">
      <c r="B267" s="264">
        <v>2140419</v>
      </c>
      <c r="C267" s="262" t="s">
        <v>356</v>
      </c>
      <c r="D267" s="260">
        <f>SUMIF('RCDB 2021'!$A:$A,B267,'RCDB 2021'!$C:$C)</f>
        <v>80000000</v>
      </c>
      <c r="E267" s="260">
        <f>+SUMIF('AFPISA 2021'!E:E,'Consolidado 2021'!B267,'AFPISA 2021'!C:C)</f>
        <v>0</v>
      </c>
      <c r="F267" s="260">
        <v>0</v>
      </c>
      <c r="G267" s="260">
        <v>0</v>
      </c>
      <c r="H267" s="263">
        <f t="shared" si="8"/>
        <v>80000000</v>
      </c>
      <c r="I267" s="261">
        <f>+VLOOKUP(B267,Clasificaciones!C:C,1,FALSE)</f>
        <v>2140419</v>
      </c>
    </row>
    <row r="268" spans="2:9" ht="16.2" customHeight="1" x14ac:dyDescent="0.3">
      <c r="B268" s="264">
        <v>2140420</v>
      </c>
      <c r="C268" s="262" t="s">
        <v>357</v>
      </c>
      <c r="D268" s="260">
        <f>SUMIF('RCDB 2021'!$A:$A,B268,'RCDB 2021'!$C:$C)</f>
        <v>2672862</v>
      </c>
      <c r="E268" s="260">
        <f>+SUMIF('AFPISA 2021'!E:E,'Consolidado 2021'!B268,'AFPISA 2021'!C:C)</f>
        <v>0</v>
      </c>
      <c r="F268" s="260">
        <v>0</v>
      </c>
      <c r="G268" s="260">
        <v>0</v>
      </c>
      <c r="H268" s="263">
        <f t="shared" si="8"/>
        <v>2672862</v>
      </c>
      <c r="I268" s="261">
        <f>+VLOOKUP(B268,Clasificaciones!C:C,1,FALSE)</f>
        <v>2140420</v>
      </c>
    </row>
    <row r="269" spans="2:9" ht="16.2" customHeight="1" x14ac:dyDescent="0.3">
      <c r="B269" s="264"/>
      <c r="C269" s="262"/>
      <c r="D269" s="260"/>
      <c r="E269" s="260"/>
      <c r="F269" s="260"/>
      <c r="G269" s="260"/>
      <c r="H269" s="263"/>
      <c r="I269" s="250"/>
    </row>
    <row r="270" spans="2:9" s="250" customFormat="1" ht="16.2" customHeight="1" x14ac:dyDescent="0.3">
      <c r="B270" s="257">
        <v>3</v>
      </c>
      <c r="C270" s="258" t="s">
        <v>362</v>
      </c>
      <c r="D270" s="259">
        <f>+D271+D281+D278</f>
        <v>30343385024</v>
      </c>
      <c r="E270" s="259">
        <f>+E271+E281+E278</f>
        <v>7047992008</v>
      </c>
      <c r="F270" s="260">
        <v>0</v>
      </c>
      <c r="G270" s="260">
        <v>0</v>
      </c>
      <c r="H270" s="259">
        <f>+H271+H281+H278</f>
        <v>30344970164.105301</v>
      </c>
      <c r="I270" s="261">
        <f>+VLOOKUP(B270,Clasificaciones!C:C,1,FALSE)</f>
        <v>3</v>
      </c>
    </row>
    <row r="271" spans="2:9" s="250" customFormat="1" ht="16.2" customHeight="1" x14ac:dyDescent="0.3">
      <c r="B271" s="257">
        <v>310</v>
      </c>
      <c r="C271" s="258" t="s">
        <v>363</v>
      </c>
      <c r="D271" s="259">
        <f>+D272+D275</f>
        <v>27710000000</v>
      </c>
      <c r="E271" s="259">
        <f>+E272+E275</f>
        <v>5098000000</v>
      </c>
      <c r="F271" s="260">
        <v>0</v>
      </c>
      <c r="G271" s="260">
        <v>0</v>
      </c>
      <c r="H271" s="259">
        <f>+H272+H275</f>
        <v>27710027914</v>
      </c>
      <c r="I271" s="261">
        <f>+VLOOKUP(B271,Clasificaciones!C:C,1,FALSE)</f>
        <v>310</v>
      </c>
    </row>
    <row r="272" spans="2:9" s="250" customFormat="1" ht="16.2" customHeight="1" x14ac:dyDescent="0.3">
      <c r="B272" s="257">
        <v>310101</v>
      </c>
      <c r="C272" s="258" t="s">
        <v>96</v>
      </c>
      <c r="D272" s="259">
        <f>SUM(D273:D274)</f>
        <v>25000000000</v>
      </c>
      <c r="E272" s="259">
        <f>+SUM(E273:E274)</f>
        <v>5000000000</v>
      </c>
      <c r="F272" s="260">
        <v>0</v>
      </c>
      <c r="G272" s="260">
        <v>0</v>
      </c>
      <c r="H272" s="270">
        <f>+SUM(H273:H274)</f>
        <v>25000000000</v>
      </c>
      <c r="I272" s="261">
        <f>+VLOOKUP(B272,Clasificaciones!C:C,1,FALSE)</f>
        <v>310101</v>
      </c>
    </row>
    <row r="273" spans="2:12" ht="16.2" customHeight="1" x14ac:dyDescent="0.3">
      <c r="B273" s="264">
        <v>31010101</v>
      </c>
      <c r="C273" s="262" t="s">
        <v>364</v>
      </c>
      <c r="D273" s="260">
        <f>SUMIF('RCDB 2021'!$A:$A,B273,'RCDB 2021'!$C:$C)</f>
        <v>30000000000</v>
      </c>
      <c r="E273" s="260">
        <f>+SUMIF('AFPISA 2021'!E:E,'Consolidado 2021'!B273,'AFPISA 2021'!C:C)</f>
        <v>5000000000</v>
      </c>
      <c r="F273" s="267">
        <f>+G163+G284</f>
        <v>5000000000</v>
      </c>
      <c r="G273" s="260">
        <v>0</v>
      </c>
      <c r="H273" s="263">
        <f>+D273+E273-F273+G273</f>
        <v>30000000000</v>
      </c>
      <c r="I273" s="261">
        <f>+VLOOKUP(B273,Clasificaciones!C:C,1,FALSE)</f>
        <v>31010101</v>
      </c>
      <c r="J273" s="253" t="s">
        <v>1082</v>
      </c>
      <c r="K273" s="253" t="s">
        <v>1083</v>
      </c>
    </row>
    <row r="274" spans="2:12" ht="16.2" customHeight="1" x14ac:dyDescent="0.3">
      <c r="B274" s="264">
        <v>31010102</v>
      </c>
      <c r="C274" s="262" t="s">
        <v>365</v>
      </c>
      <c r="D274" s="260">
        <f>SUMIF('RCDB 2021'!$A:$A,B274,'RCDB 2021'!$C:$C)</f>
        <v>-5000000000</v>
      </c>
      <c r="E274" s="260">
        <f>+SUMIF('AFPISA 2021'!E:E,'Consolidado 2021'!B274,'AFPISA 2021'!C:C)</f>
        <v>0</v>
      </c>
      <c r="F274" s="260">
        <v>0</v>
      </c>
      <c r="G274" s="260">
        <v>0</v>
      </c>
      <c r="H274" s="263">
        <f>+D274+E274-F274+G274</f>
        <v>-5000000000</v>
      </c>
      <c r="I274" s="261">
        <f>+VLOOKUP(B274,Clasificaciones!C:C,1,FALSE)</f>
        <v>31010102</v>
      </c>
    </row>
    <row r="275" spans="2:12" s="250" customFormat="1" ht="16.2" customHeight="1" x14ac:dyDescent="0.3">
      <c r="B275" s="257">
        <v>310102</v>
      </c>
      <c r="C275" s="258" t="s">
        <v>366</v>
      </c>
      <c r="D275" s="259">
        <f>+SUM(D276:D277)</f>
        <v>2710000000</v>
      </c>
      <c r="E275" s="259">
        <f>+SUM(E276:E277)</f>
        <v>98000000</v>
      </c>
      <c r="F275" s="260">
        <v>0</v>
      </c>
      <c r="G275" s="260">
        <v>0</v>
      </c>
      <c r="H275" s="259">
        <f>+SUM(H276:H277)</f>
        <v>2710027914</v>
      </c>
      <c r="I275" s="261">
        <f>+VLOOKUP(B275,Clasificaciones!C:C,1,FALSE)</f>
        <v>310102</v>
      </c>
    </row>
    <row r="276" spans="2:12" ht="16.2" customHeight="1" x14ac:dyDescent="0.3">
      <c r="B276" s="264">
        <v>31010201</v>
      </c>
      <c r="C276" s="262" t="s">
        <v>367</v>
      </c>
      <c r="D276" s="260">
        <f>SUMIF('RCDB 2021'!$A:$A,B276,'RCDB 2021'!$C:$C)</f>
        <v>2560000000</v>
      </c>
      <c r="E276" s="260">
        <f>+SUMIF('AFPISA 2021'!E:E,'Consolidado 2021'!B276,'AFPISA 2021'!C:C)</f>
        <v>98000000</v>
      </c>
      <c r="F276" s="266">
        <v>97972086</v>
      </c>
      <c r="G276" s="260">
        <v>0</v>
      </c>
      <c r="H276" s="271">
        <f>+D276+E276-F276+G276</f>
        <v>2560027914</v>
      </c>
      <c r="I276" s="261">
        <f>+VLOOKUP(B276,Clasificaciones!C:C,1,FALSE)</f>
        <v>31010201</v>
      </c>
      <c r="J276" s="253" t="s">
        <v>1085</v>
      </c>
      <c r="K276" s="253" t="s">
        <v>1086</v>
      </c>
      <c r="L276" s="253" t="s">
        <v>1073</v>
      </c>
    </row>
    <row r="277" spans="2:12" s="250" customFormat="1" ht="16.2" customHeight="1" x14ac:dyDescent="0.3">
      <c r="B277" s="264">
        <v>31010202</v>
      </c>
      <c r="C277" s="262" t="s">
        <v>368</v>
      </c>
      <c r="D277" s="260">
        <f>SUMIF('RCDB 2021'!$A:$A,B277,'RCDB 2021'!$C:$C)</f>
        <v>150000000</v>
      </c>
      <c r="E277" s="260">
        <f>+SUMIF('AFPISA 2021'!E:E,'Consolidado 2021'!B277,'AFPISA 2021'!C:C)</f>
        <v>0</v>
      </c>
      <c r="F277" s="260">
        <v>0</v>
      </c>
      <c r="G277" s="260">
        <v>0</v>
      </c>
      <c r="H277" s="263">
        <f>+D277+E277-F277+G277</f>
        <v>150000000</v>
      </c>
      <c r="I277" s="261">
        <f>+VLOOKUP(B277,Clasificaciones!C:C,1,FALSE)</f>
        <v>31010202</v>
      </c>
    </row>
    <row r="278" spans="2:12" s="250" customFormat="1" ht="16.2" customHeight="1" x14ac:dyDescent="0.3">
      <c r="B278" s="257">
        <v>315</v>
      </c>
      <c r="C278" s="258" t="s">
        <v>369</v>
      </c>
      <c r="D278" s="259">
        <f>+SUM(D279:D280)</f>
        <v>135909126</v>
      </c>
      <c r="E278" s="259">
        <f>+SUM(E279:E280)</f>
        <v>6020351</v>
      </c>
      <c r="F278" s="260">
        <v>0</v>
      </c>
      <c r="G278" s="260">
        <v>0</v>
      </c>
      <c r="H278" s="259">
        <f>+SUM(H279:H280)</f>
        <v>135910932.10530001</v>
      </c>
      <c r="I278" s="261">
        <f>+VLOOKUP(B278,Clasificaciones!C:C,1,FALSE)</f>
        <v>315</v>
      </c>
    </row>
    <row r="279" spans="2:12" ht="16.2" customHeight="1" x14ac:dyDescent="0.3">
      <c r="B279" s="264">
        <v>31501</v>
      </c>
      <c r="C279" s="262" t="s">
        <v>370</v>
      </c>
      <c r="D279" s="260">
        <f>SUMIF('RCDB 2021'!$A:$A,B279,'RCDB 2021'!$C:$C)</f>
        <v>135603954</v>
      </c>
      <c r="E279" s="260">
        <f>+SUMIF('AFPISA 2021'!E:E,'Consolidado 2021'!B279,'AFPISA 2021'!C:C)</f>
        <v>5201018</v>
      </c>
      <c r="F279" s="266">
        <v>5199457.6946</v>
      </c>
      <c r="G279" s="260">
        <v>0</v>
      </c>
      <c r="H279" s="263">
        <f>+D279+E279-F279+G279</f>
        <v>135605514.30540001</v>
      </c>
      <c r="I279" s="261">
        <f>+VLOOKUP(B279,Clasificaciones!C:C,1,FALSE)</f>
        <v>31501</v>
      </c>
      <c r="J279" s="253" t="s">
        <v>1085</v>
      </c>
      <c r="K279" s="253" t="s">
        <v>1086</v>
      </c>
      <c r="L279" s="253" t="s">
        <v>1073</v>
      </c>
    </row>
    <row r="280" spans="2:12" ht="16.2" customHeight="1" x14ac:dyDescent="0.3">
      <c r="B280" s="264">
        <v>31503</v>
      </c>
      <c r="C280" s="262" t="s">
        <v>371</v>
      </c>
      <c r="D280" s="260">
        <f>SUMIF('RCDB 2021'!$A:$A,B280,'RCDB 2021'!$C:$C)</f>
        <v>305172</v>
      </c>
      <c r="E280" s="260">
        <f>+SUMIF('AFPISA 2021'!E:E,'Consolidado 2021'!B280,'AFPISA 2021'!C:C)</f>
        <v>819333</v>
      </c>
      <c r="F280" s="266">
        <v>819087.20010000002</v>
      </c>
      <c r="G280" s="260">
        <v>0</v>
      </c>
      <c r="H280" s="263">
        <f>+D280+E280-F280+G280</f>
        <v>305417.79989999998</v>
      </c>
      <c r="I280" s="261">
        <f>+VLOOKUP(B280,Clasificaciones!C:C,1,FALSE)</f>
        <v>31503</v>
      </c>
      <c r="J280" s="253" t="s">
        <v>1100</v>
      </c>
      <c r="K280" s="253" t="s">
        <v>1086</v>
      </c>
      <c r="L280" s="253" t="s">
        <v>1073</v>
      </c>
    </row>
    <row r="281" spans="2:12" s="250" customFormat="1" ht="16.2" customHeight="1" x14ac:dyDescent="0.3">
      <c r="B281" s="257">
        <v>316</v>
      </c>
      <c r="C281" s="258" t="s">
        <v>372</v>
      </c>
      <c r="D281" s="259">
        <f>+SUM(D282:D284)</f>
        <v>2497475898</v>
      </c>
      <c r="E281" s="259">
        <f>+SUM(E282:E284)</f>
        <v>1943971657</v>
      </c>
      <c r="F281" s="260">
        <v>0</v>
      </c>
      <c r="G281" s="260">
        <v>0</v>
      </c>
      <c r="H281" s="259">
        <f>+SUM(H282:H284)</f>
        <v>2499031318</v>
      </c>
      <c r="I281" s="261">
        <f>+VLOOKUP(B281,Clasificaciones!C:C,1,FALSE)</f>
        <v>316</v>
      </c>
      <c r="K281" s="261"/>
    </row>
    <row r="282" spans="2:12" ht="16.2" customHeight="1" x14ac:dyDescent="0.3">
      <c r="B282" s="264">
        <v>31601</v>
      </c>
      <c r="C282" s="262" t="s">
        <v>893</v>
      </c>
      <c r="D282" s="260">
        <f>SUMIF('RCDB 2021'!$A:$A,B282,'RCDB 2021'!$C:$C)</f>
        <v>0</v>
      </c>
      <c r="E282" s="260">
        <f>+SUMIF('AFPISA 2021'!E:E,'Consolidado 2021'!B282,'AFPISA 2021'!C:C)</f>
        <v>0</v>
      </c>
      <c r="F282" s="260">
        <v>0</v>
      </c>
      <c r="G282" s="260">
        <v>0</v>
      </c>
      <c r="H282" s="263">
        <f>+D282+E282-F282+G282</f>
        <v>0</v>
      </c>
      <c r="I282" s="261">
        <f>+VLOOKUP(B282,Clasificaciones!C:C,1,FALSE)</f>
        <v>31601</v>
      </c>
    </row>
    <row r="283" spans="2:12" ht="16.2" customHeight="1" x14ac:dyDescent="0.3">
      <c r="B283" s="264">
        <v>31602</v>
      </c>
      <c r="C283" s="262" t="s">
        <v>373</v>
      </c>
      <c r="D283" s="260">
        <f>SUMIF('RCDB 2021'!$A:$A,B283,'RCDB 2021'!$C:$C)</f>
        <v>2497475898</v>
      </c>
      <c r="E283" s="260">
        <f>+SUMIF('AFPISA 2021'!E:E,'Consolidado 2021'!B283,'AFPISA 2021'!C:C)</f>
        <v>1943971657</v>
      </c>
      <c r="F283" s="260">
        <v>0</v>
      </c>
      <c r="G283" s="260">
        <v>0</v>
      </c>
      <c r="H283" s="263">
        <f>+H509</f>
        <v>2498031318</v>
      </c>
      <c r="I283" s="261">
        <f>+VLOOKUP(B283,Clasificaciones!C:C,1,FALSE)</f>
        <v>31602</v>
      </c>
    </row>
    <row r="284" spans="2:12" ht="16.2" customHeight="1" x14ac:dyDescent="0.3">
      <c r="B284" s="264">
        <v>31603</v>
      </c>
      <c r="C284" s="262" t="s">
        <v>1101</v>
      </c>
      <c r="D284" s="260">
        <v>0</v>
      </c>
      <c r="E284" s="260">
        <f>+SUMIF('AFPISA 2021'!E:E,'Consolidado 2021'!B284,'AFPISA 2021'!C:C)</f>
        <v>0</v>
      </c>
      <c r="F284" s="260">
        <v>0</v>
      </c>
      <c r="G284" s="267">
        <v>1000000</v>
      </c>
      <c r="H284" s="271">
        <f>+D284+E284-F284+G284</f>
        <v>1000000</v>
      </c>
      <c r="I284" s="261">
        <f>+VLOOKUP(B284,Clasificaciones!C:C,1,FALSE)</f>
        <v>31603</v>
      </c>
      <c r="J284" s="253" t="s">
        <v>1082</v>
      </c>
      <c r="K284" s="253" t="s">
        <v>1083</v>
      </c>
    </row>
    <row r="285" spans="2:12" s="276" customFormat="1" ht="16.2" customHeight="1" x14ac:dyDescent="0.3">
      <c r="B285" s="272"/>
      <c r="C285" s="273" t="s">
        <v>153</v>
      </c>
      <c r="D285" s="274">
        <f>+D6-D194-D270</f>
        <v>0</v>
      </c>
      <c r="E285" s="274">
        <f>+E6-E194-E270</f>
        <v>0</v>
      </c>
      <c r="F285" s="275"/>
      <c r="G285" s="275"/>
      <c r="H285" s="274">
        <f>+H6-H194-H270</f>
        <v>-0.1053009033203125</v>
      </c>
      <c r="I285" s="261"/>
    </row>
    <row r="286" spans="2:12" s="276" customFormat="1" ht="16.2" customHeight="1" x14ac:dyDescent="0.3">
      <c r="B286" s="272"/>
      <c r="C286" s="273"/>
      <c r="D286" s="274"/>
      <c r="E286" s="274"/>
      <c r="F286" s="275"/>
      <c r="G286" s="275"/>
      <c r="H286" s="274"/>
      <c r="I286" s="250"/>
    </row>
    <row r="287" spans="2:12" s="250" customFormat="1" ht="16.2" customHeight="1" x14ac:dyDescent="0.3">
      <c r="B287" s="257">
        <v>4</v>
      </c>
      <c r="C287" s="258" t="s">
        <v>374</v>
      </c>
      <c r="D287" s="259">
        <f>+D288+D305+D309+D352+D364+D369+D348</f>
        <v>26102949746</v>
      </c>
      <c r="E287" s="259">
        <f>+E288+E305+E309+E352+E364+E369+E348</f>
        <v>4041357345</v>
      </c>
      <c r="F287" s="260">
        <v>0</v>
      </c>
      <c r="G287" s="260">
        <v>0</v>
      </c>
      <c r="H287" s="259">
        <f>+H288+H305+H309+H352+H364+H369+H348</f>
        <v>27807073769</v>
      </c>
      <c r="I287" s="261">
        <f>+H287-Clasificaciones!G904</f>
        <v>55614147538</v>
      </c>
      <c r="J287" s="261"/>
    </row>
    <row r="288" spans="2:12" s="250" customFormat="1" ht="16.2" customHeight="1" x14ac:dyDescent="0.3">
      <c r="B288" s="257">
        <v>401</v>
      </c>
      <c r="C288" s="258" t="s">
        <v>375</v>
      </c>
      <c r="D288" s="259">
        <f>+D289+D295+D299</f>
        <v>1851219338</v>
      </c>
      <c r="E288" s="259">
        <f>+E289+E295+E299</f>
        <v>3730673990</v>
      </c>
      <c r="F288" s="260">
        <v>0</v>
      </c>
      <c r="G288" s="260">
        <v>0</v>
      </c>
      <c r="H288" s="259">
        <f>+H289+H295+H299</f>
        <v>5398800286</v>
      </c>
      <c r="I288" s="261">
        <f>+VLOOKUP(B288,Clasificaciones!C:C,1,FALSE)</f>
        <v>401</v>
      </c>
    </row>
    <row r="289" spans="2:10" s="250" customFormat="1" ht="16.2" customHeight="1" x14ac:dyDescent="0.3">
      <c r="B289" s="257">
        <v>40101</v>
      </c>
      <c r="C289" s="258" t="s">
        <v>376</v>
      </c>
      <c r="D289" s="259">
        <f>+D290+D292</f>
        <v>653471613</v>
      </c>
      <c r="E289" s="259">
        <f>+E290+E292</f>
        <v>0</v>
      </c>
      <c r="F289" s="260">
        <v>0</v>
      </c>
      <c r="G289" s="260">
        <v>0</v>
      </c>
      <c r="H289" s="259">
        <f>+H290+H292</f>
        <v>470378571</v>
      </c>
      <c r="I289" s="261">
        <f>+VLOOKUP(B289,Clasificaciones!C:C,1,FALSE)</f>
        <v>40101</v>
      </c>
    </row>
    <row r="290" spans="2:10" s="250" customFormat="1" ht="16.2" customHeight="1" x14ac:dyDescent="0.3">
      <c r="B290" s="257" t="s">
        <v>1102</v>
      </c>
      <c r="C290" s="258" t="s">
        <v>377</v>
      </c>
      <c r="D290" s="259">
        <f>+D291</f>
        <v>47672139</v>
      </c>
      <c r="E290" s="259">
        <f>+E291</f>
        <v>0</v>
      </c>
      <c r="F290" s="260">
        <v>0</v>
      </c>
      <c r="G290" s="260">
        <v>0</v>
      </c>
      <c r="H290" s="259">
        <f>+H291</f>
        <v>47672139</v>
      </c>
      <c r="I290" s="261" t="e">
        <f>+VLOOKUP(B290,Clasificaciones!C:C,1,FALSE)</f>
        <v>#N/A</v>
      </c>
    </row>
    <row r="291" spans="2:10" ht="16.2" customHeight="1" x14ac:dyDescent="0.3">
      <c r="B291" s="264">
        <v>401010101</v>
      </c>
      <c r="C291" s="262" t="s">
        <v>378</v>
      </c>
      <c r="D291" s="260">
        <f>SUMIF('RCDB 2021'!$A:$A,B291,'RCDB 2021'!$C:$C)</f>
        <v>47672139</v>
      </c>
      <c r="E291" s="260">
        <v>0</v>
      </c>
      <c r="F291" s="260">
        <v>0</v>
      </c>
      <c r="G291" s="260">
        <v>0</v>
      </c>
      <c r="H291" s="263">
        <f>+D291+E291+F291-G291</f>
        <v>47672139</v>
      </c>
      <c r="I291" s="261">
        <f>+VLOOKUP(B291,Clasificaciones!C:C,1,FALSE)</f>
        <v>401010101</v>
      </c>
    </row>
    <row r="292" spans="2:10" s="250" customFormat="1" ht="16.2" customHeight="1" x14ac:dyDescent="0.3">
      <c r="B292" s="257" t="s">
        <v>1103</v>
      </c>
      <c r="C292" s="258" t="s">
        <v>379</v>
      </c>
      <c r="D292" s="259">
        <f>+SUM(D293:D294)</f>
        <v>605799474</v>
      </c>
      <c r="E292" s="259">
        <f>+SUM(E293:E294)</f>
        <v>0</v>
      </c>
      <c r="F292" s="260">
        <v>0</v>
      </c>
      <c r="G292" s="260">
        <v>0</v>
      </c>
      <c r="H292" s="259">
        <f>+SUM(H293:H294)</f>
        <v>422706432</v>
      </c>
      <c r="I292" s="261" t="e">
        <f>+VLOOKUP(B292,Clasificaciones!C:C,1,FALSE)</f>
        <v>#N/A</v>
      </c>
    </row>
    <row r="293" spans="2:10" ht="16.2" customHeight="1" x14ac:dyDescent="0.3">
      <c r="B293" s="264">
        <v>401010201</v>
      </c>
      <c r="C293" s="262" t="s">
        <v>380</v>
      </c>
      <c r="D293" s="260">
        <f>SUMIF('RCDB 2021'!$A:$A,B293,'RCDB 2021'!$C:$C)</f>
        <v>448405560</v>
      </c>
      <c r="E293" s="260">
        <f>+SUMIF('AFPISA 2021'!E:E,'Consolidado 2021'!B293,'AFPISA 2021'!C:C)</f>
        <v>0</v>
      </c>
      <c r="F293" s="738">
        <v>183093042</v>
      </c>
      <c r="G293" s="738"/>
      <c r="H293" s="263">
        <f>+D293+E293+-F293-G293</f>
        <v>265312518</v>
      </c>
      <c r="I293" s="261">
        <f>+VLOOKUP(B293,Clasificaciones!C:C,1,FALSE)</f>
        <v>401010201</v>
      </c>
      <c r="J293" s="253" t="s">
        <v>1932</v>
      </c>
    </row>
    <row r="294" spans="2:10" ht="16.2" customHeight="1" x14ac:dyDescent="0.3">
      <c r="B294" s="264">
        <v>401010202</v>
      </c>
      <c r="C294" s="262" t="s">
        <v>381</v>
      </c>
      <c r="D294" s="260">
        <f>SUMIF('RCDB 2021'!$A:$A,B294,'RCDB 2021'!$C:$C)</f>
        <v>157393914</v>
      </c>
      <c r="E294" s="260">
        <f>+SUMIF('AFPISA 2021'!E:E,'Consolidado 2021'!B294,'AFPISA 2021'!C:C)</f>
        <v>0</v>
      </c>
      <c r="F294" s="260">
        <v>0</v>
      </c>
      <c r="G294" s="260">
        <v>0</v>
      </c>
      <c r="H294" s="263">
        <f>+D294+E294+F294-G294</f>
        <v>157393914</v>
      </c>
      <c r="I294" s="261">
        <f>+VLOOKUP(B294,Clasificaciones!C:C,1,FALSE)</f>
        <v>401010202</v>
      </c>
    </row>
    <row r="295" spans="2:10" s="250" customFormat="1" ht="16.2" customHeight="1" x14ac:dyDescent="0.3">
      <c r="B295" s="257">
        <v>40102</v>
      </c>
      <c r="C295" s="258" t="s">
        <v>1104</v>
      </c>
      <c r="D295" s="259">
        <f>+D296</f>
        <v>0</v>
      </c>
      <c r="E295" s="259">
        <f>+E296</f>
        <v>0</v>
      </c>
      <c r="F295" s="260">
        <v>0</v>
      </c>
      <c r="G295" s="260">
        <v>0</v>
      </c>
      <c r="H295" s="259">
        <f>+H296</f>
        <v>0</v>
      </c>
      <c r="I295" s="261">
        <f>+VLOOKUP(B295,Clasificaciones!C:C,1,FALSE)</f>
        <v>40102</v>
      </c>
    </row>
    <row r="296" spans="2:10" s="250" customFormat="1" ht="16.2" customHeight="1" x14ac:dyDescent="0.3">
      <c r="B296" s="257">
        <v>4010202</v>
      </c>
      <c r="C296" s="258" t="s">
        <v>379</v>
      </c>
      <c r="D296" s="259">
        <f>+SUM(D297:D298)</f>
        <v>0</v>
      </c>
      <c r="E296" s="259">
        <f>+SUM(E297:E298)</f>
        <v>0</v>
      </c>
      <c r="F296" s="260">
        <v>0</v>
      </c>
      <c r="G296" s="260">
        <v>0</v>
      </c>
      <c r="H296" s="259">
        <f>+SUM(H297:H298)</f>
        <v>0</v>
      </c>
      <c r="I296" s="261">
        <f>+VLOOKUP(B296,Clasificaciones!C:C,1,FALSE)</f>
        <v>4010202</v>
      </c>
    </row>
    <row r="297" spans="2:10" ht="16.2" customHeight="1" x14ac:dyDescent="0.3">
      <c r="B297" s="264">
        <v>401020201</v>
      </c>
      <c r="C297" s="262" t="s">
        <v>380</v>
      </c>
      <c r="D297" s="260">
        <f>SUMIF('RCDB 2021'!$A:$A,B297,'RCDB 2021'!$C:$C)</f>
        <v>0</v>
      </c>
      <c r="E297" s="260">
        <f>+SUMIF('AFPISA 2021'!E:E,'Consolidado 2021'!B297,'AFPISA 2021'!C:C)</f>
        <v>0</v>
      </c>
      <c r="F297" s="260">
        <v>0</v>
      </c>
      <c r="G297" s="260">
        <v>0</v>
      </c>
      <c r="H297" s="263">
        <f>+D297+E297+F297-G297</f>
        <v>0</v>
      </c>
      <c r="I297" s="261">
        <f>+VLOOKUP(B297,Clasificaciones!C:C,1,FALSE)</f>
        <v>401020201</v>
      </c>
    </row>
    <row r="298" spans="2:10" ht="16.2" customHeight="1" x14ac:dyDescent="0.3">
      <c r="B298" s="264">
        <v>401020202</v>
      </c>
      <c r="C298" s="262" t="s">
        <v>381</v>
      </c>
      <c r="D298" s="260">
        <f>SUMIF('RCDB 2021'!$A:$A,B298,'RCDB 2021'!$C:$C)</f>
        <v>0</v>
      </c>
      <c r="E298" s="260">
        <f>+SUMIF('AFPISA 2021'!E:E,'Consolidado 2021'!B298,'AFPISA 2021'!C:C)</f>
        <v>0</v>
      </c>
      <c r="F298" s="260">
        <v>0</v>
      </c>
      <c r="G298" s="260">
        <v>0</v>
      </c>
      <c r="H298" s="263">
        <f>+D298+E298+F298-G298</f>
        <v>0</v>
      </c>
      <c r="I298" s="261">
        <f>+VLOOKUP(B298,Clasificaciones!C:C,1,FALSE)</f>
        <v>401020202</v>
      </c>
    </row>
    <row r="299" spans="2:10" s="250" customFormat="1" ht="27.6" x14ac:dyDescent="0.3">
      <c r="B299" s="257">
        <v>40103</v>
      </c>
      <c r="C299" s="258" t="s">
        <v>382</v>
      </c>
      <c r="D299" s="259">
        <f>+SUM(D300:D304)</f>
        <v>1197747725</v>
      </c>
      <c r="E299" s="259">
        <f>+SUM(E300:E304)</f>
        <v>3730673990</v>
      </c>
      <c r="F299" s="260">
        <v>0</v>
      </c>
      <c r="G299" s="260">
        <v>0</v>
      </c>
      <c r="H299" s="259">
        <f>+SUM(H300:H304)</f>
        <v>4928421715</v>
      </c>
      <c r="I299" s="261">
        <f>+VLOOKUP(B299,Clasificaciones!C:C,1,FALSE)</f>
        <v>40103</v>
      </c>
    </row>
    <row r="300" spans="2:10" ht="16.2" customHeight="1" x14ac:dyDescent="0.3">
      <c r="B300" s="264">
        <v>4010301</v>
      </c>
      <c r="C300" s="262" t="s">
        <v>1105</v>
      </c>
      <c r="D300" s="260">
        <f>SUMIF('RCDB 2021'!$A:$A,B300,'RCDB 2021'!$C:$C)</f>
        <v>500000000</v>
      </c>
      <c r="E300" s="260">
        <f>+SUMIF('AFPISA 2021'!E:E,'Consolidado 2021'!B300,'AFPISA 2021'!C:C)</f>
        <v>0</v>
      </c>
      <c r="F300" s="260">
        <v>0</v>
      </c>
      <c r="G300" s="260">
        <v>0</v>
      </c>
      <c r="H300" s="263">
        <f>+D300+E300+F300-G300</f>
        <v>500000000</v>
      </c>
      <c r="I300" s="261">
        <f>+VLOOKUP(B300,Clasificaciones!C:C,1,FALSE)</f>
        <v>4010301</v>
      </c>
    </row>
    <row r="301" spans="2:10" ht="16.2" customHeight="1" x14ac:dyDescent="0.3">
      <c r="B301" s="262">
        <v>4010101</v>
      </c>
      <c r="C301" s="262" t="s">
        <v>591</v>
      </c>
      <c r="D301" s="260">
        <v>0</v>
      </c>
      <c r="E301" s="260">
        <f>+SUMIF('AFPISA 2021'!E:E,'Consolidado 2021'!B301,'AFPISA 2021'!C:C)</f>
        <v>2108072950</v>
      </c>
      <c r="F301" s="260">
        <v>0</v>
      </c>
      <c r="G301" s="260">
        <v>0</v>
      </c>
      <c r="H301" s="263">
        <f>+D301+E301+F301-G301</f>
        <v>2108072950</v>
      </c>
      <c r="I301" s="261">
        <f>+VLOOKUP(B301,Clasificaciones!C:C,1,FALSE)</f>
        <v>4010101</v>
      </c>
    </row>
    <row r="302" spans="2:10" ht="16.2" customHeight="1" x14ac:dyDescent="0.3">
      <c r="B302" s="262">
        <v>4010102</v>
      </c>
      <c r="C302" s="262" t="s">
        <v>593</v>
      </c>
      <c r="D302" s="260">
        <v>0</v>
      </c>
      <c r="E302" s="260">
        <f>+SUMIF('AFPISA 2021'!E:E,'Consolidado 2021'!B302,'AFPISA 2021'!C:C)</f>
        <v>1622601040</v>
      </c>
      <c r="F302" s="260">
        <v>0</v>
      </c>
      <c r="G302" s="260">
        <v>0</v>
      </c>
      <c r="H302" s="263">
        <f>+D302+E302+F302-G302</f>
        <v>1622601040</v>
      </c>
      <c r="I302" s="261">
        <f>+VLOOKUP(B302,Clasificaciones!C:C,1,FALSE)</f>
        <v>4010102</v>
      </c>
    </row>
    <row r="303" spans="2:10" ht="16.2" customHeight="1" x14ac:dyDescent="0.3">
      <c r="B303" s="264">
        <v>4010302</v>
      </c>
      <c r="C303" s="262" t="s">
        <v>1105</v>
      </c>
      <c r="D303" s="260">
        <f>SUMIF('RCDB 2021'!$A:$A,B303,'RCDB 2021'!$C:$C)</f>
        <v>660247725</v>
      </c>
      <c r="E303" s="260">
        <f>+SUMIF('AFPISA 2021'!E:E,'Consolidado 2021'!B303,'AFPISA 2021'!C:C)</f>
        <v>0</v>
      </c>
      <c r="F303" s="260">
        <v>0</v>
      </c>
      <c r="G303" s="260">
        <v>0</v>
      </c>
      <c r="H303" s="263">
        <f>+D303+E303+F303-G303</f>
        <v>660247725</v>
      </c>
      <c r="I303" s="261">
        <f>+VLOOKUP(B303,Clasificaciones!C:C,1,FALSE)</f>
        <v>4010302</v>
      </c>
    </row>
    <row r="304" spans="2:10" ht="16.2" customHeight="1" x14ac:dyDescent="0.3">
      <c r="B304" s="262">
        <v>4010303</v>
      </c>
      <c r="C304" s="262" t="s">
        <v>385</v>
      </c>
      <c r="D304" s="260">
        <f>SUMIF('RCDB 2021'!$A:$A,B304,'RCDB 2021'!$C:$C)</f>
        <v>37500000</v>
      </c>
      <c r="E304" s="260">
        <f>+SUMIF('AFPISA 2021'!E:E,'Consolidado 2021'!B304,'AFPISA 2021'!C:C)</f>
        <v>0</v>
      </c>
      <c r="F304" s="260">
        <v>0</v>
      </c>
      <c r="G304" s="260">
        <v>0</v>
      </c>
      <c r="H304" s="263">
        <f>+D304+E304+F304-G304</f>
        <v>37500000</v>
      </c>
      <c r="I304" s="261">
        <f>+VLOOKUP(B304,Clasificaciones!C:C,1,FALSE)</f>
        <v>4010303</v>
      </c>
    </row>
    <row r="305" spans="2:10" s="250" customFormat="1" ht="16.2" customHeight="1" x14ac:dyDescent="0.3">
      <c r="B305" s="257">
        <v>402</v>
      </c>
      <c r="C305" s="258" t="s">
        <v>386</v>
      </c>
      <c r="D305" s="259">
        <f>+D307+D306</f>
        <v>407255494</v>
      </c>
      <c r="E305" s="259">
        <f>+SUM(E307)</f>
        <v>0</v>
      </c>
      <c r="F305" s="260">
        <v>0</v>
      </c>
      <c r="G305" s="260">
        <v>0</v>
      </c>
      <c r="H305" s="259">
        <f>+SUM(H307)+H306</f>
        <v>407255494</v>
      </c>
      <c r="I305" s="261">
        <f>+VLOOKUP(B305,Clasificaciones!C:C,1,FALSE)</f>
        <v>402</v>
      </c>
    </row>
    <row r="306" spans="2:10" ht="16.2" customHeight="1" x14ac:dyDescent="0.3">
      <c r="B306" s="264">
        <v>40202</v>
      </c>
      <c r="C306" s="262" t="s">
        <v>387</v>
      </c>
      <c r="D306" s="260">
        <f>SUMIF('RCDB 2021'!$A:$A,B306,'RCDB 2021'!$C:$C)</f>
        <v>636364</v>
      </c>
      <c r="E306" s="260">
        <f>+SUM(E307)</f>
        <v>0</v>
      </c>
      <c r="F306" s="260">
        <v>0</v>
      </c>
      <c r="G306" s="260">
        <v>0</v>
      </c>
      <c r="H306" s="260">
        <f>+D306</f>
        <v>636364</v>
      </c>
      <c r="I306" s="261">
        <f>+VLOOKUP(B306,Clasificaciones!C:C,1,FALSE)</f>
        <v>40202</v>
      </c>
    </row>
    <row r="307" spans="2:10" s="250" customFormat="1" ht="16.2" customHeight="1" x14ac:dyDescent="0.3">
      <c r="B307" s="257">
        <v>40203</v>
      </c>
      <c r="C307" s="258" t="s">
        <v>388</v>
      </c>
      <c r="D307" s="259">
        <f>+SUM(D308)</f>
        <v>406619130</v>
      </c>
      <c r="E307" s="259">
        <f>+SUM(E308)</f>
        <v>0</v>
      </c>
      <c r="F307" s="260">
        <v>0</v>
      </c>
      <c r="G307" s="260">
        <v>0</v>
      </c>
      <c r="H307" s="259">
        <f>+SUM(H308)</f>
        <v>406619130</v>
      </c>
      <c r="I307" s="261">
        <f>+VLOOKUP(B307,Clasificaciones!C:C,1,FALSE)</f>
        <v>40203</v>
      </c>
    </row>
    <row r="308" spans="2:10" ht="16.2" customHeight="1" x14ac:dyDescent="0.3">
      <c r="B308" s="264">
        <v>4020302</v>
      </c>
      <c r="C308" s="262" t="s">
        <v>389</v>
      </c>
      <c r="D308" s="260">
        <f>SUMIF('RCDB 2021'!$A:$A,B308,'RCDB 2021'!$C:$C)</f>
        <v>406619130</v>
      </c>
      <c r="E308" s="260">
        <f>+SUMIF('AFPISA 2021'!E:E,'Consolidado 2021'!B308,'AFPISA 2021'!C:C)</f>
        <v>0</v>
      </c>
      <c r="F308" s="260">
        <v>0</v>
      </c>
      <c r="G308" s="260">
        <v>0</v>
      </c>
      <c r="H308" s="263">
        <f>+D308+E308+F308-G308</f>
        <v>406619130</v>
      </c>
      <c r="I308" s="261">
        <f>+VLOOKUP(B308,Clasificaciones!C:C,1,FALSE)</f>
        <v>4020302</v>
      </c>
    </row>
    <row r="309" spans="2:10" s="250" customFormat="1" ht="16.2" customHeight="1" x14ac:dyDescent="0.3">
      <c r="B309" s="257">
        <v>403</v>
      </c>
      <c r="C309" s="258" t="s">
        <v>390</v>
      </c>
      <c r="D309" s="259">
        <f>+D310+D327</f>
        <v>17892254487</v>
      </c>
      <c r="E309" s="259">
        <f>+E310+E327</f>
        <v>192950396</v>
      </c>
      <c r="F309" s="260">
        <v>0</v>
      </c>
      <c r="G309" s="260">
        <v>0</v>
      </c>
      <c r="H309" s="259">
        <f>+H310+H327</f>
        <v>18081210961</v>
      </c>
      <c r="I309" s="261">
        <f>+VLOOKUP(B309,Clasificaciones!C:C,1,FALSE)</f>
        <v>403</v>
      </c>
    </row>
    <row r="310" spans="2:10" s="250" customFormat="1" ht="16.2" customHeight="1" x14ac:dyDescent="0.3">
      <c r="B310" s="257">
        <v>40301</v>
      </c>
      <c r="C310" s="258" t="s">
        <v>391</v>
      </c>
      <c r="D310" s="259">
        <f>+D311+D325</f>
        <v>2776519532</v>
      </c>
      <c r="E310" s="259">
        <f>+E311+E325</f>
        <v>188749606</v>
      </c>
      <c r="F310" s="260">
        <v>0</v>
      </c>
      <c r="G310" s="260">
        <v>0</v>
      </c>
      <c r="H310" s="259">
        <f>+H311+H325</f>
        <v>2965476006</v>
      </c>
      <c r="I310" s="261">
        <f>+VLOOKUP(B310,Clasificaciones!C:C,1,FALSE)</f>
        <v>40301</v>
      </c>
    </row>
    <row r="311" spans="2:10" s="250" customFormat="1" ht="16.2" customHeight="1" x14ac:dyDescent="0.3">
      <c r="B311" s="257">
        <v>4030101</v>
      </c>
      <c r="C311" s="258" t="s">
        <v>391</v>
      </c>
      <c r="D311" s="259">
        <f>+SUM(D312:D324)</f>
        <v>2776323916</v>
      </c>
      <c r="E311" s="259">
        <f>+SUM(E312:E324)</f>
        <v>188749606</v>
      </c>
      <c r="F311" s="260">
        <v>0</v>
      </c>
      <c r="G311" s="260">
        <v>0</v>
      </c>
      <c r="H311" s="259">
        <f>+SUM(H312:H324)</f>
        <v>2965280390</v>
      </c>
      <c r="I311" s="261">
        <f>+VLOOKUP(B311,Clasificaciones!C:C,1,FALSE)</f>
        <v>4030101</v>
      </c>
    </row>
    <row r="312" spans="2:10" ht="16.2" customHeight="1" x14ac:dyDescent="0.3">
      <c r="B312" s="264">
        <v>403010101</v>
      </c>
      <c r="C312" s="262" t="s">
        <v>392</v>
      </c>
      <c r="D312" s="260">
        <f>SUMIF('RCDB 2021'!$A:$A,B312,'RCDB 2021'!$C:$C)</f>
        <v>527403157</v>
      </c>
      <c r="E312" s="260">
        <f>+SUMIF('AFPISA 2021'!E:E,'Consolidado 2021'!B312,'AFPISA 2021'!C:C)</f>
        <v>0</v>
      </c>
      <c r="F312" s="737">
        <f>-3993922+4200790</f>
        <v>206868</v>
      </c>
      <c r="G312" s="260">
        <v>0</v>
      </c>
      <c r="H312" s="263">
        <f>+D312+E312+F312-G312</f>
        <v>527610025</v>
      </c>
      <c r="I312" s="261">
        <f>+VLOOKUP(B312,Clasificaciones!C:C,1,FALSE)</f>
        <v>403010101</v>
      </c>
      <c r="J312" s="253" t="s">
        <v>1106</v>
      </c>
    </row>
    <row r="313" spans="2:10" ht="16.2" customHeight="1" x14ac:dyDescent="0.3">
      <c r="B313" s="264">
        <v>403010103</v>
      </c>
      <c r="C313" s="262" t="s">
        <v>393</v>
      </c>
      <c r="D313" s="260">
        <f>SUMIF('RCDB 2021'!$A:$A,B313,'RCDB 2021'!$C:$C)</f>
        <v>31332712</v>
      </c>
      <c r="E313" s="260">
        <f>+SUMIF('AFPISA 2021'!E:E,'Consolidado 2021'!B313,'AFPISA 2021'!C:C)</f>
        <v>0</v>
      </c>
      <c r="F313" s="260">
        <v>0</v>
      </c>
      <c r="G313" s="260">
        <v>0</v>
      </c>
      <c r="H313" s="263">
        <f t="shared" ref="H313:H324" si="9">+D313+E313+F313-G313</f>
        <v>31332712</v>
      </c>
      <c r="I313" s="261">
        <f>+VLOOKUP(B313,Clasificaciones!C:C,1,FALSE)</f>
        <v>403010103</v>
      </c>
    </row>
    <row r="314" spans="2:10" ht="16.2" customHeight="1" x14ac:dyDescent="0.3">
      <c r="B314" s="264">
        <v>403010104</v>
      </c>
      <c r="C314" s="262" t="s">
        <v>202</v>
      </c>
      <c r="D314" s="260">
        <f>SUMIF('RCDB 2021'!$A:$A,B314,'RCDB 2021'!$C:$C)</f>
        <v>27130882</v>
      </c>
      <c r="E314" s="260">
        <f>+SUMIF('AFPISA 2021'!E:E,'Consolidado 2021'!B314,'AFPISA 2021'!C:C)</f>
        <v>0</v>
      </c>
      <c r="F314" s="260">
        <v>0</v>
      </c>
      <c r="G314" s="260">
        <v>0</v>
      </c>
      <c r="H314" s="263">
        <f t="shared" si="9"/>
        <v>27130882</v>
      </c>
      <c r="I314" s="261">
        <f>+VLOOKUP(B314,Clasificaciones!C:C,1,FALSE)</f>
        <v>403010104</v>
      </c>
    </row>
    <row r="315" spans="2:10" ht="16.2" customHeight="1" x14ac:dyDescent="0.3">
      <c r="B315" s="264">
        <v>403010105</v>
      </c>
      <c r="C315" s="262" t="s">
        <v>394</v>
      </c>
      <c r="D315" s="260">
        <f>SUMIF('RCDB 2021'!$A:$A,B315,'RCDB 2021'!$C:$C)</f>
        <v>627968163</v>
      </c>
      <c r="E315" s="260">
        <f>+SUMIF('AFPISA 2021'!E:E,'Consolidado 2021'!B315,'AFPISA 2021'!C:C)</f>
        <v>174046712</v>
      </c>
      <c r="F315" s="260">
        <v>0</v>
      </c>
      <c r="G315" s="260">
        <v>0</v>
      </c>
      <c r="H315" s="263">
        <f t="shared" si="9"/>
        <v>802014875</v>
      </c>
      <c r="I315" s="261">
        <f>+VLOOKUP(B315,Clasificaciones!C:C,1,FALSE)</f>
        <v>403010105</v>
      </c>
    </row>
    <row r="316" spans="2:10" ht="16.2" customHeight="1" x14ac:dyDescent="0.3">
      <c r="B316" s="264">
        <v>403010106</v>
      </c>
      <c r="C316" s="262" t="s">
        <v>205</v>
      </c>
      <c r="D316" s="260">
        <f>SUMIF('RCDB 2021'!$A:$A,B316,'RCDB 2021'!$C:$C)</f>
        <v>192561482</v>
      </c>
      <c r="E316" s="260">
        <f>+SUMIF('AFPISA 2021'!E:E,'Consolidado 2021'!B316,'AFPISA 2021'!C:C)</f>
        <v>32894</v>
      </c>
      <c r="F316" s="260">
        <v>0</v>
      </c>
      <c r="G316" s="260">
        <v>0</v>
      </c>
      <c r="H316" s="263">
        <f t="shared" si="9"/>
        <v>192594376</v>
      </c>
      <c r="I316" s="261">
        <f>+VLOOKUP(B316,Clasificaciones!C:C,1,FALSE)</f>
        <v>403010106</v>
      </c>
    </row>
    <row r="317" spans="2:10" ht="16.2" customHeight="1" x14ac:dyDescent="0.3">
      <c r="B317" s="264">
        <v>403010107</v>
      </c>
      <c r="C317" s="262" t="s">
        <v>395</v>
      </c>
      <c r="D317" s="260">
        <f>SUMIF('RCDB 2021'!$A:$A,B317,'RCDB 2021'!$C:$C)</f>
        <v>923827093</v>
      </c>
      <c r="E317" s="260">
        <f>+SUMIF('AFPISA 2021'!E:E,'Consolidado 2021'!B317,'AFPISA 2021'!C:C)</f>
        <v>14670000</v>
      </c>
      <c r="F317" s="260">
        <v>0</v>
      </c>
      <c r="G317" s="260">
        <v>0</v>
      </c>
      <c r="H317" s="263">
        <f t="shared" si="9"/>
        <v>938497093</v>
      </c>
      <c r="I317" s="261">
        <f>+VLOOKUP(B317,Clasificaciones!C:C,1,FALSE)</f>
        <v>403010107</v>
      </c>
    </row>
    <row r="318" spans="2:10" ht="16.2" customHeight="1" x14ac:dyDescent="0.3">
      <c r="B318" s="264">
        <v>403010108</v>
      </c>
      <c r="C318" s="262" t="s">
        <v>396</v>
      </c>
      <c r="D318" s="260">
        <f>SUMIF('RCDB 2021'!$A:$A,B318,'RCDB 2021'!$C:$C)</f>
        <v>2986304</v>
      </c>
      <c r="E318" s="260">
        <f>+SUMIF('AFPISA 2021'!E:E,'Consolidado 2021'!B318,'AFPISA 2021'!C:C)</f>
        <v>0</v>
      </c>
      <c r="F318" s="260">
        <v>0</v>
      </c>
      <c r="G318" s="260">
        <v>0</v>
      </c>
      <c r="H318" s="263">
        <f t="shared" si="9"/>
        <v>2986304</v>
      </c>
      <c r="I318" s="261">
        <f>+VLOOKUP(B318,Clasificaciones!C:C,1,FALSE)</f>
        <v>403010108</v>
      </c>
    </row>
    <row r="319" spans="2:10" ht="16.2" customHeight="1" x14ac:dyDescent="0.3">
      <c r="B319" s="264">
        <v>403010109</v>
      </c>
      <c r="C319" s="262" t="s">
        <v>397</v>
      </c>
      <c r="D319" s="260">
        <f>SUMIF('RCDB 2021'!$A:$A,B319,'RCDB 2021'!$C:$C)</f>
        <v>848877</v>
      </c>
      <c r="E319" s="260">
        <f>+SUMIF('AFPISA 2021'!E:E,'Consolidado 2021'!B319,'AFPISA 2021'!C:C)</f>
        <v>0</v>
      </c>
      <c r="F319" s="260">
        <v>0</v>
      </c>
      <c r="G319" s="260">
        <v>0</v>
      </c>
      <c r="H319" s="263">
        <f t="shared" si="9"/>
        <v>848877</v>
      </c>
      <c r="I319" s="261">
        <f>+VLOOKUP(B319,Clasificaciones!C:C,1,FALSE)</f>
        <v>403010109</v>
      </c>
    </row>
    <row r="320" spans="2:10" ht="16.2" customHeight="1" x14ac:dyDescent="0.3">
      <c r="B320" s="264">
        <v>403010114</v>
      </c>
      <c r="C320" s="262" t="s">
        <v>398</v>
      </c>
      <c r="D320" s="260">
        <f>SUMIF('RCDB 2021'!$A:$A,B320,'RCDB 2021'!$C:$C)</f>
        <v>866853</v>
      </c>
      <c r="E320" s="260">
        <f>+SUMIF('AFPISA 2021'!E:E,'Consolidado 2021'!B320,'AFPISA 2021'!C:C)</f>
        <v>0</v>
      </c>
      <c r="F320" s="260">
        <v>0</v>
      </c>
      <c r="G320" s="260">
        <v>0</v>
      </c>
      <c r="H320" s="263">
        <f t="shared" si="9"/>
        <v>866853</v>
      </c>
      <c r="I320" s="261">
        <f>+VLOOKUP(B320,Clasificaciones!C:C,1,FALSE)</f>
        <v>403010114</v>
      </c>
    </row>
    <row r="321" spans="2:10" ht="16.2" customHeight="1" x14ac:dyDescent="0.3">
      <c r="B321" s="264">
        <v>403010116</v>
      </c>
      <c r="C321" s="262" t="s">
        <v>399</v>
      </c>
      <c r="D321" s="260">
        <f>SUMIF('RCDB 2021'!$A:$A,B321,'RCDB 2021'!$C:$C)</f>
        <v>22733755</v>
      </c>
      <c r="E321" s="260">
        <f>+SUMIF('AFPISA 2021'!E:E,'Consolidado 2021'!B321,'AFPISA 2021'!C:C)</f>
        <v>0</v>
      </c>
      <c r="F321" s="260">
        <v>0</v>
      </c>
      <c r="G321" s="260">
        <v>0</v>
      </c>
      <c r="H321" s="263">
        <f t="shared" si="9"/>
        <v>22733755</v>
      </c>
      <c r="I321" s="261">
        <f>+VLOOKUP(B321,Clasificaciones!C:C,1,FALSE)</f>
        <v>403010116</v>
      </c>
    </row>
    <row r="322" spans="2:10" ht="16.2" customHeight="1" x14ac:dyDescent="0.3">
      <c r="B322" s="264">
        <v>403010117</v>
      </c>
      <c r="C322" s="262" t="s">
        <v>400</v>
      </c>
      <c r="D322" s="260">
        <f>SUMIF('RCDB 2021'!$A:$A,B322,'RCDB 2021'!$C:$C)</f>
        <v>297165671</v>
      </c>
      <c r="E322" s="260">
        <f>+SUMIF('AFPISA 2021'!E:E,'Consolidado 2021'!B322,'AFPISA 2021'!C:C)</f>
        <v>0</v>
      </c>
      <c r="F322" s="260">
        <v>0</v>
      </c>
      <c r="G322" s="260">
        <v>0</v>
      </c>
      <c r="H322" s="263">
        <f t="shared" si="9"/>
        <v>297165671</v>
      </c>
      <c r="I322" s="261">
        <f>+VLOOKUP(B322,Clasificaciones!C:C,1,FALSE)</f>
        <v>403010117</v>
      </c>
    </row>
    <row r="323" spans="2:10" ht="16.2" customHeight="1" x14ac:dyDescent="0.3">
      <c r="B323" s="264">
        <v>403010118</v>
      </c>
      <c r="C323" s="262" t="s">
        <v>401</v>
      </c>
      <c r="D323" s="260">
        <f>SUMIF('RCDB 2021'!$A:$A,B323,'RCDB 2021'!$C:$C)</f>
        <v>115351496</v>
      </c>
      <c r="E323" s="260">
        <f>+SUMIF('AFPISA 2021'!E:E,'Consolidado 2021'!B323,'AFPISA 2021'!C:C)</f>
        <v>0</v>
      </c>
      <c r="F323" s="260">
        <v>0</v>
      </c>
      <c r="G323" s="260">
        <v>0</v>
      </c>
      <c r="H323" s="263">
        <f t="shared" si="9"/>
        <v>115351496</v>
      </c>
      <c r="I323" s="261">
        <f>+VLOOKUP(B323,Clasificaciones!C:C,1,FALSE)</f>
        <v>403010118</v>
      </c>
    </row>
    <row r="324" spans="2:10" ht="16.2" customHeight="1" x14ac:dyDescent="0.3">
      <c r="B324" s="264">
        <v>403010129</v>
      </c>
      <c r="C324" s="262" t="s">
        <v>402</v>
      </c>
      <c r="D324" s="260">
        <f>SUMIF('RCDB 2021'!$A:$A,B324,'RCDB 2021'!$C:$C)</f>
        <v>6147471</v>
      </c>
      <c r="E324" s="260">
        <f>+SUMIF('AFPISA 2021'!E:E,'Consolidado 2021'!B324,'AFPISA 2021'!C:C)</f>
        <v>0</v>
      </c>
      <c r="F324" s="260">
        <v>0</v>
      </c>
      <c r="G324" s="260">
        <v>0</v>
      </c>
      <c r="H324" s="263">
        <f t="shared" si="9"/>
        <v>6147471</v>
      </c>
      <c r="I324" s="261">
        <f>+VLOOKUP(B324,Clasificaciones!C:C,1,FALSE)</f>
        <v>403010129</v>
      </c>
    </row>
    <row r="325" spans="2:10" s="250" customFormat="1" ht="16.2" customHeight="1" x14ac:dyDescent="0.3">
      <c r="B325" s="257">
        <v>4030102</v>
      </c>
      <c r="C325" s="258" t="s">
        <v>403</v>
      </c>
      <c r="D325" s="259">
        <f>+SUM(D326)</f>
        <v>195616</v>
      </c>
      <c r="E325" s="259">
        <f>+SUM(E326)</f>
        <v>0</v>
      </c>
      <c r="F325" s="260">
        <v>0</v>
      </c>
      <c r="G325" s="260">
        <v>0</v>
      </c>
      <c r="H325" s="259">
        <f>+SUM(H326)</f>
        <v>195616</v>
      </c>
      <c r="I325" s="261">
        <f>+VLOOKUP(B325,Clasificaciones!C:C,1,FALSE)</f>
        <v>4030102</v>
      </c>
    </row>
    <row r="326" spans="2:10" ht="16.2" customHeight="1" x14ac:dyDescent="0.3">
      <c r="B326" s="264">
        <v>403010201</v>
      </c>
      <c r="C326" s="262" t="s">
        <v>403</v>
      </c>
      <c r="D326" s="260">
        <f>SUMIF('RCDB 2021'!$A:$A,B326,'RCDB 2021'!$C:$C)</f>
        <v>195616</v>
      </c>
      <c r="E326" s="260">
        <f>+SUMIF('AFPISA 2021'!E:E,'Consolidado 2021'!B326,'AFPISA 2021'!C:C)</f>
        <v>0</v>
      </c>
      <c r="F326" s="260">
        <v>0</v>
      </c>
      <c r="G326" s="260">
        <v>0</v>
      </c>
      <c r="H326" s="263">
        <f>+D326+E326+F326-G326</f>
        <v>195616</v>
      </c>
      <c r="I326" s="261">
        <f>+VLOOKUP(B326,Clasificaciones!C:C,1,FALSE)</f>
        <v>403010201</v>
      </c>
    </row>
    <row r="327" spans="2:10" s="250" customFormat="1" ht="16.2" customHeight="1" x14ac:dyDescent="0.3">
      <c r="B327" s="257">
        <v>40302</v>
      </c>
      <c r="C327" s="258" t="s">
        <v>404</v>
      </c>
      <c r="D327" s="259">
        <f>+D328+D346</f>
        <v>15115734955</v>
      </c>
      <c r="E327" s="259">
        <f>+SUM(E328)</f>
        <v>4200790</v>
      </c>
      <c r="F327" s="260">
        <v>0</v>
      </c>
      <c r="G327" s="260">
        <v>0</v>
      </c>
      <c r="H327" s="259">
        <f>+H328+H346</f>
        <v>15115734955</v>
      </c>
      <c r="I327" s="261">
        <f>+VLOOKUP(B327,Clasificaciones!C:C,1,FALSE)</f>
        <v>40302</v>
      </c>
    </row>
    <row r="328" spans="2:10" s="250" customFormat="1" ht="16.2" customHeight="1" x14ac:dyDescent="0.3">
      <c r="B328" s="257">
        <v>4030201</v>
      </c>
      <c r="C328" s="258" t="s">
        <v>405</v>
      </c>
      <c r="D328" s="259">
        <f>+SUM(D329:D345)</f>
        <v>15115469650</v>
      </c>
      <c r="E328" s="259">
        <f>+SUM(E329:E345)</f>
        <v>4200790</v>
      </c>
      <c r="F328" s="260">
        <v>0</v>
      </c>
      <c r="G328" s="260">
        <v>0</v>
      </c>
      <c r="H328" s="259">
        <f>+SUM(H329:H345)</f>
        <v>15115469650</v>
      </c>
      <c r="I328" s="261">
        <f>+VLOOKUP(B328,Clasificaciones!C:C,1,FALSE)</f>
        <v>4030201</v>
      </c>
    </row>
    <row r="329" spans="2:10" ht="16.2" customHeight="1" x14ac:dyDescent="0.3">
      <c r="B329" s="264">
        <v>403020101</v>
      </c>
      <c r="C329" s="262" t="s">
        <v>392</v>
      </c>
      <c r="D329" s="260">
        <f>SUMIF('RCDB 2021'!$A:$A,B329,'RCDB 2021'!$C:$C)</f>
        <v>287339506</v>
      </c>
      <c r="E329" s="260">
        <f>+SUMIF('AFPISA 2021'!E:E,'Consolidado 2021'!B329,'AFPISA 2021'!C:C)</f>
        <v>0</v>
      </c>
      <c r="F329" s="260">
        <v>0</v>
      </c>
      <c r="G329" s="260">
        <v>0</v>
      </c>
      <c r="H329" s="263">
        <f t="shared" ref="H329:H345" si="10">+D329+E329+F329-G329</f>
        <v>287339506</v>
      </c>
      <c r="I329" s="261">
        <f>+VLOOKUP(B329,Clasificaciones!C:C,1,FALSE)</f>
        <v>403020101</v>
      </c>
    </row>
    <row r="330" spans="2:10" ht="16.2" customHeight="1" x14ac:dyDescent="0.3">
      <c r="B330" s="264">
        <v>403020102</v>
      </c>
      <c r="C330" s="262" t="s">
        <v>240</v>
      </c>
      <c r="D330" s="260">
        <f>SUMIF('RCDB 2021'!$A:$A,B330,'RCDB 2021'!$C:$C)</f>
        <v>50810352</v>
      </c>
      <c r="E330" s="260">
        <f>+SUMIF('AFPISA 2021'!E:E,'Consolidado 2021'!B330,'AFPISA 2021'!C:C)</f>
        <v>0</v>
      </c>
      <c r="F330" s="260">
        <v>0</v>
      </c>
      <c r="G330" s="260">
        <v>0</v>
      </c>
      <c r="H330" s="263">
        <f t="shared" si="10"/>
        <v>50810352</v>
      </c>
      <c r="I330" s="261">
        <f>+VLOOKUP(B330,Clasificaciones!C:C,1,FALSE)</f>
        <v>403020102</v>
      </c>
    </row>
    <row r="331" spans="2:10" ht="16.2" customHeight="1" x14ac:dyDescent="0.3">
      <c r="B331" s="264">
        <v>403020103</v>
      </c>
      <c r="C331" s="262" t="s">
        <v>393</v>
      </c>
      <c r="D331" s="260">
        <f>SUMIF('RCDB 2021'!$A:$A,B331,'RCDB 2021'!$C:$C)</f>
        <v>26698767</v>
      </c>
      <c r="E331" s="260">
        <f>+SUMIF('AFPISA 2021'!E:E,'Consolidado 2021'!B331,'AFPISA 2021'!C:C)</f>
        <v>0</v>
      </c>
      <c r="F331" s="260">
        <v>0</v>
      </c>
      <c r="G331" s="260">
        <v>0</v>
      </c>
      <c r="H331" s="263">
        <f t="shared" si="10"/>
        <v>26698767</v>
      </c>
      <c r="I331" s="261">
        <f>+VLOOKUP(B331,Clasificaciones!C:C,1,FALSE)</f>
        <v>403020103</v>
      </c>
    </row>
    <row r="332" spans="2:10" ht="16.2" customHeight="1" x14ac:dyDescent="0.3">
      <c r="B332" s="264">
        <v>403020104</v>
      </c>
      <c r="C332" s="262" t="s">
        <v>406</v>
      </c>
      <c r="D332" s="260">
        <f>SUMIF('RCDB 2021'!$A:$A,B332,'RCDB 2021'!$C:$C)</f>
        <v>1045538193</v>
      </c>
      <c r="E332" s="260">
        <f>+SUMIF('AFPISA 2021'!E:E,'Consolidado 2021'!B332,'AFPISA 2021'!C:C)</f>
        <v>0</v>
      </c>
      <c r="F332" s="260">
        <v>0</v>
      </c>
      <c r="G332" s="260">
        <v>0</v>
      </c>
      <c r="H332" s="263">
        <f t="shared" si="10"/>
        <v>1045538193</v>
      </c>
      <c r="I332" s="261">
        <f>+VLOOKUP(B332,Clasificaciones!C:C,1,FALSE)</f>
        <v>403020104</v>
      </c>
    </row>
    <row r="333" spans="2:10" ht="16.2" customHeight="1" x14ac:dyDescent="0.3">
      <c r="B333" s="264">
        <v>403020105</v>
      </c>
      <c r="C333" s="262" t="s">
        <v>394</v>
      </c>
      <c r="D333" s="260">
        <f>SUMIF('RCDB 2021'!$A:$A,B333,'RCDB 2021'!$C:$C)</f>
        <v>2031005218</v>
      </c>
      <c r="E333" s="260">
        <f>+SUMIF('AFPISA 2021'!E:E,'Consolidado 2021'!B333,'AFPISA 2021'!C:C)</f>
        <v>4200790</v>
      </c>
      <c r="F333" s="260">
        <v>0</v>
      </c>
      <c r="G333" s="737">
        <f>+E333</f>
        <v>4200790</v>
      </c>
      <c r="H333" s="263">
        <f>+D333+E333+F333-G333</f>
        <v>2031005218</v>
      </c>
      <c r="I333" s="261">
        <f>+VLOOKUP(B333,Clasificaciones!C:C,1,FALSE)</f>
        <v>403020105</v>
      </c>
      <c r="J333" s="253" t="s">
        <v>1106</v>
      </c>
    </row>
    <row r="334" spans="2:10" ht="16.2" customHeight="1" x14ac:dyDescent="0.3">
      <c r="B334" s="264">
        <v>403020106</v>
      </c>
      <c r="C334" s="262" t="s">
        <v>205</v>
      </c>
      <c r="D334" s="260">
        <f>SUMIF('RCDB 2021'!$A:$A,B334,'RCDB 2021'!$C:$C)</f>
        <v>2040036768</v>
      </c>
      <c r="E334" s="260">
        <f>+SUMIF('AFPISA 2021'!E:E,'Consolidado 2021'!B334,'AFPISA 2021'!C:C)</f>
        <v>0</v>
      </c>
      <c r="F334" s="260">
        <v>0</v>
      </c>
      <c r="G334" s="260">
        <v>0</v>
      </c>
      <c r="H334" s="263">
        <f t="shared" si="10"/>
        <v>2040036768</v>
      </c>
      <c r="I334" s="261">
        <f>+VLOOKUP(B334,Clasificaciones!C:C,1,FALSE)</f>
        <v>403020106</v>
      </c>
    </row>
    <row r="335" spans="2:10" ht="16.2" customHeight="1" x14ac:dyDescent="0.3">
      <c r="B335" s="264">
        <v>403020107</v>
      </c>
      <c r="C335" s="262" t="s">
        <v>395</v>
      </c>
      <c r="D335" s="260">
        <f>SUMIF('RCDB 2021'!$A:$A,B335,'RCDB 2021'!$C:$C)</f>
        <v>1631143199</v>
      </c>
      <c r="E335" s="260">
        <f>+SUMIF('AFPISA 2021'!E:E,'Consolidado 2021'!B335,'AFPISA 2021'!C:C)</f>
        <v>0</v>
      </c>
      <c r="F335" s="260">
        <v>0</v>
      </c>
      <c r="G335" s="260">
        <v>0</v>
      </c>
      <c r="H335" s="263">
        <f t="shared" si="10"/>
        <v>1631143199</v>
      </c>
      <c r="I335" s="261">
        <f>+VLOOKUP(B335,Clasificaciones!C:C,1,FALSE)</f>
        <v>403020107</v>
      </c>
    </row>
    <row r="336" spans="2:10" ht="16.2" customHeight="1" x14ac:dyDescent="0.3">
      <c r="B336" s="264">
        <v>403020108</v>
      </c>
      <c r="C336" s="262" t="s">
        <v>396</v>
      </c>
      <c r="D336" s="260">
        <f>SUMIF('RCDB 2021'!$A:$A,B336,'RCDB 2021'!$C:$C)</f>
        <v>148298340</v>
      </c>
      <c r="E336" s="260">
        <f>+SUMIF('AFPISA 2021'!E:E,'Consolidado 2021'!B336,'AFPISA 2021'!C:C)</f>
        <v>0</v>
      </c>
      <c r="F336" s="260">
        <v>0</v>
      </c>
      <c r="G336" s="260">
        <v>0</v>
      </c>
      <c r="H336" s="263">
        <f t="shared" si="10"/>
        <v>148298340</v>
      </c>
      <c r="I336" s="261">
        <f>+VLOOKUP(B336,Clasificaciones!C:C,1,FALSE)</f>
        <v>403020108</v>
      </c>
    </row>
    <row r="337" spans="2:11" ht="16.2" customHeight="1" x14ac:dyDescent="0.3">
      <c r="B337" s="264">
        <v>403020109</v>
      </c>
      <c r="C337" s="262" t="s">
        <v>397</v>
      </c>
      <c r="D337" s="260">
        <f>SUMIF('RCDB 2021'!$A:$A,B337,'RCDB 2021'!$C:$C)</f>
        <v>4845379</v>
      </c>
      <c r="E337" s="260">
        <f>+SUMIF('AFPISA 2021'!E:E,'Consolidado 2021'!B337,'AFPISA 2021'!C:C)</f>
        <v>0</v>
      </c>
      <c r="F337" s="260">
        <v>0</v>
      </c>
      <c r="G337" s="260">
        <v>0</v>
      </c>
      <c r="H337" s="263">
        <f t="shared" si="10"/>
        <v>4845379</v>
      </c>
      <c r="I337" s="261">
        <f>+VLOOKUP(B337,Clasificaciones!C:C,1,FALSE)</f>
        <v>403020109</v>
      </c>
    </row>
    <row r="338" spans="2:11" ht="16.2" customHeight="1" x14ac:dyDescent="0.3">
      <c r="B338" s="264">
        <v>403020113</v>
      </c>
      <c r="C338" s="262" t="s">
        <v>407</v>
      </c>
      <c r="D338" s="260">
        <f>SUMIF('RCDB 2021'!$A:$A,B338,'RCDB 2021'!$C:$C)</f>
        <v>1138</v>
      </c>
      <c r="E338" s="260">
        <f>+SUMIF('AFPISA 2021'!E:E,'Consolidado 2021'!B338,'AFPISA 2021'!C:C)</f>
        <v>0</v>
      </c>
      <c r="F338" s="260">
        <v>0</v>
      </c>
      <c r="G338" s="260">
        <v>0</v>
      </c>
      <c r="H338" s="263">
        <f t="shared" si="10"/>
        <v>1138</v>
      </c>
      <c r="I338" s="261">
        <f>+VLOOKUP(B338,Clasificaciones!C:C,1,FALSE)</f>
        <v>403020113</v>
      </c>
    </row>
    <row r="339" spans="2:11" ht="16.2" customHeight="1" x14ac:dyDescent="0.3">
      <c r="B339" s="264">
        <v>403020117</v>
      </c>
      <c r="C339" s="262" t="s">
        <v>400</v>
      </c>
      <c r="D339" s="260">
        <f>SUMIF('RCDB 2021'!$A:$A,B339,'RCDB 2021'!$C:$C)</f>
        <v>5033923127</v>
      </c>
      <c r="E339" s="260">
        <f>+SUMIF('AFPISA 2021'!E:E,'Consolidado 2021'!B339,'AFPISA 2021'!C:C)</f>
        <v>0</v>
      </c>
      <c r="F339" s="260">
        <v>0</v>
      </c>
      <c r="G339" s="260">
        <v>0</v>
      </c>
      <c r="H339" s="263">
        <f t="shared" si="10"/>
        <v>5033923127</v>
      </c>
      <c r="I339" s="261">
        <f>+VLOOKUP(B339,Clasificaciones!C:C,1,FALSE)</f>
        <v>403020117</v>
      </c>
    </row>
    <row r="340" spans="2:11" ht="16.2" customHeight="1" x14ac:dyDescent="0.3">
      <c r="B340" s="264">
        <v>403020118</v>
      </c>
      <c r="C340" s="262" t="s">
        <v>401</v>
      </c>
      <c r="D340" s="260">
        <f>SUMIF('RCDB 2021'!$A:$A,B340,'RCDB 2021'!$C:$C)</f>
        <v>326940640</v>
      </c>
      <c r="E340" s="260">
        <f>+SUMIF('AFPISA 2021'!E:E,'Consolidado 2021'!B340,'AFPISA 2021'!C:C)</f>
        <v>0</v>
      </c>
      <c r="F340" s="260">
        <v>0</v>
      </c>
      <c r="G340" s="260">
        <v>0</v>
      </c>
      <c r="H340" s="263">
        <f t="shared" si="10"/>
        <v>326940640</v>
      </c>
      <c r="I340" s="261">
        <f>+VLOOKUP(B340,Clasificaciones!C:C,1,FALSE)</f>
        <v>403020118</v>
      </c>
    </row>
    <row r="341" spans="2:11" ht="16.2" customHeight="1" x14ac:dyDescent="0.3">
      <c r="B341" s="264">
        <v>403020119</v>
      </c>
      <c r="C341" s="262" t="s">
        <v>408</v>
      </c>
      <c r="D341" s="260">
        <f>SUMIF('RCDB 2021'!$A:$A,B341,'RCDB 2021'!$C:$C)</f>
        <v>1253618015</v>
      </c>
      <c r="E341" s="260">
        <f>+SUMIF('AFPISA 2021'!E:E,'Consolidado 2021'!B341,'AFPISA 2021'!C:C)</f>
        <v>0</v>
      </c>
      <c r="F341" s="260">
        <v>0</v>
      </c>
      <c r="G341" s="260">
        <v>0</v>
      </c>
      <c r="H341" s="263">
        <f t="shared" si="10"/>
        <v>1253618015</v>
      </c>
      <c r="I341" s="261">
        <f>+VLOOKUP(B341,Clasificaciones!C:C,1,FALSE)</f>
        <v>403020119</v>
      </c>
    </row>
    <row r="342" spans="2:11" ht="16.2" customHeight="1" x14ac:dyDescent="0.3">
      <c r="B342" s="264">
        <v>403020121</v>
      </c>
      <c r="C342" s="262" t="s">
        <v>409</v>
      </c>
      <c r="D342" s="260">
        <f>SUMIF('RCDB 2021'!$A:$A,B342,'RCDB 2021'!$C:$C)</f>
        <v>226700074</v>
      </c>
      <c r="E342" s="260">
        <f>+SUMIF('AFPISA 2021'!E:E,'Consolidado 2021'!B342,'AFPISA 2021'!C:C)</f>
        <v>0</v>
      </c>
      <c r="F342" s="260">
        <v>0</v>
      </c>
      <c r="G342" s="260">
        <v>0</v>
      </c>
      <c r="H342" s="263">
        <f t="shared" si="10"/>
        <v>226700074</v>
      </c>
      <c r="I342" s="261">
        <f>+VLOOKUP(B342,Clasificaciones!C:C,1,FALSE)</f>
        <v>403020121</v>
      </c>
    </row>
    <row r="343" spans="2:11" ht="16.2" customHeight="1" x14ac:dyDescent="0.3">
      <c r="B343" s="264">
        <v>403020129</v>
      </c>
      <c r="C343" s="262" t="s">
        <v>402</v>
      </c>
      <c r="D343" s="260">
        <f>SUMIF('RCDB 2021'!$A:$A,B343,'RCDB 2021'!$C:$C)</f>
        <v>347379263</v>
      </c>
      <c r="E343" s="260">
        <f>+SUMIF('AFPISA 2021'!E:E,'Consolidado 2021'!B343,'AFPISA 2021'!C:C)</f>
        <v>0</v>
      </c>
      <c r="F343" s="260">
        <v>0</v>
      </c>
      <c r="G343" s="260">
        <v>0</v>
      </c>
      <c r="H343" s="263">
        <f t="shared" si="10"/>
        <v>347379263</v>
      </c>
      <c r="I343" s="261">
        <f>+VLOOKUP(B343,Clasificaciones!C:C,1,FALSE)</f>
        <v>403020129</v>
      </c>
    </row>
    <row r="344" spans="2:11" ht="16.2" customHeight="1" x14ac:dyDescent="0.3">
      <c r="B344" s="264">
        <v>403020131</v>
      </c>
      <c r="C344" s="262" t="s">
        <v>410</v>
      </c>
      <c r="D344" s="260">
        <f>SUMIF('RCDB 2021'!$A:$A,B344,'RCDB 2021'!$C:$C)</f>
        <v>51189968</v>
      </c>
      <c r="E344" s="260">
        <f>+SUMIF('AFPISA 2021'!E:E,'Consolidado 2021'!B344,'AFPISA 2021'!C:C)</f>
        <v>0</v>
      </c>
      <c r="F344" s="260">
        <v>0</v>
      </c>
      <c r="G344" s="260">
        <v>0</v>
      </c>
      <c r="H344" s="263">
        <f t="shared" si="10"/>
        <v>51189968</v>
      </c>
      <c r="I344" s="261">
        <f>+VLOOKUP(B344,Clasificaciones!C:C,1,FALSE)</f>
        <v>403020131</v>
      </c>
    </row>
    <row r="345" spans="2:11" ht="16.2" customHeight="1" x14ac:dyDescent="0.3">
      <c r="B345" s="264">
        <v>403020133</v>
      </c>
      <c r="C345" s="262" t="s">
        <v>411</v>
      </c>
      <c r="D345" s="260">
        <f>SUMIF('RCDB 2021'!$A:$A,B345,'RCDB 2021'!$C:$C)</f>
        <v>610001703</v>
      </c>
      <c r="E345" s="260">
        <f>+SUMIF('AFPISA 2021'!E:E,'Consolidado 2021'!B345,'AFPISA 2021'!C:C)</f>
        <v>0</v>
      </c>
      <c r="F345" s="260">
        <v>0</v>
      </c>
      <c r="G345" s="260">
        <v>0</v>
      </c>
      <c r="H345" s="263">
        <f t="shared" si="10"/>
        <v>610001703</v>
      </c>
      <c r="I345" s="261">
        <f>+VLOOKUP(B345,Clasificaciones!C:C,1,FALSE)</f>
        <v>403020133</v>
      </c>
    </row>
    <row r="346" spans="2:11" s="250" customFormat="1" ht="16.2" customHeight="1" x14ac:dyDescent="0.3">
      <c r="B346" s="257">
        <v>4030202</v>
      </c>
      <c r="C346" s="258" t="s">
        <v>412</v>
      </c>
      <c r="D346" s="259">
        <f>+D347</f>
        <v>265305</v>
      </c>
      <c r="E346" s="259">
        <v>0</v>
      </c>
      <c r="F346" s="260">
        <v>0</v>
      </c>
      <c r="G346" s="260">
        <v>0</v>
      </c>
      <c r="H346" s="259">
        <f>+H347</f>
        <v>265305</v>
      </c>
      <c r="I346" s="261">
        <f>+VLOOKUP(B346,Clasificaciones!C:C,1,FALSE)</f>
        <v>4030202</v>
      </c>
      <c r="J346" s="253"/>
    </row>
    <row r="347" spans="2:11" ht="16.2" customHeight="1" x14ac:dyDescent="0.3">
      <c r="B347" s="264">
        <v>403020202</v>
      </c>
      <c r="C347" s="262" t="s">
        <v>240</v>
      </c>
      <c r="D347" s="260">
        <f>SUMIF('RCDB 2021'!$A:$A,B347,'RCDB 2021'!$C:$C)</f>
        <v>265305</v>
      </c>
      <c r="E347" s="260">
        <f>+SUMIF('AFPISA 2021'!E:E,'Consolidado 2021'!B347,'AFPISA 2021'!C:C)</f>
        <v>0</v>
      </c>
      <c r="F347" s="260">
        <v>0</v>
      </c>
      <c r="G347" s="260">
        <v>0</v>
      </c>
      <c r="H347" s="263">
        <f>+D347+E347+F347-G347</f>
        <v>265305</v>
      </c>
      <c r="I347" s="261">
        <f>+VLOOKUP(B347,Clasificaciones!C:C,1,FALSE)</f>
        <v>403020202</v>
      </c>
    </row>
    <row r="348" spans="2:11" s="250" customFormat="1" ht="16.2" customHeight="1" x14ac:dyDescent="0.3">
      <c r="B348" s="257">
        <v>404</v>
      </c>
      <c r="C348" s="258" t="s">
        <v>413</v>
      </c>
      <c r="D348" s="259">
        <f>+SUM(D349:D351)</f>
        <v>82584075</v>
      </c>
      <c r="E348" s="259">
        <f>+SUM(E349:E351)</f>
        <v>0</v>
      </c>
      <c r="F348" s="260">
        <v>0</v>
      </c>
      <c r="G348" s="260">
        <v>0</v>
      </c>
      <c r="H348" s="259">
        <f>+SUM(H349:H351)</f>
        <v>0</v>
      </c>
      <c r="I348" s="261">
        <f>+VLOOKUP(B348,Clasificaciones!C:C,1,FALSE)</f>
        <v>404</v>
      </c>
      <c r="J348" s="253"/>
    </row>
    <row r="349" spans="2:11" ht="16.2" customHeight="1" x14ac:dyDescent="0.3">
      <c r="B349" s="264">
        <v>4040101</v>
      </c>
      <c r="C349" s="262" t="s">
        <v>415</v>
      </c>
      <c r="D349" s="260">
        <f>SUMIF('RCDB 2021'!$A:$A,B349,'RCDB 2021'!$C:$C)</f>
        <v>11011210</v>
      </c>
      <c r="E349" s="260">
        <f>+SUMIF('AFPISA 2021'!E:E,'Consolidado 2021'!B349,'AFPISA 2021'!C:C)</f>
        <v>0</v>
      </c>
      <c r="F349" s="266">
        <f>+D349</f>
        <v>11011210</v>
      </c>
      <c r="G349" s="260">
        <v>0</v>
      </c>
      <c r="H349" s="263">
        <f>+D349+E349-F349+G349</f>
        <v>0</v>
      </c>
      <c r="I349" s="261">
        <f>+VLOOKUP(B349,Clasificaciones!C:C,1,FALSE)</f>
        <v>4040101</v>
      </c>
      <c r="J349" s="253" t="s">
        <v>1107</v>
      </c>
      <c r="K349" s="253" t="s">
        <v>1108</v>
      </c>
    </row>
    <row r="350" spans="2:11" ht="16.2" customHeight="1" x14ac:dyDescent="0.3">
      <c r="B350" s="264">
        <v>4040102</v>
      </c>
      <c r="C350" s="262" t="s">
        <v>416</v>
      </c>
      <c r="D350" s="260">
        <f>SUMIF('RCDB 2021'!$A:$A,B350,'RCDB 2021'!$C:$C)</f>
        <v>16516815</v>
      </c>
      <c r="E350" s="260">
        <f>+SUMIF('AFPISA 2021'!E:E,'Consolidado 2021'!B350,'AFPISA 2021'!C:C)</f>
        <v>0</v>
      </c>
      <c r="F350" s="266">
        <f t="shared" ref="F350:F351" si="11">+D350</f>
        <v>16516815</v>
      </c>
      <c r="G350" s="260">
        <v>0</v>
      </c>
      <c r="H350" s="263">
        <f t="shared" ref="H350:H351" si="12">+D350+E350-F350+G350</f>
        <v>0</v>
      </c>
      <c r="I350" s="261">
        <f>+VLOOKUP(B350,Clasificaciones!C:C,1,FALSE)</f>
        <v>4040102</v>
      </c>
      <c r="J350" s="253" t="s">
        <v>1107</v>
      </c>
      <c r="K350" s="253" t="s">
        <v>1108</v>
      </c>
    </row>
    <row r="351" spans="2:11" ht="16.2" customHeight="1" x14ac:dyDescent="0.3">
      <c r="B351" s="264">
        <v>4040103</v>
      </c>
      <c r="C351" s="262" t="s">
        <v>417</v>
      </c>
      <c r="D351" s="260">
        <f>SUMIF('RCDB 2021'!$A:$A,B351,'RCDB 2021'!$C:$C)</f>
        <v>55056050</v>
      </c>
      <c r="E351" s="260">
        <f>+SUMIF('AFPISA 2021'!E:E,'Consolidado 2021'!B351,'AFPISA 2021'!C:C)</f>
        <v>0</v>
      </c>
      <c r="F351" s="266">
        <f t="shared" si="11"/>
        <v>55056050</v>
      </c>
      <c r="G351" s="260">
        <v>0</v>
      </c>
      <c r="H351" s="263">
        <f t="shared" si="12"/>
        <v>0</v>
      </c>
      <c r="I351" s="261"/>
      <c r="J351" s="253" t="s">
        <v>1107</v>
      </c>
      <c r="K351" s="253" t="s">
        <v>1108</v>
      </c>
    </row>
    <row r="352" spans="2:11" s="250" customFormat="1" ht="16.2" customHeight="1" x14ac:dyDescent="0.3">
      <c r="B352" s="257">
        <v>406</v>
      </c>
      <c r="C352" s="258" t="s">
        <v>418</v>
      </c>
      <c r="D352" s="259">
        <f>+D355+D358+D361+D353</f>
        <v>120379525</v>
      </c>
      <c r="E352" s="259">
        <f>+E355+E358+E361</f>
        <v>0</v>
      </c>
      <c r="F352" s="260">
        <v>0</v>
      </c>
      <c r="G352" s="260">
        <v>0</v>
      </c>
      <c r="H352" s="259">
        <f>+H355+H358+H361+H353</f>
        <v>120379525</v>
      </c>
      <c r="I352" s="261">
        <f>+VLOOKUP(B352,Clasificaciones!C:C,1,FALSE)</f>
        <v>406</v>
      </c>
      <c r="J352" s="253"/>
    </row>
    <row r="353" spans="2:10" s="250" customFormat="1" ht="16.2" customHeight="1" x14ac:dyDescent="0.3">
      <c r="B353" s="257">
        <v>40601</v>
      </c>
      <c r="C353" s="258" t="s">
        <v>419</v>
      </c>
      <c r="D353" s="259">
        <f>+D354</f>
        <v>11000000</v>
      </c>
      <c r="E353" s="259">
        <f>+SUMIF('AFPISA 2021'!E:E,'Consolidado 2021'!B353,'AFPISA 2021'!C:C)</f>
        <v>0</v>
      </c>
      <c r="F353" s="259">
        <v>0</v>
      </c>
      <c r="G353" s="259">
        <v>0</v>
      </c>
      <c r="H353" s="265">
        <f>+D353+E353+F353-G353</f>
        <v>11000000</v>
      </c>
      <c r="I353" s="261">
        <f>+VLOOKUP(B353,Clasificaciones!C:C,1,FALSE)</f>
        <v>40601</v>
      </c>
      <c r="J353" s="253"/>
    </row>
    <row r="354" spans="2:10" ht="16.2" customHeight="1" x14ac:dyDescent="0.3">
      <c r="B354" s="264">
        <v>4060101</v>
      </c>
      <c r="C354" s="262" t="s">
        <v>420</v>
      </c>
      <c r="D354" s="260">
        <f>SUMIF('RCDB 2021'!$A:$A,B354,'RCDB 2021'!$C:$C)</f>
        <v>11000000</v>
      </c>
      <c r="E354" s="260">
        <f>+SUMIF('AFPISA 2021'!E:E,'Consolidado 2021'!B354,'AFPISA 2021'!C:C)</f>
        <v>0</v>
      </c>
      <c r="F354" s="260">
        <v>0</v>
      </c>
      <c r="G354" s="260">
        <v>0</v>
      </c>
      <c r="H354" s="263">
        <f>+D354+E354+F354-G354</f>
        <v>11000000</v>
      </c>
      <c r="I354" s="261">
        <f>+VLOOKUP(B354,Clasificaciones!C:C,1,FALSE)</f>
        <v>4060101</v>
      </c>
    </row>
    <row r="355" spans="2:10" s="250" customFormat="1" ht="16.2" customHeight="1" x14ac:dyDescent="0.3">
      <c r="B355" s="257">
        <v>40604</v>
      </c>
      <c r="C355" s="258" t="s">
        <v>421</v>
      </c>
      <c r="D355" s="259">
        <f>+SUM(D356:D357)</f>
        <v>85876334</v>
      </c>
      <c r="E355" s="259">
        <f>+SUM(E356:E357)</f>
        <v>0</v>
      </c>
      <c r="F355" s="260">
        <v>0</v>
      </c>
      <c r="G355" s="260">
        <v>0</v>
      </c>
      <c r="H355" s="259">
        <f>+SUM(H356:H357)</f>
        <v>85876334</v>
      </c>
      <c r="I355" s="261">
        <f>+VLOOKUP(B355,Clasificaciones!C:C,1,FALSE)</f>
        <v>40604</v>
      </c>
      <c r="J355" s="253"/>
    </row>
    <row r="356" spans="2:10" ht="16.2" customHeight="1" x14ac:dyDescent="0.3">
      <c r="B356" s="264">
        <v>4060401</v>
      </c>
      <c r="C356" s="262" t="s">
        <v>422</v>
      </c>
      <c r="D356" s="260">
        <f>SUMIF('RCDB 2021'!$A:$A,B356,'RCDB 2021'!$C:$C)</f>
        <v>77220978</v>
      </c>
      <c r="E356" s="260">
        <f>+SUMIF('AFPISA 2021'!E:E,'Consolidado 2021'!B356,'AFPISA 2021'!C:C)</f>
        <v>0</v>
      </c>
      <c r="F356" s="260">
        <v>0</v>
      </c>
      <c r="G356" s="260">
        <v>0</v>
      </c>
      <c r="H356" s="263">
        <f>+D356+E356+F356-G356</f>
        <v>77220978</v>
      </c>
      <c r="I356" s="261">
        <f>+VLOOKUP(B356,Clasificaciones!C:C,1,FALSE)</f>
        <v>4060401</v>
      </c>
    </row>
    <row r="357" spans="2:10" ht="16.2" customHeight="1" x14ac:dyDescent="0.3">
      <c r="B357" s="264">
        <v>4060402</v>
      </c>
      <c r="C357" s="262" t="s">
        <v>423</v>
      </c>
      <c r="D357" s="260">
        <f>SUMIF('RCDB 2021'!$A:$A,B357,'RCDB 2021'!$C:$C)</f>
        <v>8655356</v>
      </c>
      <c r="E357" s="260">
        <f>+SUMIF('AFPISA 2021'!E:E,'Consolidado 2021'!B357,'AFPISA 2021'!C:C)</f>
        <v>0</v>
      </c>
      <c r="F357" s="260">
        <v>0</v>
      </c>
      <c r="G357" s="260">
        <v>0</v>
      </c>
      <c r="H357" s="263">
        <f>+D357+E357+F357-G357</f>
        <v>8655356</v>
      </c>
      <c r="I357" s="261">
        <f>+VLOOKUP(B357,Clasificaciones!C:C,1,FALSE)</f>
        <v>4060402</v>
      </c>
    </row>
    <row r="358" spans="2:10" s="250" customFormat="1" ht="16.2" customHeight="1" x14ac:dyDescent="0.3">
      <c r="B358" s="257">
        <v>40605</v>
      </c>
      <c r="C358" s="258" t="s">
        <v>424</v>
      </c>
      <c r="D358" s="259">
        <f>+SUM(D359:D360)</f>
        <v>21218666</v>
      </c>
      <c r="E358" s="259">
        <f>+SUM(E359:E360)</f>
        <v>0</v>
      </c>
      <c r="F358" s="260">
        <v>0</v>
      </c>
      <c r="G358" s="260">
        <v>0</v>
      </c>
      <c r="H358" s="259">
        <f>+SUM(H359:H360)</f>
        <v>21218666</v>
      </c>
      <c r="I358" s="261">
        <f>+VLOOKUP(B358,Clasificaciones!C:C,1,FALSE)</f>
        <v>40605</v>
      </c>
      <c r="J358" s="253"/>
    </row>
    <row r="359" spans="2:10" ht="16.2" customHeight="1" x14ac:dyDescent="0.3">
      <c r="B359" s="264">
        <v>4060501</v>
      </c>
      <c r="C359" s="262" t="s">
        <v>425</v>
      </c>
      <c r="D359" s="260">
        <f>SUMIF('RCDB 2021'!$A:$A,B359,'RCDB 2021'!$C:$C)</f>
        <v>19128253</v>
      </c>
      <c r="E359" s="260">
        <f>+SUMIF('AFPISA 2021'!E:E,'Consolidado 2021'!B359,'AFPISA 2021'!C:C)</f>
        <v>0</v>
      </c>
      <c r="F359" s="260">
        <v>0</v>
      </c>
      <c r="G359" s="260">
        <v>0</v>
      </c>
      <c r="H359" s="263">
        <f>+D359+E359+F359-G359</f>
        <v>19128253</v>
      </c>
      <c r="I359" s="261">
        <f>+VLOOKUP(B359,Clasificaciones!C:C,1,FALSE)</f>
        <v>4060501</v>
      </c>
    </row>
    <row r="360" spans="2:10" ht="16.2" customHeight="1" x14ac:dyDescent="0.3">
      <c r="B360" s="264">
        <v>4060502</v>
      </c>
      <c r="C360" s="262" t="s">
        <v>426</v>
      </c>
      <c r="D360" s="260">
        <f>SUMIF('RCDB 2021'!$A:$A,B360,'RCDB 2021'!$C:$C)</f>
        <v>2090413</v>
      </c>
      <c r="E360" s="260">
        <f>+SUMIF('AFPISA 2021'!E:E,'Consolidado 2021'!B360,'AFPISA 2021'!C:C)</f>
        <v>0</v>
      </c>
      <c r="F360" s="260">
        <v>0</v>
      </c>
      <c r="G360" s="260">
        <v>0</v>
      </c>
      <c r="H360" s="263">
        <f>+D360+E360+F360-G360</f>
        <v>2090413</v>
      </c>
      <c r="I360" s="261">
        <f>+VLOOKUP(B360,Clasificaciones!C:C,1,FALSE)</f>
        <v>4060502</v>
      </c>
    </row>
    <row r="361" spans="2:10" s="250" customFormat="1" ht="16.2" customHeight="1" x14ac:dyDescent="0.3">
      <c r="B361" s="257">
        <v>40606</v>
      </c>
      <c r="C361" s="258" t="s">
        <v>427</v>
      </c>
      <c r="D361" s="259">
        <f>+D362+D363</f>
        <v>2284525</v>
      </c>
      <c r="E361" s="259">
        <f>+SUM(E362)</f>
        <v>0</v>
      </c>
      <c r="F361" s="260">
        <v>0</v>
      </c>
      <c r="G361" s="260">
        <v>0</v>
      </c>
      <c r="H361" s="259">
        <f>+SUM(H362:H363)</f>
        <v>2284525</v>
      </c>
      <c r="I361" s="261">
        <f>+VLOOKUP(B361,Clasificaciones!C:C,1,FALSE)</f>
        <v>40606</v>
      </c>
      <c r="J361" s="253"/>
    </row>
    <row r="362" spans="2:10" ht="16.2" customHeight="1" x14ac:dyDescent="0.3">
      <c r="B362" s="264">
        <v>4060601</v>
      </c>
      <c r="C362" s="262" t="s">
        <v>428</v>
      </c>
      <c r="D362" s="260">
        <f>SUMIF('RCDB 2021'!$A:$A,B362,'RCDB 2021'!$C:$C)</f>
        <v>235150</v>
      </c>
      <c r="E362" s="260">
        <f>+SUMIF('AFPISA 2021'!E:E,'Consolidado 2021'!B362,'AFPISA 2021'!C:C)</f>
        <v>0</v>
      </c>
      <c r="F362" s="260">
        <v>0</v>
      </c>
      <c r="G362" s="260">
        <v>0</v>
      </c>
      <c r="H362" s="263">
        <f>+D362+E362+F362-G362</f>
        <v>235150</v>
      </c>
      <c r="I362" s="261">
        <f>+VLOOKUP(B362,Clasificaciones!C:C,1,FALSE)</f>
        <v>4060601</v>
      </c>
    </row>
    <row r="363" spans="2:10" ht="16.2" customHeight="1" x14ac:dyDescent="0.3">
      <c r="B363" s="264">
        <v>4060602</v>
      </c>
      <c r="C363" s="262" t="s">
        <v>429</v>
      </c>
      <c r="D363" s="260">
        <f>SUMIF('RCDB 2021'!$A:$A,B363,'RCDB 2021'!$C:$C)</f>
        <v>2049375</v>
      </c>
      <c r="E363" s="260">
        <f>+SUMIF('AFPISA 2021'!E:E,'Consolidado 2021'!B363,'AFPISA 2021'!C:C)</f>
        <v>0</v>
      </c>
      <c r="F363" s="260">
        <v>0</v>
      </c>
      <c r="G363" s="260">
        <v>0</v>
      </c>
      <c r="H363" s="263">
        <f>+D363+E363+F363-G363</f>
        <v>2049375</v>
      </c>
      <c r="I363" s="261">
        <f>+VLOOKUP(B363,Clasificaciones!C:C,1,FALSE)</f>
        <v>4060602</v>
      </c>
    </row>
    <row r="364" spans="2:10" s="250" customFormat="1" ht="16.2" customHeight="1" x14ac:dyDescent="0.3">
      <c r="B364" s="257">
        <v>407</v>
      </c>
      <c r="C364" s="258" t="s">
        <v>430</v>
      </c>
      <c r="D364" s="259">
        <f>+D365+D366</f>
        <v>3553938678</v>
      </c>
      <c r="E364" s="259">
        <f>+E365+E366</f>
        <v>117732138</v>
      </c>
      <c r="F364" s="260">
        <v>0</v>
      </c>
      <c r="G364" s="260">
        <v>0</v>
      </c>
      <c r="H364" s="259">
        <f>+H365+H366</f>
        <v>3671670816</v>
      </c>
      <c r="I364" s="261">
        <f>+VLOOKUP(B364,Clasificaciones!C:C,1,FALSE)</f>
        <v>407</v>
      </c>
      <c r="J364" s="253"/>
    </row>
    <row r="365" spans="2:10" ht="16.2" customHeight="1" x14ac:dyDescent="0.3">
      <c r="B365" s="264">
        <v>40701</v>
      </c>
      <c r="C365" s="262" t="s">
        <v>1109</v>
      </c>
      <c r="D365" s="260">
        <f>SUMIF('RCDB 2021'!$A:$A,B365,'RCDB 2021'!$C:$C)</f>
        <v>3714440</v>
      </c>
      <c r="E365" s="260">
        <f>+SUMIF('AFPISA 2021'!E:E,'Consolidado 2021'!B365,'AFPISA 2021'!C:C)</f>
        <v>0</v>
      </c>
      <c r="F365" s="260">
        <v>0</v>
      </c>
      <c r="G365" s="260">
        <v>0</v>
      </c>
      <c r="H365" s="263">
        <f>+D365+E365+F365-G365</f>
        <v>3714440</v>
      </c>
      <c r="I365" s="261">
        <f>+VLOOKUP(B365,Clasificaciones!C:C,1,FALSE)</f>
        <v>40701</v>
      </c>
    </row>
    <row r="366" spans="2:10" s="250" customFormat="1" ht="16.2" customHeight="1" x14ac:dyDescent="0.3">
      <c r="B366" s="257">
        <v>40702</v>
      </c>
      <c r="C366" s="258" t="s">
        <v>432</v>
      </c>
      <c r="D366" s="259">
        <f>+SUM(D367:D368)</f>
        <v>3550224238</v>
      </c>
      <c r="E366" s="259">
        <f>+SUM(E367:E368)</f>
        <v>117732138</v>
      </c>
      <c r="F366" s="260">
        <v>0</v>
      </c>
      <c r="G366" s="260">
        <v>0</v>
      </c>
      <c r="H366" s="259">
        <f>+SUM(H367:H368)</f>
        <v>3667956376</v>
      </c>
      <c r="I366" s="261">
        <f>+VLOOKUP(B366,Clasificaciones!C:C,1,FALSE)</f>
        <v>40702</v>
      </c>
      <c r="J366" s="253"/>
    </row>
    <row r="367" spans="2:10" ht="16.2" customHeight="1" x14ac:dyDescent="0.3">
      <c r="B367" s="264">
        <v>4070201</v>
      </c>
      <c r="C367" s="262" t="s">
        <v>433</v>
      </c>
      <c r="D367" s="260">
        <f>SUMIF('RCDB 2021'!$A:$A,B367,'RCDB 2021'!$C:$C)</f>
        <v>2354409344</v>
      </c>
      <c r="E367" s="260">
        <f>+SUMIF('AFPISA 2021'!E:E,'Consolidado 2021'!B367,'AFPISA 2021'!C:C)</f>
        <v>101374431</v>
      </c>
      <c r="F367" s="260">
        <v>0</v>
      </c>
      <c r="G367" s="260">
        <v>0</v>
      </c>
      <c r="H367" s="263">
        <f>+D367+E367+F367-G367</f>
        <v>2455783775</v>
      </c>
      <c r="I367" s="261">
        <f>+VLOOKUP(B367,Clasificaciones!C:C,1,FALSE)</f>
        <v>4070201</v>
      </c>
    </row>
    <row r="368" spans="2:10" ht="16.2" customHeight="1" x14ac:dyDescent="0.3">
      <c r="B368" s="264">
        <v>4070202</v>
      </c>
      <c r="C368" s="262" t="s">
        <v>434</v>
      </c>
      <c r="D368" s="260">
        <f>SUMIF('RCDB 2021'!$A:$A,B368,'RCDB 2021'!$C:$C)</f>
        <v>1195814894</v>
      </c>
      <c r="E368" s="260">
        <f>+SUMIF('AFPISA 2021'!E:E,'Consolidado 2021'!B368,'AFPISA 2021'!C:C)</f>
        <v>16357707</v>
      </c>
      <c r="F368" s="260">
        <v>0</v>
      </c>
      <c r="G368" s="260">
        <v>0</v>
      </c>
      <c r="H368" s="263">
        <f>+D368+E368+F368-G368</f>
        <v>1212172601</v>
      </c>
      <c r="I368" s="261">
        <f>+VLOOKUP(B368,Clasificaciones!C:C,1,FALSE)</f>
        <v>4070202</v>
      </c>
    </row>
    <row r="369" spans="2:12" s="250" customFormat="1" ht="16.2" customHeight="1" x14ac:dyDescent="0.3">
      <c r="B369" s="257">
        <v>408</v>
      </c>
      <c r="C369" s="258" t="s">
        <v>435</v>
      </c>
      <c r="D369" s="259">
        <f>+SUM(D370:D375)</f>
        <v>2195318149</v>
      </c>
      <c r="E369" s="259">
        <f>+SUM(E370:E374)</f>
        <v>821</v>
      </c>
      <c r="F369" s="260">
        <v>0</v>
      </c>
      <c r="G369" s="260">
        <v>0</v>
      </c>
      <c r="H369" s="259">
        <f>+SUM(H370:H375)</f>
        <v>127756687</v>
      </c>
      <c r="I369" s="261">
        <f>+VLOOKUP(B369,Clasificaciones!C:C,1,FALSE)</f>
        <v>408</v>
      </c>
      <c r="J369" s="253"/>
    </row>
    <row r="370" spans="2:12" ht="16.2" customHeight="1" x14ac:dyDescent="0.3">
      <c r="B370" s="264">
        <v>40802</v>
      </c>
      <c r="C370" s="262" t="s">
        <v>436</v>
      </c>
      <c r="D370" s="260">
        <f>SUMIF('RCDB 2021'!$A:$A,B370,'RCDB 2021'!$C:$C)</f>
        <v>8177</v>
      </c>
      <c r="E370" s="260">
        <f>+SUMIF('AFPISA 2021'!E:E,'Consolidado 2021'!B370,'AFPISA 2021'!C:C)</f>
        <v>553</v>
      </c>
      <c r="F370" s="266">
        <v>0</v>
      </c>
      <c r="G370" s="260">
        <v>0</v>
      </c>
      <c r="H370" s="263">
        <f>+D370+E370+F370-G370</f>
        <v>8730</v>
      </c>
      <c r="I370" s="261">
        <f>+VLOOKUP(B370,Clasificaciones!C:C,1,FALSE)</f>
        <v>40802</v>
      </c>
    </row>
    <row r="371" spans="2:12" ht="16.2" customHeight="1" x14ac:dyDescent="0.3">
      <c r="B371" s="264">
        <v>40803</v>
      </c>
      <c r="C371" s="262" t="s">
        <v>1110</v>
      </c>
      <c r="D371" s="260">
        <f>SUMIF('RCDB 2021'!$A:$A,B371,'RCDB 2021'!$C:$C)</f>
        <v>49787771</v>
      </c>
      <c r="E371" s="260">
        <f>+SUMIF('AFPISA 2021'!E:E,'Consolidado 2021'!B371,'AFPISA 2021'!C:C)</f>
        <v>268</v>
      </c>
      <c r="F371" s="260">
        <v>0</v>
      </c>
      <c r="G371" s="260">
        <v>0</v>
      </c>
      <c r="H371" s="263">
        <f>+D371+E371+F371-G371</f>
        <v>49788039</v>
      </c>
      <c r="I371" s="261">
        <f>+VLOOKUP(B371,Clasificaciones!C:C,1,FALSE)</f>
        <v>40803</v>
      </c>
    </row>
    <row r="372" spans="2:12" ht="16.2" customHeight="1" x14ac:dyDescent="0.3">
      <c r="B372" s="264">
        <v>40808</v>
      </c>
      <c r="C372" s="262" t="s">
        <v>438</v>
      </c>
      <c r="D372" s="260">
        <f>SUMIF('RCDB 2021'!$A:$A,B372,'RCDB 2021'!$C:$C)</f>
        <v>1943416237</v>
      </c>
      <c r="E372" s="260">
        <f>+SUMIF('AFPISA 2021'!E:E,'Consolidado 2021'!B372,'AFPISA 2021'!C:C)</f>
        <v>0</v>
      </c>
      <c r="F372" s="266">
        <f>+D372</f>
        <v>1943416237</v>
      </c>
      <c r="G372" s="260">
        <v>0</v>
      </c>
      <c r="H372" s="263">
        <f>+D372+E372-F372+G372</f>
        <v>0</v>
      </c>
      <c r="I372" s="261">
        <f>+VLOOKUP(B372,Clasificaciones!C:C,1,FALSE)</f>
        <v>40808</v>
      </c>
      <c r="J372" s="253" t="s">
        <v>1085</v>
      </c>
      <c r="K372" s="253" t="s">
        <v>1086</v>
      </c>
      <c r="L372" s="253" t="s">
        <v>1073</v>
      </c>
    </row>
    <row r="373" spans="2:12" ht="16.2" customHeight="1" x14ac:dyDescent="0.3">
      <c r="B373" s="264">
        <v>40809</v>
      </c>
      <c r="C373" s="262" t="s">
        <v>439</v>
      </c>
      <c r="D373" s="260">
        <f>SUMIF('RCDB 2021'!$A:$A,B373,'RCDB 2021'!$C:$C)</f>
        <v>12670644</v>
      </c>
      <c r="E373" s="260">
        <f>+SUMIF('AFPISA 2021'!E:E,'Consolidado 2021'!B373,'AFPISA 2021'!C:C)</f>
        <v>0</v>
      </c>
      <c r="F373" s="260">
        <v>0</v>
      </c>
      <c r="G373" s="260">
        <v>0</v>
      </c>
      <c r="H373" s="263">
        <f>+D373+E373-F373+G373</f>
        <v>12670644</v>
      </c>
      <c r="I373" s="261">
        <f>+VLOOKUP(B373,Clasificaciones!C:C,1,FALSE)</f>
        <v>40809</v>
      </c>
    </row>
    <row r="374" spans="2:12" ht="16.2" customHeight="1" x14ac:dyDescent="0.3">
      <c r="B374" s="264">
        <v>40811</v>
      </c>
      <c r="C374" s="262" t="s">
        <v>440</v>
      </c>
      <c r="D374" s="260">
        <f>SUMIF('RCDB 2021'!$A:$A,B374,'RCDB 2021'!$C:$C)</f>
        <v>168921218</v>
      </c>
      <c r="E374" s="260">
        <f>+SUMIF('AFPISA 2021'!E:E,'Consolidado 2021'!B374,'AFPISA 2021'!C:C)</f>
        <v>0</v>
      </c>
      <c r="F374" s="736">
        <f>122357135+1788911</f>
        <v>124146046</v>
      </c>
      <c r="G374" s="260">
        <v>0</v>
      </c>
      <c r="H374" s="263">
        <f>+D374+E374-F374+G374</f>
        <v>44775172</v>
      </c>
      <c r="I374" s="261">
        <f>+VLOOKUP(B374,Clasificaciones!C:C,1,FALSE)</f>
        <v>40811</v>
      </c>
      <c r="J374" s="253" t="s">
        <v>1932</v>
      </c>
    </row>
    <row r="375" spans="2:12" ht="16.2" customHeight="1" x14ac:dyDescent="0.3">
      <c r="B375" s="264">
        <v>40812</v>
      </c>
      <c r="C375" s="262" t="s">
        <v>441</v>
      </c>
      <c r="D375" s="260">
        <f>SUMIF('RCDB 2021'!$A:$A,B375,'RCDB 2021'!$C:$C)</f>
        <v>20514102</v>
      </c>
      <c r="E375" s="260">
        <f>+SUMIF('AFPISA 2021'!E:E,'Consolidado 2021'!B375,'AFPISA 2021'!C:C)</f>
        <v>0</v>
      </c>
      <c r="F375" s="260">
        <v>0</v>
      </c>
      <c r="G375" s="260">
        <v>0</v>
      </c>
      <c r="H375" s="263">
        <f>+D375+E375-F375+G375</f>
        <v>20514102</v>
      </c>
      <c r="I375" s="261">
        <f>+VLOOKUP(B375,Clasificaciones!C:C,1,FALSE)</f>
        <v>40812</v>
      </c>
    </row>
    <row r="376" spans="2:12" ht="16.2" customHeight="1" x14ac:dyDescent="0.3">
      <c r="B376" s="264"/>
      <c r="C376" s="262"/>
      <c r="D376" s="260"/>
      <c r="E376" s="260"/>
      <c r="F376" s="260"/>
      <c r="G376" s="260"/>
      <c r="H376" s="263"/>
      <c r="I376" s="277"/>
    </row>
    <row r="377" spans="2:12" s="250" customFormat="1" ht="16.2" customHeight="1" x14ac:dyDescent="0.3">
      <c r="B377" s="257">
        <v>5</v>
      </c>
      <c r="C377" s="258" t="s">
        <v>442</v>
      </c>
      <c r="D377" s="259">
        <f>+D378+D507</f>
        <v>23605473848</v>
      </c>
      <c r="E377" s="259">
        <f>+E378+E507</f>
        <v>2097385688</v>
      </c>
      <c r="F377" s="260">
        <v>0</v>
      </c>
      <c r="G377" s="260">
        <v>0</v>
      </c>
      <c r="H377" s="259">
        <f>+H378+H507</f>
        <v>25309042451</v>
      </c>
      <c r="I377" s="261"/>
      <c r="J377" s="253"/>
    </row>
    <row r="378" spans="2:12" s="250" customFormat="1" ht="16.2" customHeight="1" x14ac:dyDescent="0.3">
      <c r="B378" s="257">
        <v>51</v>
      </c>
      <c r="C378" s="258" t="s">
        <v>443</v>
      </c>
      <c r="D378" s="259">
        <f>+D379+D417+D423+D491+D499</f>
        <v>23605461741</v>
      </c>
      <c r="E378" s="259">
        <f>+E379+E417+E423+E491+E499</f>
        <v>2097385578</v>
      </c>
      <c r="F378" s="260">
        <v>0</v>
      </c>
      <c r="G378" s="260">
        <v>0</v>
      </c>
      <c r="H378" s="259">
        <f>+H379+H417+H423+H491+H499</f>
        <v>25309030234</v>
      </c>
      <c r="I378" s="261">
        <f>+VLOOKUP(B378,Clasificaciones!C:C,1,FALSE)</f>
        <v>51</v>
      </c>
      <c r="J378" s="253"/>
    </row>
    <row r="379" spans="2:12" s="250" customFormat="1" ht="16.2" customHeight="1" x14ac:dyDescent="0.3">
      <c r="B379" s="257">
        <v>511</v>
      </c>
      <c r="C379" s="258" t="s">
        <v>444</v>
      </c>
      <c r="D379" s="259">
        <f>+D380+D383+D391+D415</f>
        <v>11891110474</v>
      </c>
      <c r="E379" s="259">
        <f>+E380+E383+E391+E415</f>
        <v>14134753</v>
      </c>
      <c r="F379" s="260">
        <v>0</v>
      </c>
      <c r="G379" s="260">
        <v>0</v>
      </c>
      <c r="H379" s="259">
        <f>+H380+H383+H391+H415</f>
        <v>11901251305</v>
      </c>
      <c r="I379" s="261">
        <f>+VLOOKUP(B379,Clasificaciones!C:C,1,FALSE)</f>
        <v>511</v>
      </c>
      <c r="J379" s="253"/>
    </row>
    <row r="380" spans="2:12" s="250" customFormat="1" ht="16.2" customHeight="1" x14ac:dyDescent="0.3">
      <c r="B380" s="257">
        <v>51101</v>
      </c>
      <c r="C380" s="258" t="s">
        <v>445</v>
      </c>
      <c r="D380" s="259">
        <f>+SUM(D381)</f>
        <v>160953638</v>
      </c>
      <c r="E380" s="259">
        <f>+SUM(E381)</f>
        <v>0</v>
      </c>
      <c r="F380" s="260">
        <v>0</v>
      </c>
      <c r="G380" s="260">
        <v>0</v>
      </c>
      <c r="H380" s="259">
        <f>+SUM(H381)</f>
        <v>160953638</v>
      </c>
      <c r="I380" s="261">
        <f>+VLOOKUP(B380,Clasificaciones!C:C,1,FALSE)</f>
        <v>51101</v>
      </c>
      <c r="J380" s="253"/>
    </row>
    <row r="381" spans="2:12" s="250" customFormat="1" ht="16.2" customHeight="1" x14ac:dyDescent="0.3">
      <c r="B381" s="257">
        <v>5110102</v>
      </c>
      <c r="C381" s="258" t="s">
        <v>446</v>
      </c>
      <c r="D381" s="259">
        <f>+SUM(D382)</f>
        <v>160953638</v>
      </c>
      <c r="E381" s="259">
        <f>+SUM(E382)</f>
        <v>0</v>
      </c>
      <c r="F381" s="260">
        <v>0</v>
      </c>
      <c r="G381" s="260">
        <v>0</v>
      </c>
      <c r="H381" s="259">
        <f>+SUM(H382)</f>
        <v>160953638</v>
      </c>
      <c r="I381" s="261">
        <f>+VLOOKUP(B381,Clasificaciones!C:C,1,FALSE)</f>
        <v>5110102</v>
      </c>
      <c r="J381" s="253"/>
    </row>
    <row r="382" spans="2:12" ht="16.2" customHeight="1" x14ac:dyDescent="0.3">
      <c r="B382" s="264">
        <v>511010201</v>
      </c>
      <c r="C382" s="262" t="s">
        <v>447</v>
      </c>
      <c r="D382" s="260">
        <f>SUMIF('RCDB 2021'!$A:$A,B382,'RCDB 2021'!$C:$C)</f>
        <v>160953638</v>
      </c>
      <c r="E382" s="260">
        <f>+SUMIF('AFPISA 2021'!E:E,'Consolidado 2021'!B382,'AFPISA 2021'!C:C)</f>
        <v>0</v>
      </c>
      <c r="F382" s="260"/>
      <c r="G382" s="260"/>
      <c r="H382" s="263">
        <f>+D382+E382+F382-G382</f>
        <v>160953638</v>
      </c>
      <c r="I382" s="261">
        <f>+VLOOKUP(B382,Clasificaciones!C:C,1,FALSE)</f>
        <v>511010201</v>
      </c>
      <c r="J382" s="253" t="s">
        <v>1932</v>
      </c>
    </row>
    <row r="383" spans="2:12" s="250" customFormat="1" ht="16.2" customHeight="1" x14ac:dyDescent="0.3">
      <c r="B383" s="257">
        <v>51102</v>
      </c>
      <c r="C383" s="258" t="s">
        <v>448</v>
      </c>
      <c r="D383" s="259">
        <f>+D384+D387+D390</f>
        <v>347586961</v>
      </c>
      <c r="E383" s="259">
        <f>+E384+E387+E390</f>
        <v>2530200</v>
      </c>
      <c r="F383" s="260">
        <v>0</v>
      </c>
      <c r="G383" s="260">
        <v>0</v>
      </c>
      <c r="H383" s="259">
        <f>+H384+H387+H390</f>
        <v>350117161</v>
      </c>
      <c r="I383" s="261">
        <f>+VLOOKUP(B383,Clasificaciones!C:C,1,FALSE)</f>
        <v>51102</v>
      </c>
      <c r="J383" s="253"/>
    </row>
    <row r="384" spans="2:12" s="250" customFormat="1" ht="16.2" customHeight="1" x14ac:dyDescent="0.3">
      <c r="B384" s="257">
        <v>5110201</v>
      </c>
      <c r="C384" s="258" t="s">
        <v>449</v>
      </c>
      <c r="D384" s="259">
        <f>+D385+D386</f>
        <v>283836794</v>
      </c>
      <c r="E384" s="259">
        <f>+SUM(E385:E386)</f>
        <v>2530200</v>
      </c>
      <c r="F384" s="260">
        <v>0</v>
      </c>
      <c r="G384" s="260">
        <v>0</v>
      </c>
      <c r="H384" s="259">
        <f>+H385+H386</f>
        <v>286366994</v>
      </c>
      <c r="I384" s="261">
        <f>+VLOOKUP(B384,Clasificaciones!C:C,1,FALSE)</f>
        <v>5110201</v>
      </c>
      <c r="J384" s="253"/>
    </row>
    <row r="385" spans="2:10" ht="16.2" customHeight="1" x14ac:dyDescent="0.3">
      <c r="B385" s="264">
        <v>511020101</v>
      </c>
      <c r="C385" s="262" t="s">
        <v>450</v>
      </c>
      <c r="D385" s="260">
        <f>SUMIF('RCDB 2021'!$A:$A,B385,'RCDB 2021'!$C:$C)</f>
        <v>165047513</v>
      </c>
      <c r="E385" s="260">
        <f>+SUMIF('AFPISA 2021'!E:E,'Consolidado 2021'!B385,'AFPISA 2021'!C:C)</f>
        <v>2530200</v>
      </c>
      <c r="F385" s="260">
        <v>0</v>
      </c>
      <c r="G385" s="260">
        <v>0</v>
      </c>
      <c r="H385" s="263">
        <f>+D385+E385+F385-G385</f>
        <v>167577713</v>
      </c>
      <c r="I385" s="261">
        <f>+VLOOKUP(B385,Clasificaciones!C:C,1,FALSE)</f>
        <v>511020101</v>
      </c>
    </row>
    <row r="386" spans="2:10" ht="16.2" customHeight="1" x14ac:dyDescent="0.3">
      <c r="B386" s="264">
        <v>511020102</v>
      </c>
      <c r="C386" s="262" t="s">
        <v>451</v>
      </c>
      <c r="D386" s="260">
        <f>SUMIF('RCDB 2021'!$A:$A,B386,'RCDB 2021'!$C:$C)</f>
        <v>118789281</v>
      </c>
      <c r="E386" s="260">
        <f>+SUMIF('AFPISA 2021'!E:E,'Consolidado 2021'!B386,'AFPISA 2021'!C:C)</f>
        <v>0</v>
      </c>
      <c r="F386" s="260">
        <v>0</v>
      </c>
      <c r="G386" s="260">
        <v>0</v>
      </c>
      <c r="H386" s="263">
        <f>+D386+E386+F386-G386</f>
        <v>118789281</v>
      </c>
      <c r="I386" s="261">
        <f>+VLOOKUP(B386,Clasificaciones!C:C,1,FALSE)</f>
        <v>511020102</v>
      </c>
    </row>
    <row r="387" spans="2:10" s="250" customFormat="1" ht="16.2" customHeight="1" x14ac:dyDescent="0.3">
      <c r="B387" s="257">
        <v>5110202</v>
      </c>
      <c r="C387" s="258" t="s">
        <v>424</v>
      </c>
      <c r="D387" s="259">
        <f>+SUM(D388:D389)</f>
        <v>61219967</v>
      </c>
      <c r="E387" s="259">
        <f>+SUM(E388:E389)</f>
        <v>0</v>
      </c>
      <c r="F387" s="260">
        <v>0</v>
      </c>
      <c r="G387" s="260">
        <v>0</v>
      </c>
      <c r="H387" s="259">
        <f>+SUM(H388:H389)</f>
        <v>61219967</v>
      </c>
      <c r="I387" s="261">
        <f>+VLOOKUP(B387,Clasificaciones!C:C,1,FALSE)</f>
        <v>5110202</v>
      </c>
      <c r="J387" s="253"/>
    </row>
    <row r="388" spans="2:10" ht="16.2" customHeight="1" x14ac:dyDescent="0.3">
      <c r="B388" s="264">
        <v>511020201</v>
      </c>
      <c r="C388" s="262" t="s">
        <v>425</v>
      </c>
      <c r="D388" s="260">
        <f>SUMIF('RCDB 2021'!$A:$A,B388,'RCDB 2021'!$C:$C)</f>
        <v>56121803</v>
      </c>
      <c r="E388" s="260">
        <f>+SUMIF('AFPISA 2021'!E:E,'Consolidado 2021'!B388,'AFPISA 2021'!C:C)</f>
        <v>0</v>
      </c>
      <c r="F388" s="260">
        <v>0</v>
      </c>
      <c r="G388" s="260">
        <v>0</v>
      </c>
      <c r="H388" s="263">
        <f>+D388+E388+F388-G388</f>
        <v>56121803</v>
      </c>
      <c r="I388" s="261">
        <f>+VLOOKUP(B388,Clasificaciones!C:C,1,FALSE)</f>
        <v>511020201</v>
      </c>
    </row>
    <row r="389" spans="2:10" ht="16.2" customHeight="1" x14ac:dyDescent="0.3">
      <c r="B389" s="264">
        <v>511020202</v>
      </c>
      <c r="C389" s="262" t="s">
        <v>426</v>
      </c>
      <c r="D389" s="260">
        <f>SUMIF('RCDB 2021'!$A:$A,B389,'RCDB 2021'!$C:$C)</f>
        <v>5098164</v>
      </c>
      <c r="E389" s="260">
        <f>+SUMIF('AFPISA 2021'!E:E,'Consolidado 2021'!B389,'AFPISA 2021'!C:C)</f>
        <v>0</v>
      </c>
      <c r="F389" s="260">
        <v>0</v>
      </c>
      <c r="G389" s="260">
        <v>0</v>
      </c>
      <c r="H389" s="263">
        <f>+D389+E389+F389-G389</f>
        <v>5098164</v>
      </c>
      <c r="I389" s="261">
        <f>+VLOOKUP(B389,Clasificaciones!C:C,1,FALSE)</f>
        <v>511020202</v>
      </c>
    </row>
    <row r="390" spans="2:10" ht="16.2" customHeight="1" x14ac:dyDescent="0.3">
      <c r="B390" s="264">
        <v>5110203</v>
      </c>
      <c r="C390" s="262" t="s">
        <v>452</v>
      </c>
      <c r="D390" s="260">
        <f>SUMIF('RCDB 2021'!$A:$A,B390,'RCDB 2021'!$C:$C)</f>
        <v>2530200</v>
      </c>
      <c r="E390" s="260">
        <f>+SUMIF('AFPISA 2021'!E:E,'Consolidado 2021'!B390,'AFPISA 2021'!C:C)</f>
        <v>0</v>
      </c>
      <c r="F390" s="260">
        <v>0</v>
      </c>
      <c r="G390" s="260">
        <v>0</v>
      </c>
      <c r="H390" s="263">
        <f>+D390+E390+F390-G390</f>
        <v>2530200</v>
      </c>
      <c r="I390" s="261">
        <f>+VLOOKUP(B390,Clasificaciones!C:C,1,FALSE)</f>
        <v>5110203</v>
      </c>
    </row>
    <row r="391" spans="2:10" s="250" customFormat="1" ht="16.2" customHeight="1" x14ac:dyDescent="0.3">
      <c r="B391" s="257">
        <v>51103</v>
      </c>
      <c r="C391" s="258" t="s">
        <v>453</v>
      </c>
      <c r="D391" s="259">
        <f>+SUM(D392)</f>
        <v>11379160034</v>
      </c>
      <c r="E391" s="259">
        <f>+SUM(E392)</f>
        <v>8194712</v>
      </c>
      <c r="F391" s="260">
        <v>0</v>
      </c>
      <c r="G391" s="260">
        <v>0</v>
      </c>
      <c r="H391" s="259">
        <f>+SUM(H392)</f>
        <v>11383360824</v>
      </c>
      <c r="I391" s="261">
        <f>+VLOOKUP(B391,Clasificaciones!C:C,1,FALSE)</f>
        <v>51103</v>
      </c>
      <c r="J391" s="253"/>
    </row>
    <row r="392" spans="2:10" s="250" customFormat="1" ht="16.2" customHeight="1" x14ac:dyDescent="0.3">
      <c r="B392" s="257">
        <v>5110301</v>
      </c>
      <c r="C392" s="258" t="s">
        <v>404</v>
      </c>
      <c r="D392" s="259">
        <f>+SUM(D400)+D393</f>
        <v>11379160034</v>
      </c>
      <c r="E392" s="259">
        <f>+SUM(E400)+E393</f>
        <v>8194712</v>
      </c>
      <c r="F392" s="260">
        <v>0</v>
      </c>
      <c r="G392" s="260">
        <v>0</v>
      </c>
      <c r="H392" s="259">
        <f>+SUM(H400)+H393</f>
        <v>11383360824</v>
      </c>
      <c r="I392" s="261">
        <f>+VLOOKUP(B392,Clasificaciones!C:C,1,FALSE)</f>
        <v>5110301</v>
      </c>
      <c r="J392" s="253"/>
    </row>
    <row r="393" spans="2:10" s="250" customFormat="1" ht="16.2" customHeight="1" x14ac:dyDescent="0.3">
      <c r="B393" s="257">
        <v>511030101</v>
      </c>
      <c r="C393" s="258" t="s">
        <v>412</v>
      </c>
      <c r="D393" s="259">
        <f>+SUM(D394:D399)</f>
        <v>893719815</v>
      </c>
      <c r="E393" s="259">
        <f>+SUM(E394:E399)</f>
        <v>0</v>
      </c>
      <c r="F393" s="260">
        <v>0</v>
      </c>
      <c r="G393" s="260">
        <v>0</v>
      </c>
      <c r="H393" s="259">
        <f>+SUM(H394:H399)</f>
        <v>893719815</v>
      </c>
      <c r="I393" s="261">
        <f>+VLOOKUP(B393,Clasificaciones!C:C,1,FALSE)</f>
        <v>511030101</v>
      </c>
      <c r="J393" s="253"/>
    </row>
    <row r="394" spans="2:10" ht="16.2" customHeight="1" x14ac:dyDescent="0.3">
      <c r="B394" s="264">
        <v>51103010101</v>
      </c>
      <c r="C394" s="262" t="s">
        <v>394</v>
      </c>
      <c r="D394" s="260">
        <f>SUMIF('RCDB 2021'!$A:$A,B394,'RCDB 2021'!$C:$C)</f>
        <v>178819883</v>
      </c>
      <c r="E394" s="260">
        <f>+SUMIF('AFPISA 2021'!E:E,'Consolidado 2021'!B394,'AFPISA 2021'!C:C)</f>
        <v>0</v>
      </c>
      <c r="F394" s="260">
        <v>0</v>
      </c>
      <c r="G394" s="260">
        <v>0</v>
      </c>
      <c r="H394" s="263">
        <f t="shared" ref="H394:H399" si="13">+D394+E394+F394-G394</f>
        <v>178819883</v>
      </c>
      <c r="I394" s="261">
        <f>+VLOOKUP(B394,Clasificaciones!C:C,1,FALSE)</f>
        <v>51103010101</v>
      </c>
    </row>
    <row r="395" spans="2:10" ht="16.2" customHeight="1" x14ac:dyDescent="0.3">
      <c r="B395" s="264">
        <v>51103010102</v>
      </c>
      <c r="C395" s="262" t="s">
        <v>205</v>
      </c>
      <c r="D395" s="260">
        <f>SUMIF('RCDB 2021'!$A:$A,B395,'RCDB 2021'!$C:$C)</f>
        <v>128059774</v>
      </c>
      <c r="E395" s="260">
        <f>+SUMIF('AFPISA 2021'!E:E,'Consolidado 2021'!B395,'AFPISA 2021'!C:C)</f>
        <v>0</v>
      </c>
      <c r="F395" s="260">
        <v>0</v>
      </c>
      <c r="G395" s="260">
        <v>0</v>
      </c>
      <c r="H395" s="263">
        <f t="shared" si="13"/>
        <v>128059774</v>
      </c>
      <c r="I395" s="261">
        <f>+VLOOKUP(B395,Clasificaciones!C:C,1,FALSE)</f>
        <v>51103010102</v>
      </c>
    </row>
    <row r="396" spans="2:10" ht="16.2" customHeight="1" x14ac:dyDescent="0.3">
      <c r="B396" s="264">
        <v>51103010103</v>
      </c>
      <c r="C396" s="262" t="s">
        <v>210</v>
      </c>
      <c r="D396" s="260">
        <f>SUMIF('RCDB 2021'!$A:$A,B396,'RCDB 2021'!$C:$C)</f>
        <v>125180710</v>
      </c>
      <c r="E396" s="260">
        <f>+SUMIF('AFPISA 2021'!E:E,'Consolidado 2021'!B396,'AFPISA 2021'!C:C)</f>
        <v>0</v>
      </c>
      <c r="F396" s="260">
        <v>0</v>
      </c>
      <c r="G396" s="260">
        <v>0</v>
      </c>
      <c r="H396" s="263">
        <f t="shared" si="13"/>
        <v>125180710</v>
      </c>
      <c r="I396" s="261">
        <f>+VLOOKUP(B396,Clasificaciones!C:C,1,FALSE)</f>
        <v>51103010103</v>
      </c>
    </row>
    <row r="397" spans="2:10" ht="16.2" customHeight="1" x14ac:dyDescent="0.3">
      <c r="B397" s="264">
        <v>51103010104</v>
      </c>
      <c r="C397" s="262" t="s">
        <v>392</v>
      </c>
      <c r="D397" s="260">
        <f>SUMIF('RCDB 2021'!$A:$A,B397,'RCDB 2021'!$C:$C)</f>
        <v>169749924</v>
      </c>
      <c r="E397" s="260">
        <f>+SUMIF('AFPISA 2021'!E:E,'Consolidado 2021'!B397,'AFPISA 2021'!C:C)</f>
        <v>0</v>
      </c>
      <c r="F397" s="260">
        <v>0</v>
      </c>
      <c r="G397" s="260">
        <v>0</v>
      </c>
      <c r="H397" s="263">
        <f t="shared" si="13"/>
        <v>169749924</v>
      </c>
      <c r="I397" s="261">
        <f>+VLOOKUP(B397,Clasificaciones!C:C,1,FALSE)</f>
        <v>51103010104</v>
      </c>
    </row>
    <row r="398" spans="2:10" ht="16.2" customHeight="1" x14ac:dyDescent="0.3">
      <c r="B398" s="264">
        <v>51103010105</v>
      </c>
      <c r="C398" s="262" t="s">
        <v>454</v>
      </c>
      <c r="D398" s="260">
        <f>SUMIF('RCDB 2021'!$A:$A,B398,'RCDB 2021'!$C:$C)</f>
        <v>272230702</v>
      </c>
      <c r="E398" s="260">
        <f>+SUMIF('AFPISA 2021'!E:E,'Consolidado 2021'!B398,'AFPISA 2021'!C:C)</f>
        <v>0</v>
      </c>
      <c r="F398" s="260">
        <v>0</v>
      </c>
      <c r="G398" s="260">
        <v>0</v>
      </c>
      <c r="H398" s="263">
        <f t="shared" si="13"/>
        <v>272230702</v>
      </c>
      <c r="I398" s="261">
        <f>+VLOOKUP(B398,Clasificaciones!C:C,1,FALSE)</f>
        <v>51103010105</v>
      </c>
    </row>
    <row r="399" spans="2:10" ht="16.2" customHeight="1" x14ac:dyDescent="0.3">
      <c r="B399" s="262">
        <v>51103010106</v>
      </c>
      <c r="C399" s="262" t="s">
        <v>455</v>
      </c>
      <c r="D399" s="260">
        <f>SUMIF('RCDB 2021'!$A:$A,B399,'RCDB 2021'!$C:$C)</f>
        <v>19678822</v>
      </c>
      <c r="E399" s="260">
        <f>+SUMIF('AFPISA 2021'!E:E,'Consolidado 2021'!B399,'AFPISA 2021'!C:C)</f>
        <v>0</v>
      </c>
      <c r="F399" s="260">
        <v>0</v>
      </c>
      <c r="G399" s="260">
        <v>0</v>
      </c>
      <c r="H399" s="263">
        <f t="shared" si="13"/>
        <v>19678822</v>
      </c>
      <c r="I399" s="261">
        <f>+VLOOKUP(B399,Clasificaciones!C:C,1,FALSE)</f>
        <v>51103010106</v>
      </c>
    </row>
    <row r="400" spans="2:10" s="250" customFormat="1" ht="16.2" customHeight="1" x14ac:dyDescent="0.3">
      <c r="B400" s="257">
        <v>511030120</v>
      </c>
      <c r="C400" s="258" t="s">
        <v>456</v>
      </c>
      <c r="D400" s="259">
        <f>+SUM(D401:D414)</f>
        <v>10485440219</v>
      </c>
      <c r="E400" s="259">
        <f>+SUM(E401:E414)</f>
        <v>8194712</v>
      </c>
      <c r="F400" s="260">
        <v>0</v>
      </c>
      <c r="G400" s="260">
        <v>0</v>
      </c>
      <c r="H400" s="259">
        <f>+SUM(H401:H414)</f>
        <v>10489641009</v>
      </c>
      <c r="I400" s="261">
        <f>+VLOOKUP(B400,Clasificaciones!C:C,1,FALSE)</f>
        <v>511030120</v>
      </c>
      <c r="J400" s="253"/>
    </row>
    <row r="401" spans="2:10" ht="16.2" customHeight="1" x14ac:dyDescent="0.3">
      <c r="B401" s="262">
        <v>51103012001</v>
      </c>
      <c r="C401" s="262" t="s">
        <v>200</v>
      </c>
      <c r="D401" s="260">
        <f>SUMIF('RCDB 2021'!$A:$A,B401,'RCDB 2021'!$C:$C)</f>
        <v>1824993</v>
      </c>
      <c r="E401" s="260">
        <f>+SUMIF('AFPISA 2021'!E:E,'Consolidado 2021'!B401,'AFPISA 2021'!C:C)</f>
        <v>0</v>
      </c>
      <c r="F401" s="260">
        <v>0</v>
      </c>
      <c r="G401" s="260">
        <v>0</v>
      </c>
      <c r="H401" s="263">
        <f t="shared" ref="H401:H414" si="14">+D401+E401+F401-G401</f>
        <v>1824993</v>
      </c>
      <c r="I401" s="261">
        <f>+VLOOKUP(B401,Clasificaciones!C:C,1,FALSE)</f>
        <v>51103012001</v>
      </c>
    </row>
    <row r="402" spans="2:10" ht="16.2" customHeight="1" x14ac:dyDescent="0.3">
      <c r="B402" s="264">
        <v>51103012002</v>
      </c>
      <c r="C402" s="262" t="s">
        <v>240</v>
      </c>
      <c r="D402" s="260">
        <f>SUMIF('RCDB 2021'!$A:$A,B402,'RCDB 2021'!$C:$C)</f>
        <v>5516245</v>
      </c>
      <c r="E402" s="260">
        <f>+SUMIF('AFPISA 2021'!E:E,'Consolidado 2021'!B402,'AFPISA 2021'!C:C)</f>
        <v>0</v>
      </c>
      <c r="F402" s="260">
        <v>0</v>
      </c>
      <c r="G402" s="260">
        <v>0</v>
      </c>
      <c r="H402" s="263">
        <f t="shared" si="14"/>
        <v>5516245</v>
      </c>
      <c r="I402" s="261">
        <f>+VLOOKUP(B402,Clasificaciones!C:C,1,FALSE)</f>
        <v>51103012002</v>
      </c>
    </row>
    <row r="403" spans="2:10" ht="16.2" customHeight="1" x14ac:dyDescent="0.3">
      <c r="B403" s="264">
        <v>51103012004</v>
      </c>
      <c r="C403" s="262" t="s">
        <v>202</v>
      </c>
      <c r="D403" s="260">
        <f>SUMIF('RCDB 2021'!$A:$A,B403,'RCDB 2021'!$C:$C)</f>
        <v>83121122</v>
      </c>
      <c r="E403" s="260">
        <f>+SUMIF('AFPISA 2021'!E:E,'Consolidado 2021'!B403,'AFPISA 2021'!C:C)</f>
        <v>0</v>
      </c>
      <c r="F403" s="260">
        <v>0</v>
      </c>
      <c r="G403" s="260">
        <v>0</v>
      </c>
      <c r="H403" s="263">
        <f t="shared" si="14"/>
        <v>83121122</v>
      </c>
      <c r="I403" s="261">
        <f>+VLOOKUP(B403,Clasificaciones!C:C,1,FALSE)</f>
        <v>51103012004</v>
      </c>
    </row>
    <row r="404" spans="2:10" ht="16.2" customHeight="1" x14ac:dyDescent="0.3">
      <c r="B404" s="264">
        <v>51103012005</v>
      </c>
      <c r="C404" s="262" t="s">
        <v>394</v>
      </c>
      <c r="D404" s="260">
        <f>SUMIF('RCDB 2021'!$A:$A,B404,'RCDB 2021'!$C:$C)</f>
        <v>1429841268</v>
      </c>
      <c r="E404" s="260">
        <f>+SUMIF('AFPISA 2021'!E:E,'Consolidado 2021'!B404,'AFPISA 2021'!C:C)</f>
        <v>8194712</v>
      </c>
      <c r="F404" s="737"/>
      <c r="G404" s="737">
        <v>-3993922</v>
      </c>
      <c r="H404" s="263">
        <f>+D404+E404+F404+G404</f>
        <v>1434042058</v>
      </c>
      <c r="I404" s="261">
        <f>+VLOOKUP(B404,Clasificaciones!C:C,1,FALSE)</f>
        <v>51103012005</v>
      </c>
      <c r="J404" s="253" t="s">
        <v>1106</v>
      </c>
    </row>
    <row r="405" spans="2:10" ht="16.2" customHeight="1" x14ac:dyDescent="0.3">
      <c r="B405" s="264">
        <v>51103012006</v>
      </c>
      <c r="C405" s="262" t="s">
        <v>205</v>
      </c>
      <c r="D405" s="260">
        <f>SUMIF('RCDB 2021'!$A:$A,B405,'RCDB 2021'!$C:$C)</f>
        <v>792603478</v>
      </c>
      <c r="E405" s="260">
        <f>+SUMIF('AFPISA 2021'!E:E,'Consolidado 2021'!B405,'AFPISA 2021'!C:C)</f>
        <v>0</v>
      </c>
      <c r="F405" s="260">
        <v>0</v>
      </c>
      <c r="G405" s="260">
        <v>0</v>
      </c>
      <c r="H405" s="263">
        <f t="shared" si="14"/>
        <v>792603478</v>
      </c>
      <c r="I405" s="261">
        <f>+VLOOKUP(B405,Clasificaciones!C:C,1,FALSE)</f>
        <v>51103012006</v>
      </c>
    </row>
    <row r="406" spans="2:10" ht="16.2" customHeight="1" x14ac:dyDescent="0.3">
      <c r="B406" s="264">
        <v>51103012007</v>
      </c>
      <c r="C406" s="262" t="s">
        <v>395</v>
      </c>
      <c r="D406" s="260">
        <f>SUMIF('RCDB 2021'!$A:$A,B406,'RCDB 2021'!$C:$C)</f>
        <v>1298993482</v>
      </c>
      <c r="E406" s="260">
        <f>+SUMIF('AFPISA 2021'!E:E,'Consolidado 2021'!B406,'AFPISA 2021'!C:C)</f>
        <v>0</v>
      </c>
      <c r="F406" s="260">
        <v>0</v>
      </c>
      <c r="G406" s="260">
        <v>0</v>
      </c>
      <c r="H406" s="263">
        <f t="shared" si="14"/>
        <v>1298993482</v>
      </c>
      <c r="I406" s="261">
        <f>+VLOOKUP(B406,Clasificaciones!C:C,1,FALSE)</f>
        <v>51103012007</v>
      </c>
    </row>
    <row r="407" spans="2:10" ht="16.2" customHeight="1" x14ac:dyDescent="0.3">
      <c r="B407" s="262">
        <v>51103012008</v>
      </c>
      <c r="C407" s="262" t="s">
        <v>1111</v>
      </c>
      <c r="D407" s="260">
        <f>SUMIF('RCDB 2021'!$A:$A,B407,'RCDB 2021'!$C:$C)</f>
        <v>112716866</v>
      </c>
      <c r="E407" s="260">
        <f>+SUMIF('AFPISA 2021'!E:E,'Consolidado 2021'!B407,'AFPISA 2021'!C:C)</f>
        <v>0</v>
      </c>
      <c r="F407" s="260">
        <v>0</v>
      </c>
      <c r="G407" s="260">
        <v>0</v>
      </c>
      <c r="H407" s="263">
        <f t="shared" si="14"/>
        <v>112716866</v>
      </c>
      <c r="I407" s="261">
        <f>+VLOOKUP(B407,Clasificaciones!C:C,1,FALSE)</f>
        <v>51103012008</v>
      </c>
    </row>
    <row r="408" spans="2:10" ht="16.2" customHeight="1" x14ac:dyDescent="0.3">
      <c r="B408" s="264">
        <v>51103012009</v>
      </c>
      <c r="C408" s="262" t="s">
        <v>397</v>
      </c>
      <c r="D408" s="260">
        <f>SUMIF('RCDB 2021'!$A:$A,B408,'RCDB 2021'!$C:$C)</f>
        <v>212441006</v>
      </c>
      <c r="E408" s="260">
        <f>+SUMIF('AFPISA 2021'!E:E,'Consolidado 2021'!B408,'AFPISA 2021'!C:C)</f>
        <v>0</v>
      </c>
      <c r="F408" s="260">
        <v>0</v>
      </c>
      <c r="G408" s="260">
        <v>0</v>
      </c>
      <c r="H408" s="263">
        <f t="shared" si="14"/>
        <v>212441006</v>
      </c>
      <c r="I408" s="261">
        <f>+VLOOKUP(B408,Clasificaciones!C:C,1,FALSE)</f>
        <v>51103012009</v>
      </c>
    </row>
    <row r="409" spans="2:10" ht="16.2" customHeight="1" x14ac:dyDescent="0.3">
      <c r="B409" s="264">
        <v>51103012013</v>
      </c>
      <c r="C409" s="262" t="s">
        <v>407</v>
      </c>
      <c r="D409" s="260">
        <f>SUMIF('RCDB 2021'!$A:$A,B409,'RCDB 2021'!$C:$C)</f>
        <v>68</v>
      </c>
      <c r="E409" s="260">
        <f>+SUMIF('AFPISA 2021'!E:E,'Consolidado 2021'!B409,'AFPISA 2021'!C:C)</f>
        <v>0</v>
      </c>
      <c r="F409" s="260">
        <v>0</v>
      </c>
      <c r="G409" s="260">
        <v>0</v>
      </c>
      <c r="H409" s="263">
        <f t="shared" si="14"/>
        <v>68</v>
      </c>
      <c r="I409" s="261">
        <f>+VLOOKUP(B409,Clasificaciones!C:C,1,FALSE)</f>
        <v>51103012013</v>
      </c>
    </row>
    <row r="410" spans="2:10" ht="16.2" customHeight="1" x14ac:dyDescent="0.3">
      <c r="B410" s="264">
        <v>51103012017</v>
      </c>
      <c r="C410" s="262" t="s">
        <v>400</v>
      </c>
      <c r="D410" s="260">
        <f>SUMIF('RCDB 2021'!$A:$A,B410,'RCDB 2021'!$C:$C)</f>
        <v>4482435203</v>
      </c>
      <c r="E410" s="260">
        <f>+SUMIF('AFPISA 2021'!E:E,'Consolidado 2021'!B410,'AFPISA 2021'!C:C)</f>
        <v>0</v>
      </c>
      <c r="F410" s="260">
        <v>0</v>
      </c>
      <c r="G410" s="260">
        <v>0</v>
      </c>
      <c r="H410" s="263">
        <f t="shared" si="14"/>
        <v>4482435203</v>
      </c>
      <c r="I410" s="261">
        <f>+VLOOKUP(B410,Clasificaciones!C:C,1,FALSE)</f>
        <v>51103012017</v>
      </c>
    </row>
    <row r="411" spans="2:10" ht="16.2" customHeight="1" x14ac:dyDescent="0.3">
      <c r="B411" s="264">
        <v>51103012018</v>
      </c>
      <c r="C411" s="262" t="s">
        <v>401</v>
      </c>
      <c r="D411" s="260">
        <f>SUMIF('RCDB 2021'!$A:$A,B411,'RCDB 2021'!$C:$C)</f>
        <v>345573068</v>
      </c>
      <c r="E411" s="260">
        <f>+SUMIF('AFPISA 2021'!E:E,'Consolidado 2021'!B411,'AFPISA 2021'!C:C)</f>
        <v>0</v>
      </c>
      <c r="F411" s="260">
        <v>0</v>
      </c>
      <c r="G411" s="260">
        <v>0</v>
      </c>
      <c r="H411" s="263">
        <f t="shared" si="14"/>
        <v>345573068</v>
      </c>
      <c r="I411" s="261">
        <f>+VLOOKUP(B411,Clasificaciones!C:C,1,FALSE)</f>
        <v>51103012018</v>
      </c>
    </row>
    <row r="412" spans="2:10" ht="16.2" customHeight="1" x14ac:dyDescent="0.3">
      <c r="B412" s="264">
        <v>51103012019</v>
      </c>
      <c r="C412" s="262" t="s">
        <v>408</v>
      </c>
      <c r="D412" s="260">
        <f>SUMIF('RCDB 2021'!$A:$A,B412,'RCDB 2021'!$C:$C)</f>
        <v>887392189</v>
      </c>
      <c r="E412" s="260">
        <f>+SUMIF('AFPISA 2021'!E:E,'Consolidado 2021'!B412,'AFPISA 2021'!C:C)</f>
        <v>0</v>
      </c>
      <c r="F412" s="260">
        <v>0</v>
      </c>
      <c r="G412" s="260">
        <v>0</v>
      </c>
      <c r="H412" s="263">
        <f t="shared" si="14"/>
        <v>887392189</v>
      </c>
      <c r="I412" s="261">
        <f>+VLOOKUP(B412,Clasificaciones!C:C,1,FALSE)</f>
        <v>51103012019</v>
      </c>
    </row>
    <row r="413" spans="2:10" ht="16.2" customHeight="1" x14ac:dyDescent="0.3">
      <c r="B413" s="264">
        <v>51103012029</v>
      </c>
      <c r="C413" s="262" t="s">
        <v>196</v>
      </c>
      <c r="D413" s="260">
        <f>SUMIF('RCDB 2021'!$A:$A,B413,'RCDB 2021'!$C:$C)</f>
        <v>664723895</v>
      </c>
      <c r="E413" s="260">
        <f>+SUMIF('AFPISA 2021'!E:E,'Consolidado 2021'!B413,'AFPISA 2021'!C:C)</f>
        <v>0</v>
      </c>
      <c r="F413" s="260">
        <v>0</v>
      </c>
      <c r="G413" s="260">
        <v>0</v>
      </c>
      <c r="H413" s="263">
        <f t="shared" si="14"/>
        <v>664723895</v>
      </c>
      <c r="I413" s="261">
        <f>+VLOOKUP(B413,Clasificaciones!C:C,1,FALSE)</f>
        <v>51103012029</v>
      </c>
    </row>
    <row r="414" spans="2:10" ht="16.2" customHeight="1" x14ac:dyDescent="0.3">
      <c r="B414" s="264">
        <v>51103012032</v>
      </c>
      <c r="C414" s="262" t="s">
        <v>411</v>
      </c>
      <c r="D414" s="260">
        <f>SUMIF('RCDB 2021'!$A:$A,B414,'RCDB 2021'!$C:$C)</f>
        <v>168257336</v>
      </c>
      <c r="E414" s="260">
        <f>+SUMIF('AFPISA 2021'!E:E,'Consolidado 2021'!B414,'AFPISA 2021'!C:C)</f>
        <v>0</v>
      </c>
      <c r="F414" s="260">
        <v>0</v>
      </c>
      <c r="G414" s="260">
        <v>0</v>
      </c>
      <c r="H414" s="263">
        <f t="shared" si="14"/>
        <v>168257336</v>
      </c>
      <c r="I414" s="261">
        <f>+VLOOKUP(B414,Clasificaciones!C:C,1,FALSE)</f>
        <v>51103012032</v>
      </c>
    </row>
    <row r="415" spans="2:10" s="250" customFormat="1" ht="16.2" customHeight="1" x14ac:dyDescent="0.3">
      <c r="B415" s="257">
        <v>51104</v>
      </c>
      <c r="C415" s="258" t="s">
        <v>457</v>
      </c>
      <c r="D415" s="259">
        <v>3409841</v>
      </c>
      <c r="E415" s="259">
        <f>+SUM(E416)</f>
        <v>3409841</v>
      </c>
      <c r="F415" s="260">
        <v>0</v>
      </c>
      <c r="G415" s="260">
        <v>0</v>
      </c>
      <c r="H415" s="259">
        <f>+SUM(H416)</f>
        <v>6819682</v>
      </c>
      <c r="I415" s="261">
        <f>+VLOOKUP(B415,Clasificaciones!C:C,1,FALSE)</f>
        <v>51104</v>
      </c>
      <c r="J415" s="253"/>
    </row>
    <row r="416" spans="2:10" ht="16.2" customHeight="1" x14ac:dyDescent="0.3">
      <c r="B416" s="264">
        <v>5110401</v>
      </c>
      <c r="C416" s="262" t="s">
        <v>457</v>
      </c>
      <c r="D416" s="260">
        <f>SUMIF('RCDB 2021'!$A:$A,B416,'RCDB 2021'!$C:$C)</f>
        <v>3409841</v>
      </c>
      <c r="E416" s="260">
        <f>+SUMIF('AFPISA 2021'!E:E,'Consolidado 2021'!B416,'AFPISA 2021'!C:C)</f>
        <v>3409841</v>
      </c>
      <c r="F416" s="260">
        <v>0</v>
      </c>
      <c r="G416" s="260">
        <v>0</v>
      </c>
      <c r="H416" s="263">
        <f>+D416+E416+F416-G416</f>
        <v>6819682</v>
      </c>
      <c r="I416" s="261">
        <f>+VLOOKUP(B416,Clasificaciones!C:C,1,FALSE)</f>
        <v>5110401</v>
      </c>
    </row>
    <row r="417" spans="2:10" s="250" customFormat="1" ht="16.2" customHeight="1" x14ac:dyDescent="0.3">
      <c r="B417" s="257">
        <v>512</v>
      </c>
      <c r="C417" s="258" t="s">
        <v>458</v>
      </c>
      <c r="D417" s="259">
        <f>+SUM(D418:D422)</f>
        <v>203131748</v>
      </c>
      <c r="E417" s="259">
        <f>+SUM(E418:E422)</f>
        <v>271144506</v>
      </c>
      <c r="F417" s="260">
        <v>0</v>
      </c>
      <c r="G417" s="260">
        <v>0</v>
      </c>
      <c r="H417" s="259">
        <f>+SUM(H418:H422)</f>
        <v>291183212</v>
      </c>
      <c r="I417" s="261">
        <f>+VLOOKUP(B417,Clasificaciones!C:C,1,FALSE)</f>
        <v>512</v>
      </c>
      <c r="J417" s="253"/>
    </row>
    <row r="418" spans="2:10" ht="16.2" customHeight="1" x14ac:dyDescent="0.3">
      <c r="B418" s="264">
        <v>51201</v>
      </c>
      <c r="C418" s="262" t="s">
        <v>1112</v>
      </c>
      <c r="D418" s="260">
        <f>SUMIF('RCDB 2021'!$A:$A,B418,'RCDB 2021'!$C:$C)</f>
        <v>159343543</v>
      </c>
      <c r="E418" s="260">
        <f>+SUMIF('AFPISA 2021'!E:E,'Consolidado 2021'!B418,'AFPISA 2021'!C:C)</f>
        <v>0</v>
      </c>
      <c r="F418" s="260">
        <v>0</v>
      </c>
      <c r="G418" s="260">
        <v>0</v>
      </c>
      <c r="H418" s="263">
        <f>+D418+E418+F418-G418</f>
        <v>159343543</v>
      </c>
      <c r="I418" s="261">
        <f>+VLOOKUP(B418,Clasificaciones!C:C,1,FALSE)</f>
        <v>51201</v>
      </c>
    </row>
    <row r="419" spans="2:10" ht="16.2" customHeight="1" x14ac:dyDescent="0.3">
      <c r="B419" s="264">
        <v>51203</v>
      </c>
      <c r="C419" s="262" t="s">
        <v>460</v>
      </c>
      <c r="D419" s="260">
        <f>SUMIF('RCDB 2021'!$A:$A,B419,'RCDB 2021'!$C:$C)</f>
        <v>14367957</v>
      </c>
      <c r="E419" s="260">
        <f>+SUMIF('AFPISA 2021'!E:E,'Consolidado 2021'!B419,'AFPISA 2021'!C:C)</f>
        <v>10978626</v>
      </c>
      <c r="F419" s="260">
        <v>0</v>
      </c>
      <c r="G419" s="260">
        <v>0</v>
      </c>
      <c r="H419" s="263">
        <f>+D419+E419+F419-G419</f>
        <v>25346583</v>
      </c>
      <c r="I419" s="261">
        <f>+VLOOKUP(B419,Clasificaciones!C:C,1,FALSE)</f>
        <v>51203</v>
      </c>
    </row>
    <row r="420" spans="2:10" ht="16.2" customHeight="1" x14ac:dyDescent="0.3">
      <c r="B420" s="264">
        <v>51204</v>
      </c>
      <c r="C420" s="262" t="s">
        <v>461</v>
      </c>
      <c r="D420" s="260">
        <f>SUMIF('RCDB 2021'!$A:$A,B420,'RCDB 2021'!$C:$C)</f>
        <v>9420248</v>
      </c>
      <c r="E420" s="260">
        <f>+SUMIF('AFPISA 2021'!E:E,'Consolidado 2021'!B420,'AFPISA 2021'!C:C)</f>
        <v>0</v>
      </c>
      <c r="F420" s="260">
        <v>0</v>
      </c>
      <c r="G420" s="260">
        <v>0</v>
      </c>
      <c r="H420" s="263">
        <f>+D420+E420+F420-G420</f>
        <v>9420248</v>
      </c>
      <c r="I420" s="261">
        <f>+VLOOKUP(B420,Clasificaciones!C:C,1,FALSE)</f>
        <v>51204</v>
      </c>
    </row>
    <row r="421" spans="2:10" ht="16.2" customHeight="1" x14ac:dyDescent="0.3">
      <c r="B421" s="264">
        <v>51206</v>
      </c>
      <c r="C421" s="262" t="s">
        <v>976</v>
      </c>
      <c r="D421" s="260">
        <f>SUMIF('RCDB 2021'!$A:$A,B421,'RCDB 2021'!$C:$C)</f>
        <v>20000000</v>
      </c>
      <c r="E421" s="260">
        <f>+SUMIF('AFPISA 2021'!E:E,'Consolidado 2021'!B421,'AFPISA 2021'!C:C)</f>
        <v>0</v>
      </c>
      <c r="F421" s="260"/>
      <c r="G421" s="260"/>
      <c r="H421" s="263">
        <f>+D421+E421+F421-G421</f>
        <v>20000000</v>
      </c>
      <c r="I421" s="261">
        <f>+VLOOKUP(B421,Clasificaciones!C:C,1,FALSE)</f>
        <v>51206</v>
      </c>
    </row>
    <row r="422" spans="2:10" ht="16.2" customHeight="1" x14ac:dyDescent="0.3">
      <c r="B422" s="264">
        <v>51207</v>
      </c>
      <c r="C422" s="262" t="s">
        <v>1036</v>
      </c>
      <c r="D422" s="260">
        <f>SUMIF('RCDB 2021'!$A:$A,B422,'RCDB 2021'!$C:$C)</f>
        <v>0</v>
      </c>
      <c r="E422" s="260">
        <f>+SUMIF('AFPISA 2021'!E:E,'Consolidado 2021'!B422,'AFPISA 2021'!C:C)</f>
        <v>260165880</v>
      </c>
      <c r="F422" s="738"/>
      <c r="G422" s="738">
        <v>183093042</v>
      </c>
      <c r="H422" s="263">
        <f>+D422+E422+F422-G422</f>
        <v>77072838</v>
      </c>
      <c r="I422" s="261">
        <f>+VLOOKUP(B422,Clasificaciones!C:C,1,FALSE)</f>
        <v>51207</v>
      </c>
      <c r="J422" s="253" t="s">
        <v>1106</v>
      </c>
    </row>
    <row r="423" spans="2:10" s="250" customFormat="1" ht="16.2" customHeight="1" x14ac:dyDescent="0.3">
      <c r="B423" s="257">
        <v>513</v>
      </c>
      <c r="C423" s="258" t="s">
        <v>463</v>
      </c>
      <c r="D423" s="259">
        <f>+D424+D428+D437+D441+D448+D457+D465+D467+D470+D461</f>
        <v>6964857546</v>
      </c>
      <c r="E423" s="259">
        <f>+E424+E428+E437+E441+E448+E457+E465+E467+E470</f>
        <v>1438363097</v>
      </c>
      <c r="F423" s="260">
        <v>0</v>
      </c>
      <c r="G423" s="260">
        <v>0</v>
      </c>
      <c r="H423" s="259">
        <f>+H424+H428+H437+H441+H448+H457+H465+H467+H470+H461</f>
        <v>8196303562</v>
      </c>
      <c r="I423" s="261">
        <f>+VLOOKUP(B423,Clasificaciones!C:C,1,FALSE)</f>
        <v>513</v>
      </c>
    </row>
    <row r="424" spans="2:10" s="250" customFormat="1" ht="16.2" customHeight="1" x14ac:dyDescent="0.3">
      <c r="B424" s="257">
        <v>51301</v>
      </c>
      <c r="C424" s="258" t="s">
        <v>464</v>
      </c>
      <c r="D424" s="259">
        <f>+SUM(D425:D427)</f>
        <v>2767482437</v>
      </c>
      <c r="E424" s="259">
        <f>+SUM(E425:E427)</f>
        <v>229730569</v>
      </c>
      <c r="F424" s="260">
        <v>0</v>
      </c>
      <c r="G424" s="260">
        <v>0</v>
      </c>
      <c r="H424" s="259">
        <f>+SUM(H425:H427)</f>
        <v>2873066960</v>
      </c>
      <c r="I424" s="261">
        <f>+VLOOKUP(B424,Clasificaciones!C:C,1,FALSE)</f>
        <v>51301</v>
      </c>
    </row>
    <row r="425" spans="2:10" ht="16.2" customHeight="1" x14ac:dyDescent="0.3">
      <c r="B425" s="264">
        <v>5130101</v>
      </c>
      <c r="C425" s="262" t="s">
        <v>465</v>
      </c>
      <c r="D425" s="260">
        <f>SUMIF('RCDB 2021'!$A:$A,B425,'RCDB 2021'!$C:$C)</f>
        <v>2385209049</v>
      </c>
      <c r="E425" s="260">
        <f>+SUMIF('AFPISA 2021'!E:E,'Consolidado 2021'!B425,'AFPISA 2021'!C:C)</f>
        <v>198266671</v>
      </c>
      <c r="F425" s="260">
        <v>0</v>
      </c>
      <c r="G425" s="736">
        <f>122357135+1788911</f>
        <v>124146046</v>
      </c>
      <c r="H425" s="263">
        <f>+D425+E425+F425-G425</f>
        <v>2459329674</v>
      </c>
      <c r="I425" s="261">
        <f>+VLOOKUP(B425,Clasificaciones!C:C,1,FALSE)</f>
        <v>5130101</v>
      </c>
      <c r="J425" s="253" t="s">
        <v>1932</v>
      </c>
    </row>
    <row r="426" spans="2:10" ht="16.2" customHeight="1" x14ac:dyDescent="0.3">
      <c r="B426" s="264">
        <v>5130104</v>
      </c>
      <c r="C426" s="262" t="s">
        <v>466</v>
      </c>
      <c r="D426" s="260">
        <f>SUMIF('RCDB 2021'!$A:$A,B426,'RCDB 2021'!$C:$C)</f>
        <v>219330055</v>
      </c>
      <c r="E426" s="260">
        <f>+SUMIF('AFPISA 2021'!E:E,'Consolidado 2021'!B426,'AFPISA 2021'!C:C)</f>
        <v>17963892</v>
      </c>
      <c r="F426" s="260">
        <v>0</v>
      </c>
      <c r="G426" s="260">
        <v>0</v>
      </c>
      <c r="H426" s="263">
        <f>+D426+E426+F426-G426</f>
        <v>237293947</v>
      </c>
      <c r="I426" s="261">
        <f>+VLOOKUP(B426,Clasificaciones!C:C,1,FALSE)</f>
        <v>5130104</v>
      </c>
    </row>
    <row r="427" spans="2:10" ht="16.2" customHeight="1" x14ac:dyDescent="0.3">
      <c r="B427" s="264">
        <v>5130105</v>
      </c>
      <c r="C427" s="262" t="s">
        <v>467</v>
      </c>
      <c r="D427" s="260">
        <f>SUMIF('RCDB 2021'!$A:$A,B427,'RCDB 2021'!$C:$C)</f>
        <v>162943333</v>
      </c>
      <c r="E427" s="260">
        <f>+SUMIF('AFPISA 2021'!E:E,'Consolidado 2021'!B427,'AFPISA 2021'!C:C)</f>
        <v>13500006</v>
      </c>
      <c r="F427" s="260">
        <v>0</v>
      </c>
      <c r="G427" s="260">
        <v>0</v>
      </c>
      <c r="H427" s="263">
        <f>+D427+E427+F427-G427</f>
        <v>176443339</v>
      </c>
      <c r="I427" s="261">
        <f>+VLOOKUP(B427,Clasificaciones!C:C,1,FALSE)</f>
        <v>5130105</v>
      </c>
    </row>
    <row r="428" spans="2:10" s="250" customFormat="1" ht="16.2" customHeight="1" x14ac:dyDescent="0.3">
      <c r="B428" s="257">
        <v>51302</v>
      </c>
      <c r="C428" s="258" t="s">
        <v>468</v>
      </c>
      <c r="D428" s="259">
        <f>+SUM(D429:D436)</f>
        <v>1722603734</v>
      </c>
      <c r="E428" s="259">
        <f>+SUM(E429:E436)</f>
        <v>287853596</v>
      </c>
      <c r="F428" s="260">
        <v>0</v>
      </c>
      <c r="G428" s="260">
        <v>0</v>
      </c>
      <c r="H428" s="259">
        <f>+SUM(H429:H436)</f>
        <v>2010457330</v>
      </c>
      <c r="I428" s="261">
        <f>+VLOOKUP(B428,Clasificaciones!C:C,1,FALSE)</f>
        <v>51302</v>
      </c>
    </row>
    <row r="429" spans="2:10" ht="16.2" customHeight="1" x14ac:dyDescent="0.3">
      <c r="B429" s="264">
        <v>5130201</v>
      </c>
      <c r="C429" s="262" t="s">
        <v>469</v>
      </c>
      <c r="D429" s="260">
        <f>SUMIF('RCDB 2021'!$A:$A,B429,'RCDB 2021'!$C:$C)</f>
        <v>439114057</v>
      </c>
      <c r="E429" s="260">
        <f>+SUMIF('AFPISA 2021'!E:E,'Consolidado 2021'!B429,'AFPISA 2021'!C:C)</f>
        <v>37746503</v>
      </c>
      <c r="F429" s="260">
        <v>0</v>
      </c>
      <c r="G429" s="260">
        <v>0</v>
      </c>
      <c r="H429" s="263">
        <f t="shared" ref="H429:H436" si="15">+D429+E429+F429-G429</f>
        <v>476860560</v>
      </c>
      <c r="I429" s="261">
        <f>+VLOOKUP(B429,Clasificaciones!C:C,1,FALSE)</f>
        <v>5130201</v>
      </c>
    </row>
    <row r="430" spans="2:10" ht="16.2" customHeight="1" x14ac:dyDescent="0.3">
      <c r="B430" s="264">
        <v>5130202</v>
      </c>
      <c r="C430" s="262" t="s">
        <v>470</v>
      </c>
      <c r="D430" s="260">
        <f>SUMIF('RCDB 2021'!$A:$A,B430,'RCDB 2021'!$C:$C)</f>
        <v>7500000</v>
      </c>
      <c r="E430" s="260">
        <f>+SUMIF('AFPISA 2021'!E:E,'Consolidado 2021'!B430,'AFPISA 2021'!C:C)</f>
        <v>0</v>
      </c>
      <c r="F430" s="260">
        <v>0</v>
      </c>
      <c r="G430" s="260">
        <v>0</v>
      </c>
      <c r="H430" s="263">
        <f t="shared" si="15"/>
        <v>7500000</v>
      </c>
      <c r="I430" s="261">
        <f>+VLOOKUP(B430,Clasificaciones!C:C,1,FALSE)</f>
        <v>5130202</v>
      </c>
    </row>
    <row r="431" spans="2:10" ht="16.2" customHeight="1" x14ac:dyDescent="0.3">
      <c r="B431" s="264">
        <v>5130203</v>
      </c>
      <c r="C431" s="262" t="s">
        <v>471</v>
      </c>
      <c r="D431" s="260">
        <f>SUMIF('RCDB 2021'!$A:$A,B431,'RCDB 2021'!$C:$C)</f>
        <v>919996500</v>
      </c>
      <c r="E431" s="260">
        <f>+SUMIF('AFPISA 2021'!E:E,'Consolidado 2021'!B431,'AFPISA 2021'!C:C)</f>
        <v>248000000</v>
      </c>
      <c r="F431" s="260">
        <v>0</v>
      </c>
      <c r="G431" s="260">
        <v>0</v>
      </c>
      <c r="H431" s="263">
        <f t="shared" si="15"/>
        <v>1167996500</v>
      </c>
      <c r="I431" s="261">
        <f>+VLOOKUP(B431,Clasificaciones!C:C,1,FALSE)</f>
        <v>5130203</v>
      </c>
    </row>
    <row r="432" spans="2:10" ht="16.2" customHeight="1" x14ac:dyDescent="0.3">
      <c r="B432" s="264">
        <v>5130204</v>
      </c>
      <c r="C432" s="262" t="s">
        <v>472</v>
      </c>
      <c r="D432" s="260">
        <f>SUMIF('RCDB 2021'!$A:$A,B432,'RCDB 2021'!$C:$C)</f>
        <v>45357573</v>
      </c>
      <c r="E432" s="260">
        <f>+SUMIF('AFPISA 2021'!E:E,'Consolidado 2021'!B432,'AFPISA 2021'!C:C)</f>
        <v>0</v>
      </c>
      <c r="F432" s="260">
        <v>0</v>
      </c>
      <c r="G432" s="260">
        <v>0</v>
      </c>
      <c r="H432" s="263">
        <f t="shared" si="15"/>
        <v>45357573</v>
      </c>
      <c r="I432" s="261">
        <f>+VLOOKUP(B432,Clasificaciones!C:C,1,FALSE)</f>
        <v>5130204</v>
      </c>
    </row>
    <row r="433" spans="2:9" ht="16.2" customHeight="1" x14ac:dyDescent="0.3">
      <c r="B433" s="262">
        <v>5130205</v>
      </c>
      <c r="C433" s="262" t="s">
        <v>473</v>
      </c>
      <c r="D433" s="260">
        <f>SUMIF('RCDB 2021'!$A:$A,B433,'RCDB 2021'!$C:$C)</f>
        <v>19675318</v>
      </c>
      <c r="E433" s="260">
        <f>+SUMIF('AFPISA 2021'!E:E,'Consolidado 2021'!B433,'AFPISA 2021'!C:C)</f>
        <v>0</v>
      </c>
      <c r="F433" s="260">
        <v>0</v>
      </c>
      <c r="G433" s="260">
        <v>0</v>
      </c>
      <c r="H433" s="263">
        <f t="shared" si="15"/>
        <v>19675318</v>
      </c>
      <c r="I433" s="261">
        <f>+VLOOKUP(B433,Clasificaciones!C:C,1,FALSE)</f>
        <v>5130205</v>
      </c>
    </row>
    <row r="434" spans="2:9" ht="16.2" customHeight="1" x14ac:dyDescent="0.3">
      <c r="B434" s="264">
        <v>5130206</v>
      </c>
      <c r="C434" s="262" t="s">
        <v>474</v>
      </c>
      <c r="D434" s="260">
        <f>SUMIF('RCDB 2021'!$A:$A,B434,'RCDB 2021'!$C:$C)</f>
        <v>128652468</v>
      </c>
      <c r="E434" s="260">
        <f>+SUMIF('AFPISA 2021'!E:E,'Consolidado 2021'!B434,'AFPISA 2021'!C:C)</f>
        <v>1788911</v>
      </c>
      <c r="F434" s="260">
        <v>0</v>
      </c>
      <c r="G434" s="260">
        <v>0</v>
      </c>
      <c r="H434" s="263">
        <f t="shared" si="15"/>
        <v>130441379</v>
      </c>
      <c r="I434" s="261">
        <f>+VLOOKUP(B434,Clasificaciones!C:C,1,FALSE)</f>
        <v>5130206</v>
      </c>
    </row>
    <row r="435" spans="2:9" ht="16.2" customHeight="1" x14ac:dyDescent="0.3">
      <c r="B435" s="264">
        <v>5130207</v>
      </c>
      <c r="C435" s="262" t="s">
        <v>475</v>
      </c>
      <c r="D435" s="260">
        <f>SUMIF('RCDB 2021'!$A:$A,B435,'RCDB 2021'!$C:$C)</f>
        <v>162307818</v>
      </c>
      <c r="E435" s="260">
        <f>+SUMIF('AFPISA 2021'!E:E,'Consolidado 2021'!B435,'AFPISA 2021'!C:C)</f>
        <v>0</v>
      </c>
      <c r="F435" s="260">
        <v>0</v>
      </c>
      <c r="G435" s="260">
        <v>0</v>
      </c>
      <c r="H435" s="263">
        <f t="shared" si="15"/>
        <v>162307818</v>
      </c>
      <c r="I435" s="261">
        <f>+VLOOKUP(B435,Clasificaciones!C:C,1,FALSE)</f>
        <v>5130207</v>
      </c>
    </row>
    <row r="436" spans="2:9" ht="16.2" customHeight="1" x14ac:dyDescent="0.3">
      <c r="B436" s="264">
        <v>5010113006</v>
      </c>
      <c r="C436" s="262" t="s">
        <v>636</v>
      </c>
      <c r="D436" s="260">
        <f>SUMIF('RCDB 2021'!$A:$A,B436,'RCDB 2021'!$C:$C)</f>
        <v>0</v>
      </c>
      <c r="E436" s="260">
        <f>+SUMIF('AFPISA 2021'!E:E,'Consolidado 2021'!B436,'AFPISA 2021'!C:C)</f>
        <v>318182</v>
      </c>
      <c r="F436" s="260"/>
      <c r="G436" s="260"/>
      <c r="H436" s="263">
        <f t="shared" si="15"/>
        <v>318182</v>
      </c>
      <c r="I436" s="261"/>
    </row>
    <row r="437" spans="2:9" s="250" customFormat="1" ht="16.2" customHeight="1" x14ac:dyDescent="0.3">
      <c r="B437" s="257">
        <v>51303</v>
      </c>
      <c r="C437" s="258" t="s">
        <v>476</v>
      </c>
      <c r="D437" s="259">
        <f>+SUM(D438:D440)</f>
        <v>895031691</v>
      </c>
      <c r="E437" s="259">
        <f>+SUM(E438:E440)</f>
        <v>123753123</v>
      </c>
      <c r="F437" s="260">
        <v>0</v>
      </c>
      <c r="G437" s="260">
        <v>0</v>
      </c>
      <c r="H437" s="259">
        <f>+SUM(H438:H440)</f>
        <v>1018784814</v>
      </c>
      <c r="I437" s="261">
        <f>+VLOOKUP(B437,Clasificaciones!C:C,1,FALSE)</f>
        <v>51303</v>
      </c>
    </row>
    <row r="438" spans="2:9" ht="16.2" customHeight="1" x14ac:dyDescent="0.3">
      <c r="B438" s="264">
        <v>5130301</v>
      </c>
      <c r="C438" s="262" t="s">
        <v>477</v>
      </c>
      <c r="D438" s="260">
        <f>SUMIF('RCDB 2021'!$A:$A,B438,'RCDB 2021'!$C:$C)</f>
        <v>635926380</v>
      </c>
      <c r="E438" s="260">
        <f>+SUMIF('AFPISA 2021'!E:E,'Consolidado 2021'!B438,'AFPISA 2021'!C:C)</f>
        <v>102655762</v>
      </c>
      <c r="F438" s="260">
        <v>0</v>
      </c>
      <c r="G438" s="260">
        <v>0</v>
      </c>
      <c r="H438" s="263">
        <f>+D438+E438+F438-G438</f>
        <v>738582142</v>
      </c>
      <c r="I438" s="261">
        <f>+VLOOKUP(B438,Clasificaciones!C:C,1,FALSE)</f>
        <v>5130301</v>
      </c>
    </row>
    <row r="439" spans="2:9" ht="16.2" customHeight="1" x14ac:dyDescent="0.3">
      <c r="B439" s="264">
        <v>5130303</v>
      </c>
      <c r="C439" s="262" t="s">
        <v>478</v>
      </c>
      <c r="D439" s="260">
        <f>SUMIF('RCDB 2021'!$A:$A,B439,'RCDB 2021'!$C:$C)</f>
        <v>40670370</v>
      </c>
      <c r="E439" s="260">
        <f>+SUMIF('AFPISA 2021'!E:E,'Consolidado 2021'!B439,'AFPISA 2021'!C:C)</f>
        <v>4097351</v>
      </c>
      <c r="F439" s="260">
        <v>0</v>
      </c>
      <c r="G439" s="260">
        <v>0</v>
      </c>
      <c r="H439" s="263">
        <f>+D439+E439+F439-G439</f>
        <v>44767721</v>
      </c>
      <c r="I439" s="261">
        <f>+VLOOKUP(B439,Clasificaciones!C:C,1,FALSE)</f>
        <v>5130303</v>
      </c>
    </row>
    <row r="440" spans="2:9" ht="16.2" customHeight="1" x14ac:dyDescent="0.3">
      <c r="B440" s="264">
        <v>5130304</v>
      </c>
      <c r="C440" s="262" t="s">
        <v>476</v>
      </c>
      <c r="D440" s="260">
        <f>SUMIF('RCDB 2021'!$A:$A,B440,'RCDB 2021'!$C:$C)</f>
        <v>218434941</v>
      </c>
      <c r="E440" s="260">
        <f>+SUMIF('AFPISA 2021'!E:E,'Consolidado 2021'!B440,'AFPISA 2021'!C:C)</f>
        <v>17000010</v>
      </c>
      <c r="F440" s="260">
        <v>0</v>
      </c>
      <c r="G440" s="260">
        <v>0</v>
      </c>
      <c r="H440" s="263">
        <f>+D440+E440+F440-G440</f>
        <v>235434951</v>
      </c>
      <c r="I440" s="261">
        <f>+VLOOKUP(B440,Clasificaciones!C:C,1,FALSE)</f>
        <v>5130304</v>
      </c>
    </row>
    <row r="441" spans="2:9" s="250" customFormat="1" ht="16.2" customHeight="1" x14ac:dyDescent="0.3">
      <c r="B441" s="257">
        <v>51304</v>
      </c>
      <c r="C441" s="258" t="s">
        <v>479</v>
      </c>
      <c r="D441" s="259">
        <f>+SUM(D442:D447)</f>
        <v>829524986</v>
      </c>
      <c r="E441" s="259">
        <f>+SUM(E442:E447)</f>
        <v>374682674</v>
      </c>
      <c r="F441" s="260">
        <v>0</v>
      </c>
      <c r="G441" s="260">
        <v>0</v>
      </c>
      <c r="H441" s="259">
        <f>+SUM(H442:H447)</f>
        <v>1204207660</v>
      </c>
      <c r="I441" s="261">
        <f>+VLOOKUP(B441,Clasificaciones!C:C,1,FALSE)</f>
        <v>51304</v>
      </c>
    </row>
    <row r="442" spans="2:9" ht="16.2" customHeight="1" x14ac:dyDescent="0.3">
      <c r="B442" s="264">
        <v>5130401</v>
      </c>
      <c r="C442" s="262" t="s">
        <v>480</v>
      </c>
      <c r="D442" s="260">
        <f>SUMIF('RCDB 2021'!$A:$A,B442,'RCDB 2021'!$C:$C)</f>
        <v>44703500</v>
      </c>
      <c r="E442" s="260">
        <f>+SUMIF('AFPISA 2021'!E:E,'Consolidado 2021'!B442,'AFPISA 2021'!C:C)</f>
        <v>209421205</v>
      </c>
      <c r="F442" s="260">
        <v>0</v>
      </c>
      <c r="G442" s="260">
        <v>0</v>
      </c>
      <c r="H442" s="263">
        <f t="shared" ref="H442:H447" si="16">+D442+E442+F442-G442</f>
        <v>254124705</v>
      </c>
      <c r="I442" s="261">
        <f>+VLOOKUP(B442,Clasificaciones!C:C,1,FALSE)</f>
        <v>5130401</v>
      </c>
    </row>
    <row r="443" spans="2:9" ht="16.2" customHeight="1" x14ac:dyDescent="0.3">
      <c r="B443" s="264">
        <v>5130402</v>
      </c>
      <c r="C443" s="262" t="s">
        <v>481</v>
      </c>
      <c r="D443" s="260">
        <f>SUMIF('RCDB 2021'!$A:$A,B443,'RCDB 2021'!$C:$C)</f>
        <v>327379495</v>
      </c>
      <c r="E443" s="260">
        <f>+SUMIF('AFPISA 2021'!E:E,'Consolidado 2021'!B443,'AFPISA 2021'!C:C)</f>
        <v>0</v>
      </c>
      <c r="F443" s="260">
        <v>0</v>
      </c>
      <c r="G443" s="260">
        <v>0</v>
      </c>
      <c r="H443" s="263">
        <f t="shared" si="16"/>
        <v>327379495</v>
      </c>
      <c r="I443" s="261">
        <f>+VLOOKUP(B443,Clasificaciones!C:C,1,FALSE)</f>
        <v>5130402</v>
      </c>
    </row>
    <row r="444" spans="2:9" ht="16.2" customHeight="1" x14ac:dyDescent="0.3">
      <c r="B444" s="264">
        <v>5130403</v>
      </c>
      <c r="C444" s="262" t="s">
        <v>482</v>
      </c>
      <c r="D444" s="260">
        <f>SUMIF('RCDB 2021'!$A:$A,B444,'RCDB 2021'!$C:$C)</f>
        <v>10272727</v>
      </c>
      <c r="E444" s="260">
        <f>+SUMIF('AFPISA 2021'!E:E,'Consolidado 2021'!B444,'AFPISA 2021'!C:C)</f>
        <v>0</v>
      </c>
      <c r="F444" s="260">
        <v>0</v>
      </c>
      <c r="G444" s="260">
        <v>0</v>
      </c>
      <c r="H444" s="263">
        <f t="shared" si="16"/>
        <v>10272727</v>
      </c>
      <c r="I444" s="261">
        <f>+VLOOKUP(B444,Clasificaciones!C:C,1,FALSE)</f>
        <v>5130403</v>
      </c>
    </row>
    <row r="445" spans="2:9" ht="16.2" customHeight="1" x14ac:dyDescent="0.3">
      <c r="B445" s="264">
        <v>5130404</v>
      </c>
      <c r="C445" s="262" t="s">
        <v>483</v>
      </c>
      <c r="D445" s="260">
        <f>SUMIF('RCDB 2021'!$A:$A,B445,'RCDB 2021'!$C:$C)</f>
        <v>38216035</v>
      </c>
      <c r="E445" s="260">
        <f>+SUMIF('AFPISA 2021'!E:E,'Consolidado 2021'!B445,'AFPISA 2021'!C:C)</f>
        <v>156818</v>
      </c>
      <c r="F445" s="260">
        <v>0</v>
      </c>
      <c r="G445" s="260">
        <v>0</v>
      </c>
      <c r="H445" s="263">
        <f t="shared" si="16"/>
        <v>38372853</v>
      </c>
      <c r="I445" s="261">
        <f>+VLOOKUP(B445,Clasificaciones!C:C,1,FALSE)</f>
        <v>5130404</v>
      </c>
    </row>
    <row r="446" spans="2:9" ht="16.2" customHeight="1" x14ac:dyDescent="0.3">
      <c r="B446" s="264">
        <v>5130405</v>
      </c>
      <c r="C446" s="262" t="s">
        <v>484</v>
      </c>
      <c r="D446" s="260">
        <f>SUMIF('RCDB 2021'!$A:$A,B446,'RCDB 2021'!$C:$C)</f>
        <v>388197452</v>
      </c>
      <c r="E446" s="260">
        <f>+SUMIF('AFPISA 2021'!E:E,'Consolidado 2021'!B446,'AFPISA 2021'!C:C)</f>
        <v>143882984</v>
      </c>
      <c r="F446" s="260">
        <v>0</v>
      </c>
      <c r="G446" s="260">
        <v>0</v>
      </c>
      <c r="H446" s="263">
        <f t="shared" si="16"/>
        <v>532080436</v>
      </c>
      <c r="I446" s="261">
        <f>+VLOOKUP(B446,Clasificaciones!C:C,1,FALSE)</f>
        <v>5130405</v>
      </c>
    </row>
    <row r="447" spans="2:9" ht="16.2" customHeight="1" x14ac:dyDescent="0.3">
      <c r="B447" s="264">
        <v>5130407</v>
      </c>
      <c r="C447" s="262" t="s">
        <v>485</v>
      </c>
      <c r="D447" s="260">
        <f>SUMIF('RCDB 2021'!$A:$A,B447,'RCDB 2021'!$C:$C)</f>
        <v>20755777</v>
      </c>
      <c r="E447" s="260">
        <f>+SUMIF('AFPISA 2021'!E:E,'Consolidado 2021'!B447,'AFPISA 2021'!C:C)</f>
        <v>21221667</v>
      </c>
      <c r="F447" s="260">
        <v>0</v>
      </c>
      <c r="G447" s="260">
        <v>0</v>
      </c>
      <c r="H447" s="263">
        <f t="shared" si="16"/>
        <v>41977444</v>
      </c>
      <c r="I447" s="261">
        <f>+VLOOKUP(B447,Clasificaciones!C:C,1,FALSE)</f>
        <v>5130407</v>
      </c>
    </row>
    <row r="448" spans="2:9" s="250" customFormat="1" ht="16.2" customHeight="1" x14ac:dyDescent="0.3">
      <c r="B448" s="257">
        <v>51305</v>
      </c>
      <c r="C448" s="258" t="s">
        <v>486</v>
      </c>
      <c r="D448" s="259">
        <f>+D449+D452</f>
        <v>183086842</v>
      </c>
      <c r="E448" s="259">
        <f>+E449+E452</f>
        <v>131314608</v>
      </c>
      <c r="F448" s="260">
        <v>0</v>
      </c>
      <c r="G448" s="260">
        <v>0</v>
      </c>
      <c r="H448" s="259">
        <f>+H449+H452</f>
        <v>314401450</v>
      </c>
      <c r="I448" s="261">
        <f>+VLOOKUP(B448,Clasificaciones!C:C,1,FALSE)</f>
        <v>51305</v>
      </c>
    </row>
    <row r="449" spans="2:9" s="250" customFormat="1" ht="16.2" customHeight="1" x14ac:dyDescent="0.3">
      <c r="B449" s="257">
        <v>5130501</v>
      </c>
      <c r="C449" s="258" t="s">
        <v>487</v>
      </c>
      <c r="D449" s="259">
        <f>+SUM(D450:D451)</f>
        <v>6067564</v>
      </c>
      <c r="E449" s="259">
        <f>+SUM(E450:E451)</f>
        <v>0</v>
      </c>
      <c r="F449" s="260">
        <v>0</v>
      </c>
      <c r="G449" s="260">
        <v>0</v>
      </c>
      <c r="H449" s="259">
        <f>+SUM(H450:H451)</f>
        <v>6067564</v>
      </c>
      <c r="I449" s="261">
        <f>+VLOOKUP(B449,Clasificaciones!C:C,1,FALSE)</f>
        <v>5130501</v>
      </c>
    </row>
    <row r="450" spans="2:9" ht="16.2" customHeight="1" x14ac:dyDescent="0.3">
      <c r="B450" s="264">
        <v>513050101</v>
      </c>
      <c r="C450" s="262" t="s">
        <v>488</v>
      </c>
      <c r="D450" s="260">
        <f>SUMIF('RCDB 2021'!$A:$A,B450,'RCDB 2021'!$C:$C)</f>
        <v>588477</v>
      </c>
      <c r="E450" s="260">
        <f>+SUMIF('AFPISA 2021'!E:E,'Consolidado 2021'!B450,'AFPISA 2021'!C:C)</f>
        <v>0</v>
      </c>
      <c r="F450" s="260">
        <v>0</v>
      </c>
      <c r="G450" s="260">
        <v>0</v>
      </c>
      <c r="H450" s="263">
        <f>+D450+E450+F450-G450</f>
        <v>588477</v>
      </c>
      <c r="I450" s="261">
        <f>+VLOOKUP(B450,Clasificaciones!C:C,1,FALSE)</f>
        <v>513050101</v>
      </c>
    </row>
    <row r="451" spans="2:9" ht="16.2" customHeight="1" x14ac:dyDescent="0.3">
      <c r="B451" s="264">
        <v>513050103</v>
      </c>
      <c r="C451" s="262" t="s">
        <v>489</v>
      </c>
      <c r="D451" s="260">
        <f>SUMIF('RCDB 2021'!$A:$A,B451,'RCDB 2021'!$C:$C)</f>
        <v>5479087</v>
      </c>
      <c r="E451" s="260">
        <f>+SUMIF('AFPISA 2021'!E:E,'Consolidado 2021'!B451,'AFPISA 2021'!C:C)</f>
        <v>0</v>
      </c>
      <c r="F451" s="260">
        <v>0</v>
      </c>
      <c r="G451" s="260">
        <v>0</v>
      </c>
      <c r="H451" s="263">
        <f>+D451+E451+F451-G451</f>
        <v>5479087</v>
      </c>
      <c r="I451" s="261">
        <f>+VLOOKUP(B451,Clasificaciones!C:C,1,FALSE)</f>
        <v>513050103</v>
      </c>
    </row>
    <row r="452" spans="2:9" s="250" customFormat="1" ht="16.2" customHeight="1" x14ac:dyDescent="0.3">
      <c r="B452" s="257">
        <v>5130502</v>
      </c>
      <c r="C452" s="258" t="s">
        <v>490</v>
      </c>
      <c r="D452" s="259">
        <f>+SUM(D453:D456)</f>
        <v>177019278</v>
      </c>
      <c r="E452" s="259">
        <f>+SUM(E453:E456)</f>
        <v>131314608</v>
      </c>
      <c r="F452" s="260">
        <v>0</v>
      </c>
      <c r="G452" s="260">
        <v>0</v>
      </c>
      <c r="H452" s="259">
        <f>+SUM(H453:H456)</f>
        <v>308333886</v>
      </c>
      <c r="I452" s="261">
        <f>+VLOOKUP(B452,Clasificaciones!C:C,1,FALSE)</f>
        <v>5130502</v>
      </c>
    </row>
    <row r="453" spans="2:9" ht="16.2" customHeight="1" x14ac:dyDescent="0.3">
      <c r="B453" s="264">
        <v>513050201</v>
      </c>
      <c r="C453" s="262" t="s">
        <v>491</v>
      </c>
      <c r="D453" s="260">
        <f>SUMIF('RCDB 2021'!$A:$A,B453,'RCDB 2021'!$C:$C)</f>
        <v>7235861</v>
      </c>
      <c r="E453" s="260">
        <f>+SUMIF('AFPISA 2021'!E:E,'Consolidado 2021'!B453,'AFPISA 2021'!C:C)</f>
        <v>79961412</v>
      </c>
      <c r="F453" s="260">
        <v>0</v>
      </c>
      <c r="G453" s="260">
        <v>0</v>
      </c>
      <c r="H453" s="263">
        <f>+D453+E453+F453-G453</f>
        <v>87197273</v>
      </c>
      <c r="I453" s="261">
        <f>+VLOOKUP(B453,Clasificaciones!C:C,1,FALSE)</f>
        <v>513050201</v>
      </c>
    </row>
    <row r="454" spans="2:9" ht="16.2" customHeight="1" x14ac:dyDescent="0.3">
      <c r="B454" s="264">
        <v>513050202</v>
      </c>
      <c r="C454" s="262" t="s">
        <v>492</v>
      </c>
      <c r="D454" s="260">
        <f>SUMIF('RCDB 2021'!$A:$A,B454,'RCDB 2021'!$C:$C)</f>
        <v>130145465</v>
      </c>
      <c r="E454" s="260">
        <f>+SUMIF('AFPISA 2021'!E:E,'Consolidado 2021'!B454,'AFPISA 2021'!C:C)</f>
        <v>0</v>
      </c>
      <c r="F454" s="260">
        <v>0</v>
      </c>
      <c r="G454" s="260">
        <v>0</v>
      </c>
      <c r="H454" s="263">
        <f>+D454+E454+F454-G454</f>
        <v>130145465</v>
      </c>
      <c r="I454" s="261">
        <f>+VLOOKUP(B454,Clasificaciones!C:C,1,FALSE)</f>
        <v>513050202</v>
      </c>
    </row>
    <row r="455" spans="2:9" ht="16.2" customHeight="1" x14ac:dyDescent="0.3">
      <c r="B455" s="264">
        <v>513050203</v>
      </c>
      <c r="C455" s="262" t="s">
        <v>493</v>
      </c>
      <c r="D455" s="260">
        <f>SUMIF('RCDB 2021'!$A:$A,B455,'RCDB 2021'!$C:$C)</f>
        <v>38037943</v>
      </c>
      <c r="E455" s="260">
        <f>+SUMIF('AFPISA 2021'!E:E,'Consolidado 2021'!B455,'AFPISA 2021'!C:C)</f>
        <v>51353196</v>
      </c>
      <c r="F455" s="260">
        <v>0</v>
      </c>
      <c r="G455" s="260">
        <v>0</v>
      </c>
      <c r="H455" s="263">
        <f>+D455+E455+F455-G455</f>
        <v>89391139</v>
      </c>
      <c r="I455" s="261">
        <f>+VLOOKUP(B455,Clasificaciones!C:C,1,FALSE)</f>
        <v>513050203</v>
      </c>
    </row>
    <row r="456" spans="2:9" ht="16.2" customHeight="1" x14ac:dyDescent="0.3">
      <c r="B456" s="264">
        <v>513050204</v>
      </c>
      <c r="C456" s="262" t="s">
        <v>494</v>
      </c>
      <c r="D456" s="260">
        <f>SUMIF('RCDB 2021'!$A:$A,B456,'RCDB 2021'!$C:$C)</f>
        <v>1600009</v>
      </c>
      <c r="E456" s="260">
        <f>+SUMIF('AFPISA 2021'!E:E,'Consolidado 2021'!B456,'AFPISA 2021'!C:C)</f>
        <v>0</v>
      </c>
      <c r="F456" s="260">
        <v>0</v>
      </c>
      <c r="G456" s="260">
        <v>0</v>
      </c>
      <c r="H456" s="263">
        <f>+D456+E456+F456-G456</f>
        <v>1600009</v>
      </c>
      <c r="I456" s="261">
        <f>+VLOOKUP(B456,Clasificaciones!C:C,1,FALSE)</f>
        <v>513050204</v>
      </c>
    </row>
    <row r="457" spans="2:9" s="250" customFormat="1" ht="16.2" customHeight="1" x14ac:dyDescent="0.3">
      <c r="B457" s="257">
        <v>51306</v>
      </c>
      <c r="C457" s="258" t="s">
        <v>495</v>
      </c>
      <c r="D457" s="259">
        <f>SUM(D458:D460)</f>
        <v>130833289</v>
      </c>
      <c r="E457" s="259">
        <f>+SUM(E460)</f>
        <v>0</v>
      </c>
      <c r="F457" s="260">
        <v>0</v>
      </c>
      <c r="G457" s="260">
        <v>0</v>
      </c>
      <c r="H457" s="259">
        <f>+SUM(H458:H460)</f>
        <v>130833289</v>
      </c>
      <c r="I457" s="261">
        <f>+VLOOKUP(B457,Clasificaciones!C:C,1,FALSE)</f>
        <v>51306</v>
      </c>
    </row>
    <row r="458" spans="2:9" ht="16.2" customHeight="1" x14ac:dyDescent="0.3">
      <c r="B458" s="264">
        <v>5130601</v>
      </c>
      <c r="C458" s="262" t="s">
        <v>496</v>
      </c>
      <c r="D458" s="260">
        <f>SUMIF('RCDB 2021'!$A:$A,B458,'RCDB 2021'!$C:$C)</f>
        <v>322727</v>
      </c>
      <c r="E458" s="260">
        <f>+SUMIF('AFPISA 2021'!E:E,'Consolidado 2021'!B458,'AFPISA 2021'!C:C)</f>
        <v>0</v>
      </c>
      <c r="F458" s="260">
        <v>0</v>
      </c>
      <c r="G458" s="260">
        <v>0</v>
      </c>
      <c r="H458" s="263">
        <f>+D458+E458+F458-G458</f>
        <v>322727</v>
      </c>
      <c r="I458" s="261">
        <f>+VLOOKUP(B458,Clasificaciones!C:C,1,FALSE)</f>
        <v>5130601</v>
      </c>
    </row>
    <row r="459" spans="2:9" ht="16.2" customHeight="1" x14ac:dyDescent="0.3">
      <c r="B459" s="264">
        <v>5130603</v>
      </c>
      <c r="C459" s="262" t="s">
        <v>497</v>
      </c>
      <c r="D459" s="260">
        <f>SUMIF('RCDB 2021'!$A:$A,B459,'RCDB 2021'!$C:$C)</f>
        <v>129910562</v>
      </c>
      <c r="E459" s="260">
        <f>+SUMIF('AFPISA 2021'!E:E,'Consolidado 2021'!B459,'AFPISA 2021'!C:C)</f>
        <v>0</v>
      </c>
      <c r="F459" s="260">
        <v>0</v>
      </c>
      <c r="G459" s="260">
        <v>0</v>
      </c>
      <c r="H459" s="263">
        <f>+D459+E459+F459-G459</f>
        <v>129910562</v>
      </c>
      <c r="I459" s="261">
        <f>+VLOOKUP(B459,Clasificaciones!C:C,1,FALSE)</f>
        <v>5130603</v>
      </c>
    </row>
    <row r="460" spans="2:9" ht="16.2" customHeight="1" x14ac:dyDescent="0.3">
      <c r="B460" s="264">
        <v>5130605</v>
      </c>
      <c r="C460" s="262" t="s">
        <v>498</v>
      </c>
      <c r="D460" s="260">
        <f>SUMIF('RCDB 2021'!$A:$A,B460,'RCDB 2021'!$C:$C)</f>
        <v>600000</v>
      </c>
      <c r="E460" s="260">
        <f>+SUMIF('AFPISA 2021'!E:E,'Consolidado 2021'!B460,'AFPISA 2021'!C:C)</f>
        <v>0</v>
      </c>
      <c r="F460" s="260">
        <v>0</v>
      </c>
      <c r="G460" s="260">
        <v>0</v>
      </c>
      <c r="H460" s="263">
        <f>+D460+E460+F460-G460</f>
        <v>600000</v>
      </c>
      <c r="I460" s="261">
        <f>+VLOOKUP(B460,Clasificaciones!C:C,1,FALSE)</f>
        <v>5130605</v>
      </c>
    </row>
    <row r="461" spans="2:9" s="250" customFormat="1" ht="16.2" customHeight="1" x14ac:dyDescent="0.3">
      <c r="B461" s="257">
        <v>51307</v>
      </c>
      <c r="C461" s="258" t="s">
        <v>499</v>
      </c>
      <c r="D461" s="259">
        <f>SUM(D462:D464)</f>
        <v>140696507</v>
      </c>
      <c r="E461" s="259">
        <f>+SUM(E465)</f>
        <v>0</v>
      </c>
      <c r="F461" s="260">
        <v>0</v>
      </c>
      <c r="G461" s="260">
        <v>0</v>
      </c>
      <c r="H461" s="259">
        <f>SUM(H462:H464)</f>
        <v>140696507</v>
      </c>
      <c r="I461" s="261">
        <f>+VLOOKUP(B461,Clasificaciones!C:C,1,FALSE)</f>
        <v>51307</v>
      </c>
    </row>
    <row r="462" spans="2:9" ht="16.2" customHeight="1" x14ac:dyDescent="0.3">
      <c r="B462" s="264">
        <v>5130701</v>
      </c>
      <c r="C462" s="262" t="s">
        <v>500</v>
      </c>
      <c r="D462" s="260">
        <f>SUMIF('RCDB 2021'!$A:$A,B462,'RCDB 2021'!$C:$C)</f>
        <v>128559149</v>
      </c>
      <c r="E462" s="260">
        <f>+SUMIF('AFPISA 2021'!E:E,'Consolidado 2021'!B462,'AFPISA 2021'!C:C)</f>
        <v>0</v>
      </c>
      <c r="F462" s="260">
        <v>0</v>
      </c>
      <c r="G462" s="260">
        <v>0</v>
      </c>
      <c r="H462" s="263">
        <f>+D462+E462+F462-G462</f>
        <v>128559149</v>
      </c>
      <c r="I462" s="261">
        <f>+VLOOKUP(B462,Clasificaciones!C:C,1,FALSE)</f>
        <v>5130701</v>
      </c>
    </row>
    <row r="463" spans="2:9" ht="16.2" customHeight="1" x14ac:dyDescent="0.3">
      <c r="B463" s="264">
        <v>5130702</v>
      </c>
      <c r="C463" s="262" t="s">
        <v>501</v>
      </c>
      <c r="D463" s="260">
        <f>SUMIF('RCDB 2021'!$A:$A,B463,'RCDB 2021'!$C:$C)</f>
        <v>974548</v>
      </c>
      <c r="E463" s="260">
        <f>+SUMIF('AFPISA 2021'!E:E,'Consolidado 2021'!B463,'AFPISA 2021'!C:C)</f>
        <v>0</v>
      </c>
      <c r="F463" s="260">
        <v>0</v>
      </c>
      <c r="G463" s="260">
        <v>0</v>
      </c>
      <c r="H463" s="263">
        <f>+D463+E463+F463-G463</f>
        <v>974548</v>
      </c>
      <c r="I463" s="261">
        <f>+VLOOKUP(B463,Clasificaciones!C:C,1,FALSE)</f>
        <v>5130702</v>
      </c>
    </row>
    <row r="464" spans="2:9" ht="16.2" customHeight="1" x14ac:dyDescent="0.3">
      <c r="B464" s="264">
        <v>5130703</v>
      </c>
      <c r="C464" s="262" t="s">
        <v>502</v>
      </c>
      <c r="D464" s="260">
        <f>SUMIF('RCDB 2021'!$A:$A,B464,'RCDB 2021'!$C:$C)</f>
        <v>11162810</v>
      </c>
      <c r="E464" s="260">
        <f>+SUMIF('AFPISA 2021'!E:E,'Consolidado 2021'!B464,'AFPISA 2021'!C:C)</f>
        <v>0</v>
      </c>
      <c r="F464" s="260">
        <v>0</v>
      </c>
      <c r="G464" s="260">
        <v>0</v>
      </c>
      <c r="H464" s="263">
        <f>+D464+E464+F464-G464</f>
        <v>11162810</v>
      </c>
      <c r="I464" s="261">
        <f>+VLOOKUP(B464,Clasificaciones!C:C,1,FALSE)</f>
        <v>5130703</v>
      </c>
    </row>
    <row r="465" spans="2:9" s="250" customFormat="1" ht="16.2" customHeight="1" x14ac:dyDescent="0.3">
      <c r="B465" s="257">
        <v>51308</v>
      </c>
      <c r="C465" s="258" t="s">
        <v>503</v>
      </c>
      <c r="D465" s="259">
        <f>+SUM(D466)</f>
        <v>7421455</v>
      </c>
      <c r="E465" s="259">
        <f>+SUM(E466)</f>
        <v>0</v>
      </c>
      <c r="F465" s="260">
        <v>0</v>
      </c>
      <c r="G465" s="260">
        <v>0</v>
      </c>
      <c r="H465" s="259">
        <f>+SUM(H466)</f>
        <v>7421455</v>
      </c>
      <c r="I465" s="261">
        <f>+VLOOKUP(B465,Clasificaciones!C:C,1,FALSE)</f>
        <v>51308</v>
      </c>
    </row>
    <row r="466" spans="2:9" ht="16.2" customHeight="1" x14ac:dyDescent="0.3">
      <c r="B466" s="264">
        <v>5130801</v>
      </c>
      <c r="C466" s="262" t="s">
        <v>504</v>
      </c>
      <c r="D466" s="260">
        <f>SUMIF('RCDB 2021'!$A:$A,B466,'RCDB 2021'!$C:$C)</f>
        <v>7421455</v>
      </c>
      <c r="E466" s="260">
        <f>+SUMIF('AFPISA 2021'!E:E,'Consolidado 2021'!B466,'AFPISA 2021'!C:C)</f>
        <v>0</v>
      </c>
      <c r="F466" s="260">
        <v>0</v>
      </c>
      <c r="G466" s="260">
        <v>0</v>
      </c>
      <c r="H466" s="263">
        <f>+D466+E466+F466-G466</f>
        <v>7421455</v>
      </c>
      <c r="I466" s="261">
        <f>+VLOOKUP(B466,Clasificaciones!C:C,1,FALSE)</f>
        <v>5130801</v>
      </c>
    </row>
    <row r="467" spans="2:9" s="250" customFormat="1" ht="16.2" customHeight="1" x14ac:dyDescent="0.3">
      <c r="B467" s="257">
        <v>51309</v>
      </c>
      <c r="C467" s="258" t="s">
        <v>505</v>
      </c>
      <c r="D467" s="259">
        <f>+SUM(D468:D469)</f>
        <v>12137203</v>
      </c>
      <c r="E467" s="259">
        <f>+SUM(E468:E469)</f>
        <v>9492859</v>
      </c>
      <c r="F467" s="260">
        <v>0</v>
      </c>
      <c r="G467" s="260">
        <v>0</v>
      </c>
      <c r="H467" s="259">
        <f>+SUM(H468:H469)</f>
        <v>21630062</v>
      </c>
      <c r="I467" s="261">
        <f>+VLOOKUP(B467,Clasificaciones!C:C,1,FALSE)</f>
        <v>51309</v>
      </c>
    </row>
    <row r="468" spans="2:9" ht="16.2" customHeight="1" x14ac:dyDescent="0.3">
      <c r="B468" s="264">
        <v>5130902</v>
      </c>
      <c r="C468" s="262" t="s">
        <v>506</v>
      </c>
      <c r="D468" s="260">
        <f>SUMIF('RCDB 2021'!$A:$A,B468,'RCDB 2021'!$C:$C)</f>
        <v>10308500</v>
      </c>
      <c r="E468" s="260">
        <f>+SUMIF('AFPISA 2021'!E:E,'Consolidado 2021'!B468,'AFPISA 2021'!C:C)</f>
        <v>8538600</v>
      </c>
      <c r="F468" s="260">
        <v>0</v>
      </c>
      <c r="G468" s="260">
        <v>0</v>
      </c>
      <c r="H468" s="263">
        <f>+D468+E468+F468-G468</f>
        <v>18847100</v>
      </c>
      <c r="I468" s="261">
        <f>+VLOOKUP(B468,Clasificaciones!C:C,1,FALSE)</f>
        <v>5130902</v>
      </c>
    </row>
    <row r="469" spans="2:9" ht="16.2" customHeight="1" x14ac:dyDescent="0.3">
      <c r="B469" s="264">
        <v>5130904</v>
      </c>
      <c r="C469" s="262" t="s">
        <v>507</v>
      </c>
      <c r="D469" s="260">
        <f>SUMIF('RCDB 2021'!$A:$A,B469,'RCDB 2021'!$C:$C)</f>
        <v>1828703</v>
      </c>
      <c r="E469" s="260">
        <f>+SUMIF('AFPISA 2021'!E:E,'Consolidado 2021'!B469,'AFPISA 2021'!C:C)</f>
        <v>954259</v>
      </c>
      <c r="F469" s="260">
        <v>0</v>
      </c>
      <c r="G469" s="260">
        <v>0</v>
      </c>
      <c r="H469" s="263">
        <f>+D469+E469+F469-G469</f>
        <v>2782962</v>
      </c>
      <c r="I469" s="261">
        <f>+VLOOKUP(B469,Clasificaciones!C:C,1,FALSE)</f>
        <v>5130904</v>
      </c>
    </row>
    <row r="470" spans="2:9" s="250" customFormat="1" ht="16.2" customHeight="1" x14ac:dyDescent="0.3">
      <c r="B470" s="257">
        <v>51310</v>
      </c>
      <c r="C470" s="258" t="s">
        <v>508</v>
      </c>
      <c r="D470" s="259">
        <f>+SUM(D471:D490)</f>
        <v>276039402</v>
      </c>
      <c r="E470" s="259">
        <f>+SUM(E471:E490)</f>
        <v>281535668</v>
      </c>
      <c r="F470" s="260">
        <v>0</v>
      </c>
      <c r="G470" s="260">
        <v>0</v>
      </c>
      <c r="H470" s="259">
        <f>+SUM(H471:H490)</f>
        <v>474804035</v>
      </c>
      <c r="I470" s="261">
        <f>+VLOOKUP(B470,Clasificaciones!C:C,1,FALSE)</f>
        <v>51310</v>
      </c>
    </row>
    <row r="471" spans="2:9" ht="16.2" customHeight="1" x14ac:dyDescent="0.3">
      <c r="B471" s="264">
        <v>5131001</v>
      </c>
      <c r="C471" s="262" t="s">
        <v>509</v>
      </c>
      <c r="D471" s="260">
        <f>SUMIF('RCDB 2021'!$A:$A,B471,'RCDB 2021'!$C:$C)</f>
        <v>3734386</v>
      </c>
      <c r="E471" s="260">
        <f>+SUMIF('AFPISA 2021'!E:E,'Consolidado 2021'!B471,'AFPISA 2021'!C:C)</f>
        <v>0</v>
      </c>
      <c r="F471" s="260">
        <v>0</v>
      </c>
      <c r="G471" s="260">
        <v>0</v>
      </c>
      <c r="H471" s="263">
        <f t="shared" ref="H471:H489" si="17">+D471+E471+F471-G471</f>
        <v>3734386</v>
      </c>
      <c r="I471" s="261">
        <f>+VLOOKUP(B471,Clasificaciones!C:C,1,FALSE)</f>
        <v>5131001</v>
      </c>
    </row>
    <row r="472" spans="2:9" ht="16.2" customHeight="1" x14ac:dyDescent="0.3">
      <c r="B472" s="264">
        <v>5131002</v>
      </c>
      <c r="C472" s="262" t="s">
        <v>510</v>
      </c>
      <c r="D472" s="260">
        <f>SUMIF('RCDB 2021'!$A:$A,B472,'RCDB 2021'!$C:$C)</f>
        <v>18402316</v>
      </c>
      <c r="E472" s="260">
        <f>+SUMIF('AFPISA 2021'!E:E,'Consolidado 2021'!B472,'AFPISA 2021'!C:C)</f>
        <v>0</v>
      </c>
      <c r="F472" s="260">
        <v>0</v>
      </c>
      <c r="G472" s="260">
        <v>0</v>
      </c>
      <c r="H472" s="263">
        <f t="shared" si="17"/>
        <v>18402316</v>
      </c>
      <c r="I472" s="261">
        <f>+VLOOKUP(B472,Clasificaciones!C:C,1,FALSE)</f>
        <v>5131002</v>
      </c>
    </row>
    <row r="473" spans="2:9" ht="16.2" customHeight="1" x14ac:dyDescent="0.3">
      <c r="B473" s="264">
        <v>5131006</v>
      </c>
      <c r="C473" s="262" t="s">
        <v>511</v>
      </c>
      <c r="D473" s="260">
        <f>SUMIF('RCDB 2021'!$A:$A,B473,'RCDB 2021'!$C:$C)</f>
        <v>18371206</v>
      </c>
      <c r="E473" s="260">
        <f>+SUMIF('AFPISA 2021'!E:E,'Consolidado 2021'!B473,'AFPISA 2021'!C:C)</f>
        <v>600000</v>
      </c>
      <c r="F473" s="260">
        <v>0</v>
      </c>
      <c r="G473" s="260">
        <v>0</v>
      </c>
      <c r="H473" s="263">
        <f t="shared" si="17"/>
        <v>18971206</v>
      </c>
      <c r="I473" s="261">
        <f>+VLOOKUP(B473,Clasificaciones!C:C,1,FALSE)</f>
        <v>5131006</v>
      </c>
    </row>
    <row r="474" spans="2:9" ht="16.2" customHeight="1" x14ac:dyDescent="0.3">
      <c r="B474" s="264">
        <v>5131007</v>
      </c>
      <c r="C474" s="262" t="s">
        <v>269</v>
      </c>
      <c r="D474" s="260">
        <f>SUMIF('RCDB 2021'!$A:$A,B474,'RCDB 2021'!$C:$C)</f>
        <v>2126191</v>
      </c>
      <c r="E474" s="260">
        <f>+SUMIF('AFPISA 2021'!E:E,'Consolidado 2021'!B474,'AFPISA 2021'!C:C)</f>
        <v>0</v>
      </c>
      <c r="F474" s="260">
        <v>0</v>
      </c>
      <c r="G474" s="260">
        <v>0</v>
      </c>
      <c r="H474" s="263">
        <f t="shared" si="17"/>
        <v>2126191</v>
      </c>
      <c r="I474" s="261">
        <f>+VLOOKUP(B474,Clasificaciones!C:C,1,FALSE)</f>
        <v>5131007</v>
      </c>
    </row>
    <row r="475" spans="2:9" ht="16.2" customHeight="1" x14ac:dyDescent="0.3">
      <c r="B475" s="264">
        <v>5131008</v>
      </c>
      <c r="C475" s="262" t="s">
        <v>512</v>
      </c>
      <c r="D475" s="260">
        <f>SUMIF('RCDB 2021'!$A:$A,B475,'RCDB 2021'!$C:$C)</f>
        <v>3474050</v>
      </c>
      <c r="E475" s="260">
        <f>+SUMIF('AFPISA 2021'!E:E,'Consolidado 2021'!B475,'AFPISA 2021'!C:C)</f>
        <v>0</v>
      </c>
      <c r="F475" s="260">
        <v>0</v>
      </c>
      <c r="G475" s="260">
        <v>0</v>
      </c>
      <c r="H475" s="263">
        <f t="shared" si="17"/>
        <v>3474050</v>
      </c>
      <c r="I475" s="261">
        <f>+VLOOKUP(B475,Clasificaciones!C:C,1,FALSE)</f>
        <v>5131008</v>
      </c>
    </row>
    <row r="476" spans="2:9" ht="16.2" customHeight="1" x14ac:dyDescent="0.3">
      <c r="B476" s="264">
        <v>5131010</v>
      </c>
      <c r="C476" s="262" t="s">
        <v>513</v>
      </c>
      <c r="D476" s="260">
        <f>SUMIF('RCDB 2021'!$A:$A,B476,'RCDB 2021'!$C:$C)</f>
        <v>11468800</v>
      </c>
      <c r="E476" s="260">
        <f>+SUMIF('AFPISA 2021'!E:E,'Consolidado 2021'!B476,'AFPISA 2021'!C:C)</f>
        <v>0</v>
      </c>
      <c r="F476" s="260">
        <v>0</v>
      </c>
      <c r="G476" s="260">
        <v>0</v>
      </c>
      <c r="H476" s="263">
        <f t="shared" si="17"/>
        <v>11468800</v>
      </c>
      <c r="I476" s="261">
        <f>+VLOOKUP(B476,Clasificaciones!C:C,1,FALSE)</f>
        <v>5131010</v>
      </c>
    </row>
    <row r="477" spans="2:9" ht="16.2" customHeight="1" x14ac:dyDescent="0.3">
      <c r="B477" s="264">
        <v>5131012</v>
      </c>
      <c r="C477" s="262" t="s">
        <v>514</v>
      </c>
      <c r="D477" s="260">
        <f>SUMIF('RCDB 2021'!$A:$A,B477,'RCDB 2021'!$C:$C)</f>
        <v>24551374</v>
      </c>
      <c r="E477" s="260">
        <f>+SUMIF('AFPISA 2021'!E:E,'Consolidado 2021'!B477,'AFPISA 2021'!C:C)</f>
        <v>0</v>
      </c>
      <c r="F477" s="260">
        <v>0</v>
      </c>
      <c r="G477" s="260">
        <v>0</v>
      </c>
      <c r="H477" s="263">
        <f t="shared" si="17"/>
        <v>24551374</v>
      </c>
      <c r="I477" s="261">
        <f>+VLOOKUP(B477,Clasificaciones!C:C,1,FALSE)</f>
        <v>5131012</v>
      </c>
    </row>
    <row r="478" spans="2:9" ht="16.2" customHeight="1" x14ac:dyDescent="0.3">
      <c r="B478" s="264">
        <v>5131014</v>
      </c>
      <c r="C478" s="262" t="s">
        <v>515</v>
      </c>
      <c r="D478" s="260">
        <f>SUMIF('RCDB 2021'!$A:$A,B478,'RCDB 2021'!$C:$C)</f>
        <v>19788235</v>
      </c>
      <c r="E478" s="260">
        <f>+SUMIF('AFPISA 2021'!E:E,'Consolidado 2021'!B478,'AFPISA 2021'!C:C)</f>
        <v>0</v>
      </c>
      <c r="F478" s="260">
        <v>0</v>
      </c>
      <c r="G478" s="260">
        <v>0</v>
      </c>
      <c r="H478" s="263">
        <f t="shared" si="17"/>
        <v>19788235</v>
      </c>
      <c r="I478" s="261">
        <f>+VLOOKUP(B478,Clasificaciones!C:C,1,FALSE)</f>
        <v>5131014</v>
      </c>
    </row>
    <row r="479" spans="2:9" ht="16.2" customHeight="1" x14ac:dyDescent="0.3">
      <c r="B479" s="264">
        <v>5131015</v>
      </c>
      <c r="C479" s="262" t="s">
        <v>516</v>
      </c>
      <c r="D479" s="260">
        <f>SUMIF('RCDB 2021'!$A:$A,B479,'RCDB 2021'!$C:$C)</f>
        <v>30091636</v>
      </c>
      <c r="E479" s="260">
        <f>+SUMIF('AFPISA 2021'!E:E,'Consolidado 2021'!B479,'AFPISA 2021'!C:C)</f>
        <v>0</v>
      </c>
      <c r="F479" s="260">
        <v>0</v>
      </c>
      <c r="G479" s="260">
        <v>0</v>
      </c>
      <c r="H479" s="263">
        <f t="shared" si="17"/>
        <v>30091636</v>
      </c>
      <c r="I479" s="261">
        <f>+VLOOKUP(B479,Clasificaciones!C:C,1,FALSE)</f>
        <v>5131015</v>
      </c>
    </row>
    <row r="480" spans="2:9" ht="16.2" customHeight="1" x14ac:dyDescent="0.3">
      <c r="B480" s="264">
        <v>5131016</v>
      </c>
      <c r="C480" s="262" t="s">
        <v>517</v>
      </c>
      <c r="D480" s="260">
        <f>SUMIF('RCDB 2021'!$A:$A,B480,'RCDB 2021'!$C:$C)</f>
        <v>872727</v>
      </c>
      <c r="E480" s="260">
        <f>+SUMIF('AFPISA 2021'!E:E,'Consolidado 2021'!B480,'AFPISA 2021'!C:C)</f>
        <v>819546</v>
      </c>
      <c r="F480" s="260">
        <v>0</v>
      </c>
      <c r="G480" s="260">
        <v>0</v>
      </c>
      <c r="H480" s="263">
        <f t="shared" si="17"/>
        <v>1692273</v>
      </c>
      <c r="I480" s="261">
        <f>+VLOOKUP(B480,Clasificaciones!C:C,1,FALSE)</f>
        <v>5131016</v>
      </c>
    </row>
    <row r="481" spans="2:12" ht="16.2" customHeight="1" x14ac:dyDescent="0.3">
      <c r="B481" s="264">
        <v>5131018</v>
      </c>
      <c r="C481" s="262" t="s">
        <v>1113</v>
      </c>
      <c r="D481" s="260">
        <f>SUMIF('RCDB 2021'!$A:$A,B481,'RCDB 2021'!$C:$C)</f>
        <v>0</v>
      </c>
      <c r="E481" s="260">
        <f>+SUMIF('AFPISA 2021'!E:E,'Consolidado 2021'!B481,'AFPISA 2021'!C:C)</f>
        <v>0</v>
      </c>
      <c r="F481" s="260">
        <v>0</v>
      </c>
      <c r="G481" s="260">
        <v>0</v>
      </c>
      <c r="H481" s="263">
        <f t="shared" si="17"/>
        <v>0</v>
      </c>
      <c r="I481" s="261">
        <f>+VLOOKUP(B481,Clasificaciones!C:C,1,FALSE)</f>
        <v>5131018</v>
      </c>
    </row>
    <row r="482" spans="2:12" x14ac:dyDescent="0.3">
      <c r="B482" s="264">
        <v>5131019</v>
      </c>
      <c r="C482" s="262" t="s">
        <v>518</v>
      </c>
      <c r="D482" s="260">
        <f>SUMIF('RCDB 2021'!$A:$A,B482,'RCDB 2021'!$C:$C)</f>
        <v>5172724</v>
      </c>
      <c r="E482" s="260">
        <f>+SUMIF('AFPISA 2021'!E:E,'Consolidado 2021'!B482,'AFPISA 2021'!C:C)</f>
        <v>0</v>
      </c>
      <c r="F482" s="260">
        <v>0</v>
      </c>
      <c r="G482" s="260">
        <v>0</v>
      </c>
      <c r="H482" s="263">
        <f t="shared" si="17"/>
        <v>5172724</v>
      </c>
      <c r="I482" s="261">
        <f>+VLOOKUP(B482,Clasificaciones!C:C,1,FALSE)</f>
        <v>5131019</v>
      </c>
    </row>
    <row r="483" spans="2:12" x14ac:dyDescent="0.3">
      <c r="B483" s="264">
        <v>5131020</v>
      </c>
      <c r="C483" s="262" t="s">
        <v>519</v>
      </c>
      <c r="D483" s="260">
        <f>SUMIF('RCDB 2021'!$A:$A,B483,'RCDB 2021'!$C:$C)</f>
        <v>50000000</v>
      </c>
      <c r="E483" s="260">
        <f>+SUMIF('AFPISA 2021'!E:E,'Consolidado 2021'!B483,'AFPISA 2021'!C:C)</f>
        <v>0</v>
      </c>
      <c r="F483" s="260">
        <v>0</v>
      </c>
      <c r="G483" s="260">
        <v>0</v>
      </c>
      <c r="H483" s="263">
        <f t="shared" si="17"/>
        <v>50000000</v>
      </c>
      <c r="I483" s="261">
        <f>+VLOOKUP(B483,Clasificaciones!C:C,1,FALSE)</f>
        <v>5131020</v>
      </c>
    </row>
    <row r="484" spans="2:12" x14ac:dyDescent="0.3">
      <c r="B484" s="262">
        <v>5131021</v>
      </c>
      <c r="C484" s="262" t="s">
        <v>520</v>
      </c>
      <c r="D484" s="260">
        <f>SUMIF('RCDB 2021'!$A:$A,B484,'RCDB 2021'!$C:$C)</f>
        <v>80000000</v>
      </c>
      <c r="E484" s="260">
        <f>+SUMIF('AFPISA 2021'!E:E,'Consolidado 2021'!B484,'AFPISA 2021'!C:C)</f>
        <v>0</v>
      </c>
      <c r="F484" s="260">
        <v>0</v>
      </c>
      <c r="G484" s="260">
        <v>0</v>
      </c>
      <c r="H484" s="263">
        <f t="shared" si="17"/>
        <v>80000000</v>
      </c>
      <c r="I484" s="261"/>
    </row>
    <row r="485" spans="2:12" ht="16.2" customHeight="1" x14ac:dyDescent="0.3">
      <c r="B485" s="264">
        <v>5010113003</v>
      </c>
      <c r="C485" s="262" t="s">
        <v>1114</v>
      </c>
      <c r="D485" s="260">
        <f>SUMIF('RCDB 2021'!$A:$A,B485,'RCDB 2021'!$C:$C)</f>
        <v>0</v>
      </c>
      <c r="E485" s="260">
        <f>+SUMIF('AFPISA 2021'!E:E,'Consolidado 2021'!B485,'AFPISA 2021'!C:C)</f>
        <v>166160</v>
      </c>
      <c r="F485" s="260">
        <v>0</v>
      </c>
      <c r="G485" s="260">
        <v>0</v>
      </c>
      <c r="H485" s="263">
        <f t="shared" si="17"/>
        <v>166160</v>
      </c>
      <c r="I485" s="261">
        <f>+VLOOKUP(B485,Clasificaciones!C:C,1,FALSE)</f>
        <v>5010113003</v>
      </c>
    </row>
    <row r="486" spans="2:12" ht="16.2" customHeight="1" x14ac:dyDescent="0.3">
      <c r="B486" s="264">
        <v>5131099</v>
      </c>
      <c r="C486" s="262" t="s">
        <v>521</v>
      </c>
      <c r="D486" s="260">
        <f>SUMIF('RCDB 2021'!$A:$A,B486,'RCDB 2021'!$C:$C)</f>
        <v>7985757</v>
      </c>
      <c r="E486" s="260">
        <f>+SUMIF('AFPISA 2021'!E:E,'Consolidado 2021'!B486,'AFPISA 2021'!C:C)</f>
        <v>0</v>
      </c>
      <c r="F486" s="260">
        <v>0</v>
      </c>
      <c r="G486" s="260">
        <v>0</v>
      </c>
      <c r="H486" s="263">
        <f t="shared" si="17"/>
        <v>7985757</v>
      </c>
      <c r="I486" s="261">
        <f>+VLOOKUP(B486,Clasificaciones!C:C,1,FALSE)</f>
        <v>5131099</v>
      </c>
    </row>
    <row r="487" spans="2:12" ht="16.2" customHeight="1" x14ac:dyDescent="0.3">
      <c r="B487" s="264">
        <v>501010208</v>
      </c>
      <c r="C487" s="262" t="s">
        <v>619</v>
      </c>
      <c r="D487" s="260">
        <f>SUMIF('RCDB 2021'!$A:$A,B487,'RCDB 2021'!$C:$C)</f>
        <v>0</v>
      </c>
      <c r="E487" s="260">
        <f>+SUMIF('AFPISA 2021'!E:E,'Consolidado 2021'!B487,'AFPISA 2021'!C:C)</f>
        <v>197178927</v>
      </c>
      <c r="F487" s="260">
        <v>0</v>
      </c>
      <c r="G487" s="260">
        <v>0</v>
      </c>
      <c r="H487" s="263">
        <f t="shared" si="17"/>
        <v>197178927</v>
      </c>
      <c r="I487" s="261"/>
    </row>
    <row r="488" spans="2:12" ht="16.2" customHeight="1" x14ac:dyDescent="0.3">
      <c r="B488" s="264">
        <v>501010210</v>
      </c>
      <c r="C488" s="262" t="s">
        <v>620</v>
      </c>
      <c r="D488" s="260">
        <f>SUMIF('RCDB 2021'!$A:$A,B488,'RCDB 2021'!$C:$C)</f>
        <v>0</v>
      </c>
      <c r="E488" s="260">
        <f>+SUMIF('AFPISA 2021'!E:E,'Consolidado 2021'!B488,'AFPISA 2021'!C:C)</f>
        <v>16554207</v>
      </c>
      <c r="F488" s="260">
        <v>0</v>
      </c>
      <c r="G488" s="260">
        <f>+F350+37392</f>
        <v>16554207</v>
      </c>
      <c r="H488" s="263">
        <f t="shared" si="17"/>
        <v>0</v>
      </c>
      <c r="I488" s="261"/>
      <c r="J488" s="253" t="s">
        <v>1107</v>
      </c>
      <c r="K488" s="253" t="s">
        <v>1108</v>
      </c>
      <c r="L488" s="253" t="s">
        <v>1073</v>
      </c>
    </row>
    <row r="489" spans="2:12" ht="16.2" customHeight="1" x14ac:dyDescent="0.3">
      <c r="B489" s="264">
        <v>501010211</v>
      </c>
      <c r="C489" s="262" t="s">
        <v>417</v>
      </c>
      <c r="D489" s="260">
        <f>SUMIF('RCDB 2021'!$A:$A,B489,'RCDB 2021'!$C:$C)</f>
        <v>0</v>
      </c>
      <c r="E489" s="260">
        <f>+SUMIF('AFPISA 2021'!E:E,'Consolidado 2021'!B489,'AFPISA 2021'!C:C)</f>
        <v>55180690</v>
      </c>
      <c r="F489" s="260">
        <v>0</v>
      </c>
      <c r="G489" s="260">
        <f>+F351+124640</f>
        <v>55180690</v>
      </c>
      <c r="H489" s="263">
        <f t="shared" si="17"/>
        <v>0</v>
      </c>
      <c r="I489" s="261"/>
      <c r="J489" s="253" t="s">
        <v>1107</v>
      </c>
      <c r="K489" s="253" t="s">
        <v>1108</v>
      </c>
      <c r="L489" s="253" t="s">
        <v>1073</v>
      </c>
    </row>
    <row r="490" spans="2:12" ht="16.2" customHeight="1" x14ac:dyDescent="0.3">
      <c r="B490" s="264">
        <v>501010212</v>
      </c>
      <c r="C490" s="262" t="s">
        <v>621</v>
      </c>
      <c r="D490" s="260">
        <f>SUMIF('RCDB 2021'!$A:$A,B490,'RCDB 2021'!$C:$C)</f>
        <v>0</v>
      </c>
      <c r="E490" s="260">
        <f>+SUMIF('AFPISA 2021'!E:E,'Consolidado 2021'!B490,'AFPISA 2021'!C:C)</f>
        <v>11036138</v>
      </c>
      <c r="F490" s="260">
        <v>0</v>
      </c>
      <c r="G490" s="260">
        <f>+F349+24928</f>
        <v>11036138</v>
      </c>
      <c r="H490" s="263">
        <f>+D490+E490+F490-G490</f>
        <v>0</v>
      </c>
      <c r="I490" s="261"/>
      <c r="J490" s="253" t="s">
        <v>1107</v>
      </c>
      <c r="K490" s="253" t="s">
        <v>1108</v>
      </c>
      <c r="L490" s="253" t="s">
        <v>1073</v>
      </c>
    </row>
    <row r="491" spans="2:12" s="250" customFormat="1" ht="16.2" customHeight="1" x14ac:dyDescent="0.3">
      <c r="B491" s="257">
        <v>514</v>
      </c>
      <c r="C491" s="258" t="s">
        <v>522</v>
      </c>
      <c r="D491" s="259">
        <f>+SUM(D492:D496)</f>
        <v>3880354222</v>
      </c>
      <c r="E491" s="259">
        <f>+SUM(E492:E496)</f>
        <v>108593864</v>
      </c>
      <c r="F491" s="260">
        <v>0</v>
      </c>
      <c r="G491" s="260">
        <v>0</v>
      </c>
      <c r="H491" s="259">
        <f>+SUM(H492:H496)</f>
        <v>3989135046</v>
      </c>
      <c r="I491" s="261">
        <f>+VLOOKUP(B491,Clasificaciones!C:C,1,FALSE)</f>
        <v>514</v>
      </c>
    </row>
    <row r="492" spans="2:12" ht="16.2" customHeight="1" x14ac:dyDescent="0.3">
      <c r="B492" s="262">
        <v>51403</v>
      </c>
      <c r="C492" s="262" t="s">
        <v>523</v>
      </c>
      <c r="D492" s="260">
        <f>SUMIF('RCDB 2021'!$A:$A,B492,'RCDB 2021'!$C:$C)</f>
        <v>2449436</v>
      </c>
      <c r="E492" s="260">
        <f>+SUMIF('AFPISA 2021'!E:E,'Consolidado 2021'!B492,'AFPISA 2021'!C:C)</f>
        <v>0</v>
      </c>
      <c r="F492" s="260">
        <v>0</v>
      </c>
      <c r="G492" s="260">
        <v>0</v>
      </c>
      <c r="H492" s="263">
        <f>+D492+E492+F492-G492</f>
        <v>2449436</v>
      </c>
      <c r="I492" s="261">
        <f>+VLOOKUP(B492,Clasificaciones!C:C,1,FALSE)</f>
        <v>51403</v>
      </c>
    </row>
    <row r="493" spans="2:12" ht="16.2" customHeight="1" x14ac:dyDescent="0.3">
      <c r="B493" s="264">
        <v>51404</v>
      </c>
      <c r="C493" s="262" t="s">
        <v>524</v>
      </c>
      <c r="D493" s="260">
        <f>SUMIF('RCDB 2021'!$A:$A,B493,'RCDB 2021'!$C:$C)</f>
        <v>275148568</v>
      </c>
      <c r="E493" s="260">
        <f>+SUMIF('AFPISA 2021'!E:E,'Consolidado 2021'!B493,'AFPISA 2021'!C:C)</f>
        <v>0</v>
      </c>
      <c r="F493" s="260">
        <v>0</v>
      </c>
      <c r="G493" s="260">
        <v>0</v>
      </c>
      <c r="H493" s="263">
        <f>+D493+E493+F493-G493</f>
        <v>275148568</v>
      </c>
      <c r="I493" s="261">
        <f>+VLOOKUP(B493,Clasificaciones!C:C,1,FALSE)</f>
        <v>51404</v>
      </c>
    </row>
    <row r="494" spans="2:12" ht="16.2" customHeight="1" x14ac:dyDescent="0.3">
      <c r="B494" s="264">
        <v>51405</v>
      </c>
      <c r="C494" s="262" t="s">
        <v>525</v>
      </c>
      <c r="D494" s="260">
        <f>SUMIF('RCDB 2021'!$A:$A,B494,'RCDB 2021'!$C:$C)</f>
        <v>10219309</v>
      </c>
      <c r="E494" s="260">
        <f>+SUMIF('AFPISA 2021'!E:E,'Consolidado 2021'!B494,'AFPISA 2021'!C:C)</f>
        <v>0</v>
      </c>
      <c r="F494" s="260">
        <v>0</v>
      </c>
      <c r="G494" s="260">
        <v>0</v>
      </c>
      <c r="H494" s="263">
        <f>+D494+E494+F494-G494</f>
        <v>10219309</v>
      </c>
      <c r="I494" s="261">
        <f>+VLOOKUP(B494,Clasificaciones!C:C,1,FALSE)</f>
        <v>51405</v>
      </c>
    </row>
    <row r="495" spans="2:12" ht="16.2" customHeight="1" x14ac:dyDescent="0.3">
      <c r="B495" s="264">
        <v>51406</v>
      </c>
      <c r="C495" s="262" t="s">
        <v>526</v>
      </c>
      <c r="D495" s="260">
        <f>SUMIF('RCDB 2021'!$A:$A,B495,'RCDB 2021'!$C:$C)</f>
        <v>11569681</v>
      </c>
      <c r="E495" s="260">
        <f>+SUMIF('AFPISA 2021'!E:E,'Consolidado 2021'!B495,'AFPISA 2021'!C:C)</f>
        <v>379558</v>
      </c>
      <c r="F495" s="260">
        <v>0</v>
      </c>
      <c r="G495" s="260">
        <v>0</v>
      </c>
      <c r="H495" s="263">
        <f>+D495+E495+F495-G495</f>
        <v>11949239</v>
      </c>
      <c r="I495" s="261">
        <f>+VLOOKUP(B495,Clasificaciones!C:C,1,FALSE)</f>
        <v>51406</v>
      </c>
    </row>
    <row r="496" spans="2:12" s="250" customFormat="1" ht="16.2" customHeight="1" x14ac:dyDescent="0.3">
      <c r="B496" s="257">
        <v>51407</v>
      </c>
      <c r="C496" s="258" t="s">
        <v>527</v>
      </c>
      <c r="D496" s="259">
        <f>+SUM(D497:D498)</f>
        <v>3580967228</v>
      </c>
      <c r="E496" s="259">
        <f>+SUM(E497:E498)</f>
        <v>108214306</v>
      </c>
      <c r="F496" s="260">
        <v>0</v>
      </c>
      <c r="G496" s="260">
        <v>0</v>
      </c>
      <c r="H496" s="259">
        <f>+SUM(H497:H498)</f>
        <v>3689368494</v>
      </c>
      <c r="I496" s="261">
        <f>+VLOOKUP(B496,Clasificaciones!C:C,1,FALSE)</f>
        <v>51407</v>
      </c>
    </row>
    <row r="497" spans="1:11" ht="16.2" customHeight="1" x14ac:dyDescent="0.3">
      <c r="B497" s="264">
        <v>5140701</v>
      </c>
      <c r="C497" s="262" t="s">
        <v>433</v>
      </c>
      <c r="D497" s="260">
        <f>SUMIF('RCDB 2021'!$A:$A,B497,'RCDB 2021'!$C:$C)</f>
        <v>2396651034</v>
      </c>
      <c r="E497" s="260">
        <f>+SUMIF('AFPISA 2021'!E:E,'Consolidado 2021'!B497,'AFPISA 2021'!C:C)</f>
        <v>83876508</v>
      </c>
      <c r="F497" s="260">
        <v>186960</v>
      </c>
      <c r="G497" s="260">
        <v>0</v>
      </c>
      <c r="H497" s="263">
        <f>+D497+E497+F497-G497</f>
        <v>2480714502</v>
      </c>
      <c r="I497" s="261">
        <f>+VLOOKUP(B497,Clasificaciones!C:C,1,FALSE)</f>
        <v>5140701</v>
      </c>
      <c r="J497" s="253" t="s">
        <v>1107</v>
      </c>
      <c r="K497" s="253" t="s">
        <v>1108</v>
      </c>
    </row>
    <row r="498" spans="1:11" ht="16.2" customHeight="1" x14ac:dyDescent="0.3">
      <c r="B498" s="264">
        <v>5140702</v>
      </c>
      <c r="C498" s="262" t="s">
        <v>434</v>
      </c>
      <c r="D498" s="260">
        <f>SUMIF('RCDB 2021'!$A:$A,B498,'RCDB 2021'!$C:$C)</f>
        <v>1184316194</v>
      </c>
      <c r="E498" s="260">
        <f>+SUMIF('AFPISA 2021'!E:E,'Consolidado 2021'!B498,'AFPISA 2021'!C:C)</f>
        <v>24337798</v>
      </c>
      <c r="F498" s="260">
        <v>0</v>
      </c>
      <c r="G498" s="260">
        <v>0</v>
      </c>
      <c r="H498" s="263">
        <f>+D498+E498+F498-G498</f>
        <v>1208653992</v>
      </c>
      <c r="I498" s="261">
        <f>+VLOOKUP(B498,Clasificaciones!C:C,1,FALSE)</f>
        <v>5140702</v>
      </c>
    </row>
    <row r="499" spans="1:11" s="250" customFormat="1" ht="16.2" customHeight="1" x14ac:dyDescent="0.3">
      <c r="B499" s="257">
        <v>515</v>
      </c>
      <c r="C499" s="258" t="s">
        <v>528</v>
      </c>
      <c r="D499" s="259">
        <f>+SUM(D500:D502,D505,D506)</f>
        <v>666007751</v>
      </c>
      <c r="E499" s="259">
        <f>+SUM(E500:E502,E505,E506)</f>
        <v>265149358</v>
      </c>
      <c r="F499" s="260">
        <v>0</v>
      </c>
      <c r="G499" s="260">
        <v>0</v>
      </c>
      <c r="H499" s="259">
        <f>SUM(H500:H502)+H505+H506</f>
        <v>931157109</v>
      </c>
      <c r="I499" s="261">
        <f>+VLOOKUP(B499,Clasificaciones!C:C,1,FALSE)</f>
        <v>515</v>
      </c>
    </row>
    <row r="500" spans="1:11" ht="16.2" customHeight="1" x14ac:dyDescent="0.3">
      <c r="B500" s="264">
        <v>51501</v>
      </c>
      <c r="C500" s="262" t="s">
        <v>529</v>
      </c>
      <c r="D500" s="260">
        <f>SUMIF('RCDB 2021'!$A:$A,B500,'RCDB 2021'!$C:$C)</f>
        <v>152286289</v>
      </c>
      <c r="E500" s="260">
        <f>+SUMIF('AFPISA 2021'!E:E,'Consolidado 2021'!B500,'AFPISA 2021'!C:C)</f>
        <v>223028336</v>
      </c>
      <c r="F500" s="260">
        <v>0</v>
      </c>
      <c r="G500" s="260">
        <v>0</v>
      </c>
      <c r="H500" s="263">
        <f>+D500+E500+F500-G500</f>
        <v>375314625</v>
      </c>
      <c r="I500" s="261">
        <f>+VLOOKUP(B500,Clasificaciones!C:C,1,FALSE)</f>
        <v>51501</v>
      </c>
    </row>
    <row r="501" spans="1:11" ht="16.2" customHeight="1" x14ac:dyDescent="0.3">
      <c r="B501" s="264">
        <v>51502</v>
      </c>
      <c r="C501" s="262" t="s">
        <v>530</v>
      </c>
      <c r="D501" s="260">
        <f>SUMIF('RCDB 2021'!$A:$A,B501,'RCDB 2021'!$C:$C)</f>
        <v>49783131</v>
      </c>
      <c r="E501" s="260">
        <f>+SUMIF('AFPISA 2021'!E:E,'Consolidado 2021'!B501,'AFPISA 2021'!C:C)</f>
        <v>15285122</v>
      </c>
      <c r="F501" s="260">
        <v>0</v>
      </c>
      <c r="G501" s="260">
        <v>0</v>
      </c>
      <c r="H501" s="263">
        <f>+D501+E501+F501-G501</f>
        <v>65068253</v>
      </c>
      <c r="I501" s="261">
        <f>+VLOOKUP(B501,Clasificaciones!C:C,1,FALSE)</f>
        <v>51502</v>
      </c>
    </row>
    <row r="502" spans="1:11" ht="16.2" customHeight="1" x14ac:dyDescent="0.3">
      <c r="B502" s="257">
        <v>51503</v>
      </c>
      <c r="C502" s="258" t="s">
        <v>531</v>
      </c>
      <c r="D502" s="259">
        <f>+SUM(D503:D504)</f>
        <v>64351492</v>
      </c>
      <c r="E502" s="259">
        <f>+SUM(E503:E504)</f>
        <v>8908123</v>
      </c>
      <c r="F502" s="259">
        <v>0</v>
      </c>
      <c r="G502" s="259">
        <v>0</v>
      </c>
      <c r="H502" s="265">
        <f>+H503+H504</f>
        <v>73259615</v>
      </c>
      <c r="I502" s="261">
        <f>+VLOOKUP(B502,Clasificaciones!C:C,1,FALSE)</f>
        <v>51503</v>
      </c>
    </row>
    <row r="503" spans="1:11" s="250" customFormat="1" ht="16.2" customHeight="1" x14ac:dyDescent="0.3">
      <c r="B503" s="264">
        <v>5150301</v>
      </c>
      <c r="C503" s="262" t="s">
        <v>532</v>
      </c>
      <c r="D503" s="260">
        <f>SUMIF('RCDB 2021'!$A:$A,B503,'RCDB 2021'!$C:$C)</f>
        <v>62352222</v>
      </c>
      <c r="E503" s="260">
        <f>+SUMIF('AFPISA 2021'!E:E,'Consolidado 2021'!B503,'AFPISA 2021'!C:C)</f>
        <v>8908123</v>
      </c>
      <c r="F503" s="260">
        <v>0</v>
      </c>
      <c r="G503" s="260">
        <v>0</v>
      </c>
      <c r="H503" s="263">
        <f>+D503+E503+F503-G503</f>
        <v>71260345</v>
      </c>
      <c r="I503" s="261">
        <f>+VLOOKUP(B503,Clasificaciones!C:C,1,FALSE)</f>
        <v>5150301</v>
      </c>
    </row>
    <row r="504" spans="1:11" s="250" customFormat="1" ht="16.2" customHeight="1" x14ac:dyDescent="0.3">
      <c r="B504" s="264">
        <v>5150302</v>
      </c>
      <c r="C504" s="262" t="s">
        <v>533</v>
      </c>
      <c r="D504" s="260">
        <f>SUMIF('RCDB 2021'!$A:$A,B504,'RCDB 2021'!$C:$C)</f>
        <v>1999270</v>
      </c>
      <c r="E504" s="260">
        <f>+SUMIF('AFPISA 2021'!E:E,'Consolidado 2021'!B504,'AFPISA 2021'!C:C)</f>
        <v>0</v>
      </c>
      <c r="F504" s="260">
        <v>0</v>
      </c>
      <c r="G504" s="260">
        <v>0</v>
      </c>
      <c r="H504" s="263">
        <f>+D504+E504+F504-G504</f>
        <v>1999270</v>
      </c>
      <c r="I504" s="261">
        <f>+VLOOKUP(B504,Clasificaciones!C:C,1,FALSE)</f>
        <v>5150302</v>
      </c>
    </row>
    <row r="505" spans="1:11" ht="16.2" customHeight="1" x14ac:dyDescent="0.3">
      <c r="B505" s="264">
        <v>51504</v>
      </c>
      <c r="C505" s="262" t="s">
        <v>534</v>
      </c>
      <c r="D505" s="260">
        <f>SUMIF('RCDB 2021'!$A:$A,B505,'RCDB 2021'!$C:$C)</f>
        <v>394303928</v>
      </c>
      <c r="E505" s="260">
        <f>+SUMIF('AFPISA 2021'!E:E,'Consolidado 2021'!B505,'AFPISA 2021'!C:C)</f>
        <v>15661727</v>
      </c>
      <c r="F505" s="260">
        <v>0</v>
      </c>
      <c r="G505" s="260">
        <v>0</v>
      </c>
      <c r="H505" s="263">
        <f>+D505+E505+F505-G505</f>
        <v>409965655</v>
      </c>
      <c r="I505" s="261">
        <f>+VLOOKUP(B505,Clasificaciones!C:C,1,FALSE)</f>
        <v>51504</v>
      </c>
    </row>
    <row r="506" spans="1:11" ht="16.2" customHeight="1" x14ac:dyDescent="0.3">
      <c r="B506" s="264">
        <v>51505</v>
      </c>
      <c r="C506" s="262" t="s">
        <v>628</v>
      </c>
      <c r="D506" s="260">
        <f>SUMIF('RCDB 2021'!$A:$A,B506,'RCDB 2021'!$C:$C)</f>
        <v>5282911</v>
      </c>
      <c r="E506" s="260">
        <f>+SUMIF('AFPISA 2021'!E:E,'Consolidado 2021'!B506,'AFPISA 2021'!C:C)</f>
        <v>2266050</v>
      </c>
      <c r="F506" s="260">
        <v>0</v>
      </c>
      <c r="G506" s="260">
        <v>0</v>
      </c>
      <c r="H506" s="263">
        <f>+D506+E506+F506-G506</f>
        <v>7548961</v>
      </c>
      <c r="I506" s="261">
        <f>+VLOOKUP(B506,Clasificaciones!C:C,1,FALSE)</f>
        <v>51505</v>
      </c>
    </row>
    <row r="507" spans="1:11" s="250" customFormat="1" ht="16.2" customHeight="1" x14ac:dyDescent="0.3">
      <c r="B507" s="257">
        <v>52</v>
      </c>
      <c r="C507" s="258" t="s">
        <v>536</v>
      </c>
      <c r="D507" s="259">
        <f>+SUM(D508)</f>
        <v>12107</v>
      </c>
      <c r="E507" s="259">
        <f>+SUM(E508)</f>
        <v>110</v>
      </c>
      <c r="F507" s="260">
        <v>0</v>
      </c>
      <c r="G507" s="260">
        <v>0</v>
      </c>
      <c r="H507" s="259">
        <f>+SUM(H508)</f>
        <v>12217</v>
      </c>
      <c r="I507" s="261">
        <f>+VLOOKUP(B507,Clasificaciones!C:C,1,FALSE)</f>
        <v>52</v>
      </c>
    </row>
    <row r="508" spans="1:11" ht="16.2" customHeight="1" x14ac:dyDescent="0.3">
      <c r="B508" s="264">
        <v>5204</v>
      </c>
      <c r="C508" s="262" t="s">
        <v>537</v>
      </c>
      <c r="D508" s="260">
        <f>SUMIF('RCDB 2021'!$A:$A,B508,'RCDB 2021'!$C:$C)</f>
        <v>12107</v>
      </c>
      <c r="E508" s="260">
        <f>+SUMIF('AFPISA 2021'!E:E,'Consolidado 2021'!B508,'AFPISA 2021'!C:C)</f>
        <v>110</v>
      </c>
      <c r="F508" s="260">
        <v>0</v>
      </c>
      <c r="G508" s="260">
        <v>0</v>
      </c>
      <c r="H508" s="263">
        <f>+D508+E508+F508-G508</f>
        <v>12217</v>
      </c>
      <c r="I508" s="261">
        <f>+VLOOKUP(B508,Clasificaciones!C:C,1,FALSE)</f>
        <v>5204</v>
      </c>
    </row>
    <row r="509" spans="1:11" s="250" customFormat="1" ht="16.2" customHeight="1" x14ac:dyDescent="0.3">
      <c r="B509" s="278"/>
      <c r="C509" s="279" t="s">
        <v>656</v>
      </c>
      <c r="D509" s="280">
        <f>+D287-D377</f>
        <v>2497475898</v>
      </c>
      <c r="E509" s="280">
        <f>+E287-E377</f>
        <v>1943971657</v>
      </c>
      <c r="F509" s="280">
        <f>+SUM(F6:F508)</f>
        <v>7454983448.8947001</v>
      </c>
      <c r="G509" s="280">
        <f>+SUM(G6:G508)</f>
        <v>7454983449</v>
      </c>
      <c r="H509" s="280">
        <f>+H287-H377</f>
        <v>2498031318</v>
      </c>
      <c r="I509" s="261"/>
    </row>
    <row r="510" spans="1:11" s="285" customFormat="1" ht="15.75" customHeight="1" x14ac:dyDescent="0.3">
      <c r="A510" s="253"/>
      <c r="B510" s="281"/>
      <c r="C510" s="282"/>
      <c r="D510" s="283">
        <f>+D509-D283</f>
        <v>0</v>
      </c>
      <c r="E510" s="283">
        <f>+E509-E283</f>
        <v>0</v>
      </c>
      <c r="F510" s="284"/>
      <c r="G510" s="284">
        <f>+F509-G509</f>
        <v>-0.10529994964599609</v>
      </c>
      <c r="H510" s="283">
        <f>+H509-H283</f>
        <v>0</v>
      </c>
      <c r="I510" s="250"/>
    </row>
    <row r="511" spans="1:11" x14ac:dyDescent="0.3">
      <c r="F511" s="252">
        <f>SUBTOTAL(9,F239:F437)</f>
        <v>7437436898.8947001</v>
      </c>
      <c r="G511" s="252">
        <f>SUBTOTAL(9,G239:G437)</f>
        <v>308445956</v>
      </c>
      <c r="H511" s="252">
        <f>+F511-G511</f>
        <v>7128990942.8947001</v>
      </c>
      <c r="I511" s="250"/>
    </row>
    <row r="512" spans="1:11" x14ac:dyDescent="0.3">
      <c r="C512" s="286" t="s">
        <v>1115</v>
      </c>
      <c r="D512" s="287">
        <v>1</v>
      </c>
      <c r="E512" s="288">
        <f>+E513/D513</f>
        <v>0.99980000000000002</v>
      </c>
      <c r="F512" s="289">
        <f>+F513/D513</f>
        <v>2.0000000000000001E-4</v>
      </c>
      <c r="I512" s="250"/>
    </row>
    <row r="513" spans="1:9" x14ac:dyDescent="0.3">
      <c r="C513" s="290" t="s">
        <v>584</v>
      </c>
      <c r="D513" s="291">
        <f>+E272</f>
        <v>5000000000</v>
      </c>
      <c r="E513" s="291">
        <v>4999000000</v>
      </c>
      <c r="F513" s="291">
        <v>1000000</v>
      </c>
      <c r="I513" s="250"/>
    </row>
    <row r="514" spans="1:9" x14ac:dyDescent="0.3">
      <c r="C514" s="262" t="s">
        <v>373</v>
      </c>
      <c r="D514" s="291">
        <f>+E509</f>
        <v>1943971657</v>
      </c>
      <c r="E514" s="291">
        <v>1943416236.526572</v>
      </c>
      <c r="F514" s="291">
        <v>555420.47342857195</v>
      </c>
      <c r="I514" s="250"/>
    </row>
    <row r="515" spans="1:9" x14ac:dyDescent="0.3">
      <c r="C515" s="286" t="s">
        <v>1116</v>
      </c>
      <c r="D515" s="292">
        <f>+SUM(D513:D514)</f>
        <v>6943971657</v>
      </c>
      <c r="E515" s="292">
        <f>+SUM(E513:E514)</f>
        <v>6942416236.5265722</v>
      </c>
      <c r="F515" s="292">
        <f>+SUM(F513:F514)</f>
        <v>1555420.4734285721</v>
      </c>
      <c r="H515" s="293"/>
      <c r="I515" s="253"/>
    </row>
    <row r="516" spans="1:9" x14ac:dyDescent="0.3">
      <c r="H516" s="293"/>
    </row>
    <row r="519" spans="1:9" s="296" customFormat="1" x14ac:dyDescent="0.3">
      <c r="A519" s="294"/>
      <c r="B519" s="294"/>
      <c r="C519" s="294"/>
      <c r="D519" s="252"/>
      <c r="E519" s="252"/>
      <c r="F519" s="252"/>
      <c r="G519" s="252"/>
      <c r="H519" s="294"/>
      <c r="I519" s="295"/>
    </row>
    <row r="520" spans="1:9" s="296" customFormat="1" x14ac:dyDescent="0.3">
      <c r="A520" s="294"/>
      <c r="B520" s="294"/>
      <c r="C520" s="294"/>
      <c r="D520" s="252"/>
      <c r="E520" s="252"/>
      <c r="F520" s="252"/>
      <c r="G520" s="252"/>
      <c r="H520" s="294"/>
      <c r="I520" s="295"/>
    </row>
  </sheetData>
  <autoFilter ref="B6:J515" xr:uid="{1C13CE98-4365-411F-A3C4-0B509766DA8D}"/>
  <mergeCells count="6">
    <mergeCell ref="H4:H5"/>
    <mergeCell ref="B4:B5"/>
    <mergeCell ref="C4:C5"/>
    <mergeCell ref="D4:D5"/>
    <mergeCell ref="E4:E5"/>
    <mergeCell ref="F4:G4"/>
  </mergeCells>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xmabJ+6fSS3QdyOpsiIrflyXxSOhYJGIRLIHCYKAUTs=</DigestValue>
    </Reference>
    <Reference Type="http://www.w3.org/2000/09/xmldsig#Object" URI="#idOfficeObject">
      <DigestMethod Algorithm="http://www.w3.org/2001/04/xmlenc#sha256"/>
      <DigestValue>wqWYFzoNou3py1DUM/ABrry50O8Ep0/NNAHuAowM6+c=</DigestValue>
    </Reference>
    <Reference Type="http://uri.etsi.org/01903#SignedProperties" URI="#idSignedProperties">
      <Transforms>
        <Transform Algorithm="http://www.w3.org/TR/2001/REC-xml-c14n-20010315"/>
      </Transforms>
      <DigestMethod Algorithm="http://www.w3.org/2001/04/xmlenc#sha256"/>
      <DigestValue>1fcPCZ6eCAlGwD9hsGNn1MpI8amt5WtY19DCGK+zrOo=</DigestValue>
    </Reference>
    <Reference Type="http://www.w3.org/2000/09/xmldsig#Object" URI="#idValidSigLnImg">
      <DigestMethod Algorithm="http://www.w3.org/2001/04/xmlenc#sha256"/>
      <DigestValue>chpAewnyqSlz+3CbRQD0Xq8y/xriPV54RLWzuGsNWxg=</DigestValue>
    </Reference>
    <Reference Type="http://www.w3.org/2000/09/xmldsig#Object" URI="#idInvalidSigLnImg">
      <DigestMethod Algorithm="http://www.w3.org/2001/04/xmlenc#sha256"/>
      <DigestValue>vxHKvl1o5UaHluTHFImsU5LCURSzf47dSlMOALUE3a8=</DigestValue>
    </Reference>
  </SignedInfo>
  <SignatureValue>YEkKYy4LPRJJP59IPPMqvzSUiD/6R3rGTNRDFqhV57Z1UD9OuygEjnVuGsvaJRENrDkrIblefp1I
nzjGZyzKpSuVBGPWWpA37ngOY0KARXZmeP4viHpzF/HX+aAfMIfdJ/v4ex+6SQ6pfCdDoOFgEKlF
d2s004ziU9W+5vtX5yl2rkZuLopNgGCb6V64HjVRy5TfF7P+q+MKDMNhDVvgsgGSfXnjXdPyVU1n
RvP1h3FRQVjvzQX2ZJACIrSBHOz1mqAUzZebpjjwgyXMTlWLSGK4V5VWtpfZl6NBF8OBUkakFebV
vDrgGKrqbZEXpIYbssFe33VGjzNmNFtMe/wJ6w==</SignatureValue>
  <KeyInfo>
    <X509Data>
      <X509Certificate>MIIIADCCBeigAwIBAgIIJABUBHAsPS0wDQYJKoZIhvcNAQELBQAwWzEXMBUGA1UEBRMOUlVDIDgwMDUwMTcyLTExGjAYBgNVBAMTEUNBLURPQ1VNRU5UQSBTLkEuMRcwFQYDVQQKEw5ET0NVTUVOVEEgUy5BLjELMAkGA1UEBhMCUFkwHhcNMjAxMTE2MTIxMjM5WhcNMjIxMTE2MTIyMjM5WjCBpzELMAkGA1UEBhMCUFkxFzAVBgNVBAQMDlZJQ0hJTkkgRlJBTkNPMRIwEAYDVQQFEwlDSTMxOTQwODcxFzAVBgNVBCoMDlNISVJMRVkgUkFRVUVMMRcwFQYDVQQKDA5QRVJTT05BIEZJU0lDQTERMA8GA1UECwwIRklSTUEgRjIxJjAkBgNVBAMMHVNISVJMRVkgUkFRVUVMIFZJQ0hJTkkgRlJBTkNPMIIBIjANBgkqhkiG9w0BAQEFAAOCAQ8AMIIBCgKCAQEAtQdmLambrtlMlx8HLygqladxM0PzS5v8GtvqI6gs/kTQzOF4mVU93nPWLr4wCLs8ZzYSdN1gQNPbof1qaX8QSYW8QtcceAJ6dCD6G66vWPrpvR8BxMEuooY+1IaO56HcDc3QUvIhKFWA22KOils06IcBhYPBMrmxfx07exKcpSFD1G6p/7ZMU6SqPHPg6FkE1xdTUjxvqxtWHdjIp1Jlszh6g5/j8QDqsQ5JWZpAizAegsPg20C+0wW5NP89krQ6aDI42LaBOvvyndkztY60iEe9vO4HTlUBEEloiCfAN/MtArpQICm1MysKiwjHG19uGIi/3jJeCJbhvYVK+zMwxwIDAQABo4IDeTCCA3UwDAYDVR0TAQH/BAIwADAOBgNVHQ8BAf8EBAMCBeAwKgYDVR0lAQH/BCAwHgYIKwYBBQUHAwEGCCsGAQUFBwMCBggrBgEFBQcDBDAdBgNVHQ4EFgQUJMHA2E1lHLJVrInzmC9z3WqROu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nN2aWNoaW5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ISAFPARZa8L8ANfBSWPQYnjmlBdQ8DPYBUm8iwGm9bhzjOhFZAv43qYORPJKP6MTfoX85HEpLJieAkuHKyn60X1Vkl2nDy7iE2hAYaBvj9wz/KYrRcwTuxtXo4T+Ajfeg1VaNree3MYDoCpMaSu3m/+2ihU2Uq1404gBRMZl/Z1Beig2sNuGbbgF9NEuj1Xi038okU6a2etSd8L0X79l9+SDnj/KwAwoqM1U7SWqlkfslnbeGNk41FH8u6cbvS0D2BHe+XAle93ts4F7X502pV6/oz8jb1omHz/j4cfOSlX6QE8qPYOUMmFWlA1T23FSeSAXfmt3CeBmBjUauoCzh21Y8lB0NGxRIu4fVOmIKDtw4vK79mrLcBfLmrI6YgSiimIVOML1Jmu47/q1IwNLKJtDW/LhGQ/qgYXnfyMXfkmJWqOJLp8H/6NlQEH1V0euS5KIWnSbo0PGrRFvNox7i5WcrYCg8mtaWC+WLF0iHJ1g2mrg9eiIuwRh87aeNSaJuEYY2qGmvaqq29xeMZPdmwM/jpN5hLz8C3vaHuujTk0oKOjQswIZYlIj7wlz+S/unM8mvtA4ZzCm7Yy8GyqA5HNpjAm0ErRAU3xY4ZX/aK1MlM8xOSDUMaPHPsCdodyJ69BB0Z7HH3uCerBmhmeaQW7XbhRePzlI/lvNl+5i8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1paNH6RRnsWoiwIYz0OqhgIzIykkNMXfiw3aKEkJzIU=</DigestValue>
      </Reference>
      <Reference URI="/xl/calcChain.xml?ContentType=application/vnd.openxmlformats-officedocument.spreadsheetml.calcChain+xml">
        <DigestMethod Algorithm="http://www.w3.org/2001/04/xmlenc#sha256"/>
        <DigestValue>SKmnCcWEc3vH0f/5KwAjdyOCaxD+8VenW28H3Xp2ZAc=</DigestValue>
      </Reference>
      <Reference URI="/xl/comments1.xml?ContentType=application/vnd.openxmlformats-officedocument.spreadsheetml.comments+xml">
        <DigestMethod Algorithm="http://www.w3.org/2001/04/xmlenc#sha256"/>
        <DigestValue>Sn5etqev5cj5fHeaG+sj6xs+Q6/OoWuY7L2aWPs7sDY=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OhHZnLx1wpPY3ZBCS8NO0NVw/bldZ3CiDDTqtNMGxPk=</DigestValue>
      </Reference>
      <Reference URI="/xl/drawings/drawing1.xml?ContentType=application/vnd.openxmlformats-officedocument.drawing+xml">
        <DigestMethod Algorithm="http://www.w3.org/2001/04/xmlenc#sha256"/>
        <DigestValue>uoGU9OeIdP8rVMXJvDoZdJtk4lzqrx028y0vy0BLq+g=</DigestValue>
      </Reference>
      <Reference URI="/xl/drawings/drawing2.xml?ContentType=application/vnd.openxmlformats-officedocument.drawing+xml">
        <DigestMethod Algorithm="http://www.w3.org/2001/04/xmlenc#sha256"/>
        <DigestValue>OHrRbuvTmAnYFsrR8MwgYWWAjAu44cONjT0zeqpIhNc=</DigestValue>
      </Reference>
      <Reference URI="/xl/drawings/drawing3.xml?ContentType=application/vnd.openxmlformats-officedocument.drawing+xml">
        <DigestMethod Algorithm="http://www.w3.org/2001/04/xmlenc#sha256"/>
        <DigestValue>UuBBE3050PxDEgGLUoPcG9Ndg81AoXE5Da2IHCK+8X4=</DigestValue>
      </Reference>
      <Reference URI="/xl/drawings/drawing4.xml?ContentType=application/vnd.openxmlformats-officedocument.drawing+xml">
        <DigestMethod Algorithm="http://www.w3.org/2001/04/xmlenc#sha256"/>
        <DigestValue>rdiSwJCbOf0u4q8iKqHByZHggBIumhZIS01vNpj1IB8=</DigestValue>
      </Reference>
      <Reference URI="/xl/drawings/drawing5.xml?ContentType=application/vnd.openxmlformats-officedocument.drawing+xml">
        <DigestMethod Algorithm="http://www.w3.org/2001/04/xmlenc#sha256"/>
        <DigestValue>GKs3hrNx6CuGYbOY9QeBYHRNSA38MRyqGQuOy8gDrUE=</DigestValue>
      </Reference>
      <Reference URI="/xl/drawings/drawing6.xml?ContentType=application/vnd.openxmlformats-officedocument.drawing+xml">
        <DigestMethod Algorithm="http://www.w3.org/2001/04/xmlenc#sha256"/>
        <DigestValue>EQPH/r93bhMPpB3cR8e3fGv+u3XYpkOGrblTxwTtgHQ=</DigestValue>
      </Reference>
      <Reference URI="/xl/drawings/drawing7.xml?ContentType=application/vnd.openxmlformats-officedocument.drawing+xml">
        <DigestMethod Algorithm="http://www.w3.org/2001/04/xmlenc#sha256"/>
        <DigestValue>85g25VeQcSTBL3iIMCEIixFSMq9FaYv2r0hYDpEbeWo=</DigestValue>
      </Reference>
      <Reference URI="/xl/drawings/vmlDrawing1.vml?ContentType=application/vnd.openxmlformats-officedocument.vmlDrawing">
        <DigestMethod Algorithm="http://www.w3.org/2001/04/xmlenc#sha256"/>
        <DigestValue>Vqn+ZV7qGONdc5XwdjRuxOxDao5cZC9KVDYcsuTDprQ=</DigestValue>
      </Reference>
      <Reference URI="/xl/drawings/vmlDrawing2.vml?ContentType=application/vnd.openxmlformats-officedocument.vmlDrawing">
        <DigestMethod Algorithm="http://www.w3.org/2001/04/xmlenc#sha256"/>
        <DigestValue>owUcUm7NexBtRjznHt/1eWO8zAdb5v2HL/LaQFaPUJc=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UhNgzlaruxEV+zyeCT12c5y1OZrtszhTcgSDchZrqJ0=</DigestValue>
      </Reference>
      <Reference URI="/xl/externalLinks/externalLink1.xml?ContentType=application/vnd.openxmlformats-officedocument.spreadsheetml.externalLink+xml">
        <DigestMethod Algorithm="http://www.w3.org/2001/04/xmlenc#sha256"/>
        <DigestValue>l6CeezNK4juU7bQEMU4eM+fk+mNcrh4BWQ9qh/IOavw=</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png?ContentType=image/png">
        <DigestMethod Algorithm="http://www.w3.org/2001/04/xmlenc#sha256"/>
        <DigestValue>5v657sv2r+xjv32phNITx0nJvU2jiKdbeuY61L2ctro=</DigestValue>
      </Reference>
      <Reference URI="/xl/media/image4.emf?ContentType=image/x-emf">
        <DigestMethod Algorithm="http://www.w3.org/2001/04/xmlenc#sha256"/>
        <DigestValue>HuKV8uusCwUmCvDPt5AJ6MBsKE9vTAVPBu3VZ224UJM=</DigestValue>
      </Reference>
      <Reference URI="/xl/media/image5.emf?ContentType=image/x-emf">
        <DigestMethod Algorithm="http://www.w3.org/2001/04/xmlenc#sha256"/>
        <DigestValue>2/o7VU2QSSK/8VCb/IOlUN4o6W2XWsG6dPaJlaoOcrw=</DigestValue>
      </Reference>
      <Reference URI="/xl/media/image6.emf?ContentType=image/x-emf">
        <DigestMethod Algorithm="http://www.w3.org/2001/04/xmlenc#sha256"/>
        <DigestValue>RnUSQllxZCIP8bqsLnxTyhAiFJ19R+ClH2Qj3IwcYR4=</DigestValue>
      </Reference>
      <Reference URI="/xl/media/image7.emf?ContentType=image/x-emf">
        <DigestMethod Algorithm="http://www.w3.org/2001/04/xmlenc#sha256"/>
        <DigestValue>4NW1qZRXi6bleyYhiYda0UupPKeNaI0NfZPyBEz0lnQ=</DigestValue>
      </Reference>
      <Reference URI="/xl/media/image8.emf?ContentType=image/x-emf">
        <DigestMethod Algorithm="http://www.w3.org/2001/04/xmlenc#sha256"/>
        <DigestValue>U7Y4yPfODBZGZ2yGf49Zbnk32m75sIoVZk3zaBab9lk=</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hVRJMY+PIxqnel5nOgucSAqCc2gtydZ0Ahlm48E/BHg=</DigestValue>
      </Reference>
      <Reference URI="/xl/printerSettings/printerSettings12.bin?ContentType=application/vnd.openxmlformats-officedocument.spreadsheetml.printerSettings">
        <DigestMethod Algorithm="http://www.w3.org/2001/04/xmlenc#sha256"/>
        <DigestValue>jZAxV9BKicsRkBpueMuvwjQVVa8/mEG1tJG2hvHdbbs=</DigestValue>
      </Reference>
      <Reference URI="/xl/printerSettings/printerSettings2.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hqnMLvZ6XBY2fH1KhK00vJXWuxlSZRWkoKrdKDrIF2Q=</DigestValue>
      </Reference>
      <Reference URI="/xl/printerSettings/printerSettings4.bin?ContentType=application/vnd.openxmlformats-officedocument.spreadsheetml.printerSettings">
        <DigestMethod Algorithm="http://www.w3.org/2001/04/xmlenc#sha256"/>
        <DigestValue>6BeJ0ly19NajgYpQmfztqMcPJtFkVHsLwpu/oiXrenQ=</DigestValue>
      </Reference>
      <Reference URI="/xl/printerSettings/printerSettings5.bin?ContentType=application/vnd.openxmlformats-officedocument.spreadsheetml.printerSettings">
        <DigestMethod Algorithm="http://www.w3.org/2001/04/xmlenc#sha256"/>
        <DigestValue>Wqm1fOu3+29IrP0cdXD6iyyxD6yTInd4sr2seUanF8w=</DigestValue>
      </Reference>
      <Reference URI="/xl/printerSettings/printerSettings6.bin?ContentType=application/vnd.openxmlformats-officedocument.spreadsheetml.printerSettings">
        <DigestMethod Algorithm="http://www.w3.org/2001/04/xmlenc#sha256"/>
        <DigestValue>yafQoiqsHuJ5rXk4BhhOpeF5HDflrPmt4ejQBVK8Sy4=</DigestValue>
      </Reference>
      <Reference URI="/xl/printerSettings/printerSettings7.bin?ContentType=application/vnd.openxmlformats-officedocument.spreadsheetml.printerSettings">
        <DigestMethod Algorithm="http://www.w3.org/2001/04/xmlenc#sha256"/>
        <DigestValue>s6l80irlBTW+uFk7nR5c7WcaDa2jSh3MPBgl0IjaDO0=</DigestValue>
      </Reference>
      <Reference URI="/xl/printerSettings/printerSettings8.bin?ContentType=application/vnd.openxmlformats-officedocument.spreadsheetml.printerSettings">
        <DigestMethod Algorithm="http://www.w3.org/2001/04/xmlenc#sha256"/>
        <DigestValue>jWWxhhVa7vazfmDSyEWBQI1jl9gXdOteC4C/xm0muHY=</DigestValue>
      </Reference>
      <Reference URI="/xl/printerSettings/printerSettings9.bin?ContentType=application/vnd.openxmlformats-officedocument.spreadsheetml.printerSettings">
        <DigestMethod Algorithm="http://www.w3.org/2001/04/xmlenc#sha256"/>
        <DigestValue>AJzHPuZjWFngczH/xsUd62OVqmQdA8sSRt3Y8JhmUCw=</DigestValue>
      </Reference>
      <Reference URI="/xl/sharedStrings.xml?ContentType=application/vnd.openxmlformats-officedocument.spreadsheetml.sharedStrings+xml">
        <DigestMethod Algorithm="http://www.w3.org/2001/04/xmlenc#sha256"/>
        <DigestValue>31jRQCkXa3llXc1EKdfHvHGPO2G6llFTHReXTgp4qOU=</DigestValue>
      </Reference>
      <Reference URI="/xl/styles.xml?ContentType=application/vnd.openxmlformats-officedocument.spreadsheetml.styles+xml">
        <DigestMethod Algorithm="http://www.w3.org/2001/04/xmlenc#sha256"/>
        <DigestValue>XFDRxkXIJKAE7A52CtK1SvsWosurNj2Z1F97UyDSbNQ=</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AGJHiWX+EC8dPEs/xeNG91urreFrMSPf6YRvodf7F3c=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GqqoE7oijdyyKE5c01WJ3kyTq9kwA3rxPGxGJJfeJW0=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USfWCE7ZRq7RFgZ8lfWN7svR9T6+KEpU1W0SOwA1Ua4=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SDuTS69VsFjutljmfzx+FCbCQMnG5iTyBDc97dM0e7Y=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h9h4UunWNdYx+Bk2/HHk8MoLu038GIMjBRfxz9UL+dE=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jzmCIyjoG/vIfhaunuP+NU6Tdz/XzGx64KwcDaG18zY=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qllNTyCswactZpnYBJ5MKUoxPsxFZCrvhk/CpzAPAzY=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oIz2QtWN7Qy3auf2JJ2QqCgW2+LoWuBYIQ5R01s3LS0=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H+3NNwc7bh45Enp7mmddSwz5gttgTrRrw4wFnHqgBfE=</DigestValue>
      </Reference>
      <Reference URI="/xl/worksheets/sheet10.xml?ContentType=application/vnd.openxmlformats-officedocument.spreadsheetml.worksheet+xml">
        <DigestMethod Algorithm="http://www.w3.org/2001/04/xmlenc#sha256"/>
        <DigestValue>HKdWn7BDIh2GUI9KM28uazQXNBo40t7SwiGa4X/W7d8=</DigestValue>
      </Reference>
      <Reference URI="/xl/worksheets/sheet11.xml?ContentType=application/vnd.openxmlformats-officedocument.spreadsheetml.worksheet+xml">
        <DigestMethod Algorithm="http://www.w3.org/2001/04/xmlenc#sha256"/>
        <DigestValue>Sc6Xm+TEOJjK9L5qLUhlj39opdQlyTONK1bC8kgqLcM=</DigestValue>
      </Reference>
      <Reference URI="/xl/worksheets/sheet12.xml?ContentType=application/vnd.openxmlformats-officedocument.spreadsheetml.worksheet+xml">
        <DigestMethod Algorithm="http://www.w3.org/2001/04/xmlenc#sha256"/>
        <DigestValue>2/HnQVqFt1eUyBPGTc5l/hD8sFsYNBrquV6ZK4sLTJk=</DigestValue>
      </Reference>
      <Reference URI="/xl/worksheets/sheet2.xml?ContentType=application/vnd.openxmlformats-officedocument.spreadsheetml.worksheet+xml">
        <DigestMethod Algorithm="http://www.w3.org/2001/04/xmlenc#sha256"/>
        <DigestValue>lGVasesJ/y5JhKKMj6FQphrip/GlvvMZ3J+7LWpDY+0=</DigestValue>
      </Reference>
      <Reference URI="/xl/worksheets/sheet3.xml?ContentType=application/vnd.openxmlformats-officedocument.spreadsheetml.worksheet+xml">
        <DigestMethod Algorithm="http://www.w3.org/2001/04/xmlenc#sha256"/>
        <DigestValue>fZSAUagMNCqi5N8gkjMfkUiU4HviOQIl238XddOO+7Y=</DigestValue>
      </Reference>
      <Reference URI="/xl/worksheets/sheet4.xml?ContentType=application/vnd.openxmlformats-officedocument.spreadsheetml.worksheet+xml">
        <DigestMethod Algorithm="http://www.w3.org/2001/04/xmlenc#sha256"/>
        <DigestValue>KSVKNi3HJ+8lRmKzzgd0yPoBixjA3Q45P3OLtuHIkfA=</DigestValue>
      </Reference>
      <Reference URI="/xl/worksheets/sheet5.xml?ContentType=application/vnd.openxmlformats-officedocument.spreadsheetml.worksheet+xml">
        <DigestMethod Algorithm="http://www.w3.org/2001/04/xmlenc#sha256"/>
        <DigestValue>UKFB37ikUd94dk4g/LkpP6S8lVikRBOxPZZoFpjjcLo=</DigestValue>
      </Reference>
      <Reference URI="/xl/worksheets/sheet6.xml?ContentType=application/vnd.openxmlformats-officedocument.spreadsheetml.worksheet+xml">
        <DigestMethod Algorithm="http://www.w3.org/2001/04/xmlenc#sha256"/>
        <DigestValue>1VOjbuvZPw/ePGxZwVhGQ88UIAHFXi4kGLc9RvGhOdQ=</DigestValue>
      </Reference>
      <Reference URI="/xl/worksheets/sheet7.xml?ContentType=application/vnd.openxmlformats-officedocument.spreadsheetml.worksheet+xml">
        <DigestMethod Algorithm="http://www.w3.org/2001/04/xmlenc#sha256"/>
        <DigestValue>P6jOChex2RBlBSFJkjrm5Wxyr4b4l0YR8roQwDQl/L4=</DigestValue>
      </Reference>
      <Reference URI="/xl/worksheets/sheet8.xml?ContentType=application/vnd.openxmlformats-officedocument.spreadsheetml.worksheet+xml">
        <DigestMethod Algorithm="http://www.w3.org/2001/04/xmlenc#sha256"/>
        <DigestValue>HyK7B4bGjFF8OLAt9plFCxP6Iao0YZiT7CwIHZvfgeI=</DigestValue>
      </Reference>
      <Reference URI="/xl/worksheets/sheet9.xml?ContentType=application/vnd.openxmlformats-officedocument.spreadsheetml.worksheet+xml">
        <DigestMethod Algorithm="http://www.w3.org/2001/04/xmlenc#sha256"/>
        <DigestValue>Bk8uZj3Xq4Xx23bZxGWYGZXUAHD+GXkKxz9mtbX2RmM=</DigestValue>
      </Reference>
    </Manifest>
    <SignatureProperties>
      <SignatureProperty Id="idSignatureTime" Target="#idPackageSignature">
        <mdssi:SignatureTime xmlns:mdssi="http://schemas.openxmlformats.org/package/2006/digital-signature">
          <mdssi:Format>YYYY-MM-DDThh:mm:ssTZD</mdssi:Format>
          <mdssi:Value>2022-04-01T03:39:23Z</mdssi:Value>
        </mdssi:SignatureTime>
      </SignatureProperty>
    </SignatureProperties>
  </Object>
  <Object Id="idOfficeObject">
    <SignatureProperties>
      <SignatureProperty Id="idOfficeV1Details" Target="#idPackageSignature">
        <SignatureInfoV1 xmlns="http://schemas.microsoft.com/office/2006/digsig">
          <SetupID>{1596197A-7643-4D6E-9C7E-B977FF78BE4D}</SetupID>
          <SignatureText>Shirley Vichini</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2022-04-01T03:39:23Z</xd:SigningTime>
          <xd:SigningCertificate>
            <xd:Cert>
              <xd:CertDigest>
                <DigestMethod Algorithm="http://www.w3.org/2001/04/xmlenc#sha256"/>
                <DigestValue>N0dKsT4EdoXsColTJVvLkxJ3DlWTfesK3f5a4JiEjKg=</DigestValue>
              </xd:CertDigest>
              <xd:IssuerSerial>
                <X509IssuerName>C=PY, O=DOCUMENTA S.A., CN=CA-DOCUMENTA S.A., SERIALNUMBER=RUC 80050172-1</X509IssuerName>
                <X509SerialNumber>2594165763403955501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t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0Ij6+n8AAADQiPr6fwAAVDZs+vp/AAAAAIhf+38AAEFp3vn6fwAAMBaIX/t/AABUNmz6+n8AAMgWAAAAAAAAQAAAwPp/AAAAAIhf+38AABFs3vn6fwAABAAAAAAAAAAwFohf+38AALCz12tjAAAAVDZs+gAAAABIAAAAAAAAAFQ2bPr6fwAAqNOI+vp/AACAOmz6+n8AAAEAAAAAAAAA/l9s+vp/AAAAAIhf+38AAAAAAAAAAAAAAAAAAGMAAAAQuNdrYwAAADA/KFYeAgAAW6azXft/AACQtNdrYwAAACm112tjAAAAAAAAAAAAAAAAAAAAZHYACAAAAAAlAAAADAAAAAEAAAAYAAAADAAAAAAAAAASAAAADAAAAAEAAAAeAAAAGAAAAO4AAAAFAAAAMgEAABYAAAAlAAAADAAAAAEAAABUAAAAiAAAAO8AAAAFAAAAMAEAABUAAAABAAAAVVWPQYX2jkHvAAAABQAAAAoAAABMAAAAAAAAAAAAAAAAAAAA//////////9gAAAAMwAxAC8AMAAz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NCqRkEeAgAAAAAAAAAAAAABAAAAAAAAAIiu1l37fwAAAAAAAAAAAACAP4hf+38AAAkAAAABAAAACQAAAAAAAAAAAAAAAAAAAAAAAAAAAAAA6dZghHDsAAARAAAAYwAAAADa81UeAgAA0EpvWh4CAAAwPyhWHgIAAPDU12sAAAAAAAAAAAAAAAAHAAAAAAAAAAAAAAAAAAAALNTXa2MAAABp1NdrYwAAAGG3r137fwAA6CuB+vp/AAAAAMj5AAAAAJDTiPr6fwAAwNPXa2MAAAAwPyhWHgIAAFums137fwAA0NPXa2MAAABp1NdrYwAAABClUFoeAg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jQh4CAAAEAAAAHgIAACgAAAAAAAAAiK7WXft/AAAAAAAAAAAAACBTHfb6fwAA/////wIAAAAATHZlHgIAAAAAAAAAAAAAAAAAAAAAAAAJsmCEcOwAAAAAAAAAAAAAAAAAAPp/AADg////AAAAADA/KFYeAgAAqLnXawAAAAAAAAAAAAAAAAYAAAAAAAAAAAAAAAAAAADMuNdrYwAAAAm512tjAAAAYbevXft/AADARnZlHgIAAECjR2UAAAAAmJIq9vp/AADARnZlHgIAADA/KFYeAgAAW6azXft/AABwuNdrYwAAAAm512tjAAAAMMdQWh4CAAAAAAAAZHYACAAAAAAlAAAADAAAAAMAAAAYAAAADAAAAAAAAAASAAAADAAAAAEAAAAWAAAADAAAAAgAAABUAAAAVAAAAAwAAAA3AAAAIAAAAFoAAAABAAAAVVWPQYX2jk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rAAAAVgAAADAAAAA7AAAAfAAAABwAAAAhAPAAAAAAAAAAAAAAAIA/AAAAAAAAAAAAAIA/AAAAAAAAAAAAAAAAAAAAAAAAAAAAAAAAAAAAAAAAAAAlAAAADAAAAAAAAIAoAAAADAAAAAQAAABSAAAAcAEAAAQAAADs////AAAAAAAAAAAAAAAAkAEAAAAAAAEAAAAAcwBlAGcAbwBlACAAdQBpAAAAAAAAAAAAAAAAAAAAAAAAAAAAAAAAAAAAAAAAAAAAAAAAAAAAAAAAAAAAAAAAAAAAAAA4SwT2+n8AAAAAAAD6fwAAOEsE9vp/AACIrtZd+38AAAAAAAAAAAAAAAAAAAAAAAAwrUdlHgIAAAAAAAAAAAAAAAAAAAAAAAAAAAAAAAAAAJmxYIRw7AAAls599fp/AAAgSAT2+n8AAOz///8AAAAAMD8oVh4CAAAYutdrAAAAAAAAAAAAAAAACQAAAAAAAAAAAAAAAAAAADy512tjAAAAebnXa2MAAABht69d+38AADhLBPb6fwAAAAAAAAAAAABwwddrYwAAAAAAAAAAAAAAMD8oVh4CAABbprNd+38AAOC412tjAAAAebnXa2MAAADwjWhaHgIAAAAAAABkdgAIAAAAACUAAAAMAAAABAAAABgAAAAMAAAAAAAAABIAAAAMAAAAAQAAAB4AAAAYAAAAMAAAADsAAACsAAAAVwAAACUAAAAMAAAABAAAAFQAAACoAAAAMQAAADsAAACqAAAAVgAAAAEAAABVVY9BhfaOQTEAAAA7AAAADwAAAEwAAAAAAAAAAAAAAAAAAAD//////////2wAAABTAGgAaQByAGwAZQB5ACAAVgBpAGMAaABpAG4AaQAAAAsAAAALAAAABQAAAAcAAAAFAAAACgAAAAoAAAAFAAAADAAAAAUAAAAJAAAACwAAAAUAAAAL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sAAAADwAAAGEAAABhAAAAcQAAAAEAAABVVY9BhfaOQQ8AAABhAAAAEAAAAEwAAAAAAAAAAAAAAAAAAAD//////////2wAAABTAGgAaQByAGwAZQB5ACAAVgBpAGMAaABpAG4AaQAgAAcAAAAHAAAAAwAAAAUAAAADAAAABwAAAAYAAAAEAAAACAAAAAMAAAAGAAAABwAAAAMAAAAHAAAAAwAAAAQ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hfaO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GF9o5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Object Id="idInvalidSigLnImg">AQAAAGwAAAAAAAAAAAAAAD8BAACfAAAAAAAAAAAAAABmFgAALAsAACBFTUYAAAEAM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QiPr6fwAAANCI+vp/AABUNmz6+n8AAAAAiF/7fwAAQWne+fp/AAAwFohf+38AAFQ2bPr6fwAAyBYAAAAAAABAAADA+n8AAAAAiF/7fwAAEWze+fp/AAAEAAAAAAAAADAWiF/7fwAAsLPXa2MAAABUNmz6AAAAAEgAAAAAAAAAVDZs+vp/AACo04j6+n8AAIA6bPr6fwAAAQAAAAAAAAD+X2z6+n8AAAAAiF/7fwAAAAAAAAAAAAAAAAAAYwAAABC412tjAAAAMD8oVh4CAABbprNd+38AAJC012tjAAAAKbXXa2MAAAAAAAAAAAAAAAAAAABkdgAIAAAAACUAAAAMAAAAAQAAABgAAAAMAAAA/wAAABIAAAAMAAAAAQAAAB4AAAAYAAAAMAAAAAUAAACLAAAAFgAAACUAAAAMAAAAAQAAAFQAAACoAAAAMQAAAAUAAACJAAAAFQAAAAEAAABVVY9BhfaOQTEAAAAFAAAADwAAAEwAAAAAAAAAAAAAAAAAAAD//////////2wAAABGAGkAcgBtAGEAIABuAG8AIAB2AOEAbABpAGQAYQAgMw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DQqkZBHgIAAAAAAAAAAAAAAQAAAAAAAACIrtZd+38AAAAAAAAAAAAAgD+IX/t/AAAJAAAAAQAAAAkAAAAAAAAAAAAAAAAAAAAAAAAAAAAAAOnWYIRw7AAAEQAAAGMAAAAA2vNVHgIAANBKb1oeAgAAMD8oVh4CAADw1NdrAAAAAAAAAAAAAAAABwAAAAAAAAAAAAAAAAAAACzU12tjAAAAadTXa2MAAABht69d+38AAOgrgfr6fwAAAADI+QAAAACQ04j6+n8AAMDT12tjAAAAMD8oVh4CAABbprNd+38AANDT12tjAAAAadTXa2MAAAAQpVBaHg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I0IeAgAABAAAAB4CAAAoAAAAAAAAAIiu1l37fwAAAAAAAAAAAAAgUx32+n8AAP////8CAAAAAEx2ZR4CAAAAAAAAAAAAAAAAAAAAAAAACbJghHDsAAAAAAAAAAAAAAAAAAD6fwAA4P///wAAAAAwPyhWHgIAAKi512sAAAAAAAAAAAAAAAAGAAAAAAAAAAAAAAAAAAAAzLjXa2MAAAAJuddrYwAAAGG3r137fwAAwEZ2ZR4CAABAo0dlAAAAAJiSKvb6fwAAwEZ2ZR4CAAAwPyhWHgIAAFums137fwAAcLjXa2MAAAAJuddrYwAAADDHUFoeAgAAAAAAAG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AAAOEsE9vp/AAAAAAAA+n8AADhLBPb6fwAAiK7WXft/AAAAAAAAAAAAAAAAAAAAAAAAMK1HZR4CAAAAAAAAAAAAAAAAAAAAAAAAAAAAAAAAAACZsWCEcOwAAJbOffX6fwAAIEgE9vp/AADs////AAAAADA/KFYeAgAAGLrXawAAAAAAAAAAAAAAAAkAAAAAAAAAAAAAAAAAAAA8uddrYwAAAHm512tjAAAAYbevXft/AAA4SwT2+n8AAAAAAAAAAAAAcMHXa2MAAAAAAAAAAAAAADA/KFYeAgAAW6azXft/AADguNdrYwAAAHm512tjAAAA8I1oWh4CAAAAAAAAZHYACAAAAAAlAAAADAAAAAQAAAAYAAAADAAAAAAAAAASAAAADAAAAAEAAAAeAAAAGAAAADAAAAA7AAAArAAAAFcAAAAlAAAADAAAAAQAAABUAAAAqAAAADEAAAA7AAAAqgAAAFYAAAABAAAAVVWPQYX2jk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rAAAAA8AAABhAAAAYQAAAHEAAAABAAAAVVWPQYX2jkEPAAAAYQAAABAAAABMAAAAAAAAAAAAAAAAAAAA//////////9sAAAAUwBoAGkAcgBsAGUAeQAgAFYAaQBjAGgAaQBuAGkAIAAHAAAABwAAAAMAAAAFAAAAAwAAAAcAAAAGAAAABAAAAAgAAAADAAAABgAAAAcAAAADAAAABwAAAAMAAAAE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hAAAAA8AAAB2AAAATAAAAIYAAAABAAAAVVWPQYX2jkEPAAAAdgAAAAkAAABMAAAAAAAAAAAAAAAAAAAA//////////9gAAAAQwBvAG4AdABhAGQAbwByAGEAAAAIAAAACAAAAAcAAAAEAAAABwAAAAgAAAAIAAAABQAAAAcAAABLAAAAQAAAADAAAAAFAAAAIAAAAAEAAAABAAAAEAAAAAAAAAAAAAAAQAEAAKAAAAAAAAAAAAAAAEABAACgAAAAJQAAAAwAAAACAAAAJwAAABgAAAAFAAAAAAAAAP///wAAAAAAJQAAAAwAAAAFAAAATAAAAGQAAAAOAAAAiwAAACgBAACbAAAADgAAAIsAAAAbAQAAEQAAACEA8AAAAAAAAAAAAAAAgD8AAAAAAAAAAAAAgD8AAAAAAAAAAAAAAAAAAAAAAAAAAAAAAAAAAAAAAAAAACUAAAAMAAAAAAAAgCgAAAAMAAAABQAAACUAAAAMAAAAAQAAABgAAAAMAAAAAAAAABIAAAAMAAAAAQAAABYAAAAMAAAAAAAAAFQAAABIAQAADwAAAIsAAAAnAQAAmwAAAAEAAABVVY9BhfaOQQ8AAACLAAAAKgAAAEwAAAAEAAAADgAAAIsAAAApAQAAnAAAAKAAAABGAGkAcgBtAGEAZABvACAAcABvAHIAOgAgAFMASABJAFIATABFAFkAIABSAEEAUQBVAEUATAAgAFYASQBDAEgASQBOAEkAIABGAFIAQQBOAEMATwAGAAAAAwAAAAUAAAALAAAABwAAAAgAAAAIAAAABAAAAAgAAAAIAAAABQAAAAMAAAAEAAAABwAAAAkAAAADAAAACAAAAAYAAAAHAAAABwAAAAQAAAAIAAAACAAAAAoAAAAJAAAABwAAAAYAAAAEAAAACAAAAAMAAAAIAAAACQAAAAMAAAAKAAAAAwAAAAQAAAAGAAAACAAAAAgAAAAKAAAACAAAAAo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SW25IEgbpo0Y0TP6TyHrblhHellfqzsvUyfzZCsVbPc=</DigestValue>
    </Reference>
    <Reference Type="http://www.w3.org/2000/09/xmldsig#Object" URI="#idOfficeObject">
      <DigestMethod Algorithm="http://www.w3.org/2001/04/xmlenc#sha256"/>
      <DigestValue>pLWXVyRCnDMuHb30X8nSFh5pKdl1e/LJheF2S4FATis=</DigestValue>
    </Reference>
    <Reference Type="http://uri.etsi.org/01903#SignedProperties" URI="#idSignedProperties">
      <Transforms>
        <Transform Algorithm="http://www.w3.org/TR/2001/REC-xml-c14n-20010315"/>
      </Transforms>
      <DigestMethod Algorithm="http://www.w3.org/2001/04/xmlenc#sha256"/>
      <DigestValue>BOpKhxofRH5hNrASl3TqFv0SD67WArct2jonu+173HE=</DigestValue>
    </Reference>
    <Reference Type="http://www.w3.org/2000/09/xmldsig#Object" URI="#idValidSigLnImg">
      <DigestMethod Algorithm="http://www.w3.org/2001/04/xmlenc#sha256"/>
      <DigestValue>Bs9dWM81xPZWZ/94YqjafvIShz8iu2qEbZskzWIj/1Q=</DigestValue>
    </Reference>
    <Reference Type="http://www.w3.org/2000/09/xmldsig#Object" URI="#idInvalidSigLnImg">
      <DigestMethod Algorithm="http://www.w3.org/2001/04/xmlenc#sha256"/>
      <DigestValue>lxjHcHGhT1XuoMLe3bezvGSpfKXhqW4oSsXDzRXB18A=</DigestValue>
    </Reference>
  </SignedInfo>
  <SignatureValue>VWRZRbIWCAyWi70subZbcO//RdfadLAx72Asf79vxKm6biRNT1tsWal7eQT5sjnPUt6U4apiiaf0
Ay93hCYpixbddAst2cIb/3ABPOk7qAi+IDNXW88nk/0ZgDP4NSzKIKp1/bfSSqTfe+w8+bnxcghW
jATV80rGYlVhuM9NG367paKbSyLP6Ko3s9RXx4Lo9/F2H82atQkwQPlOvY8C0jkUm6uoAM6Y09wQ
nWeor8SnLYpZUkpvf68SjAJhtundg17zYaOuVjfdaj+LLiQkhFFhTwsRx69tQ4h8zDZ677anDCnQ
XAaYeWQF0YqnpQ0Sl0/sT7YlRc5RFeZFqkMD3Q==</SignatureValue>
  <KeyInfo>
    <X509Data>
      <X509Certificate>MIIIGDCCBgCgAwIBAgIIHrXeFBcsk4kwDQYJKoZIhvcNAQELBQAwWzEXMBUGA1UEBRMOUlVDIDgwMDUwMTcyLTExGjAYBgNVBAMTEUNBLURPQ1VNRU5UQSBTLkEuMRcwFQYDVQQKEw5ET0NVTUVOVEEgUy5BLjELMAkGA1UEBhMCUFkwHhcNMjEwODExMTU0MzE2WhcNMjMwODExMTU1MzE2WjCBqTELMAkGA1UEBhMCUFkxFzAVBgNVBAQMDlBST05PIFRPw5FBTkVaMRIwEAYDVQQFEwlDSTEzNTczNzAxGDAWBgNVBCoMD01BUkNFTE8gR0FCUklFTDEXMBUGA1UECgwOUEVSU09OQSBGSVNJQ0ExETAPBgNVBAsMCEZJUk1BIEYyMScwJQYDVQQDDB5NQVJDRUxPIEdBQlJJRUwgUFJPTk8gVE/DkUFORVowggEiMA0GCSqGSIb3DQEBAQUAA4IBDwAwggEKAoIBAQCyWT0EhkF6tfBrkbUOxOBSSTfZXa5YK6F9yBwDESM5u2kelKg0O0z0FEXyJsQZ4nU3LI+TvCZHuD60w8QEYonxFhCcl2JzO4XILTOInc3ci3JMdAfFC0yQuBnZVgLWTHUOD+e7jpDGx5zgOwt7kRpG1tHDGVxE2DMItiFvbnfCUiPY4EXKpZUNe64xxWkzTrP0P79+qvVRh3RSJ/OQqlp7WZwTXAgUCUDxnNqgTyD2GY2jlyqy6UWcLuY4OcGUf5tlwh4rHFBv7DhyddwEkrAESwujLNNsKXCp5VYLQnEfjYtO8rYoXQLb0cs03+rllRQfStfZ0apWSUsNGBTCkvXNAgMBAAGjggOPMIIDizAMBgNVHRMBAf8EAjAAMA4GA1UdDwEB/wQEAwIF4DAqBgNVHSUBAf8EIDAeBggrBgEFBQcDAQYIKwYBBQUHAwIGCCsGAQUFBwMEMB0GA1UdDgQWBBSyHQjaMEnSFw3olJiQcqYyAlWbq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MwYDVR0RBCwwKoEobWFyY2Vsby5wcm9ub0ByZWdpb25hbGNhc2FkZWJvbH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pcHmGd4RfCvdnhNSLNPbH/lf1+eu0Kkrf52hPJC9GbPXCdQPi1RnkZZdfM6SERkr8seAOjyf4WPNP7M8ujl+OJk7qy/SR8sormw8wdbyBWEWCTCutebubet/H7GXfpdNmLs2TdEhAh71wcAMHqr2nG6vmpQsPN7lzJ1O79Otjodezl/MVeYZDWOugpSs5xtbKq8Sjx6Umc34vvGXqdhzKls8oWLQIXC4W82OSQFHs4p65LDqb942rWWQhsZ/iqD1QriPVul+z+sOj0lFkLpg2O7zBLoBr1E7sbOlI41sF5+owsPn0I9Jmhxlc8uCRk9UmstXHBG4HOOEYedHnsos0qTp+YkzNKmZNRCKp1syVuyEjhl4TqSAwXboJVnyDXf9UJvOrIkGhu75ej9A2Gz58RideXXwtSKvJqc/Tw1Fw7fBeMTTwdCyQ9AHBDA5AknMnfDe5buGHrtRyvvnBZZLLBMaTYiC28YdAma0liaPfkGP7pcU6Ly742pOMU93iq4HoDHC5WibEvVpWM3ouE5YkrhHxJCRAbwBFPPze8z9Rt/VRsaV8N6d6qKvUaCbERVYkJYAjiQpR8c30N8U5APdACgUgBRlhsT+/RLCYeLszdGkrCzYanQdMaTY6EdJjg8Cu70Iu5gDhCut92XHKUxYgTsFkFocAGD/vs3TrgSJ+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1paNH6RRnsWoiwIYz0OqhgIzIykkNMXfiw3aKEkJzIU=</DigestValue>
      </Reference>
      <Reference URI="/xl/calcChain.xml?ContentType=application/vnd.openxmlformats-officedocument.spreadsheetml.calcChain+xml">
        <DigestMethod Algorithm="http://www.w3.org/2001/04/xmlenc#sha256"/>
        <DigestValue>SKmnCcWEc3vH0f/5KwAjdyOCaxD+8VenW28H3Xp2ZAc=</DigestValue>
      </Reference>
      <Reference URI="/xl/comments1.xml?ContentType=application/vnd.openxmlformats-officedocument.spreadsheetml.comments+xml">
        <DigestMethod Algorithm="http://www.w3.org/2001/04/xmlenc#sha256"/>
        <DigestValue>Sn5etqev5cj5fHeaG+sj6xs+Q6/OoWuY7L2aWPs7sDY=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OhHZnLx1wpPY3ZBCS8NO0NVw/bldZ3CiDDTqtNMGxPk=</DigestValue>
      </Reference>
      <Reference URI="/xl/drawings/drawing1.xml?ContentType=application/vnd.openxmlformats-officedocument.drawing+xml">
        <DigestMethod Algorithm="http://www.w3.org/2001/04/xmlenc#sha256"/>
        <DigestValue>uoGU9OeIdP8rVMXJvDoZdJtk4lzqrx028y0vy0BLq+g=</DigestValue>
      </Reference>
      <Reference URI="/xl/drawings/drawing2.xml?ContentType=application/vnd.openxmlformats-officedocument.drawing+xml">
        <DigestMethod Algorithm="http://www.w3.org/2001/04/xmlenc#sha256"/>
        <DigestValue>OHrRbuvTmAnYFsrR8MwgYWWAjAu44cONjT0zeqpIhNc=</DigestValue>
      </Reference>
      <Reference URI="/xl/drawings/drawing3.xml?ContentType=application/vnd.openxmlformats-officedocument.drawing+xml">
        <DigestMethod Algorithm="http://www.w3.org/2001/04/xmlenc#sha256"/>
        <DigestValue>UuBBE3050PxDEgGLUoPcG9Ndg81AoXE5Da2IHCK+8X4=</DigestValue>
      </Reference>
      <Reference URI="/xl/drawings/drawing4.xml?ContentType=application/vnd.openxmlformats-officedocument.drawing+xml">
        <DigestMethod Algorithm="http://www.w3.org/2001/04/xmlenc#sha256"/>
        <DigestValue>rdiSwJCbOf0u4q8iKqHByZHggBIumhZIS01vNpj1IB8=</DigestValue>
      </Reference>
      <Reference URI="/xl/drawings/drawing5.xml?ContentType=application/vnd.openxmlformats-officedocument.drawing+xml">
        <DigestMethod Algorithm="http://www.w3.org/2001/04/xmlenc#sha256"/>
        <DigestValue>GKs3hrNx6CuGYbOY9QeBYHRNSA38MRyqGQuOy8gDrUE=</DigestValue>
      </Reference>
      <Reference URI="/xl/drawings/drawing6.xml?ContentType=application/vnd.openxmlformats-officedocument.drawing+xml">
        <DigestMethod Algorithm="http://www.w3.org/2001/04/xmlenc#sha256"/>
        <DigestValue>EQPH/r93bhMPpB3cR8e3fGv+u3XYpkOGrblTxwTtgHQ=</DigestValue>
      </Reference>
      <Reference URI="/xl/drawings/drawing7.xml?ContentType=application/vnd.openxmlformats-officedocument.drawing+xml">
        <DigestMethod Algorithm="http://www.w3.org/2001/04/xmlenc#sha256"/>
        <DigestValue>85g25VeQcSTBL3iIMCEIixFSMq9FaYv2r0hYDpEbeWo=</DigestValue>
      </Reference>
      <Reference URI="/xl/drawings/vmlDrawing1.vml?ContentType=application/vnd.openxmlformats-officedocument.vmlDrawing">
        <DigestMethod Algorithm="http://www.w3.org/2001/04/xmlenc#sha256"/>
        <DigestValue>Vqn+ZV7qGONdc5XwdjRuxOxDao5cZC9KVDYcsuTDprQ=</DigestValue>
      </Reference>
      <Reference URI="/xl/drawings/vmlDrawing2.vml?ContentType=application/vnd.openxmlformats-officedocument.vmlDrawing">
        <DigestMethod Algorithm="http://www.w3.org/2001/04/xmlenc#sha256"/>
        <DigestValue>owUcUm7NexBtRjznHt/1eWO8zAdb5v2HL/LaQFaPUJc=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UhNgzlaruxEV+zyeCT12c5y1OZrtszhTcgSDchZrqJ0=</DigestValue>
      </Reference>
      <Reference URI="/xl/externalLinks/externalLink1.xml?ContentType=application/vnd.openxmlformats-officedocument.spreadsheetml.externalLink+xml">
        <DigestMethod Algorithm="http://www.w3.org/2001/04/xmlenc#sha256"/>
        <DigestValue>l6CeezNK4juU7bQEMU4eM+fk+mNcrh4BWQ9qh/IOavw=</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png?ContentType=image/png">
        <DigestMethod Algorithm="http://www.w3.org/2001/04/xmlenc#sha256"/>
        <DigestValue>5v657sv2r+xjv32phNITx0nJvU2jiKdbeuY61L2ctro=</DigestValue>
      </Reference>
      <Reference URI="/xl/media/image4.emf?ContentType=image/x-emf">
        <DigestMethod Algorithm="http://www.w3.org/2001/04/xmlenc#sha256"/>
        <DigestValue>HuKV8uusCwUmCvDPt5AJ6MBsKE9vTAVPBu3VZ224UJM=</DigestValue>
      </Reference>
      <Reference URI="/xl/media/image5.emf?ContentType=image/x-emf">
        <DigestMethod Algorithm="http://www.w3.org/2001/04/xmlenc#sha256"/>
        <DigestValue>2/o7VU2QSSK/8VCb/IOlUN4o6W2XWsG6dPaJlaoOcrw=</DigestValue>
      </Reference>
      <Reference URI="/xl/media/image6.emf?ContentType=image/x-emf">
        <DigestMethod Algorithm="http://www.w3.org/2001/04/xmlenc#sha256"/>
        <DigestValue>RnUSQllxZCIP8bqsLnxTyhAiFJ19R+ClH2Qj3IwcYR4=</DigestValue>
      </Reference>
      <Reference URI="/xl/media/image7.emf?ContentType=image/x-emf">
        <DigestMethod Algorithm="http://www.w3.org/2001/04/xmlenc#sha256"/>
        <DigestValue>4NW1qZRXi6bleyYhiYda0UupPKeNaI0NfZPyBEz0lnQ=</DigestValue>
      </Reference>
      <Reference URI="/xl/media/image8.emf?ContentType=image/x-emf">
        <DigestMethod Algorithm="http://www.w3.org/2001/04/xmlenc#sha256"/>
        <DigestValue>U7Y4yPfODBZGZ2yGf49Zbnk32m75sIoVZk3zaBab9lk=</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hVRJMY+PIxqnel5nOgucSAqCc2gtydZ0Ahlm48E/BHg=</DigestValue>
      </Reference>
      <Reference URI="/xl/printerSettings/printerSettings12.bin?ContentType=application/vnd.openxmlformats-officedocument.spreadsheetml.printerSettings">
        <DigestMethod Algorithm="http://www.w3.org/2001/04/xmlenc#sha256"/>
        <DigestValue>jZAxV9BKicsRkBpueMuvwjQVVa8/mEG1tJG2hvHdbbs=</DigestValue>
      </Reference>
      <Reference URI="/xl/printerSettings/printerSettings2.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hqnMLvZ6XBY2fH1KhK00vJXWuxlSZRWkoKrdKDrIF2Q=</DigestValue>
      </Reference>
      <Reference URI="/xl/printerSettings/printerSettings4.bin?ContentType=application/vnd.openxmlformats-officedocument.spreadsheetml.printerSettings">
        <DigestMethod Algorithm="http://www.w3.org/2001/04/xmlenc#sha256"/>
        <DigestValue>6BeJ0ly19NajgYpQmfztqMcPJtFkVHsLwpu/oiXrenQ=</DigestValue>
      </Reference>
      <Reference URI="/xl/printerSettings/printerSettings5.bin?ContentType=application/vnd.openxmlformats-officedocument.spreadsheetml.printerSettings">
        <DigestMethod Algorithm="http://www.w3.org/2001/04/xmlenc#sha256"/>
        <DigestValue>Wqm1fOu3+29IrP0cdXD6iyyxD6yTInd4sr2seUanF8w=</DigestValue>
      </Reference>
      <Reference URI="/xl/printerSettings/printerSettings6.bin?ContentType=application/vnd.openxmlformats-officedocument.spreadsheetml.printerSettings">
        <DigestMethod Algorithm="http://www.w3.org/2001/04/xmlenc#sha256"/>
        <DigestValue>yafQoiqsHuJ5rXk4BhhOpeF5HDflrPmt4ejQBVK8Sy4=</DigestValue>
      </Reference>
      <Reference URI="/xl/printerSettings/printerSettings7.bin?ContentType=application/vnd.openxmlformats-officedocument.spreadsheetml.printerSettings">
        <DigestMethod Algorithm="http://www.w3.org/2001/04/xmlenc#sha256"/>
        <DigestValue>s6l80irlBTW+uFk7nR5c7WcaDa2jSh3MPBgl0IjaDO0=</DigestValue>
      </Reference>
      <Reference URI="/xl/printerSettings/printerSettings8.bin?ContentType=application/vnd.openxmlformats-officedocument.spreadsheetml.printerSettings">
        <DigestMethod Algorithm="http://www.w3.org/2001/04/xmlenc#sha256"/>
        <DigestValue>jWWxhhVa7vazfmDSyEWBQI1jl9gXdOteC4C/xm0muHY=</DigestValue>
      </Reference>
      <Reference URI="/xl/printerSettings/printerSettings9.bin?ContentType=application/vnd.openxmlformats-officedocument.spreadsheetml.printerSettings">
        <DigestMethod Algorithm="http://www.w3.org/2001/04/xmlenc#sha256"/>
        <DigestValue>AJzHPuZjWFngczH/xsUd62OVqmQdA8sSRt3Y8JhmUCw=</DigestValue>
      </Reference>
      <Reference URI="/xl/sharedStrings.xml?ContentType=application/vnd.openxmlformats-officedocument.spreadsheetml.sharedStrings+xml">
        <DigestMethod Algorithm="http://www.w3.org/2001/04/xmlenc#sha256"/>
        <DigestValue>31jRQCkXa3llXc1EKdfHvHGPO2G6llFTHReXTgp4qOU=</DigestValue>
      </Reference>
      <Reference URI="/xl/styles.xml?ContentType=application/vnd.openxmlformats-officedocument.spreadsheetml.styles+xml">
        <DigestMethod Algorithm="http://www.w3.org/2001/04/xmlenc#sha256"/>
        <DigestValue>XFDRxkXIJKAE7A52CtK1SvsWosurNj2Z1F97UyDSbNQ=</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AGJHiWX+EC8dPEs/xeNG91urreFrMSPf6YRvodf7F3c=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GqqoE7oijdyyKE5c01WJ3kyTq9kwA3rxPGxGJJfeJW0=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USfWCE7ZRq7RFgZ8lfWN7svR9T6+KEpU1W0SOwA1Ua4=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SDuTS69VsFjutljmfzx+FCbCQMnG5iTyBDc97dM0e7Y=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h9h4UunWNdYx+Bk2/HHk8MoLu038GIMjBRfxz9UL+dE=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jzmCIyjoG/vIfhaunuP+NU6Tdz/XzGx64KwcDaG18zY=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qllNTyCswactZpnYBJ5MKUoxPsxFZCrvhk/CpzAPAzY=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oIz2QtWN7Qy3auf2JJ2QqCgW2+LoWuBYIQ5R01s3LS0=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H+3NNwc7bh45Enp7mmddSwz5gttgTrRrw4wFnHqgBfE=</DigestValue>
      </Reference>
      <Reference URI="/xl/worksheets/sheet10.xml?ContentType=application/vnd.openxmlformats-officedocument.spreadsheetml.worksheet+xml">
        <DigestMethod Algorithm="http://www.w3.org/2001/04/xmlenc#sha256"/>
        <DigestValue>HKdWn7BDIh2GUI9KM28uazQXNBo40t7SwiGa4X/W7d8=</DigestValue>
      </Reference>
      <Reference URI="/xl/worksheets/sheet11.xml?ContentType=application/vnd.openxmlformats-officedocument.spreadsheetml.worksheet+xml">
        <DigestMethod Algorithm="http://www.w3.org/2001/04/xmlenc#sha256"/>
        <DigestValue>Sc6Xm+TEOJjK9L5qLUhlj39opdQlyTONK1bC8kgqLcM=</DigestValue>
      </Reference>
      <Reference URI="/xl/worksheets/sheet12.xml?ContentType=application/vnd.openxmlformats-officedocument.spreadsheetml.worksheet+xml">
        <DigestMethod Algorithm="http://www.w3.org/2001/04/xmlenc#sha256"/>
        <DigestValue>2/HnQVqFt1eUyBPGTc5l/hD8sFsYNBrquV6ZK4sLTJk=</DigestValue>
      </Reference>
      <Reference URI="/xl/worksheets/sheet2.xml?ContentType=application/vnd.openxmlformats-officedocument.spreadsheetml.worksheet+xml">
        <DigestMethod Algorithm="http://www.w3.org/2001/04/xmlenc#sha256"/>
        <DigestValue>lGVasesJ/y5JhKKMj6FQphrip/GlvvMZ3J+7LWpDY+0=</DigestValue>
      </Reference>
      <Reference URI="/xl/worksheets/sheet3.xml?ContentType=application/vnd.openxmlformats-officedocument.spreadsheetml.worksheet+xml">
        <DigestMethod Algorithm="http://www.w3.org/2001/04/xmlenc#sha256"/>
        <DigestValue>fZSAUagMNCqi5N8gkjMfkUiU4HviOQIl238XddOO+7Y=</DigestValue>
      </Reference>
      <Reference URI="/xl/worksheets/sheet4.xml?ContentType=application/vnd.openxmlformats-officedocument.spreadsheetml.worksheet+xml">
        <DigestMethod Algorithm="http://www.w3.org/2001/04/xmlenc#sha256"/>
        <DigestValue>KSVKNi3HJ+8lRmKzzgd0yPoBixjA3Q45P3OLtuHIkfA=</DigestValue>
      </Reference>
      <Reference URI="/xl/worksheets/sheet5.xml?ContentType=application/vnd.openxmlformats-officedocument.spreadsheetml.worksheet+xml">
        <DigestMethod Algorithm="http://www.w3.org/2001/04/xmlenc#sha256"/>
        <DigestValue>UKFB37ikUd94dk4g/LkpP6S8lVikRBOxPZZoFpjjcLo=</DigestValue>
      </Reference>
      <Reference URI="/xl/worksheets/sheet6.xml?ContentType=application/vnd.openxmlformats-officedocument.spreadsheetml.worksheet+xml">
        <DigestMethod Algorithm="http://www.w3.org/2001/04/xmlenc#sha256"/>
        <DigestValue>1VOjbuvZPw/ePGxZwVhGQ88UIAHFXi4kGLc9RvGhOdQ=</DigestValue>
      </Reference>
      <Reference URI="/xl/worksheets/sheet7.xml?ContentType=application/vnd.openxmlformats-officedocument.spreadsheetml.worksheet+xml">
        <DigestMethod Algorithm="http://www.w3.org/2001/04/xmlenc#sha256"/>
        <DigestValue>P6jOChex2RBlBSFJkjrm5Wxyr4b4l0YR8roQwDQl/L4=</DigestValue>
      </Reference>
      <Reference URI="/xl/worksheets/sheet8.xml?ContentType=application/vnd.openxmlformats-officedocument.spreadsheetml.worksheet+xml">
        <DigestMethod Algorithm="http://www.w3.org/2001/04/xmlenc#sha256"/>
        <DigestValue>HyK7B4bGjFF8OLAt9plFCxP6Iao0YZiT7CwIHZvfgeI=</DigestValue>
      </Reference>
      <Reference URI="/xl/worksheets/sheet9.xml?ContentType=application/vnd.openxmlformats-officedocument.spreadsheetml.worksheet+xml">
        <DigestMethod Algorithm="http://www.w3.org/2001/04/xmlenc#sha256"/>
        <DigestValue>Bk8uZj3Xq4Xx23bZxGWYGZXUAHD+GXkKxz9mtbX2RmM=</DigestValue>
      </Reference>
    </Manifest>
    <SignatureProperties>
      <SignatureProperty Id="idSignatureTime" Target="#idPackageSignature">
        <mdssi:SignatureTime xmlns:mdssi="http://schemas.openxmlformats.org/package/2006/digital-signature">
          <mdssi:Format>YYYY-MM-DDThh:mm:ssTZD</mdssi:Format>
          <mdssi:Value>2022-04-01T03:43:02Z</mdssi:Value>
        </mdssi:SignatureTime>
      </SignatureProperty>
    </SignatureProperties>
  </Object>
  <Object Id="idOfficeObject">
    <SignatureProperties>
      <SignatureProperty Id="idOfficeV1Details" Target="#idPackageSignature">
        <SignatureInfoV1 xmlns="http://schemas.microsoft.com/office/2006/digsig">
          <SetupID>{483E1FF8-0943-43C9-8D28-AC0D5F08F4BC}</SetupID>
          <SignatureText>Marcelo Prono</SignatureText>
          <SignatureImage/>
          <SignatureComments/>
          <WindowsVersion>10.0</WindowsVersion>
          <OfficeVersion>16.0.11328/16</OfficeVersion>
          <ApplicationVersion>16.0.11328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2022-04-01T03:43:02Z</xd:SigningTime>
          <xd:SigningCertificate>
            <xd:Cert>
              <xd:CertDigest>
                <DigestMethod Algorithm="http://www.w3.org/2001/04/xmlenc#sha256"/>
                <DigestValue>jCqyD+DKYx3e9Bt1LvIMteg0xkv80MIHKgL5M5CuFz8=</DigestValue>
              </xd:CertDigest>
              <xd:IssuerSerial>
                <X509IssuerName>C=PY, O=DOCUMENTA S.A., CN=CA-DOCUMENTA S.A., SERIALNUMBER=RUC 80050172-1</X509IssuerName>
                <X509SerialNumber>2212918969791976329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t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QJObvft/AAAAAAAAAAAAAFASAAAAAAAAQAAAwPt/AAAgQpC9+38AAB5sqV37fwAABAAAAAAAAAAgQpC9+38AALm9z1dbAAAAAAAAAAAAAACn4cNWMd8AAFWFSVr7fwAASAAAAAAAAACcWgNe+38AABhjIF77fwAAsF0DXgAAAAABAAAAAAAAAPZ4A177fwAAAACQvft/AAAAAAAAAAAAAAAAAABbAAAAkalQu/t/AAAAAAAAAAAAAHALAAAAAAAAsDQaHLYBAAAIwM9XWwAAAAAAAAAAAAAAAAAAAAAAAAAAAAAAAAAAAAAAAAAAAAAAab/PV1sAAAD9W6ldZHYACAAAAAAlAAAADAAAAAEAAAAYAAAADAAAAAAAAAASAAAADAAAAAEAAAAeAAAAGAAAAL0AAAAEAAAA9wAAABEAAAAlAAAADAAAAAEAAABUAAAAiAAAAL4AAAAEAAAA9QAAABAAAAABAAAAYfe0QVU1tEG+AAAABAAAAAoAAABMAAAAAAAAAAAAAAAAAAAA//////////9gAAAAMwAxAC8AMAAzAC8AMgAwADIAMg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kAAAABAAAAqO9nu/t/AABw3GUqtgEAAEi+c7v7fwAAAAAAAAAAAAAAAAAAAAAAAKiyz1dbAAAAAAAAAAAAAAAAAAAAAAAAAAAAAAAAAAAAt+3DVjHfAAAgAAAAAAAAAIjZZSq2AQAAMNwWHLYBAACwNBoctgEAAAC0z1cAAAAAAAAAAAAAAAAHAAAAAAAAACBXHBy2AQAAPLPPV1sAAAB5s89XWwAAAJGpULv7fwAACgAAAAAAAAB2W1O7AAAAABrBFDaZ0QAAiNllKrYBAAA8s89XWwAAAAcAAAD7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D//wEAAACo72e7+38AAKBknS+2AQAASL5zu/t/AAAAAAAAAAAAAAAAAAAAAAAAICUaHLYBAACwsHq/fmHYAQAAAAAAAAAAAAAAAAAAAAC3T8JWMd8AADgRtlr7fwAAMF3QWvt/AADg////AAAAALA0Ghy2AQAAGBbOVwAAAAAAAAAAAAAAAAYAAAAAAAAAIAAAAAAAAAA8Fc5XWwAAAHkVzldbAAAAkalQu/t/AACIM7Za+38AABBh0FoAAAAAMF3QWvt/AAAwXdBa+38AADwVzldbAAAABgAAALYBAAAAAAAAAAAAAAAAAAAAAAAAAAAAAAAAAADA0Roc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KjvZ7v7fwAAUGSdL7YBAABIvnO7+38AAAAAAAAAAAAAAAAAAAAAAAAIAAAAAAEAAPCPTCq2AQAAAAAAAAAAAAAAAAAAAAAAAOdOwlYx3wAAMBXOVwAAAAAAAAAAAAAAAPD///8AAAAAsDQaHLYBAADIFs5XAAAAAAAAAAAAAAAACQAAAAAAAAAgAAAAAAAAAOwVzldbAAAAKRbOV1sAAACRqVC7+38AAAAAgD8AAIA/6LzSWgAAAAAAAIA/WwAAANGnRVr7fwAA7BXOV1sAAAAJAAAAtgEAAAAAAAAAAAAAAAAAAAAAAAAAAAAAAAAAACDSGhxkdgAIAAAAACUAAAAMAAAABAAAABgAAAAMAAAAAAAAABIAAAAMAAAAAQAAAB4AAAAYAAAAKQAAADMAAACRAAAASAAAACUAAAAMAAAABAAAAFQAAACcAAAAKgAAADMAAACPAAAARwAAAAEAAABh97RBVTW0QSoAAAAzAAAADQAAAEwAAAAAAAAAAAAAAAAAAAD//////////2gAAABNAGEAcgBjAGUAbABvACAAUAByAG8AbgBvAAAADgAAAAgAAAAGAAAABwAAAAgAAAAEAAAACQAAAAQAAAAJAAAABgAAAAkAAAAJAAAACQAAAEsAAABAAAAAMAAAAAUAAAAgAAAAAQAAAAEAAAAQAAAAAAAAAAAAAAAYAQAAgAAAAAAAAAAAAAAAGAEAAIAAAAAlAAAADAAAAAIAAAAnAAAAGAAAAAUAAAAAAAAA////AAAAAAAlAAAADAAAAAUAAABMAAAAZAAAAAAAAABQAAAAFwEAAHwAAAAAAAAAUAAAABg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Bh97RBVTW0QQoAAABQAAAADQAAAEwAAAAAAAAAAAAAAAAAAAD//////////2gAAABNAGEAcgBjAGUAbABvACAAUAByAG8AbgBvAAAACgAAAAYAAAAEAAAABQAAAAYAAAADAAAABwAAAAMAAAAGAAAABAAAAAcAAAAHAAAABwAAAEsAAABAAAAAMAAAAAUAAAAgAAAAAQAAAAEAAAAQAAAAAAAAAAAAAAAYAQAAgAAAAAAAAAAAAAAAG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YAQAAgAAAAAAAAAAAAAAAGAEAAIAAAAAlAAAADAAAAAIAAAAnAAAAGAAAAAUAAAAAAAAA////AAAAAAAlAAAADAAAAAUAAABMAAAAZAAAAAkAAABwAAAADgEAAHwAAAAJAAAAcAAAAAYBAAANAAAAIQDwAAAAAAAAAAAAAACAPwAAAAAAAAAAAACAPwAAAAAAAAAAAAAAAAAAAAAAAAAAAAAAAAAAAAAAAAAAJQAAAAwAAAAAAACAKAAAAAwAAAAFAAAAJQAAAAwAAAABAAAAGAAAAAwAAAAAAAAAEgAAAAwAAAABAAAAFgAAAAwAAAAAAAAAVAAAAEgBAAAKAAAAcAAAAA0BAAB8AAAAAQAAAGH3tEFVNbRBCgAAAHAAAAAqAAAATAAAAAQAAAAJAAAAcAAAAA8BAAB9AAAAoAAAAEYAaQByAG0AYQBkAG8AIABwAG8AcgA6ACAATQBBAFIAQwBFAEwATwAgAEcAQQBCAFIASQBFAEwAIABQAFIATwBOAE8AIABUAE8A0QBBAE4ARQBaAAYAAAADAAAABAAAAAkAAAAGAAAABwAAAAcAAAADAAAABwAAAAcAAAAEAAAAAwAAAAMAAAAKAAAABwAAAAcAAAAHAAAABgAAAAUAAAAJAAAAAwAAAAgAAAAHAAAABgAAAAcAAAADAAAABgAAAAUAAAADAAAABgAAAAcAAAAJAAAACAAAAAkAAAADAAAABgAAAAkAAAAIAAAABwAAAAgAAAAGAAAABgAAABYAAAAMAAAAAAAAACUAAAAMAAAAAgAAAA4AAAAUAAAAAAAAABAAAAAUAAAA</Object>
  <Object Id="idInvalidSigLnImg">AQAAAGwAAAAAAAAAAAAAABcBAAB/AAAAAAAAAAAAAAC+GAAARAsAACBFTUYAAAEAICEAALE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QJObvft/AAAAAAAAAAAAAFASAAAAAAAAQAAAwPt/AAAgQpC9+38AAB5sqV37fwAABAAAAAAAAAAgQpC9+38AALm9z1dbAAAAAAAAAAAAAACn4cNWMd8AAFWFSVr7fwAASAAAAAAAAACcWgNe+38AABhjIF77fwAAsF0DXgAAAAABAAAAAAAAAPZ4A177fwAAAACQvft/AAAAAAAAAAAAAAAAAABbAAAAkalQu/t/AAAAAAAAAAAAAHALAAAAAAAAsDQaHLYBAAAIwM9XWwAAAAAAAAAAAAAAAAAAAAAAAAAAAAAAAAAAAAAAAAAAAAAAab/PV1sAAAD9W6ld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GAEAAIAAAAAAAAAAAAAAABgBAACAAAAAUgAAAHABAAACAAAAEAAAAAcAAAAAAAAAAAAAALwCAAAAAAAAAQICIlMAeQBzAHQAZQBtAAAAAAAAAAAAAAAAAAAAAAAAAAAAAAAAAAAAAAAAAAAAAAAAAAAAAAAAAAAAAAAAAAAAAAAAAAAACQAAAAEAAACo72e7+38AAHDcZSq2AQAASL5zu/t/AAAAAAAAAAAAAAAAAAAAAAAAqLLPV1sAAAAAAAAAAAAAAAAAAAAAAAAAAAAAAAAAAAC37cNWMd8AACAAAAAAAAAAiNllKrYBAAAw3BYctgEAALA0Ghy2AQAAALTPVwAAAAAAAAAAAAAAAAcAAAAAAAAAIFccHLYBAAA8s89XWwAAAHmzz1dbAAAAkalQu/t/AAAKAAAAAAAAAHZbU7sAAAAAGsEUNpnRAACI2WUqtgEAADyzz1dbAAAABwAAAPt/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P//AQAAAKjvZ7v7fwAAoGSdL7YBAABIvnO7+38AAAAAAAAAAAAAAAAAAAAAAAAgJRoctgEAALCwer9+YdgBAAAAAAAAAAAAAAAAAAAAALdPwlYx3wAAOBG2Wvt/AAAwXdBa+38AAOD///8AAAAAsDQaHLYBAAAYFs5XAAAAAAAAAAAAAAAABgAAAAAAAAAgAAAAAAAAADwVzldbAAAAeRXOV1sAAACRqVC7+38AAIgztlr7fwAAEGHQWgAAAAAwXdBa+38AADBd0Fr7fwAAPBXOV1sAAAAGAAAAtgEAAAAAAAAAAAAAAAAAAAAAAAAAAAAAAAAAAMDRGhx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qO9nu/t/AABQZJ0vtgEAAEi+c7v7fwAAAAAAAAAAAAAAAAAAAAAAAAgAAAAAAQAA8I9MKrYBAAAAAAAAAAAAAAAAAAAAAAAA507CVjHfAAAwFc5XAAAAAAAAAAAAAAAA8P///wAAAACwNBoctgEAAMgWzlcAAAAAAAAAAAAAAAAJAAAAAAAAACAAAAAAAAAA7BXOV1sAAAApFs5XWwAAAJGpULv7fwAAAACAPwAAgD/ovNJaAAAAAAAAgD9bAAAA0adFWvt/AADsFc5XWwAAAAkAAAC2AQAAAAAAAAAAAAAAAAAAAAAAAAAAAAAAAAAAINIaHGR2AAgAAAAAJQAAAAwAAAAEAAAAGAAAAAwAAAAAAAAAEgAAAAwAAAABAAAAHgAAABgAAAApAAAAMwAAAJEAAABIAAAAJQAAAAwAAAAEAAAAVAAAAJwAAAAqAAAAMwAAAI8AAABHAAAAAQAAAGH3tEFVNbRBKgAAADMAAAANAAAATAAAAAAAAAAAAAAAAAAAAP//////////aAAAAE0AYQByAGMAZQBsAG8AIABQAHIAbwBuAG8AAAAOAAAACAAAAAYAAAAHAAAACAAAAAQAAAAJAAAABAAAAAkAAAAGAAAACQAAAAkAAAAJAAAASwAAAEAAAAAwAAAABQAAACAAAAABAAAAAQAAABAAAAAAAAAAAAAAABgBAACAAAAAAAAAAAAAAAAYAQAAgAAAACUAAAAMAAAAAgAAACcAAAAYAAAABQAAAAAAAAD///8AAAAAACUAAAAMAAAABQAAAEwAAABkAAAAAAAAAFAAAAAXAQAAfAAAAAAAAABQAAAAG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JwAAAAKAAAAUAAAAFQAAABcAAAAAQAAAGH3tEFVNbRBCgAAAFAAAAANAAAATAAAAAAAAAAAAAAAAAAAAP//////////aAAAAE0AYQByAGMAZQBsAG8AIABQAHIAbwBuAG8AAAAKAAAABgAAAAQAAAAFAAAABgAAAAMAAAAHAAAAAwAAAAYAAAAE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gBAACAAAAAAAAAAAAAAAAYAQAAgAAAACUAAAAMAAAAAgAAACcAAAAYAAAABQAAAAAAAAD///8AAAAAACUAAAAMAAAABQAAAEwAAABkAAAACQAAAHAAAAAOAQAAfAAAAAkAAABwAAAABgEAAA0AAAAhAPAAAAAAAAAAAAAAAIA/AAAAAAAAAAAAAIA/AAAAAAAAAAAAAAAAAAAAAAAAAAAAAAAAAAAAAAAAAAAlAAAADAAAAAAAAIAoAAAADAAAAAUAAAAlAAAADAAAAAEAAAAYAAAADAAAAAAAAAASAAAADAAAAAEAAAAWAAAADAAAAAAAAABUAAAASAEAAAoAAABwAAAADQEAAHwAAAABAAAAYfe0QVU1tEEKAAAAcAAAACoAAABMAAAABAAAAAkAAABwAAAADwEAAH0AAACgAAAARgBpAHIAbQBhAGQAbwAgAHAAbwByADoAIABNAEEAUgBDAEUATABPACAARwBBAEIAUgBJAEUATAAgAFAAUgBPAE4ATwAgAFQATwDRAEEATgBFAFoABgAAAAMAAAAEAAAACQAAAAYAAAAHAAAABwAAAAMAAAAHAAAABwAAAAQAAAADAAAAAwAAAAoAAAAHAAAABwAAAAcAAAAGAAAABQAAAAkAAAADAAAACAAAAAcAAAAGAAAABwAAAAMAAAAGAAAABQAAAAMAAAAGAAAABwAAAAkAAAAIAAAACQAAAAMAAAAGAAAACQAAAAgAAAAHAAAACAAAAAYAAAAG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+J1Tbvusp9ApmHflp8x9oQAF+da1rM9udkkupy+fY+I=</DigestValue>
    </Reference>
    <Reference Type="http://www.w3.org/2000/09/xmldsig#Object" URI="#idOfficeObject">
      <DigestMethod Algorithm="http://www.w3.org/2001/04/xmlenc#sha256"/>
      <DigestValue>fUEgsgseZICl74ErXMe/g+3Gc5uvImyMXRVJTN9XIt4=</DigestValue>
    </Reference>
    <Reference Type="http://uri.etsi.org/01903#SignedProperties" URI="#idSignedProperties">
      <Transforms>
        <Transform Algorithm="http://www.w3.org/TR/2001/REC-xml-c14n-20010315"/>
      </Transforms>
      <DigestMethod Algorithm="http://www.w3.org/2001/04/xmlenc#sha256"/>
      <DigestValue>5PtkUPnDX1bn+KdhgW7iZNqcMeCxYuKFC2/xJFznByw=</DigestValue>
    </Reference>
    <Reference Type="http://www.w3.org/2000/09/xmldsig#Object" URI="#idValidSigLnImg">
      <DigestMethod Algorithm="http://www.w3.org/2001/04/xmlenc#sha256"/>
      <DigestValue>JSaUlduuYZp1irikuQyU95kS5P4RlP/fmlQ5NReB+2g=</DigestValue>
    </Reference>
    <Reference Type="http://www.w3.org/2000/09/xmldsig#Object" URI="#idInvalidSigLnImg">
      <DigestMethod Algorithm="http://www.w3.org/2001/04/xmlenc#sha256"/>
      <DigestValue>hgME4bBZqdvt8JiJDcanZ7DV94hJwNd9nhSMSoyTNhs=</DigestValue>
    </Reference>
  </SignedInfo>
  <SignatureValue>CakXmYJv9t72QEr+tYg8VCb6h0GrwficLokSA8saVYhYAKIdIvg4X2K1LiEGneQ1DmKAQwavGh7c
Cw43GpT/TAzTvdp2Bp5rS0K76jWMNjzda8/qVhM8OOPSVehRFEoaPrnl2EoFtUaBqmdn3kXuthdt
4pDQJTIAkPf+kwbHMT4U682xSxN8ALA94G9QICIPBwP2ZpjVlvQICfbz7rLNeRkT6bPWJ0Mgb47U
4BN20z3Gl8Q9wYzlTJ5n9E2DbL2RSVaTPCpsrJpFgQZj9MJXBiNftb6nGZNJR7BYS/wpFtipGsKt
wqJ0J4mbjESj3PK+e5zAzo6TwP7k/GsBFDhaFw==</SignatureValue>
  <KeyInfo>
    <X509Data>
      <X509Certificate>MIIIFTCCBf2gAwIBAgIIJEIANcm6IrYwDQYJKoZIhvcNAQELBQAwWzEXMBUGA1UEBRMOUlVDIDgwMDUwMTcyLTExGjAYBgNVBAMTEUNBLURPQ1VNRU5UQSBTLkEuMRcwFQYDVQQKEw5ET0NVTUVOVEEgUy5BLjELMAkGA1UEBhMCUFkwHhcNMjEwODExMTUzNDU0WhcNMjMwODExMTU0NDU0WjCBpDELMAkGA1UEBhMCUFkxFjAUBgNVBAQMDVRST0NJVUsgUExFVkExETAPBgNVBAUTCENJNzk5NDI3MRcwFQYDVQQqDA5NSVJUSEEgVklWSUFOQTEXMBUGA1UECgwOUEVSU09OQSBGSVNJQ0ExETAPBgNVBAsMCEZJUk1BIEYyMSUwIwYDVQQDDBxNSVJUSEEgVklWSUFOQSBUUk9DSVVLIFBMRVZBMIIBIjANBgkqhkiG9w0BAQEFAAOCAQ8AMIIBCgKCAQEAsq7o69U+bX1K6cjugJLGR9TUEOJ6kAiIhp8zySjbRyY71ybj2MeaKcnzC5wQkDhJY6xgcuKJ0SGElfv8VwmCpdijPrkVhdmVHp0NOGvvyrtrrXifMbwryRlm1jiqS4MhwA4LIJO0di1/h8dDTaUXw0GD6VVZGPFz7JifvRtw43e9rd34Jn4jcjvqEP1SXO9N9r47DWTOjliuaQLPEobskNGM6FEkCvdiQsMab/s9cdFwL/71deaRRNGP1bfHpfQLXLC3INtJ3HZj48w4HtRrz2OQwcUqh2TRKSISZUN/Osl+j02uPO+adiT2CRWW6EShRwXciwMrhRTTm6LOoHyzlwIDAQABo4IDkTCCA40wDAYDVR0TAQH/BAIwADAOBgNVHQ8BAf8EBAMCBeAwKgYDVR0lAQH/BCAwHgYIKwYBBQUHAwEGCCsGAQUFBwMCBggrBgEFBQcDBDAdBgNVHQ4EFgQUAKmJthHJJ0g9grrBSilWuQpMZnQ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DUGA1UdEQQuMCyBKnZpdmlhbmEudHJvY2l1a0ByZWdpb25hbGNhc2FkZWJvbH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Am1Z60hlMrBgIRND0aimX4yBfyNVBxWAMNBlcpgevQrorPyTYgUCr96AGizqBswHwX6KjFnjhoXNwvfXgkXzm2ior6jvg2+q/icVcY3Uww6Y2Yi++Jx0pXGLXNoTVijVA84EuMjEkLzgd1f5tX6mQWawuzx7rDcpfqPeQutJmOjahIuY8CSy7PIorM9F97XLkMrxZ5ZCtV2RoeIRA7yG1or00qvryGmEL3sGrwuv/y/GGAV0gk1hQCPdLwJYxhehCo6/MxBHiWRbp/qxVs3m0moODFTY6MowniUSck1Eoa4k+osby/VRHAELIE0WMoNlRpsknX5dO9OMqr0GIjsJSdjxnx0uAe6K4xWuM5ii0WPtW22ResqjyRtdghBDur8uDyAPNkq2jNy67tAgXfL7PWh+oAM0g6qX5ktp6OPGlt21GRr9D75xoMH4wF15olrHoTBY/MZ7sfF8p2x5qHuin+7FXdZr/XMItsaz35y11w0db1RhrOjRNq6hm5hn11LSS0ahfquZnZxiZyCndqJSop65GoElKGl2vU3jJXoYX/IlxOJCDAiuOJAmeiX4stfFohyJZylaskRyxPtOtxdH/Fwx6UGx9LYUlwLkBKwMrFUuDefSBGf15oEix1SJRiQZydA2C1Nxj5u/zL2UJ2UeaezvKCX392L8a/UCUhWwCr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1paNH6RRnsWoiwIYz0OqhgIzIykkNMXfiw3aKEkJzIU=</DigestValue>
      </Reference>
      <Reference URI="/xl/calcChain.xml?ContentType=application/vnd.openxmlformats-officedocument.spreadsheetml.calcChain+xml">
        <DigestMethod Algorithm="http://www.w3.org/2001/04/xmlenc#sha256"/>
        <DigestValue>SKmnCcWEc3vH0f/5KwAjdyOCaxD+8VenW28H3Xp2ZAc=</DigestValue>
      </Reference>
      <Reference URI="/xl/comments1.xml?ContentType=application/vnd.openxmlformats-officedocument.spreadsheetml.comments+xml">
        <DigestMethod Algorithm="http://www.w3.org/2001/04/xmlenc#sha256"/>
        <DigestValue>Sn5etqev5cj5fHeaG+sj6xs+Q6/OoWuY7L2aWPs7sDY=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OhHZnLx1wpPY3ZBCS8NO0NVw/bldZ3CiDDTqtNMGxPk=</DigestValue>
      </Reference>
      <Reference URI="/xl/drawings/drawing1.xml?ContentType=application/vnd.openxmlformats-officedocument.drawing+xml">
        <DigestMethod Algorithm="http://www.w3.org/2001/04/xmlenc#sha256"/>
        <DigestValue>uoGU9OeIdP8rVMXJvDoZdJtk4lzqrx028y0vy0BLq+g=</DigestValue>
      </Reference>
      <Reference URI="/xl/drawings/drawing2.xml?ContentType=application/vnd.openxmlformats-officedocument.drawing+xml">
        <DigestMethod Algorithm="http://www.w3.org/2001/04/xmlenc#sha256"/>
        <DigestValue>OHrRbuvTmAnYFsrR8MwgYWWAjAu44cONjT0zeqpIhNc=</DigestValue>
      </Reference>
      <Reference URI="/xl/drawings/drawing3.xml?ContentType=application/vnd.openxmlformats-officedocument.drawing+xml">
        <DigestMethod Algorithm="http://www.w3.org/2001/04/xmlenc#sha256"/>
        <DigestValue>UuBBE3050PxDEgGLUoPcG9Ndg81AoXE5Da2IHCK+8X4=</DigestValue>
      </Reference>
      <Reference URI="/xl/drawings/drawing4.xml?ContentType=application/vnd.openxmlformats-officedocument.drawing+xml">
        <DigestMethod Algorithm="http://www.w3.org/2001/04/xmlenc#sha256"/>
        <DigestValue>rdiSwJCbOf0u4q8iKqHByZHggBIumhZIS01vNpj1IB8=</DigestValue>
      </Reference>
      <Reference URI="/xl/drawings/drawing5.xml?ContentType=application/vnd.openxmlformats-officedocument.drawing+xml">
        <DigestMethod Algorithm="http://www.w3.org/2001/04/xmlenc#sha256"/>
        <DigestValue>GKs3hrNx6CuGYbOY9QeBYHRNSA38MRyqGQuOy8gDrUE=</DigestValue>
      </Reference>
      <Reference URI="/xl/drawings/drawing6.xml?ContentType=application/vnd.openxmlformats-officedocument.drawing+xml">
        <DigestMethod Algorithm="http://www.w3.org/2001/04/xmlenc#sha256"/>
        <DigestValue>EQPH/r93bhMPpB3cR8e3fGv+u3XYpkOGrblTxwTtgHQ=</DigestValue>
      </Reference>
      <Reference URI="/xl/drawings/drawing7.xml?ContentType=application/vnd.openxmlformats-officedocument.drawing+xml">
        <DigestMethod Algorithm="http://www.w3.org/2001/04/xmlenc#sha256"/>
        <DigestValue>85g25VeQcSTBL3iIMCEIixFSMq9FaYv2r0hYDpEbeWo=</DigestValue>
      </Reference>
      <Reference URI="/xl/drawings/vmlDrawing1.vml?ContentType=application/vnd.openxmlformats-officedocument.vmlDrawing">
        <DigestMethod Algorithm="http://www.w3.org/2001/04/xmlenc#sha256"/>
        <DigestValue>Vqn+ZV7qGONdc5XwdjRuxOxDao5cZC9KVDYcsuTDprQ=</DigestValue>
      </Reference>
      <Reference URI="/xl/drawings/vmlDrawing2.vml?ContentType=application/vnd.openxmlformats-officedocument.vmlDrawing">
        <DigestMethod Algorithm="http://www.w3.org/2001/04/xmlenc#sha256"/>
        <DigestValue>owUcUm7NexBtRjznHt/1eWO8zAdb5v2HL/LaQFaPUJc=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UhNgzlaruxEV+zyeCT12c5y1OZrtszhTcgSDchZrqJ0=</DigestValue>
      </Reference>
      <Reference URI="/xl/externalLinks/externalLink1.xml?ContentType=application/vnd.openxmlformats-officedocument.spreadsheetml.externalLink+xml">
        <DigestMethod Algorithm="http://www.w3.org/2001/04/xmlenc#sha256"/>
        <DigestValue>l6CeezNK4juU7bQEMU4eM+fk+mNcrh4BWQ9qh/IOavw=</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png?ContentType=image/png">
        <DigestMethod Algorithm="http://www.w3.org/2001/04/xmlenc#sha256"/>
        <DigestValue>5v657sv2r+xjv32phNITx0nJvU2jiKdbeuY61L2ctro=</DigestValue>
      </Reference>
      <Reference URI="/xl/media/image4.emf?ContentType=image/x-emf">
        <DigestMethod Algorithm="http://www.w3.org/2001/04/xmlenc#sha256"/>
        <DigestValue>HuKV8uusCwUmCvDPt5AJ6MBsKE9vTAVPBu3VZ224UJM=</DigestValue>
      </Reference>
      <Reference URI="/xl/media/image5.emf?ContentType=image/x-emf">
        <DigestMethod Algorithm="http://www.w3.org/2001/04/xmlenc#sha256"/>
        <DigestValue>2/o7VU2QSSK/8VCb/IOlUN4o6W2XWsG6dPaJlaoOcrw=</DigestValue>
      </Reference>
      <Reference URI="/xl/media/image6.emf?ContentType=image/x-emf">
        <DigestMethod Algorithm="http://www.w3.org/2001/04/xmlenc#sha256"/>
        <DigestValue>RnUSQllxZCIP8bqsLnxTyhAiFJ19R+ClH2Qj3IwcYR4=</DigestValue>
      </Reference>
      <Reference URI="/xl/media/image7.emf?ContentType=image/x-emf">
        <DigestMethod Algorithm="http://www.w3.org/2001/04/xmlenc#sha256"/>
        <DigestValue>4NW1qZRXi6bleyYhiYda0UupPKeNaI0NfZPyBEz0lnQ=</DigestValue>
      </Reference>
      <Reference URI="/xl/media/image8.emf?ContentType=image/x-emf">
        <DigestMethod Algorithm="http://www.w3.org/2001/04/xmlenc#sha256"/>
        <DigestValue>U7Y4yPfODBZGZ2yGf49Zbnk32m75sIoVZk3zaBab9lk=</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hVRJMY+PIxqnel5nOgucSAqCc2gtydZ0Ahlm48E/BHg=</DigestValue>
      </Reference>
      <Reference URI="/xl/printerSettings/printerSettings12.bin?ContentType=application/vnd.openxmlformats-officedocument.spreadsheetml.printerSettings">
        <DigestMethod Algorithm="http://www.w3.org/2001/04/xmlenc#sha256"/>
        <DigestValue>jZAxV9BKicsRkBpueMuvwjQVVa8/mEG1tJG2hvHdbbs=</DigestValue>
      </Reference>
      <Reference URI="/xl/printerSettings/printerSettings2.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hqnMLvZ6XBY2fH1KhK00vJXWuxlSZRWkoKrdKDrIF2Q=</DigestValue>
      </Reference>
      <Reference URI="/xl/printerSettings/printerSettings4.bin?ContentType=application/vnd.openxmlformats-officedocument.spreadsheetml.printerSettings">
        <DigestMethod Algorithm="http://www.w3.org/2001/04/xmlenc#sha256"/>
        <DigestValue>6BeJ0ly19NajgYpQmfztqMcPJtFkVHsLwpu/oiXrenQ=</DigestValue>
      </Reference>
      <Reference URI="/xl/printerSettings/printerSettings5.bin?ContentType=application/vnd.openxmlformats-officedocument.spreadsheetml.printerSettings">
        <DigestMethod Algorithm="http://www.w3.org/2001/04/xmlenc#sha256"/>
        <DigestValue>Wqm1fOu3+29IrP0cdXD6iyyxD6yTInd4sr2seUanF8w=</DigestValue>
      </Reference>
      <Reference URI="/xl/printerSettings/printerSettings6.bin?ContentType=application/vnd.openxmlformats-officedocument.spreadsheetml.printerSettings">
        <DigestMethod Algorithm="http://www.w3.org/2001/04/xmlenc#sha256"/>
        <DigestValue>yafQoiqsHuJ5rXk4BhhOpeF5HDflrPmt4ejQBVK8Sy4=</DigestValue>
      </Reference>
      <Reference URI="/xl/printerSettings/printerSettings7.bin?ContentType=application/vnd.openxmlformats-officedocument.spreadsheetml.printerSettings">
        <DigestMethod Algorithm="http://www.w3.org/2001/04/xmlenc#sha256"/>
        <DigestValue>s6l80irlBTW+uFk7nR5c7WcaDa2jSh3MPBgl0IjaDO0=</DigestValue>
      </Reference>
      <Reference URI="/xl/printerSettings/printerSettings8.bin?ContentType=application/vnd.openxmlformats-officedocument.spreadsheetml.printerSettings">
        <DigestMethod Algorithm="http://www.w3.org/2001/04/xmlenc#sha256"/>
        <DigestValue>jWWxhhVa7vazfmDSyEWBQI1jl9gXdOteC4C/xm0muHY=</DigestValue>
      </Reference>
      <Reference URI="/xl/printerSettings/printerSettings9.bin?ContentType=application/vnd.openxmlformats-officedocument.spreadsheetml.printerSettings">
        <DigestMethod Algorithm="http://www.w3.org/2001/04/xmlenc#sha256"/>
        <DigestValue>AJzHPuZjWFngczH/xsUd62OVqmQdA8sSRt3Y8JhmUCw=</DigestValue>
      </Reference>
      <Reference URI="/xl/sharedStrings.xml?ContentType=application/vnd.openxmlformats-officedocument.spreadsheetml.sharedStrings+xml">
        <DigestMethod Algorithm="http://www.w3.org/2001/04/xmlenc#sha256"/>
        <DigestValue>31jRQCkXa3llXc1EKdfHvHGPO2G6llFTHReXTgp4qOU=</DigestValue>
      </Reference>
      <Reference URI="/xl/styles.xml?ContentType=application/vnd.openxmlformats-officedocument.spreadsheetml.styles+xml">
        <DigestMethod Algorithm="http://www.w3.org/2001/04/xmlenc#sha256"/>
        <DigestValue>XFDRxkXIJKAE7A52CtK1SvsWosurNj2Z1F97UyDSbNQ=</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AGJHiWX+EC8dPEs/xeNG91urreFrMSPf6YRvodf7F3c=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GqqoE7oijdyyKE5c01WJ3kyTq9kwA3rxPGxGJJfeJW0=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USfWCE7ZRq7RFgZ8lfWN7svR9T6+KEpU1W0SOwA1Ua4=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SDuTS69VsFjutljmfzx+FCbCQMnG5iTyBDc97dM0e7Y=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h9h4UunWNdYx+Bk2/HHk8MoLu038GIMjBRfxz9UL+dE=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jzmCIyjoG/vIfhaunuP+NU6Tdz/XzGx64KwcDaG18zY=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qllNTyCswactZpnYBJ5MKUoxPsxFZCrvhk/CpzAPAzY=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oIz2QtWN7Qy3auf2JJ2QqCgW2+LoWuBYIQ5R01s3LS0=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H+3NNwc7bh45Enp7mmddSwz5gttgTrRrw4wFnHqgBfE=</DigestValue>
      </Reference>
      <Reference URI="/xl/worksheets/sheet10.xml?ContentType=application/vnd.openxmlformats-officedocument.spreadsheetml.worksheet+xml">
        <DigestMethod Algorithm="http://www.w3.org/2001/04/xmlenc#sha256"/>
        <DigestValue>HKdWn7BDIh2GUI9KM28uazQXNBo40t7SwiGa4X/W7d8=</DigestValue>
      </Reference>
      <Reference URI="/xl/worksheets/sheet11.xml?ContentType=application/vnd.openxmlformats-officedocument.spreadsheetml.worksheet+xml">
        <DigestMethod Algorithm="http://www.w3.org/2001/04/xmlenc#sha256"/>
        <DigestValue>Sc6Xm+TEOJjK9L5qLUhlj39opdQlyTONK1bC8kgqLcM=</DigestValue>
      </Reference>
      <Reference URI="/xl/worksheets/sheet12.xml?ContentType=application/vnd.openxmlformats-officedocument.spreadsheetml.worksheet+xml">
        <DigestMethod Algorithm="http://www.w3.org/2001/04/xmlenc#sha256"/>
        <DigestValue>2/HnQVqFt1eUyBPGTc5l/hD8sFsYNBrquV6ZK4sLTJk=</DigestValue>
      </Reference>
      <Reference URI="/xl/worksheets/sheet2.xml?ContentType=application/vnd.openxmlformats-officedocument.spreadsheetml.worksheet+xml">
        <DigestMethod Algorithm="http://www.w3.org/2001/04/xmlenc#sha256"/>
        <DigestValue>lGVasesJ/y5JhKKMj6FQphrip/GlvvMZ3J+7LWpDY+0=</DigestValue>
      </Reference>
      <Reference URI="/xl/worksheets/sheet3.xml?ContentType=application/vnd.openxmlformats-officedocument.spreadsheetml.worksheet+xml">
        <DigestMethod Algorithm="http://www.w3.org/2001/04/xmlenc#sha256"/>
        <DigestValue>fZSAUagMNCqi5N8gkjMfkUiU4HviOQIl238XddOO+7Y=</DigestValue>
      </Reference>
      <Reference URI="/xl/worksheets/sheet4.xml?ContentType=application/vnd.openxmlformats-officedocument.spreadsheetml.worksheet+xml">
        <DigestMethod Algorithm="http://www.w3.org/2001/04/xmlenc#sha256"/>
        <DigestValue>KSVKNi3HJ+8lRmKzzgd0yPoBixjA3Q45P3OLtuHIkfA=</DigestValue>
      </Reference>
      <Reference URI="/xl/worksheets/sheet5.xml?ContentType=application/vnd.openxmlformats-officedocument.spreadsheetml.worksheet+xml">
        <DigestMethod Algorithm="http://www.w3.org/2001/04/xmlenc#sha256"/>
        <DigestValue>UKFB37ikUd94dk4g/LkpP6S8lVikRBOxPZZoFpjjcLo=</DigestValue>
      </Reference>
      <Reference URI="/xl/worksheets/sheet6.xml?ContentType=application/vnd.openxmlformats-officedocument.spreadsheetml.worksheet+xml">
        <DigestMethod Algorithm="http://www.w3.org/2001/04/xmlenc#sha256"/>
        <DigestValue>1VOjbuvZPw/ePGxZwVhGQ88UIAHFXi4kGLc9RvGhOdQ=</DigestValue>
      </Reference>
      <Reference URI="/xl/worksheets/sheet7.xml?ContentType=application/vnd.openxmlformats-officedocument.spreadsheetml.worksheet+xml">
        <DigestMethod Algorithm="http://www.w3.org/2001/04/xmlenc#sha256"/>
        <DigestValue>P6jOChex2RBlBSFJkjrm5Wxyr4b4l0YR8roQwDQl/L4=</DigestValue>
      </Reference>
      <Reference URI="/xl/worksheets/sheet8.xml?ContentType=application/vnd.openxmlformats-officedocument.spreadsheetml.worksheet+xml">
        <DigestMethod Algorithm="http://www.w3.org/2001/04/xmlenc#sha256"/>
        <DigestValue>HyK7B4bGjFF8OLAt9plFCxP6Iao0YZiT7CwIHZvfgeI=</DigestValue>
      </Reference>
      <Reference URI="/xl/worksheets/sheet9.xml?ContentType=application/vnd.openxmlformats-officedocument.spreadsheetml.worksheet+xml">
        <DigestMethod Algorithm="http://www.w3.org/2001/04/xmlenc#sha256"/>
        <DigestValue>Bk8uZj3Xq4Xx23bZxGWYGZXUAHD+GXkKxz9mtbX2RmM=</DigestValue>
      </Reference>
    </Manifest>
    <SignatureProperties>
      <SignatureProperty Id="idSignatureTime" Target="#idPackageSignature">
        <mdssi:SignatureTime xmlns:mdssi="http://schemas.openxmlformats.org/package/2006/digital-signature">
          <mdssi:Format>YYYY-MM-DDThh:mm:ssTZD</mdssi:Format>
          <mdssi:Value>2022-04-01T03:46:03Z</mdssi:Value>
        </mdssi:SignatureTime>
      </SignatureProperty>
    </SignatureProperties>
  </Object>
  <Object Id="idOfficeObject">
    <SignatureProperties>
      <SignatureProperty Id="idOfficeV1Details" Target="#idPackageSignature">
        <SignatureInfoV1 xmlns="http://schemas.microsoft.com/office/2006/digsig">
          <SetupID>{A5610DBA-89AF-4961-9F1D-46C0AA3DD205}</SetupID>
          <SignatureText>Viviana Trociuk</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2022-04-01T03:46:03Z</xd:SigningTime>
          <xd:SigningCertificate>
            <xd:Cert>
              <xd:CertDigest>
                <DigestMethod Algorithm="http://www.w3.org/2001/04/xmlenc#sha256"/>
                <DigestValue>scC8fSvQhikVN+r1FJtPybUupTyYRTS5Ti94/Y2l1xg=</DigestValue>
              </xd:CertDigest>
              <xd:IssuerSerial>
                <X509IssuerName>C=PY, O=DOCUMENTA S.A., CN=CA-DOCUMENTA S.A., SERIALNUMBER=RUC 80050172-1</X509IssuerName>
                <X509SerialNumber>2612650964845994678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kFgAAdgsAACBFTUYAAAEAqBsAAKo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BAAAGAAAAagEAABoAAAAVAQAABgAAAFYAAAAVAAAAIQDwAAAAAAAAAAAAAACAPwAAAAAAAAAAAACAPwAAAAAAAAAAAAAAAAAAAAAAAAAAAAAAAAAAAAAAAAAAJQAAAAwAAAAAAACAKAAAAAwAAAABAAAAUgAAAHABAAABAAAA8P///wAAAAAAAAAAAAAAAJABAAAAAAABAAAAAHMAZQBnAG8AZQAgAHUAaQAAAAAAAAAAAAAAAAAAAAAAAAAAAAAAAAAAAAAAAAAAAAAAAAAAAAAAAAAAAAAAAAAAAAAAACAAAAAAAAAA0H21+X8AAADQfbX5fwAAVDZhtfl/AAAAANPx+X8AAEFp07T5fwAAMBbT8fl/AABUNmG1+X8AAMgWAAAAAAAAQAAAwPl/AAAAANPx+X8AABFs07T5fwAABAAAAAAAAAAwFtPx+X8AACC3nvJlAAAAVDZhtQAAAABIAAAAAAAAAFQ2YbX5fwAAqNN9tfl/AACAOmG1+X8AAAEAAAAAAAAA/l9htfl/AAAAANPx+X8AAAAAAAAAAAAAAAAAAAAAAAAAAAAAAAAAALDwttfsAQAAW6bK7/l/AAAAuJ7yZQAAAJm4nvJlAAAAAAAAAAAAAAAAAAAAZHYACAAAAAAlAAAADAAAAAEAAAAYAAAADAAAAAAAAAASAAAADAAAAAEAAAAeAAAAGAAAABUBAAAGAAAAawEAABsAAAAlAAAADAAAAAEAAABUAAAAiAAAABYBAAAGAAAAaQEAABoAAAABAAAAqyp0QcdxdEEWAQAABgAAAAoAAABMAAAAAAAAAAAAAAAAAAAA//////////9gAAAAMwAxAC8AMAAzAC8AMgAwADIAMgAJAAAACQAAAAYAAAAJAAAACQAAAAYAAAAJAAAACQAAAAkAAAAJAAAASwAAAEAAAAAwAAAABQAAACAAAAABAAAAAQAAABAAAAAAAAAAAAAAAIABAADAAAAAAAAAAAAAAACAAQAAwAAAAFIAAABwAQAAAgAAABQAAAAJAAAAAAAAAAAAAAC8AgAAAAAAAAECAiJTAHkAcwB0AGUAbQAAAAAAAAAAAAAAAAAAAAAAAAAAAAAAAAAAAAAAAAAAAAAAAAAAAAAAAAAAAAAAAAAAAAAAAAAAAFC2s9XsAQAAAAAAAAAAAAABAAAAaGgAAIiu7e/5fwAAAAAAAAAAAACAP9Px+X8AAAkAAAABAAAACQAAAAAAAAAAAAAAAAAAAAAAAAAAAAAAB0OLnJAxAACw8LbX7AEAAAQAAAAAAAAA4B321+wBAACw8LbX7AEAAKAWnfIAAAAAAAAAAAAAAAAHAAAAAAAAAAAAAAAAAAAA3BWd8mUAAAAZFp3yZQAAAGG3xu/5fwAAaQBhAGwAAAAAAAAAAAAAAAAAAAAAAAAAAAAAAAAAAACw8LbX7AEAAFumyu/5fwAAgBWd8mUAAAAZFp3yZQAAAIChLubsAQ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AACq1ewBAAABAAAA7AEAACgAAAAAAAAAiK7t7/l/AAAAAAAAAAAAACBTbrT5fwAA/////wIAAAAATfzo7AEAAAAAAAAAAAAAAAAAAAAAAACHQ4uckDEAAAAAAAAAAAAAAAAAAPl/AADg////AAAAALDwttfsAQAAOBad8gAAAAAAAAAAAAAAAAYAAAAAAAAAAAAAAAAAAABcFZ3yZQAAAJkVnfJlAAAAYbfG7/l/AADATvzo7AEAAMAi++gAAAAAmJJ7tPl/AADATvzo7AEAALDwttfsAQAAW6bK7/l/AAAAFZ3yZQAAAJkVnfJlAAAAEMYu5uwBAAAAAAAAZHYACAAAAAAlAAAADAAAAAMAAAAYAAAADAAAAAAAAAASAAAADAAAAAEAAAAWAAAADAAAAAgAAABUAAAAVAAAAA8AAABHAAAAIwAAAGoAAAABAAAAqyp0QcdxdEEPAAAAawAAAAEAAABMAAAABAAAAA4AAABHAAAAJQAAAGsAAABQAAAAWABLxBUAAAAWAAAADAAAAAAAAAAlAAAADAAAAAIAAAAnAAAAGAAAAAQAAAAAAAAA////AAAAAAAlAAAADAAAAAQAAABMAAAAZAAAADoAAAAnAAAAcQEAAGoAAAA6AAAAJwAAADgBAABEAAAAIQDwAAAAAAAAAAAAAACAPwAAAAAAAAAAAACAPwAAAAAAAAAAAAAAAAAAAAAAAAAAAAAAAAAAAAAAAAAAJQAAAAwAAAAAAACAKAAAAAwAAAAEAAAAJwAAABgAAAAEAAAAAAAAAP///wAAAAAAJQAAAAwAAAAEAAAATAAAAGQAAAA6AAAAJwAAAHEBAABlAAAAOgAAACcAAAA4AQAAPwAAACEA8AAAAAAAAAAAAAAAgD8AAAAAAAAAAAAAgD8AAAAAAAAAAAAAAAAAAAAAAAAAAAAAAAAAAAAAAAAAACUAAAAMAAAAAAAAgCgAAAAMAAAABAAAACcAAAAYAAAABAAAAAAAAAD///8AAAAAACUAAAAMAAAABAAAAEwAAABkAAAAOgAAAEYAAADdAAAAZQAAADoAAABGAAAApAAAACAAAAAhAPAAAAAAAAAAAAAAAIA/AAAAAAAAAAAAAIA/AAAAAAAAAAAAAAAAAAAAAAAAAAAAAAAAAAAAAAAAAAAlAAAADAAAAAAAAIAoAAAADAAAAAQAAABSAAAAcAEAAAQAAADo////AAAAAAAAAAAAAAAAkAEAAAAAAAEAAAAAcwBlAGcAbwBlACAAdQBpAAAAAAAAAAAAAAAAAAAAAAAAAAAAAAAAAAAAAAAAAAAAAAAAAAAAAAAAAAAAAAAAAAAAAAA4S1W0+X8AAAAAAAD5fwAAOEtVtPl/AACIru3v+X8AAAAAAAAAAAAAAAAAAAAAAABAMPvo7AEAAAAAAAAAAAAAAAAAAAAAAAAAAAAAAAAAADdDi5yQMQAAls7Os/l/AAAgSFW0+X8AAOj///8AAAAAsPC21+wBAACoFp3yAAAAAAAAAAAAAAAACQAAAAAAAAAAAAAAAAAAAMwVnfJlAAAACRad8mUAAABht8bv+X8AADhLVbT5fwAAAAAAAAAAAAAAHp3yZQAAAAAAAAAAAAAAsPC21+wBAABbpsrv+X8AAHAVnfJlAAAACRad8mUAAABgpi7m7AEAAAAAAABkdgAIAAAAACUAAAAMAAAABAAAABgAAAAMAAAAAAAAABIAAAAMAAAAAQAAAB4AAAAYAAAAOgAAAEYAAADeAAAAZgAAACUAAAAMAAAABAAAAFQAAACoAAAAOwAAAEYAAADcAAAAZQAAAAEAAACrKnRBx3F0QTsAAABGAAAADwAAAEwAAAAAAAAAAAAAAAAAAAD//////////2wAAABWAGkAdgBpAGEAbgBhACAAVAByAG8AYwBpAHUAawA1TQ8AAAAGAAAADAAAAAYAAAAMAAAADgAAAAwAAAAHAAAADQAAAAgAAAAOAAAACwAAAAYAAAAOAAAADA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CgAAAAFgAAAHIAAAB6AAAAhgAAAAEAAACrKnRBx3F0QRYAAAByAAAADgAAAEwAAAAAAAAAAAAAAAAAAAD//////////2gAAABNAGkAcgB0AGgAYQAgAFQAcgBvAGMAaQB1AGsADgAAAAQAAAAGAAAABQAAAAkAAAAIAAAABAAAAAgAAAAGAAAACQAAAAcAAAAEAAAACQAAAAg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CIAAAAFgAAAIwAAABeAAAAoAAAAAEAAACrKnRBx3F0QRYAAACMAAAACgAAAEwAAAAAAAAAAAAAAAAAAAD//////////2AAAABQAHIAZQBzAGkAZABlAG4AdABlAAkAAAAGAAAACAAAAAcAAAAEAAAACQAAAAgAAAAJAAAABQAAAAgAAABLAAAAQAAAADAAAAAFAAAAIAAAAAEAAAABAAAAEAAAAAAAAAAAAAAAgAEAAMAAAAAAAAAAAAAAAIABAADAAAAAJQAAAAwAAAACAAAAJwAAABgAAAAFAAAAAAAAAP///wAAAAAAJQAAAAwAAAAFAAAATAAAAGQAAAAVAAAApgAAAGEBAAC6AAAAFQAAAKYAAABNAQAAFQAAACEA8AAAAAAAAAAAAAAAgD8AAAAAAAAAAAAAgD8AAAAAAAAAAAAAAAAAAAAAAAAAAAAAAAAAAAAAAAAAACUAAAAMAAAAAAAAgCgAAAAMAAAABQAAACUAAAAMAAAAAQAAABgAAAAMAAAAAAAAABIAAAAMAAAAAQAAABYAAAAMAAAAAAAAAFQAAABEAQAAFgAAAKYAAABgAQAAugAAAAEAAACrKnRBx3F0QRYAAACmAAAAKQAAAEwAAAAEAAAAFQAAAKYAAABiAQAAuwAAAKAAAABGAGkAcgBtAGEAZABvACAAcABvAHIAOgAgAE0ASQBSAFQASABBACAAVgBJAFYASQBBAE4AQQAgAFQAUgBPAEMASQBVAEsAIABQAEwARQBWAEEAJpAIAAAABAAAAAYAAAAOAAAACAAAAAkAAAAJAAAABAAAAAkAAAAJAAAABgAAAAMAAAAEAAAADgAAAAQAAAAKAAAACAAAAAsAAAAKAAAABAAAAAoAAAAEAAAACgAAAAQAAAAKAAAADAAAAAoAAAAEAAAACAAAAAoAAAAMAAAACgAAAAQAAAALAAAACQAAAAQAAAAJAAAACAAAAAgAAAAKAAAACgAAABYAAAAMAAAAAAAAACUAAAAMAAAAAgAAAA4AAAAUAAAAAAAAABAAAAAUAAAA</Object>
  <Object Id="idInvalidSigLnImg">AQAAAGwAAAAAAAAAAAAAAH8BAAC/AAAAAAAAAAAAAADkFgAAdgsAACBFTUYAAAEApCQAALE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DAIAAAXAAAABgAAACoAAAAZAAAAFwAAAAYAAAAUAAAAFAAAAAAA/wEAAAAAAAAAAAAAgD8AAAAAAAAAAAAAgD8AAAAAAAAAAP///wAAAAAAbAAAADQAAACgAAAAkAcAABQAAAAUAAAAKAAAABYAAAAWAAAAAQAgAAMAAACQBwAAAAAAAAAAAAAAAAAAAAAAAAAA/wAA/wAA/wAAAAAAAAAAAAAAAAAAAAAAAAAAAAAAAAAAAAAAAAAAAAAAAAAAAAAAAAAAAAAAAAAAAAAAAAAAAAAAAAAAAAAAAAAAAAAAAAAAAAAAAAAAAAAAAAAAAAAAAAAAAAAAAAAAAAAAAAAAAAAAAAAAAAAAAAAAAAAAAAAAAAAAAAAAAAAAAAAAAAAAAAAAAAAAAAAAAAAAAAAAAAAAAAAAAAAAAAAAAAAAAAAAAAAAAAAAAAAAAAAAAAAAAAAAAAAAAAAAAAAAAAArLCzDCwsLMQAAAAAAAAAAAAAAAAAAAAAkJY+aHh93gAAAAAAAAAAAAAAAAAAAAAAAAAAAExNLUS0us8EAAAAAAAAAAAAAAAAAAAAAAAAAAAAAAAAAAAAAODo6/zg6Ov8hIiKXBgYGHAAAAAAAAAAACAghIzI0y9oeH3eAAAAAAAAAAAAAAAAAExNLUTU31uYTE0tRAAAAAAAAAAAAAAAAAAAAAAAAAAAAAAAAAAAAADg6Ov+HiIj/SUtL+Tk7O/QoKSm1Ojs7kQAAAAAICCEjMjTL2h4fd4AAAAAAExNLUTU31uYTE0tRAAAAAAAAAAAAAAAAAAAAAAAAAAAAAAAAAAAAAAAAAAA4Ojr/vb29//r6+v+RkpL/VFZW+rGysv+Ojo6RAAAAAAgIISMyNMvaJCWPmjU31uYTE0tRAAAAAAAAAAAAAAAAAAAAAAAAAAAAAAAAAAAAAAAAAAAAAAAAODo6/729vf/6+vr/+vr6//r6+v/6+vr/8PDw9R4eHh8AAAAAFxdbYjs97f8kJY+aAAAAAAAAAAAAAAAAAAAAAAAAAAAAAAAAAAAAAAAAAAAAAAAAAAAAADg6Ov+9vb3/+vr6//r6+v/6+vr/8PDw9VRUVFYAAAAAExNLUTU31uYXF1tiMjTL2h4fd4AAAAAAAAAAAAAAAAAAAAAAAAAAAAAAAAAAAAAAAAAAAAAAAAA4Ojr/vb29//r6+v/6+vr/8PDw9VRUVFYAAAAAExNLUTU31uYTE0tRAAAAAAgIISMyNMvaHh93gAAAAAAAAAAAAAAAAAAAAAAAAAAAAAAAAAAAAAAAAAAAODo6/729vf/6+vr/8PDw9VRUVFYAAAAAExNLUTU31uYTE0tRAAAAAAAAAAAAAAAACAghIzI0y9oeH3eAAAAAAAAAAAAAAAAAAAAAAAAAAAAAAAAAAAAAADg6Ov+9vb3/+vr6/8DBwfhPT092AAAAAB4fd4ATE0tRAAAAAAAAAAAAAAAAAAAAAAAAAAAICCEjJCWPmgAAAAAAAAAAAAAAAAAAAAAAAAAAAAAAAAAAAAA4Ojr/cXJy/05QUP84Ojr/Q0VF/kxNTYIAAAAAAAAAAAYGBhwAAAAAAAAAAAAAAAAAAAAAAAAAAAAAAAAAAAAAAAAAAAAAAAAAAAAAAAAAAAAAAAAAAAAAODo6/0RGRv+mp6f/5eXl//r6+v/Nzc33VFRUVkxNTYJAQUHOAAAAAAAAAAAAAAAAAAAAAAAAAAAAAAAAAAAAAAAAAAAAAAAAAAAAAAAAAAAAAAAAGxwcfEBCQvzHyMj/+vr6//r6+v/6+vr/+vr6//Dw8PWgoaH5ODo6/w4PD0IAAAAAAAAAAAAAAAAAAAAAAAAAAAAAAAAAAAAAAAAAAAAAAAAAAAAAAAAAADg6Ouimp6f/+vr6//r6+v/6+vr/+vr6//r6+v/6+vr/+vr6/25vb/woKSm1AAAAAAAAAAAAAAAAAAAAAAAAAAAAAAAAAAAAAAAAAAAAAAAAAAAAAA4PD0I4Ojr/5eXl//r6+v/6+vr/+vr6//r6+v/6+vr/+vr6//r6+v+xsrL/Oz099gAAAAAAAAAAAAAAAAAAAAAAAAAAAAAAAAAAAAAAAAAAAAAAAAAAAAASEhJRODo6//r6+v/6+vr/+vr6//r6+v/6+vr/+vr6//r6+v/6+vr/vb29/zg6Ov8AAAAAAAAAAAAAAAAAAAAAAAAAAAAAAAAAAAAAAAAAAAAAAAAAAAAACwsLMTg6Ov/V1dX/+vr6//r6+v/6+vr/+vr6//r6+v/6+vr/+vr6/6anp/8+QEDuAAAAAAAAAAAAAAAAAAAAAAAAAAAAAAAAAAAAAAAAAAAAAAAAAAAAAAAAAAA7PT3rkZKS//r6+v/6+vr/+vr6//r6+v/6+vr/+vr6//r6+v9jZGT9JCYmpgAAAAAAAAAAAAAAAAAAAAAAAAAAAAAAAAAAAAAAAAAAAAAAAAAAAAAAAAAAFRYWYDg6Ov+mp6f/+vr6//r6+v/6+vr/+vr6//r6+v97fX3/PT8/+QsLCzEAAAAAAAAAAAAAAAAAAAAAAAAAAAAAAAAAAAAAAAAAAAAAAAAAAAAAAAAAAAAAAAAYGRluODo6/3t9ff+xsrL/vb29/6anp/9jZGT9PT8/+Q4PD0IAAAAAAAAAAAAAAAAAAAAAAAAAAAAAAAAAAAAAAAAAAAAAAAAAAAAAAAAAAAAAAAAAAAAAAAAAABISElE5OjrHPkBA+Tg6Ov9CRETyLjAwsQsLCzE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CAAAAAAAAAA0H21+X8AAADQfbX5fwAAVDZhtfl/AAAAANPx+X8AAEFp07T5fwAAMBbT8fl/AABUNmG1+X8AAMgWAAAAAAAAQAAAwPl/AAAAANPx+X8AABFs07T5fwAABAAAAAAAAAAwFtPx+X8AACC3nvJlAAAAVDZhtQAAAABIAAAAAAAAAFQ2YbX5fwAAqNN9tfl/AACAOmG1+X8AAAEAAAAAAAAA/l9htfl/AAAAANPx+X8AAAAAAAAAAAAAAAAAAAAAAAAAAAAAAAAAALDwttfsAQAAW6bK7/l/AAAAuJ7yZQAAAJm4nvJlAAAAAAAAAAAAAAAAAAAAZHYACAAAAAAlAAAADAAAAAEAAAAYAAAADAAAAP8AAAASAAAADAAAAAEAAAAeAAAAGAAAAEIAAAAGAAAArwAAABsAAAAlAAAADAAAAAEAAABUAAAAqAAAAEMAAAAGAAAArQAAABoAAAABAAAAqyp0QcdxdEFD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ULaz1ewBAAAAAAAAAAAAAAEAAABoaAAAiK7t7/l/AAAAAAAAAAAAAIA/0/H5fwAACQAAAAEAAAAJAAAAAAAAAAAAAAAAAAAAAAAAAAAAAAAHQ4uckDEAALDwttfsAQAABAAAAAAAAADgHfbX7AEAALDwttfsAQAAoBad8gAAAAAAAAAAAAAAAAcAAAAAAAAAAAAAAAAAAADcFZ3yZQAAABkWnfJlAAAAYbfG7/l/AABpAGEAbAAAAAAAAAAAAAAAAAAAAAAAAAAAAAAAAAAAALDwttfsAQAAW6bK7/l/AACAFZ3yZQAAABkWnfJlAAAAgKEu5uwB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KrV7AEAAAEAAADsAQAAKAAAAAAAAACIru3v+X8AAAAAAAAAAAAAIFNutPl/AAD/////AgAAAABN/OjsAQAAAAAAAAAAAAAAAAAAAAAAAIdDi5yQMQAAAAAAAAAAAAAAAAAA+X8AAOD///8AAAAAsPC21+wBAAA4Fp3yAAAAAAAAAAAAAAAABgAAAAAAAAAAAAAAAAAAAFwVnfJlAAAAmRWd8mUAAABht8bv+X8AAMBO/OjsAQAAwCL76AAAAACYknu0+X8AAMBO/OjsAQAAsPC21+wBAABbpsrv+X8AAAAVnfJlAAAAmRWd8mUAAAAQxi7m7AEAAAAAAABkdgAIAAAAACUAAAAMAAAAAwAAABgAAAAMAAAAAAAAABIAAAAMAAAAAQAAABYAAAAMAAAACAAAAFQAAABUAAAADwAAAEcAAAAjAAAAagAAAAEAAACrKnR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N0AAABlAAAAOgAAAEYAAACkAAAAIAAAACEA8AAAAAAAAAAAAAAAgD8AAAAAAAAAAAAAgD8AAAAAAAAAAAAAAAAAAAAAAAAAAAAAAAAAAAAAAAAAACUAAAAMAAAAAAAAgCgAAAAMAAAABAAAAFIAAABwAQAABAAAAOj///8AAAAAAAAAAAAAAACQAQAAAAAAAQAAAABzAGUAZwBvAGUAIAB1AGkAAAAAAAAAAAAAAAAAAAAAAAAAAAAAAAAAAAAAAAAAAAAAAAAAAAAAAAAAAAAAAAAAAAAAADhLVbT5fwAAAAAAAPl/AAA4S1W0+X8AAIiu7e/5fwAAAAAAAAAAAAAAAAAAAAAAAEAw++jsAQAAAAAAAAAAAAAAAAAAAAAAAAAAAAAAAAAAN0OLnJAxAACWzs6z+X8AACBIVbT5fwAA6P///wAAAACw8LbX7AEAAKgWnfIAAAAAAAAAAAAAAAAJAAAAAAAAAAAAAAAAAAAAzBWd8mUAAAAJFp3yZQAAAGG3xu/5fwAAOEtVtPl/AAAAAAAAAAAAAAAenfJlAAAAAAAAAAAAAACw8LbX7AEAAFumyu/5fwAAcBWd8mUAAAAJFp3yZQAAAGCmLubsAQAAAAAAAGR2AAgAAAAAJQAAAAwAAAAEAAAAGAAAAAwAAAAAAAAAEgAAAAwAAAABAAAAHgAAABgAAAA6AAAARgAAAN4AAABmAAAAJQAAAAwAAAAEAAAAVAAAAKgAAAA7AAAARgAAANwAAABlAAAAAQAAAKsqdEHHcXRBOwAAAEYAAAAPAAAATAAAAAAAAAAAAAAAAAAAAP//////////bAAAAFYAaQB2AGkAYQBuAGEAIABUAHIAbwBjAGkAdQBrAHnfDwAAAAYAAAAMAAAABgAAAAwAAAAOAAAADAAAAAcAAAANAAAACAAAAA4AAAALAAAABgAAAA4AAAAMAAAASwAAAEAAAAAwAAAABQAAACAAAAABAAAAAQAAABAAAAAAAAAAAAAAAIABAADAAAAAAAAAAAAAAACAAQAAwAAAACUAAAAMAAAAAgAAACcAAAAYAAAABQAAAAAAAAD///8AAAAAACUAAAAMAAAABQAAAEwAAABkAAAAAAAAAHIAAAB/AQAAugAAAAAAAAByAAAAgAEAAEkAAAAhAPAAAAAAAAAAAAAAAIA/AAAAAAAAAAAAAIA/AAAAAAAAAAAAAAAAAAAAAAAAAAAAAAAAAAAAAAAAAAAlAAAADAAAAAAAAIAoAAAADAAAAAUAAAAnAAAAGAAAAAUAAAAAAAAA////AAAAAAAlAAAADAAAAAUAAABMAAAAZAAAABUAAAByAAAAagEAAIYAAAAVAAAAcgAAAFYBAAAVAAAAIQDwAAAAAAAAAAAAAACAPwAAAAAAAAAAAACAPwAAAAAAAAAAAAAAAAAAAAAAAAAAAAAAAAAAAAAAAAAAJQAAAAwAAAAAAACAKAAAAAwAAAAFAAAAJQAAAAwAAAABAAAAGAAAAAwAAAAAAAAAEgAAAAwAAAABAAAAHgAAABgAAAAVAAAAcgAAAGsBAACHAAAAJQAAAAwAAAABAAAAVAAAAKAAAAAWAAAAcgAAAHoAAACGAAAAAQAAAKsqdEHHcXRBFgAAAHIAAAAOAAAATAAAAAAAAAAAAAAAAAAAAP//////////aAAAAE0AaQByAHQAaABhACAAVAByAG8AYwBpAHUAawAOAAAABAAAAAYAAAAFAAAACQAAAAgAAAAEAAAACAAAAAYAAAAJAAAABwAAAAQAAAAJAAAACAAAAEsAAABAAAAAMAAAAAUAAAAgAAAAAQAAAAEAAAAQAAAAAAAAAAAAAACAAQAAwAAAAAAAAAAAAAAAgAEAAMAAAAAlAAAADAAAAAIAAAAnAAAAGAAAAAUAAAAAAAAA////AAAAAAAlAAAADAAAAAUAAABMAAAAZAAAABUAAACMAAAAagEAAKAAAAAVAAAAjAAAAFYBAAAVAAAAIQDwAAAAAAAAAAAAAACAPwAAAAAAAAAAAACAPwAAAAAAAAAAAAAAAAAAAAAAAAAAAAAAAAAAAAAAAAAAJQAAAAwAAAAAAACAKAAAAAwAAAAFAAAAJQAAAAwAAAABAAAAGAAAAAwAAAAAAAAAEgAAAAwAAAABAAAAHgAAABgAAAAVAAAAjAAAAGsBAAChAAAAJQAAAAwAAAABAAAAVAAAAIgAAAAWAAAAjAAAAF4AAACgAAAAAQAAAKsqdEHHcXRBFgAAAIwAAAAKAAAATAAAAAAAAAAAAAAAAAAAAP//////////YAAAAFAAcgBlAHMAaQBkAGUAbgB0AGUACQAAAAYAAAAIAAAABwAAAAQAAAAJAAAACAAAAAkAAAAFAAAACAAAAEsAAABAAAAAMAAAAAUAAAAgAAAAAQAAAAEAAAAQAAAAAAAAAAAAAACAAQAAwAAAAAAAAAAAAAAAgAEAAMAAAAAlAAAADAAAAAIAAAAnAAAAGAAAAAUAAAAAAAAA////AAAAAAAlAAAADAAAAAUAAABMAAAAZAAAABUAAACmAAAAYQEAALoAAAAVAAAApgAAAE0BAAAVAAAAIQDwAAAAAAAAAAAAAACAPwAAAAAAAAAAAACAPwAAAAAAAAAAAAAAAAAAAAAAAAAAAAAAAAAAAAAAAAAAJQAAAAwAAAAAAACAKAAAAAwAAAAFAAAAJQAAAAwAAAABAAAAGAAAAAwAAAAAAAAAEgAAAAwAAAABAAAAFgAAAAwAAAAAAAAAVAAAAEQBAAAWAAAApgAAAGABAAC6AAAAAQAAAKsqdEHHcXRBFgAAAKYAAAApAAAATAAAAAQAAAAVAAAApgAAAGIBAAC7AAAAoAAAAEYAaQByAG0AYQBkAG8AIABwAG8AcgA6ACAATQBJAFIAVABIAEEAIABWAEkAVgBJAEEATgBBACAAVABSAE8AQwBJAFUASwAgAFAATABFAFYAQQC5NwgAAAAEAAAABgAAAA4AAAAIAAAACQAAAAkAAAAEAAAACQAAAAkAAAAGAAAAAwAAAAQAAAAOAAAABAAAAAoAAAAIAAAACwAAAAoAAAAEAAAACgAAAAQAAAAKAAAABAAAAAoAAAAMAAAACgAAAAQAAAAIAAAACgAAAAwAAAAKAAAABAAAAAsAAAAJAAAABAAAAAkAAAAIAAAACAAAAAoAAAAK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nySajSJn6Bsq27UUi7HtyS7UK7JjTHgGZvQ84OdsRJI=</DigestValue>
    </Reference>
    <Reference Type="http://www.w3.org/2000/09/xmldsig#Object" URI="#idOfficeObject">
      <DigestMethod Algorithm="http://www.w3.org/2001/04/xmlenc#sha256"/>
      <DigestValue>KQSKHVetjgtIaRqvbQ7qooGVRpK7c89m0elvW0PcF5M=</DigestValue>
    </Reference>
    <Reference Type="http://uri.etsi.org/01903#SignedProperties" URI="#idSignedProperties">
      <Transforms>
        <Transform Algorithm="http://www.w3.org/TR/2001/REC-xml-c14n-20010315"/>
      </Transforms>
      <DigestMethod Algorithm="http://www.w3.org/2001/04/xmlenc#sha256"/>
      <DigestValue>d1uNNNHqY42+jtj9m9zv0ifCiZCQJ/9K4/ORezAaq7M=</DigestValue>
    </Reference>
  </SignedInfo>
  <SignatureValue>dig/2YK06puaBGuuEzAXT8lp211PA97eVmy1xSwcctcq4tzZf0Y9kOywppaDRqsjzmYIru+2z7nr
s9zYXQJFQ8xgB4lBVO3Uix1nwrH6Lh0DWL0HrJ72OBXG8IDFXX7TovLEI0YpGBqFfRa78TSsmqRv
hAmKndJcu/SXpMpt93ySTjQVAuPtR6C9zwQTzWIlTOQyZCSQ4Cge1MYvyYqiw+xeg+kSTmWP0p5d
XJnqOgvZrd8IuBBCY+J2JluRbKDwVybJza7/ZlC9am6lfX3eHuhY6b3eh4poeQcDtEUcKXFoVIvH
lzVqs/XJVF1i30xs5W5xrj/QGk2wQboNG8aRNw==</SignatureValue>
  <KeyInfo>
    <X509Data>
      <X509Certificate>MIIH/TCCBeWgAwIBAgITXAAAUT5htmnItkR38AAAAABRPjANBgkqhkiG9w0BAQsFADBXMRcwFQYDVQQFEw5SVUMgODAwODA2MTAtNzEVMBMGA1UEChMMQ09ERTEwMCBTLkEuMQswCQYDVQQGEwJQWTEYMBYGA1UEAxMPQ0EtQ09ERTEwMCBTLkEuMB4XDTIxMDIyNDE5MzYxNFoXDTIzMDIyNDE5MzYxNFowgZUxHTAbBgNVBAMTFEVER0FSIERBUklPIE1BUlRJTkVaMRcwFQYDVQQKEw5QRVJTT05BIEZJU0lDQTELMAkGA1UEBhMCUFkxFDASBgNVBCoTC0VER0FSIERBUklPMREwDwYDVQQEEwhNQVJUSU5FWjESMBAGA1UEBRMJQ0kxNTk1MzQwMREwDwYDVQQLEwhGSVJNQSBGMjCCASIwDQYJKoZIhvcNAQEBBQADggEPADCCAQoCggEBALo5NYpFUr8LrL6x6jTuj+wR8tc08pvkP4z3qjDM4vsa5SBxHb7PFc74ImVNd/ZtQMM+GkoXyKzzNLbLGeeCiV7wFmoyu2zHGnU910uGNfxTPonvVyyfbkjA7KLRbT1a9surfFwTOMAkiwyDYqCcWSLvbeXkslUN0WJcNscOhEDI7fxBRM5lWpUwpyQ9fb8BFRKrO/8htm+CIZ5n2+Fyd5/c7n6DLhGtQSAynDt+H6FBQjyJ9d1DJj3KC+ztkmouoInr7U0aZan5jzrJjbb8fV5ylqOECKV1tgZO43RTxJz8+vK9Fo9kz5Obn5U1v2WDTYRYvKdxS8Dw3hvxsWEbZMsCAwEAAaOCA4EwggN9MA4GA1UdDwEB/wQEAwIF4DAMBgNVHRMBAf8EAjAAMCAGA1UdJQEB/wQWMBQGCCsGAQUFBwMCBggrBgEFBQcDBDAdBgNVHQ4EFgQUS2I22yjCIvjotU8Q/q/tJH0Zxeo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IgYDVR0RBBswGYEXRURNQVJUSU5FWkBERUxPSVRURS5DT00wDQYJKoZIhvcNAQELBQADggIBAI7yum7vckOq6HegkDS63ZjWIAbVU4iouA8c9jQKze6KudJjpRRjaX/IVKTQhCw2K9QZEAYLt04BMHosBsF262yNhJuS0L5n9ym8f0GCZD+fnTjsqX8x6WOkBcyVUu2xiJQ8ejlDZN/GtU8UzF/L5T5CZ6KA8tA3QgicTUKigCs2z+EzbmwECmt7743Axvx142lg/ceepo9O6VHHX3e4+XIqxcwzP13nvzpF76naaDriWc7wz4Cx+fg5kKR1qXH0AF/3u7BszGYgdSr1bQGG59uUr+CgIpZ10flR69bpPpIy/tdNItQi+I0hsMK0rzkcBpk9hDq+8B6MqAWGdJubY0eBgJdbf1fgu35/etd2F5fgLFP7a2DoFBiSOYmo82smkJDOUdQFFc3nG8eA5dqmd3B31LH4nzeg/ta2SancjgLCfUiZJebCgM0v7WM6NUyETyYZ/9xROWVrYpHQ3cucz4ikgzSmJ2sT4u15RlEm0D7ok48MbPzZGp9AhJVnIFuQbYPxoxRUJZhL3WcD6iwrYb9Z+GCVyg1InKFW+O+T7OsipKdV69TtB5Vu63wHLl97jMiqTmFPQxJSJUC0G5xvlHEnAK0JAJdHW4BGtX4U7RiIoyxuSGZ0QgGk49l73PsUNQo9ItRgRmuD+Jqj2zVvTDVO8HMT79sO29dwiwsVfPB+</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1paNH6RRnsWoiwIYz0OqhgIzIykkNMXfiw3aKEkJzIU=</DigestValue>
      </Reference>
      <Reference URI="/xl/calcChain.xml?ContentType=application/vnd.openxmlformats-officedocument.spreadsheetml.calcChain+xml">
        <DigestMethod Algorithm="http://www.w3.org/2001/04/xmlenc#sha256"/>
        <DigestValue>SKmnCcWEc3vH0f/5KwAjdyOCaxD+8VenW28H3Xp2ZAc=</DigestValue>
      </Reference>
      <Reference URI="/xl/comments1.xml?ContentType=application/vnd.openxmlformats-officedocument.spreadsheetml.comments+xml">
        <DigestMethod Algorithm="http://www.w3.org/2001/04/xmlenc#sha256"/>
        <DigestValue>Sn5etqev5cj5fHeaG+sj6xs+Q6/OoWuY7L2aWPs7sDY=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OhHZnLx1wpPY3ZBCS8NO0NVw/bldZ3CiDDTqtNMGxPk=</DigestValue>
      </Reference>
      <Reference URI="/xl/drawings/drawing1.xml?ContentType=application/vnd.openxmlformats-officedocument.drawing+xml">
        <DigestMethod Algorithm="http://www.w3.org/2001/04/xmlenc#sha256"/>
        <DigestValue>uoGU9OeIdP8rVMXJvDoZdJtk4lzqrx028y0vy0BLq+g=</DigestValue>
      </Reference>
      <Reference URI="/xl/drawings/drawing2.xml?ContentType=application/vnd.openxmlformats-officedocument.drawing+xml">
        <DigestMethod Algorithm="http://www.w3.org/2001/04/xmlenc#sha256"/>
        <DigestValue>OHrRbuvTmAnYFsrR8MwgYWWAjAu44cONjT0zeqpIhNc=</DigestValue>
      </Reference>
      <Reference URI="/xl/drawings/drawing3.xml?ContentType=application/vnd.openxmlformats-officedocument.drawing+xml">
        <DigestMethod Algorithm="http://www.w3.org/2001/04/xmlenc#sha256"/>
        <DigestValue>UuBBE3050PxDEgGLUoPcG9Ndg81AoXE5Da2IHCK+8X4=</DigestValue>
      </Reference>
      <Reference URI="/xl/drawings/drawing4.xml?ContentType=application/vnd.openxmlformats-officedocument.drawing+xml">
        <DigestMethod Algorithm="http://www.w3.org/2001/04/xmlenc#sha256"/>
        <DigestValue>rdiSwJCbOf0u4q8iKqHByZHggBIumhZIS01vNpj1IB8=</DigestValue>
      </Reference>
      <Reference URI="/xl/drawings/drawing5.xml?ContentType=application/vnd.openxmlformats-officedocument.drawing+xml">
        <DigestMethod Algorithm="http://www.w3.org/2001/04/xmlenc#sha256"/>
        <DigestValue>GKs3hrNx6CuGYbOY9QeBYHRNSA38MRyqGQuOy8gDrUE=</DigestValue>
      </Reference>
      <Reference URI="/xl/drawings/drawing6.xml?ContentType=application/vnd.openxmlformats-officedocument.drawing+xml">
        <DigestMethod Algorithm="http://www.w3.org/2001/04/xmlenc#sha256"/>
        <DigestValue>EQPH/r93bhMPpB3cR8e3fGv+u3XYpkOGrblTxwTtgHQ=</DigestValue>
      </Reference>
      <Reference URI="/xl/drawings/drawing7.xml?ContentType=application/vnd.openxmlformats-officedocument.drawing+xml">
        <DigestMethod Algorithm="http://www.w3.org/2001/04/xmlenc#sha256"/>
        <DigestValue>85g25VeQcSTBL3iIMCEIixFSMq9FaYv2r0hYDpEbeWo=</DigestValue>
      </Reference>
      <Reference URI="/xl/drawings/vmlDrawing1.vml?ContentType=application/vnd.openxmlformats-officedocument.vmlDrawing">
        <DigestMethod Algorithm="http://www.w3.org/2001/04/xmlenc#sha256"/>
        <DigestValue>Vqn+ZV7qGONdc5XwdjRuxOxDao5cZC9KVDYcsuTDprQ=</DigestValue>
      </Reference>
      <Reference URI="/xl/drawings/vmlDrawing2.vml?ContentType=application/vnd.openxmlformats-officedocument.vmlDrawing">
        <DigestMethod Algorithm="http://www.w3.org/2001/04/xmlenc#sha256"/>
        <DigestValue>owUcUm7NexBtRjznHt/1eWO8zAdb5v2HL/LaQFaPUJc=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UhNgzlaruxEV+zyeCT12c5y1OZrtszhTcgSDchZrqJ0=</DigestValue>
      </Reference>
      <Reference URI="/xl/externalLinks/externalLink1.xml?ContentType=application/vnd.openxmlformats-officedocument.spreadsheetml.externalLink+xml">
        <DigestMethod Algorithm="http://www.w3.org/2001/04/xmlenc#sha256"/>
        <DigestValue>l6CeezNK4juU7bQEMU4eM+fk+mNcrh4BWQ9qh/IOavw=</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png?ContentType=image/png">
        <DigestMethod Algorithm="http://www.w3.org/2001/04/xmlenc#sha256"/>
        <DigestValue>5v657sv2r+xjv32phNITx0nJvU2jiKdbeuY61L2ctro=</DigestValue>
      </Reference>
      <Reference URI="/xl/media/image4.emf?ContentType=image/x-emf">
        <DigestMethod Algorithm="http://www.w3.org/2001/04/xmlenc#sha256"/>
        <DigestValue>HuKV8uusCwUmCvDPt5AJ6MBsKE9vTAVPBu3VZ224UJM=</DigestValue>
      </Reference>
      <Reference URI="/xl/media/image5.emf?ContentType=image/x-emf">
        <DigestMethod Algorithm="http://www.w3.org/2001/04/xmlenc#sha256"/>
        <DigestValue>2/o7VU2QSSK/8VCb/IOlUN4o6W2XWsG6dPaJlaoOcrw=</DigestValue>
      </Reference>
      <Reference URI="/xl/media/image6.emf?ContentType=image/x-emf">
        <DigestMethod Algorithm="http://www.w3.org/2001/04/xmlenc#sha256"/>
        <DigestValue>RnUSQllxZCIP8bqsLnxTyhAiFJ19R+ClH2Qj3IwcYR4=</DigestValue>
      </Reference>
      <Reference URI="/xl/media/image7.emf?ContentType=image/x-emf">
        <DigestMethod Algorithm="http://www.w3.org/2001/04/xmlenc#sha256"/>
        <DigestValue>4NW1qZRXi6bleyYhiYda0UupPKeNaI0NfZPyBEz0lnQ=</DigestValue>
      </Reference>
      <Reference URI="/xl/media/image8.emf?ContentType=image/x-emf">
        <DigestMethod Algorithm="http://www.w3.org/2001/04/xmlenc#sha256"/>
        <DigestValue>U7Y4yPfODBZGZ2yGf49Zbnk32m75sIoVZk3zaBab9lk=</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hVRJMY+PIxqnel5nOgucSAqCc2gtydZ0Ahlm48E/BHg=</DigestValue>
      </Reference>
      <Reference URI="/xl/printerSettings/printerSettings12.bin?ContentType=application/vnd.openxmlformats-officedocument.spreadsheetml.printerSettings">
        <DigestMethod Algorithm="http://www.w3.org/2001/04/xmlenc#sha256"/>
        <DigestValue>jZAxV9BKicsRkBpueMuvwjQVVa8/mEG1tJG2hvHdbbs=</DigestValue>
      </Reference>
      <Reference URI="/xl/printerSettings/printerSettings2.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hqnMLvZ6XBY2fH1KhK00vJXWuxlSZRWkoKrdKDrIF2Q=</DigestValue>
      </Reference>
      <Reference URI="/xl/printerSettings/printerSettings4.bin?ContentType=application/vnd.openxmlformats-officedocument.spreadsheetml.printerSettings">
        <DigestMethod Algorithm="http://www.w3.org/2001/04/xmlenc#sha256"/>
        <DigestValue>6BeJ0ly19NajgYpQmfztqMcPJtFkVHsLwpu/oiXrenQ=</DigestValue>
      </Reference>
      <Reference URI="/xl/printerSettings/printerSettings5.bin?ContentType=application/vnd.openxmlformats-officedocument.spreadsheetml.printerSettings">
        <DigestMethod Algorithm="http://www.w3.org/2001/04/xmlenc#sha256"/>
        <DigestValue>Wqm1fOu3+29IrP0cdXD6iyyxD6yTInd4sr2seUanF8w=</DigestValue>
      </Reference>
      <Reference URI="/xl/printerSettings/printerSettings6.bin?ContentType=application/vnd.openxmlformats-officedocument.spreadsheetml.printerSettings">
        <DigestMethod Algorithm="http://www.w3.org/2001/04/xmlenc#sha256"/>
        <DigestValue>yafQoiqsHuJ5rXk4BhhOpeF5HDflrPmt4ejQBVK8Sy4=</DigestValue>
      </Reference>
      <Reference URI="/xl/printerSettings/printerSettings7.bin?ContentType=application/vnd.openxmlformats-officedocument.spreadsheetml.printerSettings">
        <DigestMethod Algorithm="http://www.w3.org/2001/04/xmlenc#sha256"/>
        <DigestValue>s6l80irlBTW+uFk7nR5c7WcaDa2jSh3MPBgl0IjaDO0=</DigestValue>
      </Reference>
      <Reference URI="/xl/printerSettings/printerSettings8.bin?ContentType=application/vnd.openxmlformats-officedocument.spreadsheetml.printerSettings">
        <DigestMethod Algorithm="http://www.w3.org/2001/04/xmlenc#sha256"/>
        <DigestValue>jWWxhhVa7vazfmDSyEWBQI1jl9gXdOteC4C/xm0muHY=</DigestValue>
      </Reference>
      <Reference URI="/xl/printerSettings/printerSettings9.bin?ContentType=application/vnd.openxmlformats-officedocument.spreadsheetml.printerSettings">
        <DigestMethod Algorithm="http://www.w3.org/2001/04/xmlenc#sha256"/>
        <DigestValue>AJzHPuZjWFngczH/xsUd62OVqmQdA8sSRt3Y8JhmUCw=</DigestValue>
      </Reference>
      <Reference URI="/xl/sharedStrings.xml?ContentType=application/vnd.openxmlformats-officedocument.spreadsheetml.sharedStrings+xml">
        <DigestMethod Algorithm="http://www.w3.org/2001/04/xmlenc#sha256"/>
        <DigestValue>31jRQCkXa3llXc1EKdfHvHGPO2G6llFTHReXTgp4qOU=</DigestValue>
      </Reference>
      <Reference URI="/xl/styles.xml?ContentType=application/vnd.openxmlformats-officedocument.spreadsheetml.styles+xml">
        <DigestMethod Algorithm="http://www.w3.org/2001/04/xmlenc#sha256"/>
        <DigestValue>XFDRxkXIJKAE7A52CtK1SvsWosurNj2Z1F97UyDSbNQ=</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AGJHiWX+EC8dPEs/xeNG91urreFrMSPf6YRvodf7F3c=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GqqoE7oijdyyKE5c01WJ3kyTq9kwA3rxPGxGJJfeJW0=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USfWCE7ZRq7RFgZ8lfWN7svR9T6+KEpU1W0SOwA1Ua4=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SDuTS69VsFjutljmfzx+FCbCQMnG5iTyBDc97dM0e7Y=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h9h4UunWNdYx+Bk2/HHk8MoLu038GIMjBRfxz9UL+dE=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jzmCIyjoG/vIfhaunuP+NU6Tdz/XzGx64KwcDaG18zY=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qllNTyCswactZpnYBJ5MKUoxPsxFZCrvhk/CpzAPAzY=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oIz2QtWN7Qy3auf2JJ2QqCgW2+LoWuBYIQ5R01s3LS0=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H+3NNwc7bh45Enp7mmddSwz5gttgTrRrw4wFnHqgBfE=</DigestValue>
      </Reference>
      <Reference URI="/xl/worksheets/sheet10.xml?ContentType=application/vnd.openxmlformats-officedocument.spreadsheetml.worksheet+xml">
        <DigestMethod Algorithm="http://www.w3.org/2001/04/xmlenc#sha256"/>
        <DigestValue>HKdWn7BDIh2GUI9KM28uazQXNBo40t7SwiGa4X/W7d8=</DigestValue>
      </Reference>
      <Reference URI="/xl/worksheets/sheet11.xml?ContentType=application/vnd.openxmlformats-officedocument.spreadsheetml.worksheet+xml">
        <DigestMethod Algorithm="http://www.w3.org/2001/04/xmlenc#sha256"/>
        <DigestValue>Sc6Xm+TEOJjK9L5qLUhlj39opdQlyTONK1bC8kgqLcM=</DigestValue>
      </Reference>
      <Reference URI="/xl/worksheets/sheet12.xml?ContentType=application/vnd.openxmlformats-officedocument.spreadsheetml.worksheet+xml">
        <DigestMethod Algorithm="http://www.w3.org/2001/04/xmlenc#sha256"/>
        <DigestValue>2/HnQVqFt1eUyBPGTc5l/hD8sFsYNBrquV6ZK4sLTJk=</DigestValue>
      </Reference>
      <Reference URI="/xl/worksheets/sheet2.xml?ContentType=application/vnd.openxmlformats-officedocument.spreadsheetml.worksheet+xml">
        <DigestMethod Algorithm="http://www.w3.org/2001/04/xmlenc#sha256"/>
        <DigestValue>lGVasesJ/y5JhKKMj6FQphrip/GlvvMZ3J+7LWpDY+0=</DigestValue>
      </Reference>
      <Reference URI="/xl/worksheets/sheet3.xml?ContentType=application/vnd.openxmlformats-officedocument.spreadsheetml.worksheet+xml">
        <DigestMethod Algorithm="http://www.w3.org/2001/04/xmlenc#sha256"/>
        <DigestValue>fZSAUagMNCqi5N8gkjMfkUiU4HviOQIl238XddOO+7Y=</DigestValue>
      </Reference>
      <Reference URI="/xl/worksheets/sheet4.xml?ContentType=application/vnd.openxmlformats-officedocument.spreadsheetml.worksheet+xml">
        <DigestMethod Algorithm="http://www.w3.org/2001/04/xmlenc#sha256"/>
        <DigestValue>KSVKNi3HJ+8lRmKzzgd0yPoBixjA3Q45P3OLtuHIkfA=</DigestValue>
      </Reference>
      <Reference URI="/xl/worksheets/sheet5.xml?ContentType=application/vnd.openxmlformats-officedocument.spreadsheetml.worksheet+xml">
        <DigestMethod Algorithm="http://www.w3.org/2001/04/xmlenc#sha256"/>
        <DigestValue>UKFB37ikUd94dk4g/LkpP6S8lVikRBOxPZZoFpjjcLo=</DigestValue>
      </Reference>
      <Reference URI="/xl/worksheets/sheet6.xml?ContentType=application/vnd.openxmlformats-officedocument.spreadsheetml.worksheet+xml">
        <DigestMethod Algorithm="http://www.w3.org/2001/04/xmlenc#sha256"/>
        <DigestValue>1VOjbuvZPw/ePGxZwVhGQ88UIAHFXi4kGLc9RvGhOdQ=</DigestValue>
      </Reference>
      <Reference URI="/xl/worksheets/sheet7.xml?ContentType=application/vnd.openxmlformats-officedocument.spreadsheetml.worksheet+xml">
        <DigestMethod Algorithm="http://www.w3.org/2001/04/xmlenc#sha256"/>
        <DigestValue>P6jOChex2RBlBSFJkjrm5Wxyr4b4l0YR8roQwDQl/L4=</DigestValue>
      </Reference>
      <Reference URI="/xl/worksheets/sheet8.xml?ContentType=application/vnd.openxmlformats-officedocument.spreadsheetml.worksheet+xml">
        <DigestMethod Algorithm="http://www.w3.org/2001/04/xmlenc#sha256"/>
        <DigestValue>HyK7B4bGjFF8OLAt9plFCxP6Iao0YZiT7CwIHZvfgeI=</DigestValue>
      </Reference>
      <Reference URI="/xl/worksheets/sheet9.xml?ContentType=application/vnd.openxmlformats-officedocument.spreadsheetml.worksheet+xml">
        <DigestMethod Algorithm="http://www.w3.org/2001/04/xmlenc#sha256"/>
        <DigestValue>Bk8uZj3Xq4Xx23bZxGWYGZXUAHD+GXkKxz9mtbX2RmM=</DigestValue>
      </Reference>
    </Manifest>
    <SignatureProperties>
      <SignatureProperty Id="idSignatureTime" Target="#idPackageSignature">
        <mdssi:SignatureTime xmlns:mdssi="http://schemas.openxmlformats.org/package/2006/digital-signature">
          <mdssi:Format>YYYY-MM-DDThh:mm:ssTZD</mdssi:Format>
          <mdssi:Value>2022-04-01T04:14:33Z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Inicialado al solo efecto de su identificación con nuestro informe de auditoria al 31 de marzo de 2021</SignatureComments>
          <WindowsVersion>10.0</WindowsVersion>
          <OfficeVersion>16.0.13127/21</OfficeVersion>
          <ApplicationVersion>16.0.13127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2022-04-01T04:14:33Z</xd:SigningTime>
          <xd:SigningCertificate>
            <xd:Cert>
              <xd:CertDigest>
                <DigestMethod Algorithm="http://www.w3.org/2001/04/xmlenc#sha256"/>
                <DigestValue>LfKO5RtUDlhZrQJLXEh9UGHsfvGtZi81XPqQbNqPbz8=</DigestValue>
              </xd:CertDigest>
              <xd:IssuerSerial>
                <X509IssuerName>CN=CA-CODE100 S.A., C=PY, O=CODE100 S.A., SERIALNUMBER=RUC 80080610-7</X509IssuerName>
                <X509SerialNumber>2051668666256189238824334836286521845689110846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WU8PRfuCBUPA3IeJS55dPozWZsw=</DigestValue>
    </Reference>
    <Reference URI="#idOfficeObject" Type="http://www.w3.org/2000/09/xmldsig#Object">
      <DigestMethod Algorithm="http://www.w3.org/2000/09/xmldsig#sha1"/>
      <DigestValue>LavD3NwUJkXZJIE1bK/tBxIHBPc=</DigestValue>
    </Reference>
    <Reference URI="#idValidSigLnImg" Type="http://www.w3.org/2000/09/xmldsig#Object">
      <DigestMethod Algorithm="http://www.w3.org/2000/09/xmldsig#sha1"/>
      <DigestValue>qk2FwBAypFV0+OHAaJBl8QK9YH4=</DigestValue>
    </Reference>
    <Reference URI="#idInvalidSigLnImg" Type="http://www.w3.org/2000/09/xmldsig#Object">
      <DigestMethod Algorithm="http://www.w3.org/2000/09/xmldsig#sha1"/>
      <DigestValue>fPcRCCAk0mrO9ObAZlUQZ0+A7no=</DigestValue>
    </Reference>
  </SignedInfo>
  <SignatureValue>
    HTJ60VDoFnzD7rzCuYLPgiDxl4s9EGJwCCWfYTI6cUod8zuMOuWQk8nv2N4yDUO8sEHqtofl
    E3QXOXpv+ytD78tS/TzLSNPXubRg2ifn7g0aZPIgsChGiJXZ7CI6ocW8eYrUanneccTy46r3
    MHuP/NcArwfKD3HbivaUZ3pxSbs+Q5akidLLHIttnf5hpBNwIGiwG7k5wGy8es3N2QV3m85L
    ndrrHMzvYohBYYb3RAZqbrP4MFEVvVc0f/f9ru7gXPCGeS15PuX7z+/ui9AB6fFoEfDIYUMZ
    LQKQR7dfjPO9F0YY0HRMVTHaBXbv/ZYCIc8ZaRPal02GDPrDqsIVyw==
  </SignatureValue>
  <KeyInfo>
    <KeyValue>
      <RSAKeyValue>
        <Modulus>
            x+IrFZRyfdbZWmnrjDiWGU9hhexRbDxF8WXnu5VfAEnoRePpkRtanfoM+Z9ovH3hKI+e0ix5
            fl9IkADRzdhn0FRYKiHJGlBR1Zmru6uL7LMvTtiwovGKdIJL8UGAF7xYt3gZLk6y7m6l4eZk
            5iP9jVJk4PE4jGgESlRzj47jYJYnL9keTsM9/EJaT0LlWE34B/9xjWNFxu2JCL+BuE44NIJi
            Ps2j3GABix2M7jyPnxBknxkggY2GYt8UnbvOJTSuZgYu1MHQeS/ebU1YMrDJ0nh/e+yScVXx
            RvE6fS58U7hdORFMpCrMTGs16pENgxJbAQDeETT8ID2JD/1JgJLvBw==
          </Modulus>
        <Exponent>AQAB</Exponent>
      </RSAKeyValue>
    </KeyValue>
    <X509Data>
      <X509Certificate>
          MIIIETCCBfmgAwIBAgITXAAAiYA3IDiFCQ3TxAAAAACJgDANBgkqhkiG9w0BAQsFADBXMRcw
          FQYDVQQFEw5SVUMgODAwODA2MTAtNzEVMBMGA1UEChMMQ09ERTEwMCBTLkEuMQswCQYDVQQG
          EwJQWTEYMBYGA1UEAxMPQ0EtQ09ERTEwMCBTLkEuMB4XDTIxMDkwMzEyNDAyM1oXDTIzMDkw
          MzEyNDAyM1owgasxKDAmBgNVBAMTH0dVSUxMRVJNTyBBTEVYSVMgQ0VTUEVERVMgTUFaVVIx
          FzAVBgNVBAoTDlBFUlNPTkEgRklTSUNBMQswCQYDVQQGEwJQWTEZMBcGA1UEKhMQR1VJTExF
          Uk1PIEFMRVhJUzEXMBUGA1UEBBMOQ0VTUEVERVMgTUFaVVIxEjAQBgNVBAUTCUNJMjY3NzIw
          NDERMA8GA1UECxMIRklSTUEgRjIwggEiMA0GCSqGSIb3DQEBAQUAA4IBDwAwggEKAoIBAQDH
          4isVlHJ91tlaaeuMOJYZT2GF7FFsPEXxZee7lV8ASehF4+mRG1qd+gz5n2i8feEoj57SLHl+
          X0iQANHN2GfQVFgqIckaUFHVmau7q4vssy9O2LCi8Yp0gkvxQYAXvFi3eBkuTrLubqXh5mTm
          I/2NUmTg8TiMaARKVHOPjuNglicv2R5Owz38QlpPQuVYTfgH/3GNY0XG7YkIv4G4Tjg0gmI+
          zaPcYAGLHYzuPI+fEGSfGSCBjYZi3xSdu84lNK5mBi7UwdB5L95tTVgysMnSeH977JJxVfFG
          8Tp9LnxTuF05EUykKsxMazXqkQ2DElsBAN4RNPwgPYkP/UmAku8HAgMBAAGjggN/MIIDezAO
          BgNVHQ8BAf8EBAMCBeAwDAYDVR0TAQH/BAIwADAgBgNVHSUBAf8EFjAUBggrBgEFBQcDAgYI
          KwYBBQUHAwQwHQYDVR0OBBYEFIUfAH7ioEyVdnLsCcBfjnVLkEvKMB8GA1UdIwQYMBaAFCf2
          2jsLf5P4WRLQFapCz7KWlj1FMIGIBgNVHR8EgYAwfjB8oHqgeIY6aHR0cDovL2NhMS5jb2Rl
          MTAwLmNvbS5weS9maXJtYS1kaWdpdGFsL2NybC9DQS1DT0RFMTAwLmNybIY6aHR0cDovL2Nh
          Mi5jb2RlMTAwLmNvbS5weS9maXJtYS1kaWdpdGFsL2NybC9DQS1DT0RFMTAwLmNybDCB+AYI
          KwYBBQUHAQEEgeswgegwRgYIKwYBBQUHMAKGOmh0dHA6Ly9jYTEuY29kZTEwMC5jb20ucHkv
          ZmlybWEtZGlnaXRhbC9jZXIvQ0EtQ09ERTEwMC5jZXIwRgYIKwYBBQUHMAKGOmh0dHA6Ly9j
          YTIuY29kZTEwMC5jb20ucHkvZmlybWEtZGlnaXRhbC9jZXIvQ0EtQ09ERTEwMC5jZXIwKgYI
          KwYBBQUHMAGGHmh0dHA6Ly9jYTEuY29kZTEwMC5jb20ucHkvb2NzcDAqBggrBgEFBQcwAYYe
          aHR0cDovL2NhMi5jb2RlMTAwLmNvbS5weS9vY3NwMIIBTwYDVR0gBIIBRjCCAUIwggE+Bgwr
          BgEEAYLZSgEBAQYwggEsMGwGCCsGAQUFBwIBFmBodHRwOi8vd3d3LmNvZGUxMDAuY29tLnB5
          L2Zpcm1hLWRpZ2l0YWwvQ09ERTEwMCUyMFBvbGl0aWNhJTIwZGUlMjBDZXJ0aWZpY2FjaW9u
          JTIwRjIlMjB2Mi4wLnBkZgAwZgYIKwYBBQUHAgIwWh5YAFAAbwBsAGkAdABpAGMAYQAgAGQA
          ZQAgAGMAZQByAHQAaQBmAGkAYwBhAGMAaQBvAG4AIABGADIAIABkAGUAIABDAG8AZABlADEA
          MAAwACAAUwAuAEEALjBUBggrBgEFBQcCAjBIHkYAQwBvAGQAZQAgADEAMAAwACAAUwAuAEEA
          LgAgAEMAZQByAHQAaQBmAGkAYwBhAHQAZQAgAFAAbwBsAGkAYwB5ACAARgAyMCAGA1UdEQQZ
          MBeBFUdDRVNQRURFU1ZDQEdNQUlMLkNPTTANBgkqhkiG9w0BAQsFAAOCAgEAVUUHMB5tVq/3
          qspBt3UKHkh9A61OE++sCnGxHK6zLBtXy4rmBmXrqs+NxpnZH3ZHGGBY7J3uCifabwfOr8f9
          tPUX+37AXdBulAiSftZ91EuCeNhf0iCiuRfApSj1REPp3Qe7cfZCppCFwMJ8hmvcAd10V1D8
          BU599ogQLJyed0VGixop6bug2ARdkiajSbMvqzyE3wcRp84i985J15eFySI86AHLVsVskTdF
          0cR4GksDWwnIn+RdB0gwyLNm4ScSoXchUIPBhsUsVsSBf8jSK63StjxNJ9irfN/w/9IsYKI7
          bphBBBrJbeYhsp3Hfh/CNnge8f86UYBQ3uvKHkvzBTs3/2w0+4tuKvVeAqR6shoDP+bql61Z
          YAaX1l0uscqveaHtxn5HfdRrijELUh27Axt2PiDN/uNmVCP+kaNu6tedt3kAWFgoWetWliwp
          tVfoogcTDCP3CbL3b9uStg8dOL74oPZsmBXLJKdwbIo47AUnoAayoNg3Htkg5/7C5b5T0E6W
          At55nv54xAMvSPJJm0yuZSCdDvEexiNKuUHdCbom3WhkzmPt1q1F3TAlYw+4SIl4BFJMzGJm
          JQCT6Axunp5RT1XKobeQf9cmCZG96tWq9mTdIkQsLxC9xphBm5rxjLp/S0N2j03Q2RiOKlNg
          75DM42WcFJTXYbAqxY4C2Og=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7lR++lBr3Fn1gQzB/ArF77LXKQE=</DigestValue>
      </Reference>
      <Reference URI="/xl/comments1.xml?ContentType=application/vnd.openxmlformats-officedocument.spreadsheetml.comments+xml">
        <DigestMethod Algorithm="http://www.w3.org/2000/09/xmldsig#sha1"/>
        <DigestValue>HN1XS99+iNAIGv5kQPS4XV6xeao=</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V/SVH0utVLzj+WoGm9ENw6p6Gw4=</DigestValue>
      </Reference>
      <Reference URI="/xl/drawings/_rels/drawing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V/SVH0utVLzj+WoGm9ENw6p6Gw4=</DigestValue>
      </Reference>
      <Reference URI="/xl/drawings/_rels/drawing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V/SVH0utVLzj+WoGm9ENw6p6Gw4=</DigestValue>
      </Reference>
      <Reference URI="/xl/drawings/_rels/drawing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V/SVH0utVLzj+WoGm9ENw6p6Gw4=</DigestValue>
      </Reference>
      <Reference URI="/xl/drawings/_rels/drawing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V/SVH0utVLzj+WoGm9ENw6p6Gw4=</DigestValue>
      </Reference>
      <Reference URI="/xl/drawings/_rels/drawing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V/SVH0utVLzj+WoGm9ENw6p6Gw4=</DigestValue>
      </Reference>
      <Reference URI="/xl/drawings/_rels/vmlDrawing2.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ntcetGsQ+BqMjRD749cHg+Issrs=</DigestValue>
      </Reference>
      <Reference URI="/xl/drawings/drawing1.xml?ContentType=application/vnd.openxmlformats-officedocument.drawing+xml">
        <DigestMethod Algorithm="http://www.w3.org/2000/09/xmldsig#sha1"/>
        <DigestValue>/lZJM1ZN8rKP/a2J0DyYOeuskyE=</DigestValue>
      </Reference>
      <Reference URI="/xl/drawings/drawing2.xml?ContentType=application/vnd.openxmlformats-officedocument.drawing+xml">
        <DigestMethod Algorithm="http://www.w3.org/2000/09/xmldsig#sha1"/>
        <DigestValue>+SSckNOfcq8DaBgTBoALglLAmOU=</DigestValue>
      </Reference>
      <Reference URI="/xl/drawings/drawing3.xml?ContentType=application/vnd.openxmlformats-officedocument.drawing+xml">
        <DigestMethod Algorithm="http://www.w3.org/2000/09/xmldsig#sha1"/>
        <DigestValue>zYgV0NILNmXzzzw9zEECrP4ecf0=</DigestValue>
      </Reference>
      <Reference URI="/xl/drawings/drawing4.xml?ContentType=application/vnd.openxmlformats-officedocument.drawing+xml">
        <DigestMethod Algorithm="http://www.w3.org/2000/09/xmldsig#sha1"/>
        <DigestValue>97ilZKY8gPVH8gQ+xOlegAFPS2s=</DigestValue>
      </Reference>
      <Reference URI="/xl/drawings/drawing5.xml?ContentType=application/vnd.openxmlformats-officedocument.drawing+xml">
        <DigestMethod Algorithm="http://www.w3.org/2000/09/xmldsig#sha1"/>
        <DigestValue>J+jljMtPuO5WVWKs+GzG86rMfZ4=</DigestValue>
      </Reference>
      <Reference URI="/xl/drawings/drawing6.xml?ContentType=application/vnd.openxmlformats-officedocument.drawing+xml">
        <DigestMethod Algorithm="http://www.w3.org/2000/09/xmldsig#sha1"/>
        <DigestValue>qwMWluIPcklgmGuj99ryvX/UVfE=</DigestValue>
      </Reference>
      <Reference URI="/xl/drawings/drawing7.xml?ContentType=application/vnd.openxmlformats-officedocument.drawing+xml">
        <DigestMethod Algorithm="http://www.w3.org/2000/09/xmldsig#sha1"/>
        <DigestValue>u47VWR8bhBDPXY7+STubJ9tlEpU=</DigestValue>
      </Reference>
      <Reference URI="/xl/drawings/vmlDrawing1.vml?ContentType=application/vnd.openxmlformats-officedocument.vmlDrawing">
        <DigestMethod Algorithm="http://www.w3.org/2000/09/xmldsig#sha1"/>
        <DigestValue>d74eI6zT+iVF/alzbB7fBgM8VVc=</DigestValue>
      </Reference>
      <Reference URI="/xl/drawings/vmlDrawing2.vml?ContentType=application/vnd.openxmlformats-officedocument.vmlDrawing">
        <DigestMethod Algorithm="http://www.w3.org/2000/09/xmldsig#sha1"/>
        <DigestValue>nlmPFTW1aDrGTXPeBGXER2Z6IbQ=</DigestValue>
      </Reference>
      <Reference URI="/xl/externalLinks/externalLink1.xml?ContentType=application/vnd.openxmlformats-officedocument.spreadsheetml.externalLink+xml">
        <DigestMethod Algorithm="http://www.w3.org/2000/09/xmldsig#sha1"/>
        <DigestValue>7a4utVm/I5GeQveMsgBbjZPl2Co=</DigestValue>
      </Reference>
      <Reference URI="/xl/media/image1.png?ContentType=image/png">
        <DigestMethod Algorithm="http://www.w3.org/2000/09/xmldsig#sha1"/>
        <DigestValue>1s1x+2L3Ec0u7idAkQxrMJotkpY=</DigestValue>
      </Reference>
      <Reference URI="/xl/media/image2.png?ContentType=image/png">
        <DigestMethod Algorithm="http://www.w3.org/2000/09/xmldsig#sha1"/>
        <DigestValue>JY3/2MbX3vtsvPZVrfbNYhHN8NE=</DigestValue>
      </Reference>
      <Reference URI="/xl/media/image3.png?ContentType=image/png">
        <DigestMethod Algorithm="http://www.w3.org/2000/09/xmldsig#sha1"/>
        <DigestValue>uKCefDBrq5mB8EiXKCLgBmlNoYU=</DigestValue>
      </Reference>
      <Reference URI="/xl/media/image4.emf?ContentType=image/x-emf">
        <DigestMethod Algorithm="http://www.w3.org/2000/09/xmldsig#sha1"/>
        <DigestValue>aB6Wi0uY0Py3J/2lQTnIIk1Qw8w=</DigestValue>
      </Reference>
      <Reference URI="/xl/media/image5.emf?ContentType=image/x-emf">
        <DigestMethod Algorithm="http://www.w3.org/2000/09/xmldsig#sha1"/>
        <DigestValue>RIF1y/Yf9RTMGpbT6xqoPu0DKl8=</DigestValue>
      </Reference>
      <Reference URI="/xl/media/image6.emf?ContentType=image/x-emf">
        <DigestMethod Algorithm="http://www.w3.org/2000/09/xmldsig#sha1"/>
        <DigestValue>WrPXk+d6fy5FPisiKtsrramNExY=</DigestValue>
      </Reference>
      <Reference URI="/xl/media/image7.emf?ContentType=image/x-emf">
        <DigestMethod Algorithm="http://www.w3.org/2000/09/xmldsig#sha1"/>
        <DigestValue>M38oMEVmeDhWjg7lVqdQcAPEiuc=</DigestValue>
      </Reference>
      <Reference URI="/xl/media/image8.emf?ContentType=image/x-emf">
        <DigestMethod Algorithm="http://www.w3.org/2000/09/xmldsig#sha1"/>
        <DigestValue>heuq0V4ncvpMoZlhZlTH/TIhtrQ=</DigestValue>
      </Reference>
      <Reference URI="/xl/printerSettings/printerSettings1.bin?ContentType=application/vnd.openxmlformats-officedocument.spreadsheetml.printerSettings">
        <DigestMethod Algorithm="http://www.w3.org/2000/09/xmldsig#sha1"/>
        <DigestValue>t71+vZj1s+FLRygP6twJuQy9DVw=</DigestValue>
      </Reference>
      <Reference URI="/xl/printerSettings/printerSettings10.bin?ContentType=application/vnd.openxmlformats-officedocument.spreadsheetml.printerSettings">
        <DigestMethod Algorithm="http://www.w3.org/2000/09/xmldsig#sha1"/>
        <DigestValue>0P/Jyn9una3Totj2GGhIfZD0+vo=</DigestValue>
      </Reference>
      <Reference URI="/xl/printerSettings/printerSettings11.bin?ContentType=application/vnd.openxmlformats-officedocument.spreadsheetml.printerSettings">
        <DigestMethod Algorithm="http://www.w3.org/2000/09/xmldsig#sha1"/>
        <DigestValue>5xN++w9e5CWXmaglvnbla/NrAPI=</DigestValue>
      </Reference>
      <Reference URI="/xl/printerSettings/printerSettings12.bin?ContentType=application/vnd.openxmlformats-officedocument.spreadsheetml.printerSettings">
        <DigestMethod Algorithm="http://www.w3.org/2000/09/xmldsig#sha1"/>
        <DigestValue>+hBHAz9cdTbpN6mU4SAYU3u5O4k=</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qK9Yh5DjwExX1Fp7mQFZa7rN4R0=</DigestValue>
      </Reference>
      <Reference URI="/xl/printerSettings/printerSettings4.bin?ContentType=application/vnd.openxmlformats-officedocument.spreadsheetml.printerSettings">
        <DigestMethod Algorithm="http://www.w3.org/2000/09/xmldsig#sha1"/>
        <DigestValue>yFKeHy/xbKCPB1yex4RARDFZMH8=</DigestValue>
      </Reference>
      <Reference URI="/xl/printerSettings/printerSettings5.bin?ContentType=application/vnd.openxmlformats-officedocument.spreadsheetml.printerSettings">
        <DigestMethod Algorithm="http://www.w3.org/2000/09/xmldsig#sha1"/>
        <DigestValue>SVAoQt3/zyC+EEmAFgrPAINSqoE=</DigestValue>
      </Reference>
      <Reference URI="/xl/printerSettings/printerSettings6.bin?ContentType=application/vnd.openxmlformats-officedocument.spreadsheetml.printerSettings">
        <DigestMethod Algorithm="http://www.w3.org/2000/09/xmldsig#sha1"/>
        <DigestValue>Q6zFovXq1p5WX1IdY7UPL6h2Yd4=</DigestValue>
      </Reference>
      <Reference URI="/xl/printerSettings/printerSettings7.bin?ContentType=application/vnd.openxmlformats-officedocument.spreadsheetml.printerSettings">
        <DigestMethod Algorithm="http://www.w3.org/2000/09/xmldsig#sha1"/>
        <DigestValue>QGnm/Jt/MyIECaMOuqEh2rDX4ic=</DigestValue>
      </Reference>
      <Reference URI="/xl/printerSettings/printerSettings8.bin?ContentType=application/vnd.openxmlformats-officedocument.spreadsheetml.printerSettings">
        <DigestMethod Algorithm="http://www.w3.org/2000/09/xmldsig#sha1"/>
        <DigestValue>o54cB1lm6T29m7UoXpg2Nn4ZSfs=</DigestValue>
      </Reference>
      <Reference URI="/xl/printerSettings/printerSettings9.bin?ContentType=application/vnd.openxmlformats-officedocument.spreadsheetml.printerSettings">
        <DigestMethod Algorithm="http://www.w3.org/2000/09/xmldsig#sha1"/>
        <DigestValue>gV9EV+J7AFL8jugnIRz+ISsHrGI=</DigestValue>
      </Reference>
      <Reference URI="/xl/sharedStrings.xml?ContentType=application/vnd.openxmlformats-officedocument.spreadsheetml.sharedStrings+xml">
        <DigestMethod Algorithm="http://www.w3.org/2000/09/xmldsig#sha1"/>
        <DigestValue>dNtnZzOxH+ltf9ZcqvHRj3Zt2ug=</DigestValue>
      </Reference>
      <Reference URI="/xl/styles.xml?ContentType=application/vnd.openxmlformats-officedocument.spreadsheetml.styles+xml">
        <DigestMethod Algorithm="http://www.w3.org/2000/09/xmldsig#sha1"/>
        <DigestValue>+vmMrYIvvKeNZQaWhPeWwjO+Dw0=</DigestValue>
      </Reference>
      <Reference URI="/xl/theme/theme1.xml?ContentType=application/vnd.openxmlformats-officedocument.theme+xml">
        <DigestMethod Algorithm="http://www.w3.org/2000/09/xmldsig#sha1"/>
        <DigestValue>0CoHk47w3CftHIU+Tp/2j+DuYII=</DigestValue>
      </Reference>
      <Reference URI="/xl/workbook.xml?ContentType=application/vnd.openxmlformats-officedocument.spreadsheetml.sheet.main+xml">
        <DigestMethod Algorithm="http://www.w3.org/2000/09/xmldsig#sha1"/>
        <DigestValue>xF+SeArQB+z9pIrwyGzBOw0/4Go=</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UOhlsWYvpUG90ikRjWiTSRzvmRc=</DigestValue>
      </Reference>
      <Reference URI="/xl/worksheets/_rels/sheet1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yKvpC46kzVmy8Mwxw14xE93Ua7s=</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DBV/DucBXvIcORh7+SJsTs7EbRI=</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4"/>
          </Transform>
          <Transform Algorithm="http://www.w3.org/TR/2001/REC-xml-c14n-20010315"/>
        </Transforms>
        <DigestMethod Algorithm="http://www.w3.org/2000/09/xmldsig#sha1"/>
        <DigestValue>XErzVZRv5l+3/2+Yj/c5vFyMteU=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yIDLR0LLENS8mt6pMZjN1jhuEdA=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ABlzwabqi0GFZ3mg/nbNQvLdbko=</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po2CIS5qW4fotviygr+Ax/VQvY0=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L0pAFV9safUwcAjVKpL7L40UeWQ=</DigestValue>
      </Reference>
      <Reference URI="/xl/worksheets/sheet10.xml?ContentType=application/vnd.openxmlformats-officedocument.spreadsheetml.worksheet+xml">
        <DigestMethod Algorithm="http://www.w3.org/2000/09/xmldsig#sha1"/>
        <DigestValue>7RrnMFhtEtFHP7mMtR3TX/B9XOI=</DigestValue>
      </Reference>
      <Reference URI="/xl/worksheets/sheet11.xml?ContentType=application/vnd.openxmlformats-officedocument.spreadsheetml.worksheet+xml">
        <DigestMethod Algorithm="http://www.w3.org/2000/09/xmldsig#sha1"/>
        <DigestValue>UfH0eG5ABvChijDp0nLSM8b/szo=</DigestValue>
      </Reference>
      <Reference URI="/xl/worksheets/sheet12.xml?ContentType=application/vnd.openxmlformats-officedocument.spreadsheetml.worksheet+xml">
        <DigestMethod Algorithm="http://www.w3.org/2000/09/xmldsig#sha1"/>
        <DigestValue>XhiRaPufelr5xw4ylm9ityA05Xg=</DigestValue>
      </Reference>
      <Reference URI="/xl/worksheets/sheet2.xml?ContentType=application/vnd.openxmlformats-officedocument.spreadsheetml.worksheet+xml">
        <DigestMethod Algorithm="http://www.w3.org/2000/09/xmldsig#sha1"/>
        <DigestValue>BmQwCn9asZN4OzgNeYqnNzEhDhA=</DigestValue>
      </Reference>
      <Reference URI="/xl/worksheets/sheet3.xml?ContentType=application/vnd.openxmlformats-officedocument.spreadsheetml.worksheet+xml">
        <DigestMethod Algorithm="http://www.w3.org/2000/09/xmldsig#sha1"/>
        <DigestValue>oE+J5xZ8dFzLVz+P3sEJdkVsxzk=</DigestValue>
      </Reference>
      <Reference URI="/xl/worksheets/sheet4.xml?ContentType=application/vnd.openxmlformats-officedocument.spreadsheetml.worksheet+xml">
        <DigestMethod Algorithm="http://www.w3.org/2000/09/xmldsig#sha1"/>
        <DigestValue>ZrkYDvtsL68nqov0+tWO1c3z9oU=</DigestValue>
      </Reference>
      <Reference URI="/xl/worksheets/sheet5.xml?ContentType=application/vnd.openxmlformats-officedocument.spreadsheetml.worksheet+xml">
        <DigestMethod Algorithm="http://www.w3.org/2000/09/xmldsig#sha1"/>
        <DigestValue>l9pV0Fs4cYTZDEBntJ/8muO7XBk=</DigestValue>
      </Reference>
      <Reference URI="/xl/worksheets/sheet6.xml?ContentType=application/vnd.openxmlformats-officedocument.spreadsheetml.worksheet+xml">
        <DigestMethod Algorithm="http://www.w3.org/2000/09/xmldsig#sha1"/>
        <DigestValue>CZtmmjlQqLRrAZo0+iQ9eAE6ieU=</DigestValue>
      </Reference>
      <Reference URI="/xl/worksheets/sheet7.xml?ContentType=application/vnd.openxmlformats-officedocument.spreadsheetml.worksheet+xml">
        <DigestMethod Algorithm="http://www.w3.org/2000/09/xmldsig#sha1"/>
        <DigestValue>YvCzTyass0DgyS03dainJIPqq8M=</DigestValue>
      </Reference>
      <Reference URI="/xl/worksheets/sheet8.xml?ContentType=application/vnd.openxmlformats-officedocument.spreadsheetml.worksheet+xml">
        <DigestMethod Algorithm="http://www.w3.org/2000/09/xmldsig#sha1"/>
        <DigestValue>2UlV9nk8nXpe+E/QTaV5Atk8sRM=</DigestValue>
      </Reference>
      <Reference URI="/xl/worksheets/sheet9.xml?ContentType=application/vnd.openxmlformats-officedocument.spreadsheetml.worksheet+xml">
        <DigestMethod Algorithm="http://www.w3.org/2000/09/xmldsig#sha1"/>
        <DigestValue>XEYmHAObCodgsHJKS04yztgq070=</DigestValue>
      </Reference>
    </Manifest>
    <SignatureProperties>
      <SignatureProperty Id="idSignatureTime" Target="#idPackageSignature">
        <mdssi:SignatureTime>
          <mdssi:Format>YYYY-MM-DDThh:mm:ssTZD</mdssi:Format>
          <mdssi:Value>2022-04-01T13:24:35Z</mdssi:Value>
        </mdssi:SignatureTime>
      </SignatureProperty>
    </SignatureProperties>
  </Object>
  <Object Id="idOfficeObject">
    <SignatureProperties>
      <SignatureProperty Id="idOfficeV1Details" Target="#idPackageSignature">
        <SignatureInfoV1 xmlns="http://schemas.microsoft.com/office/2006/digsig">
          <SetupID>{44E7B6A3-120C-4F1D-B7C5-30EDBE58A4EF}</SetupID>
          <SignatureText>Guillermo Cespedes</SignatureText>
          <SignatureImage/>
          <SignatureComments/>
          <WindowsVersion>6.2</WindowsVersion>
          <OfficeVersion>12.0</OfficeVersion>
          <ApplicationVersion>12.0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2</SignatureType>
        </SignatureInfoV1>
      </SignatureProperty>
    </SignatureProperties>
  </Object>
  <Object Id="idValidSigLnImg">AQAAAGwAAAAAAAAAAAAAAP8AAAB/AAAAAAAAAAAAAADYGAAAaQwAACBFTUYAAAEAkBUAAIYAAAAHAAAAAAAAAAAAAAAAAAAAgAcAADgEAADdAQAADAEAAAAAAAAAAAAAAAAAAEhHBwDgF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yQAAAAQAAAD2AAAAEAAAAMkAAAAEAAAALgAAAA0AAAAhAPAAAAAAAAAAAAAAAIA/AAAAAAAAAAAAAIA/AAAAAAAAAAAAAAAAAAAAAAAAAAAAAAAAAAAAAAAAAAAlAAAADAAAAAAAAIAoAAAADAAAAAMAAABSAAAAcAEAAAMAAAD1////AAAAAAAAAAAAAAAAkAEAAAAAAAEAAAAAdABhAGgAbwBtAGEAAAAAAAAAAAAAAAAAAAAAAAAAAAAAAAAAAAAAAAAAAAAAAAAAAAAAAAAAAAAAAAAAAAAAAAAAAADQJJ0EzNhaAAYAAACFFtj//////9wKAAACAAAAAAAAAAEAAAABAAAI/////9wKAAAB2AEAAA2aBAAAAACFFtj//////9wKAADvAAAA/wMAAAAAAAAADZoEAAAAAIUW2P841FoAgPqPAg4CEgAOAhIAAwEAANTUWgBjWEx3AABaALBVTHeHWEx3CAAAAAgAAAAAAAAADgISAH0AAAGA+o8CEISUAwAAAAAAAAAAAAAAAAAAAAAAAAAAAAAAAAAAAAAAAAAAAAAAAAEAAAAAAAAA////5wA4aQMQOGkDAAAAADjVWgAQOGkDAAAAAP////+ZDgAAAAAAAEjXWgBkdgAIAAAAACUAAAAMAAAAAwAAABgAAAAMAAAAAAAAAhIAAAAMAAAAAQAAAB4AAAAYAAAAyQAAAAQAAAD3AAAAEQAAAFQAAAB8AAAAygAAAAQAAAD1AAAAEAAAAAEAAAAAwMZBvoTGQcoAAAAEAAAACAAAAEwAAAAAAAAAAAAAAAAAAAD//////////1wAAAAxAC8ANAAvADIAMAAyADIABgAAAAQ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AAA/////zw0LAOFFgHYgBQsA/7aAAAAoYAXpLZaALWiWmIAXKsCgBUsAwC4WgA6AgAAhRYB2Ny2WgA3oVpiAFyrAkGhWmJQIV17ALhaADoCAACFFgHYuLtCY7i7QmO0tloAXLxaALBcP2MAAAAAQaFaYgahWmIAXKsC/////wAAXGIAXKsCAAAAAAC4WgCFFgHYAFirAgBcqwIAAAAAJgAAADoCAAANAAAA0qNcYoUWAdgAWKsCeAAAABCYrAgAAKwIZg4KUAC4WgDct1oATLdaAAgY/HYgrQR3ClAKAAwsnHaqV6J0Zg4KUOD///9mDgpQzGeLAwAAAAAAAAAAZHYACAAAAAAlAAAADAAAAAQAAAAYAAAADAAAAAAAAAISAAAADAAAAAEAAAAWAAAADAAAAAgAAABUAAAAVAAAAAoAAAA3AAAAHgAAAFoAAAABAAAAAMDGQb6ExkE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EUAAAC2AAAAVwAAACkAAABFAAAAjgAAABMAAAAhAPAAAAAAAAAAAAAAAIA/AAAAAAAAAAAAAIA/AAAAAAAAAAAAAAAAAAAAAAAAAAAAAAAAAAAAAAAAAAAlAAAADAAAAAAAAIAoAAAADAAAAAUAAABSAAAAcAEAAAUAAADw////AAAAAAAAAAAAAAAAkAEAAAAAAAEAAAAAdABhAGgAbwBtAGEAAAAAAAAAAAAAAAAAAAAAAAAAAAAAAAAAAAAAAAAAAAAAAAAAAAAAAAAAAAAAAAAAAAAAAAAAWmIAOGkDBQAAAIy3WgAKPAAAAQAAAAAAAACx4VtiADhpA4y3WgABAAAAhRYB2AEAAAD8t1oAjLdaAAS4WgCQtloAgl9aYli8QmMEuFoA1LdaALfLW2JYvEJjMzNrMgCAAAABAAAAxstbYgBcqwJBoVpiUCFdewC4WgA6AgAAAAAB2Li7QmO4u0JjtLZaAFy8WgCwXD9jAAAAAEGhWmIGoVpiAFyrAv////8AAFxiAFyrAgAAAAAPAAAAAAAAAAAArAgYmKwIDxEKciS3WgBGofx2JLdaAAgY/HYgrQR3CnIKAAwsnHaqV6J0DxEKcvD///8PEQpyeGeLA0y3WgBkdgAIAAAAACUAAAAMAAAABQAAABgAAAAMAAAAAAAAAhIAAAAMAAAAAQAAAB4AAAAYAAAAKQAAAEUAAAC3AAAAWAAAAFQAAAC4AAAAKgAAAEUAAAC1AAAAVwAAAAEAAAAAwMZBvoTGQSoAAABFAAAAEgAAAEwAAAAAAAAAAAAAAAAAAAD//////////3AAAABHAHUAaQBsAGwAZQByAG0AbwAgAEMAZQBzAHAAZQBkAGUAcwALAAAACQAAAAQAAAAEAAAABAAAAAgAAAAGAAAADgAAAAkAAAAFAAAACgAAAAgAAAAHAAAACQAAAAgAAAAJAAAACAAAAAcAAABLAAAAEAAAAAAAAAAFAAAAJQAAAAwAAAANAACAJwAAABgAAAAGAAAAAAAAAP///wIAAAAAJQAAAAwAAAAGAAAATAAAAGQAAAAAAAAAYAAAAP8AAAB8AAAAAAAAAGAAAAAAAQAAHQAAACEA8AAAAAAAAAAAAAAAgD8AAAAAAAAAAAAAgD8AAAAAAAAAAAAAAAAAAAAAAAAAAAAAAAAAAAAAAAAAACUAAAAMAAAAAAAAgCgAAAAMAAAABgAAACcAAAAYAAAABgAAAAAAAAD///8CAAAAACUAAAAMAAAABgAAAEwAAABkAAAACQAAAGAAAAD2AAAAbAAAAAkAAABgAAAA7gAAAA0AAAAhAPAAAAAAAAAAAAAAAIA/AAAAAAAAAAAAAIA/AAAAAAAAAAAAAAAAAAAAAAAAAAAAAAAAAAAAAAAAAAAlAAAADAAAAAAAAIAoAAAADAAAAAYAAAAlAAAADAAAAAMAAAAYAAAADAAAAAAAAAISAAAADAAAAAEAAAAeAAAAGAAAAAkAAABgAAAA9wAAAG0AAABUAAAAuAAAAAoAAABgAAAAZgAAAGwAAAABAAAAAMDGQb6ExkEKAAAAYAAAABIAAABMAAAAAAAAAAAAAAAAAAAA//////////9wAAAARwB1AGkAbABsAGUAcgBtAG8AIABDAOkAcwBwAGUAZABlAHMABwAAAAYAAAACAAAAAgAAAAIAAAAGAAAABAAAAAgAAAAGAAAAAwAAAAcAAAAGAAAABQAAAAYAAAAGAAAABgAAAAYAAAAFAAAASwAAABAAAAAAAAAABQAAACUAAAAMAAAADQAAgCcAAAAYAAAABgAAAAAAAAD///8CAAAAACUAAAAMAAAABgAAAEwAAABkAAAACQAAAHAAAAD2AAAAfAAAAAkAAABwAAAA7gAAAA0AAAAhAPAAAAAAAAAAAAAAAIA/AAAAAAAAAAAAAIA/AAAAAAAAAAAAAAAAAAAAAAAAAAAAAAAAAAAAAAAAAAAlAAAADAAAAAAAAIAoAAAADAAAAAYAAAAlAAAADAAAAAMAAAAYAAAADAAAAAAAAAISAAAADAAAAAEAAAAeAAAAGAAAAAkAAABwAAAA9wAAAH0AAABUAAAAeAAAAAoAAABwAAAAKgAAAHwAAAABAAAAAMDGQb6ExkEKAAAAcAAAAAcAAABMAAAAAAAAAAAAAAAAAAAA//////////9cAAAAUwBpAG4AZABpAGMAbwAAAAYAAAACAAAABgAAAAYAAAACAAAABQAAAAYAAABLAAAAEAAAAAAAAAAFAAAAJQAAAAwAAAANAACACgAAABAAAAAAAAAAAAAAAA4AAAAUAAAAAAAAABAAAAAUAAAA</Object>
  <Object Id="idInvalidSigLnImg">AQAAAGwAAAAAAAAAAAAAAP8AAAB/AAAAAAAAAAAAAADYGAAAaQwAACBFTUYAAAEAOBkAAIwAAAAHAAAAAAAAAAAAAAAAAAAAgAcAADgEAADdAQAADAEAAAAAAAAAAAAAAAAAAEhHBwDgF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SYA////pcvc2fH4YsnqLbrpW8jo6+/v//Tw/+/g/+vg/+jdw9HTaYib5urtIAD///+YvMT5/f3Z8Pi85/bU8vn6/Pr//fr/8On/7eD/5duzvL9khJXn6+5kAP///63a54SmraHH0JnD0Haarb3l88jy/4KdqrHS33CElJK2xG2Moebp7WUAcJiwdJqykKjAgqGygqGykKjAZoykYIigiaK5bYudkKjAa4ibUHCA5erscgAnAAAAGAAAAAMAAAAAAAAA////AgAAAAAlAAAADAAAAAMAAABMAAAAZAAAACIAAAAEAAAAawAAABAAAAAiAAAABAAAAEoAAAANAAAAIQDwAAAAAAAAAAAAAACAPwAAAAAAAAAAAACAPwAAAAAAAAAAAAAAAAAAAAAAAAAAAAAAAAAAAAAAAAAAJQAAAAwAAAAAAACAKAAAAAwAAAADAAAAUgAAAHABAAADAAAA9f///wAAAAAAAAAAAAAAAJABAAAAAAABAAAAAHQAYQBoAG8AbQBhAAAAAAAAAAAAAAAAAAAAAAAAAAAAAAAAAAAAAAAAAAAAAAAAAAAAAAAAAAAAAAAAAAAAAAAAAAAA0CSdBMzYWgAGAAAAhRbY///////cCgAAAgAAAAAAAAABAAAAAQAACP/////cCgAAAdgBAAANmgQAAAAAhRbY///////cCgAA7wAAAP8DAAAAAAAAAA2aBAAAAACFFtj/ONRaAID6jwIOAhIADgISAAMBAADU1FoAY1hMdwAAWgCwVUx3h1hMdwgAAAAIAAAAAAAAAA4CEgB9AAABgPqPAhCElAMAAAAAAAAAAAAAAAAAAAAAAAAAAAAAAAAAAAAAAAAAAAAAAAABAAAAAAAAAP///+cAOGkDEDhpAwAAAAA41VoAEDhpAwAAAAD/////mQ4AAAAAAABI11oAZHYACAAAAAAlAAAADAAAAAMAAAAYAAAADAAAAP8AAAISAAAADAAAAAEAAAAeAAAAGAAAACIAAAAEAAAAbAAAABEAAABUAAAAqAAAACMAAAAEAAAAagAAABAAAAABAAAAAMDGQb6ExkEjAAAABAAAAA8AAABMAAAAAAAAAAAAAAAAAAAA//////////9sAAAARgBpAHIAbQBhACAAbgBvACAAdgDhAGwAaQBkAGEAAAAGAAAAAgAAAAQAAAAIAAAABgAAAAMAAAAGAAAABgAAAAMAAAAGAAAABgAAAAIAAAAC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AAA/////zw0LAOFFgHYgBQsA/7aAAAAoYAXpLZaALWiWmIAXKsCgBUsAwC4WgA6AgAAhRYB2Ny2WgA3oVpiAFyrAkGhWmJQIV17ALhaADoCAACFFgHYuLtCY7i7QmO0tloAXLxaALBcP2MAAAAAQaFaYgahWmIAXKsC/////wAAXGIAXKsCAAAAAAC4WgCFFgHYAFirAgBcqwIAAAAAJgAAADoCAAANAAAA0qNcYoUWAdgAWKsCeAAAABCYrAgAAKwIZg4KUAC4WgDct1oATLdaAAgY/HYgrQR3ClAKAAwsnHaqV6J0Zg4KUOD///9mDgpQzGeLAwAAAAAAAAAAZHYACAAAAAAlAAAADAAAAAQAAAAYAAAADAAAAAAAAAISAAAADAAAAAEAAAAWAAAADAAAAAgAAABUAAAAVAAAAAoAAAA3AAAAHgAAAFoAAAABAAAAAMDGQb6ExkE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EUAAAC2AAAAVwAAACkAAABFAAAAjgAAABMAAAAhAPAAAAAAAAAAAAAAAIA/AAAAAAAAAAAAAIA/AAAAAAAAAAAAAAAAAAAAAAAAAAAAAAAAAAAAAAAAAAAlAAAADAAAAAAAAIAoAAAADAAAAAUAAABSAAAAcAEAAAUAAADw////AAAAAAAAAAAAAAAAkAEAAAAAAAEAAAAAdABhAGgAbwBtAGEAAAAAAAAAAAAAAAAAAAAAAAAAAAAAAAAAAAAAAAAAAAAAAAAAAAAAAAAAAAAAAAAAAAAAAAAAWmIAOGkDBQAAAIy3WgAKPAAAAQAAAAAAAACx4VtiADhpA4y3WgABAAAAhRYB2AEAAAD8t1oAjLdaAAS4WgCQtloAgl9aYli8QmMEuFoA1LdaALfLW2JYvEJjMzNrMgCAAAABAAAAxstbYgBcqwJBoVpiUCFdewC4WgA6AgAAAAAB2Li7QmO4u0JjtLZaAFy8WgCwXD9jAAAAAEGhWmIGoVpiAFyrAv////8AAFxiAFyrAgAAAAAPAAAAAAAAAAAArAgYmKwIDxEKciS3WgBGofx2JLdaAAgY/HYgrQR3CnIKAAwsnHaqV6J0DxEKcvD///8PEQpyeGeLA0y3WgBkdgAIAAAAACUAAAAMAAAABQAAABgAAAAMAAAAAAAAAhIAAAAMAAAAAQAAAB4AAAAYAAAAKQAAAEUAAAC3AAAAWAAAAFQAAAC4AAAAKgAAAEUAAAC1AAAAVwAAAAEAAAAAwMZBvoTGQSoAAABFAAAAEgAAAEwAAAAAAAAAAAAAAAAAAAD//////////3AAAABHAHUAaQBsAGwAZQByAG0AbwAgAEMAZQBzAHAAZQBkAGUAcwALAAAACQAAAAQAAAAEAAAABAAAAAgAAAAGAAAADgAAAAkAAAAFAAAACgAAAAgAAAAHAAAACQAAAAgAAAAJAAAACAAAAAcAAABLAAAAEAAAAAAAAAAFAAAAJQAAAAwAAAANAACAJwAAABgAAAAGAAAAAAAAAP///wIAAAAAJQAAAAwAAAAGAAAATAAAAGQAAAAAAAAAYAAAAP8AAAB8AAAAAAAAAGAAAAAAAQAAHQAAACEA8AAAAAAAAAAAAAAAgD8AAAAAAAAAAAAAgD8AAAAAAAAAAAAAAAAAAAAAAAAAAAAAAAAAAAAAAAAAACUAAAAMAAAAAAAAgCgAAAAMAAAABgAAACcAAAAYAAAABgAAAAAAAAD///8CAAAAACUAAAAMAAAABgAAAEwAAABkAAAACQAAAGAAAAD2AAAAbAAAAAkAAABgAAAA7gAAAA0AAAAhAPAAAAAAAAAAAAAAAIA/AAAAAAAAAAAAAIA/AAAAAAAAAAAAAAAAAAAAAAAAAAAAAAAAAAAAAAAAAAAlAAAADAAAAAAAAIAoAAAADAAAAAYAAAAlAAAADAAAAAMAAAAYAAAADAAAAAAAAAISAAAADAAAAAEAAAAeAAAAGAAAAAkAAABgAAAA9wAAAG0AAABUAAAAuAAAAAoAAABgAAAAZgAAAGwAAAABAAAAAMDGQb6ExkEKAAAAYAAAABIAAABMAAAAAAAAAAAAAAAAAAAA//////////9wAAAARwB1AGkAbABsAGUAcgBtAG8AIABDAOkAcwBwAGUAZABlAHMABwAAAAYAAAACAAAAAgAAAAIAAAAGAAAABAAAAAgAAAAGAAAAAwAAAAcAAAAGAAAABQAAAAYAAAAGAAAABgAAAAYAAAAFAAAASwAAABAAAAAAAAAABQAAACUAAAAMAAAADQAAgCcAAAAYAAAABgAAAAAAAAD///8CAAAAACUAAAAMAAAABgAAAEwAAABkAAAACQAAAHAAAAD2AAAAfAAAAAkAAABwAAAA7gAAAA0AAAAhAPAAAAAAAAAAAAAAAIA/AAAAAAAAAAAAAIA/AAAAAAAAAAAAAAAAAAAAAAAAAAAAAAAAAAAAAAAAAAAlAAAADAAAAAAAAIAoAAAADAAAAAYAAAAlAAAADAAAAAMAAAAYAAAADAAAAAAAAAISAAAADAAAAAEAAAAeAAAAGAAAAAkAAABwAAAA9wAAAH0AAABUAAAAeAAAAAoAAABwAAAAKgAAAHwAAAABAAAAAMDGQb6ExkEKAAAAcAAAAAcAAABMAAAAAAAAAAAAAAAAAAAA//////////9cAAAAUwBpAG4AZABpAGMAbwAAAAYAAAACAAAABgAAAAYAAAACAAAABQAAAAYAAABLAAAAEAAAAAAAAAAFAAAAJQAAAAwAAAANAACACgAAABAAAAAAAAAAAA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DAEMSEngagementItemInfo xmlns="http://schemas.microsoft.com/DAEMSEngagementItemInfoXML">
  <EngagementID>5000006715</EngagementID>
  <LogicalEMSServerID>-109903338106937214</LogicalEMSServerID>
  <WorkingPaperID>3851766724900000828</WorkingPaperID>
</DAEMSEngagementItemInfo>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B11880-E019-4D52-BCC9-2B344628D8DC}">
  <ds:schemaRefs>
    <ds:schemaRef ds:uri="http://schemas.microsoft.com/DAEMSEngagementItemInfoXML"/>
  </ds:schemaRefs>
</ds:datastoreItem>
</file>

<file path=customXml/itemProps2.xml><?xml version="1.0" encoding="utf-8"?>
<ds:datastoreItem xmlns:ds="http://schemas.openxmlformats.org/officeDocument/2006/customXml" ds:itemID="{6A476562-62F6-44C0-8C53-740578DA35A4}">
  <ds:schemaRefs>
    <ds:schemaRef ds:uri="http://schemas.microsoft.com/sharepoint/v3/contenttype/forms"/>
  </ds:schemaRefs>
</ds:datastoreItem>
</file>

<file path=customXml/itemProps3.xml><?xml version="1.0" encoding="utf-8"?>
<ds:datastoreItem xmlns:ds="http://schemas.openxmlformats.org/officeDocument/2006/customXml" ds:itemID="{D86F334B-3FA8-40A1-86E7-74780CAA27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EAB57790-2471-4502-8512-064DAEDE999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Índice</vt:lpstr>
      <vt:lpstr>Información General</vt:lpstr>
      <vt:lpstr>RCDB 2021</vt:lpstr>
      <vt:lpstr>AFPISA 2021</vt:lpstr>
      <vt:lpstr>Consolidado 2020</vt:lpstr>
      <vt:lpstr>Clasificaciones</vt:lpstr>
      <vt:lpstr>Balance General</vt:lpstr>
      <vt:lpstr>Estado de Resultados</vt:lpstr>
      <vt:lpstr>Consolidado 2021</vt:lpstr>
      <vt:lpstr>Nota 1 a Nota 4</vt:lpstr>
      <vt:lpstr>Nota 5</vt:lpstr>
      <vt:lpstr>Nota 6 a Nota 12</vt:lpstr>
      <vt:lpstr>'Balance General'!Área_de_impresión</vt:lpstr>
      <vt:lpstr>'Estado de Resultados'!Área_de_impresión</vt:lpstr>
      <vt:lpstr>'Nota 1 a Nota 4'!Área_de_impresión</vt:lpstr>
      <vt:lpstr>'Nota 5'!Área_de_impresión</vt:lpstr>
      <vt:lpstr>'Nota 6 a Nota 12'!Área_de_impresión</vt:lpstr>
      <vt:lpstr>'Nota 5'!OLE_LINK1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Shirley Vichini</cp:lastModifiedBy>
  <dcterms:created xsi:type="dcterms:W3CDTF">2011-02-24T07:16:58Z</dcterms:created>
  <dcterms:modified xsi:type="dcterms:W3CDTF">2022-04-01T03:39:16Z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2022-03-31T21:42:49Z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420efaf3-d79b-4935-ba67-3e96082d11cf</vt:lpwstr>
  </property>
  <property fmtid="{D5CDD505-2E9C-101B-9397-08002B2CF9AE}" pid="8" name="MSIP_Label_ea60d57e-af5b-4752-ac57-3e4f28ca11dc_ContentBits">
    <vt:lpwstr>0</vt:lpwstr>
  </property>
</Properties>
</file>