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2.xml" ContentType="application/vnd.openxmlformats-officedocument.drawing+xml"/>
  <Override PartName="/xl/worksheets/sheet1.xml" ContentType="application/vnd.openxmlformats-officedocument.spreadsheetml.worksheet+xml"/>
  <Override PartName="/xl/drawings/drawing29.xml" ContentType="application/vnd.openxmlformats-officedocument.drawing+xml"/>
  <Override PartName="/xl/drawings/drawing30.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0.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28.xml" ContentType="application/vnd.openxmlformats-officedocument.drawing+xml"/>
  <Override PartName="/xl/drawings/drawing31.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Override PartName="/xl/drawings/drawing6.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10.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237\Datos\ENCARGOS ANA\2- SOCIEDADES\6- MILLENIA CAPITAL\5-C.N.V\INFORMES\INFORMES 2022\INFORMES AL 30-06-2022\PARA ENVIAR\"/>
    </mc:Choice>
  </mc:AlternateContent>
  <bookViews>
    <workbookView xWindow="0" yWindow="0" windowWidth="20490" windowHeight="7455" tabRatio="927" firstSheet="41" activeTab="4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4"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 r:id="rId52"/>
    <externalReference r:id="rId53"/>
  </externalReferences>
  <definedNames>
    <definedName name="_GoBack" localSheetId="46">'ANEX A - PERS VINCULADAS'!$B$130</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Beg_Bal">'[1]Tabla de amortización'!$C$18:$C$377</definedName>
    <definedName name="Data">'[1]Tabla de amortización'!$A$18:$I$377</definedName>
    <definedName name="End_Bal">'[1]Tabla de amortización'!$I$18:$I$377</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7">#REF!</definedName>
    <definedName name="Excel_BuiltIn__FilterDatabase_8">#REF!</definedName>
    <definedName name="Excel_BuiltIn__FilterDatabase_9">#REF!</definedName>
    <definedName name="Excel_BuiltIn_Print_Area_6" localSheetId="9">#REF!</definedName>
    <definedName name="Excel_BuiltIn_Print_Area_6" localSheetId="13">[2]BALANCE!#REF!</definedName>
    <definedName name="Excel_BuiltIn_Print_Area_6">#REF!</definedName>
    <definedName name="Excel_BuiltIn_Print_Titles_9" localSheetId="9">Flujocaja!#REF!</definedName>
    <definedName name="Excel_BuiltIn_Print_Titles_9">Flujocaja!#REF!</definedName>
    <definedName name="Extra_Pay">'[1]Tabla de amortización'!$E$18:$E$377</definedName>
    <definedName name="fas" localSheetId="9">#REF!</definedName>
    <definedName name="fas">#REF!</definedName>
    <definedName name="Full_Print">'[1]Tabla de amortización'!$A$1:$I$377</definedName>
    <definedName name="Header_Row">ROW('[1]Tabla de amortización'!$17:$17)</definedName>
    <definedName name="hoja7" localSheetId="9">#REF!</definedName>
    <definedName name="hoja7">#REF!</definedName>
    <definedName name="Int">'[1]Tabla de amortización'!$H$18:$H$377</definedName>
    <definedName name="Interest_Rate">'[1]Tabla de amortización'!$D$7</definedName>
    <definedName name="Last_Row">#N/A</definedName>
    <definedName name="Loan_Amount">'[1]Tabla de amortización'!$D$6</definedName>
    <definedName name="Loan_Start">'[1]Tabla de amortización'!$D$10</definedName>
    <definedName name="Loan_Years">'[1]Tabla de amortización'!$D$8</definedName>
    <definedName name="Num_Pmt_Per_Year">'[1]Tabla de amortización'!$D$9</definedName>
    <definedName name="Number_of_Payments">MATCH(0.01,End_Bal,-1)+1</definedName>
    <definedName name="Pay_Date">'[1]Tabla de amortización'!$B$18:$B$377</definedName>
    <definedName name="Pay_Num">'[1]Tabla de amortización'!$A$18:$A$377</definedName>
    <definedName name="Payment_Date">DATE(YEAR(Loan_Start),MONTH(Loan_Start)+Payment_Number,DAY(Loan_Start))</definedName>
    <definedName name="Princ">'[1]Tabla de amortización'!$G$18:$G$377</definedName>
    <definedName name="Print_Area_Reset">OFFSET(Full_Print,0,0,Last_Row)</definedName>
    <definedName name="Sched_Pay">'[1]Tabla de amortización'!$D$18:$D$377</definedName>
    <definedName name="Scheduled_Extra_Payments">'[1]Tabla de amortización'!$D$11</definedName>
    <definedName name="Scheduled_Interest_Rate">'[1]Tabla de amortización'!$D$7</definedName>
    <definedName name="Scheduled_Monthly_Payment">'[1]Tabla de amortización'!$H$6</definedName>
    <definedName name="_xlnm.Print_Titles" localSheetId="0">'Balance (2)'!$1:$20</definedName>
    <definedName name="_xlnm.Print_Titles" localSheetId="1">Resultado!$1:$20</definedName>
    <definedName name="total_cost">'[3]W 1 Proj budget'!$E$170</definedName>
    <definedName name="Total_Interest">'[1]Tabla de amortización'!$H$10</definedName>
    <definedName name="Total_Pay">'[1]Tabla de amortización'!$F$18:$F$377</definedName>
    <definedName name="Total_Payment">Scheduled_Payment+Extra_Payment</definedName>
    <definedName name="Values_Entered">IF(Loan_Amount*Interest_Rate*Loan_Years*Loan_Start&gt;0,1,0)</definedName>
  </definedNames>
  <calcPr calcId="152511"/>
  <fileRecoveryPr autoRecover="0"/>
</workbook>
</file>

<file path=xl/calcChain.xml><?xml version="1.0" encoding="utf-8"?>
<calcChain xmlns="http://schemas.openxmlformats.org/spreadsheetml/2006/main">
  <c r="D95" i="42" l="1"/>
  <c r="C95" i="42"/>
  <c r="C104" i="42" l="1"/>
  <c r="C12" i="40" l="1"/>
  <c r="C11" i="40"/>
  <c r="C12" i="39"/>
  <c r="H25" i="67"/>
  <c r="G25" i="67"/>
  <c r="E24" i="70"/>
  <c r="E20" i="71"/>
  <c r="D20" i="71"/>
  <c r="E152" i="42"/>
  <c r="D152" i="42"/>
  <c r="E137" i="42"/>
  <c r="D93" i="42"/>
  <c r="C93" i="42"/>
  <c r="D109" i="42" l="1"/>
  <c r="D55" i="45" l="1"/>
  <c r="D54" i="45"/>
  <c r="D47" i="45" l="1"/>
  <c r="D46" i="45"/>
  <c r="D22" i="45"/>
  <c r="D21" i="45"/>
  <c r="L25" i="49" l="1"/>
  <c r="F24" i="49"/>
  <c r="C38" i="41" l="1"/>
  <c r="E34" i="34"/>
  <c r="C33" i="34"/>
  <c r="C32" i="34"/>
  <c r="G31" i="22" l="1"/>
  <c r="F31" i="22" l="1"/>
  <c r="F30" i="13" l="1"/>
  <c r="E30" i="13"/>
  <c r="F29" i="13"/>
  <c r="E29" i="13"/>
  <c r="F28" i="13"/>
  <c r="E28" i="13"/>
  <c r="F26" i="13"/>
  <c r="E26" i="13"/>
  <c r="F25" i="13"/>
  <c r="E25" i="13"/>
  <c r="E21" i="13"/>
  <c r="F21" i="13"/>
  <c r="E22" i="13"/>
  <c r="F22" i="13"/>
  <c r="F20" i="13"/>
  <c r="E20" i="13"/>
  <c r="D38" i="41" l="1"/>
  <c r="K16" i="49" l="1"/>
  <c r="K17" i="49"/>
  <c r="K18" i="49"/>
  <c r="K19" i="49"/>
  <c r="K20" i="49"/>
  <c r="K21" i="49"/>
  <c r="K22" i="49"/>
  <c r="K23" i="49"/>
  <c r="K15" i="49"/>
  <c r="F49" i="45" l="1"/>
  <c r="F55" i="45" l="1"/>
  <c r="F47" i="45"/>
  <c r="D34" i="34"/>
  <c r="I20" i="45" l="1"/>
  <c r="G20" i="45"/>
  <c r="F27" i="45"/>
  <c r="F36" i="45"/>
  <c r="F35" i="45"/>
  <c r="F31" i="45"/>
  <c r="F22" i="45" l="1"/>
  <c r="D56" i="26"/>
  <c r="F34" i="12" l="1"/>
  <c r="E34" i="12"/>
  <c r="E31" i="13" l="1"/>
  <c r="F31" i="13"/>
  <c r="D31" i="13"/>
  <c r="E23" i="13"/>
  <c r="F23" i="13"/>
  <c r="D23" i="13"/>
  <c r="C12" i="41" l="1"/>
  <c r="E136" i="42" l="1"/>
  <c r="C116" i="42"/>
  <c r="F25" i="12" l="1"/>
  <c r="E25" i="12"/>
  <c r="F34" i="45"/>
  <c r="F137" i="42" l="1"/>
  <c r="F136" i="42"/>
  <c r="D116" i="42"/>
  <c r="D104" i="42"/>
  <c r="D79" i="42"/>
  <c r="D13" i="40"/>
  <c r="F24" i="70"/>
  <c r="D36" i="48" l="1"/>
  <c r="C79" i="42" l="1"/>
  <c r="C109" i="42" l="1"/>
  <c r="C36" i="48"/>
  <c r="E23" i="70" l="1"/>
  <c r="C13" i="40" l="1"/>
  <c r="F14" i="33" l="1"/>
  <c r="D14" i="33"/>
  <c r="I42" i="84" l="1"/>
  <c r="I31" i="84"/>
  <c r="F50" i="45" l="1"/>
  <c r="F48" i="45"/>
  <c r="F40" i="45"/>
  <c r="F39" i="45"/>
  <c r="F23" i="45"/>
  <c r="F24" i="45"/>
  <c r="F26" i="45"/>
  <c r="F28" i="45"/>
  <c r="F29" i="45"/>
  <c r="F30" i="45"/>
  <c r="F32" i="45"/>
  <c r="F33" i="45"/>
  <c r="F54" i="45" l="1"/>
  <c r="F56" i="45" s="1"/>
  <c r="F46" i="45"/>
  <c r="F21" i="45"/>
  <c r="F20" i="45"/>
  <c r="H42" i="84"/>
  <c r="G42" i="84"/>
  <c r="E42" i="84"/>
  <c r="H31" i="84"/>
  <c r="G31" i="84"/>
  <c r="E31" i="84"/>
  <c r="D45" i="26" l="1"/>
  <c r="D34" i="26"/>
  <c r="C34" i="26"/>
  <c r="D76" i="48"/>
  <c r="C76" i="48"/>
  <c r="D69" i="48"/>
  <c r="C69" i="48"/>
  <c r="H64" i="48"/>
  <c r="G64" i="48"/>
  <c r="D64" i="48"/>
  <c r="C64" i="48"/>
  <c r="H63" i="48"/>
  <c r="G63" i="48"/>
  <c r="D52" i="48"/>
  <c r="C52" i="48"/>
  <c r="H40" i="48"/>
  <c r="G40" i="48"/>
  <c r="H35" i="48"/>
  <c r="G35" i="48"/>
  <c r="D24" i="48"/>
  <c r="C24" i="48"/>
  <c r="H20" i="48"/>
  <c r="G20" i="48"/>
  <c r="D18" i="48"/>
  <c r="C18" i="48"/>
  <c r="G43" i="48" l="1"/>
  <c r="D39" i="26"/>
  <c r="D57" i="26" s="1"/>
  <c r="C81" i="48"/>
  <c r="C43" i="48"/>
  <c r="H43" i="48"/>
  <c r="H69" i="48" s="1"/>
  <c r="H83" i="48" s="1"/>
  <c r="D43" i="48"/>
  <c r="D81" i="48"/>
  <c r="D27" i="13"/>
  <c r="E27" i="13"/>
  <c r="D19" i="13"/>
  <c r="E18" i="13"/>
  <c r="F18" i="13" s="1"/>
  <c r="F19" i="13" s="1"/>
  <c r="E14" i="13"/>
  <c r="D14" i="13"/>
  <c r="F14" i="13"/>
  <c r="G69" i="48" l="1"/>
  <c r="G83" i="48" s="1"/>
  <c r="E19" i="13"/>
  <c r="C83" i="48"/>
  <c r="D81" i="26"/>
  <c r="D84" i="26" s="1"/>
  <c r="D83" i="48"/>
  <c r="D32" i="13"/>
  <c r="D33" i="13" s="1"/>
  <c r="E32" i="13"/>
  <c r="E33" i="13" s="1"/>
  <c r="F27" i="13"/>
  <c r="F32" i="13" l="1"/>
  <c r="F33" i="13" s="1"/>
  <c r="F29" i="12" l="1"/>
  <c r="E29" i="12"/>
  <c r="F20" i="12"/>
  <c r="E20" i="12"/>
  <c r="E16" i="12"/>
  <c r="F16" i="12"/>
  <c r="F36" i="12" l="1"/>
  <c r="F37" i="12" s="1"/>
  <c r="E36" i="12"/>
  <c r="E37" i="12" s="1"/>
  <c r="D18" i="75" l="1"/>
  <c r="G23" i="22"/>
  <c r="D15" i="77" l="1"/>
  <c r="C36" i="65" l="1"/>
  <c r="C56" i="26" l="1"/>
  <c r="D13" i="75" l="1"/>
  <c r="L17" i="47" l="1"/>
  <c r="D14" i="76" l="1"/>
  <c r="C14" i="76"/>
  <c r="D10" i="76"/>
  <c r="C10" i="76"/>
  <c r="C18" i="75"/>
  <c r="I38" i="45" l="1"/>
  <c r="G38" i="45"/>
  <c r="C15" i="77" l="1"/>
  <c r="C10" i="77"/>
  <c r="C13" i="75" l="1"/>
  <c r="F12" i="72" l="1"/>
  <c r="F23" i="47"/>
  <c r="L22" i="47"/>
  <c r="G22" i="47"/>
  <c r="K23" i="47"/>
  <c r="J23" i="47"/>
  <c r="I23" i="47"/>
  <c r="H23" i="47"/>
  <c r="E23" i="47"/>
  <c r="D23" i="47"/>
  <c r="C23" i="47"/>
  <c r="M22" i="47" l="1"/>
  <c r="G17" i="47"/>
  <c r="M17" i="47" s="1"/>
  <c r="F29" i="22" l="1"/>
  <c r="G29" i="22"/>
  <c r="F23" i="22"/>
  <c r="F18" i="22"/>
  <c r="G18" i="22"/>
  <c r="G33" i="22" l="1"/>
  <c r="F33" i="22"/>
  <c r="D38" i="45" l="1"/>
  <c r="C10" i="38" l="1"/>
  <c r="L18" i="47" l="1"/>
  <c r="L19" i="47"/>
  <c r="L20" i="47"/>
  <c r="L21" i="47"/>
  <c r="C26" i="61"/>
  <c r="L23" i="47" l="1"/>
  <c r="E15" i="72" l="1"/>
  <c r="D15" i="72"/>
  <c r="C15" i="72"/>
  <c r="F14" i="72"/>
  <c r="F13" i="72"/>
  <c r="F11" i="72"/>
  <c r="F10" i="72"/>
  <c r="F15" i="72" l="1"/>
  <c r="D10" i="77"/>
  <c r="D15" i="41"/>
  <c r="C15" i="41"/>
  <c r="C45" i="26" s="1"/>
  <c r="D12" i="41"/>
  <c r="C39" i="26"/>
  <c r="D11" i="69"/>
  <c r="C11" i="69"/>
  <c r="C22" i="65"/>
  <c r="E10" i="62"/>
  <c r="D10" i="62"/>
  <c r="F10" i="62"/>
  <c r="F11" i="62" s="1"/>
  <c r="G18" i="47"/>
  <c r="G19" i="47"/>
  <c r="G20" i="47"/>
  <c r="G21" i="47"/>
  <c r="D33" i="61"/>
  <c r="C33" i="61"/>
  <c r="D26" i="61"/>
  <c r="C57" i="26" l="1"/>
  <c r="G23" i="47"/>
  <c r="M23" i="47" s="1"/>
  <c r="C81" i="26" l="1"/>
  <c r="C84" i="26" s="1"/>
  <c r="K24" i="49"/>
  <c r="G56" i="45" l="1"/>
  <c r="G45" i="45"/>
  <c r="F38" i="45" l="1"/>
  <c r="D43" i="45" l="1"/>
  <c r="G43" i="45"/>
  <c r="I24" i="49" l="1"/>
  <c r="G24" i="49" l="1"/>
  <c r="E10" i="38" l="1"/>
  <c r="D10" i="38"/>
  <c r="F9" i="38"/>
  <c r="F10" i="38" s="1"/>
  <c r="I31" i="29" l="1"/>
  <c r="H31" i="29"/>
  <c r="G31" i="29"/>
  <c r="F31" i="29"/>
  <c r="C31" i="29"/>
  <c r="E30" i="29"/>
  <c r="D30" i="29"/>
  <c r="K29" i="29"/>
  <c r="H29" i="29"/>
  <c r="G29" i="29"/>
  <c r="F29" i="29"/>
  <c r="J29" i="29" s="1"/>
  <c r="K28" i="29"/>
  <c r="G28" i="29"/>
  <c r="J28" i="29" s="1"/>
  <c r="K27" i="29"/>
  <c r="G27" i="29"/>
  <c r="J27" i="29" s="1"/>
  <c r="K26" i="29"/>
  <c r="C26" i="29"/>
  <c r="C30" i="29" s="1"/>
  <c r="C32" i="29" s="1"/>
  <c r="K25" i="29"/>
  <c r="I25" i="29"/>
  <c r="J25" i="29" s="1"/>
  <c r="K24" i="29"/>
  <c r="I24" i="29"/>
  <c r="J24" i="29" s="1"/>
  <c r="J23" i="29"/>
  <c r="K22" i="29"/>
  <c r="F22" i="29"/>
  <c r="J22" i="29" s="1"/>
  <c r="K21" i="29"/>
  <c r="H21" i="29"/>
  <c r="J21" i="29" s="1"/>
  <c r="K20" i="29"/>
  <c r="I20" i="29"/>
  <c r="I30" i="29" s="1"/>
  <c r="I32" i="29" s="1"/>
  <c r="K19" i="29"/>
  <c r="F19" i="29"/>
  <c r="J19" i="29" s="1"/>
  <c r="K18" i="29"/>
  <c r="F18" i="29"/>
  <c r="J18" i="29" s="1"/>
  <c r="K17" i="29"/>
  <c r="G17" i="29"/>
  <c r="J17" i="29" s="1"/>
  <c r="K16" i="29"/>
  <c r="G16" i="29"/>
  <c r="G30" i="29" s="1"/>
  <c r="G32" i="29" s="1"/>
  <c r="K15" i="29"/>
  <c r="F15" i="29"/>
  <c r="J15" i="29" s="1"/>
  <c r="K14" i="29"/>
  <c r="F14" i="29"/>
  <c r="J14" i="29" s="1"/>
  <c r="K13" i="29"/>
  <c r="F13" i="29"/>
  <c r="J13" i="29" s="1"/>
  <c r="K12" i="29"/>
  <c r="K31" i="29" s="1"/>
  <c r="K32" i="29" s="1"/>
  <c r="F12" i="29"/>
  <c r="F30" i="29" s="1"/>
  <c r="F32" i="29" s="1"/>
  <c r="G44" i="17"/>
  <c r="I43" i="17"/>
  <c r="D41" i="17"/>
  <c r="G41" i="17" s="1"/>
  <c r="F39" i="17"/>
  <c r="G39" i="17" s="1"/>
  <c r="F38" i="17"/>
  <c r="G38" i="17" s="1"/>
  <c r="G37" i="17"/>
  <c r="G35" i="17"/>
  <c r="G34" i="17"/>
  <c r="D33" i="17"/>
  <c r="G33" i="17" s="1"/>
  <c r="E32" i="17"/>
  <c r="G32" i="17" s="1"/>
  <c r="E31" i="17"/>
  <c r="G31" i="17" s="1"/>
  <c r="D30" i="17"/>
  <c r="G30" i="17" s="1"/>
  <c r="C29" i="17"/>
  <c r="G29" i="17" s="1"/>
  <c r="C28" i="17"/>
  <c r="G28" i="17" s="1"/>
  <c r="D27" i="17"/>
  <c r="G27" i="17" s="1"/>
  <c r="C26" i="17"/>
  <c r="G26" i="17" s="1"/>
  <c r="C25" i="17"/>
  <c r="G25" i="17" s="1"/>
  <c r="C24" i="17"/>
  <c r="G24" i="17" s="1"/>
  <c r="C23" i="17"/>
  <c r="G23" i="17" s="1"/>
  <c r="C22" i="17"/>
  <c r="G22" i="17" s="1"/>
  <c r="D21" i="17"/>
  <c r="G21" i="17" s="1"/>
  <c r="C20" i="17"/>
  <c r="D19" i="17"/>
  <c r="G19" i="17" s="1"/>
  <c r="D18" i="17"/>
  <c r="D37" i="40"/>
  <c r="D38" i="40" s="1"/>
  <c r="C37" i="40"/>
  <c r="C38" i="40" s="1"/>
  <c r="M36" i="10"/>
  <c r="G36" i="10"/>
  <c r="M32" i="10"/>
  <c r="L32" i="10"/>
  <c r="K32" i="10"/>
  <c r="J32" i="10"/>
  <c r="I32" i="10"/>
  <c r="H32" i="10"/>
  <c r="F32" i="10"/>
  <c r="E32" i="10"/>
  <c r="D32" i="10"/>
  <c r="C32" i="10"/>
  <c r="B32" i="10"/>
  <c r="G31" i="10"/>
  <c r="L27" i="10"/>
  <c r="K27" i="10"/>
  <c r="J27" i="10"/>
  <c r="H27" i="10"/>
  <c r="F27" i="10"/>
  <c r="D27" i="10"/>
  <c r="D34" i="10" s="1"/>
  <c r="C27" i="10"/>
  <c r="C34" i="10" s="1"/>
  <c r="B27" i="10"/>
  <c r="G25" i="10"/>
  <c r="I24" i="10"/>
  <c r="M24" i="10" s="1"/>
  <c r="G24" i="10"/>
  <c r="G23" i="10"/>
  <c r="I22" i="10"/>
  <c r="M22" i="10" s="1"/>
  <c r="G22" i="10"/>
  <c r="I21" i="10"/>
  <c r="M21" i="10" s="1"/>
  <c r="G21" i="10"/>
  <c r="I20" i="10"/>
  <c r="M20" i="10" s="1"/>
  <c r="E20" i="10"/>
  <c r="E27" i="10" s="1"/>
  <c r="I19" i="10"/>
  <c r="M19" i="10" s="1"/>
  <c r="G19" i="10"/>
  <c r="I18" i="10"/>
  <c r="M18" i="10" s="1"/>
  <c r="G18" i="10"/>
  <c r="I17" i="10"/>
  <c r="M17" i="10" s="1"/>
  <c r="G17" i="10"/>
  <c r="I16" i="10"/>
  <c r="M16" i="10" s="1"/>
  <c r="G16" i="10"/>
  <c r="I15" i="10"/>
  <c r="M15" i="10" s="1"/>
  <c r="G15" i="10"/>
  <c r="M20" i="47"/>
  <c r="F51" i="45"/>
  <c r="E40" i="9"/>
  <c r="D40" i="9"/>
  <c r="E30" i="9"/>
  <c r="E34" i="9" s="1"/>
  <c r="D30" i="9"/>
  <c r="D34" i="9" s="1"/>
  <c r="E24" i="9"/>
  <c r="E21" i="9"/>
  <c r="D21" i="9"/>
  <c r="D27" i="9" s="1"/>
  <c r="E17" i="9"/>
  <c r="D15" i="9"/>
  <c r="D16" i="9" s="1"/>
  <c r="D14" i="9"/>
  <c r="J24" i="49"/>
  <c r="H24" i="49"/>
  <c r="E24" i="49"/>
  <c r="D24" i="49"/>
  <c r="C24" i="49"/>
  <c r="F44" i="4"/>
  <c r="F39" i="4"/>
  <c r="E36" i="4"/>
  <c r="E33" i="4"/>
  <c r="E23" i="4"/>
  <c r="E14" i="4"/>
  <c r="E10" i="4"/>
  <c r="G63" i="3"/>
  <c r="I56" i="3"/>
  <c r="E47" i="3"/>
  <c r="C40" i="17" s="1"/>
  <c r="G40" i="17" s="1"/>
  <c r="E46" i="3"/>
  <c r="E42" i="3"/>
  <c r="F36" i="17" s="1"/>
  <c r="E30" i="3"/>
  <c r="E26" i="3"/>
  <c r="E10" i="3"/>
  <c r="F68" i="2"/>
  <c r="F54" i="2"/>
  <c r="E44" i="2"/>
  <c r="E41" i="2"/>
  <c r="E38" i="2"/>
  <c r="E33" i="2"/>
  <c r="E30" i="2"/>
  <c r="E26" i="2"/>
  <c r="E22" i="2"/>
  <c r="E18" i="2"/>
  <c r="E10" i="2"/>
  <c r="A5" i="2"/>
  <c r="A5" i="3" s="1"/>
  <c r="A5" i="4" s="1"/>
  <c r="G106" i="1"/>
  <c r="H96" i="1"/>
  <c r="I25" i="10" s="1"/>
  <c r="M25" i="10" s="1"/>
  <c r="N25" i="10" s="1"/>
  <c r="F89" i="1"/>
  <c r="F73" i="1"/>
  <c r="D72" i="1"/>
  <c r="F71" i="1" s="1"/>
  <c r="F69" i="1"/>
  <c r="F67" i="1"/>
  <c r="D66" i="1"/>
  <c r="F64" i="1" s="1"/>
  <c r="H65" i="1"/>
  <c r="F60" i="1"/>
  <c r="F54" i="1"/>
  <c r="F52" i="1"/>
  <c r="D49" i="1"/>
  <c r="F48" i="1" s="1"/>
  <c r="F46" i="1"/>
  <c r="F36" i="1"/>
  <c r="F31" i="1"/>
  <c r="H26" i="1"/>
  <c r="F10" i="1"/>
  <c r="F115" i="21"/>
  <c r="L112" i="21"/>
  <c r="L111" i="21"/>
  <c r="I110" i="21"/>
  <c r="G110" i="21"/>
  <c r="L110" i="21" s="1"/>
  <c r="L108" i="21"/>
  <c r="L107" i="21"/>
  <c r="L106" i="21"/>
  <c r="M106" i="21" s="1"/>
  <c r="L105" i="21"/>
  <c r="M105" i="21" s="1"/>
  <c r="L104" i="21"/>
  <c r="M104" i="21" s="1"/>
  <c r="F104" i="21"/>
  <c r="L103" i="21"/>
  <c r="M103" i="21" s="1"/>
  <c r="F103" i="21"/>
  <c r="M102" i="21"/>
  <c r="L102" i="21"/>
  <c r="F102" i="21"/>
  <c r="L101" i="21"/>
  <c r="M101" i="21" s="1"/>
  <c r="F101" i="21"/>
  <c r="L100" i="21"/>
  <c r="M100" i="21" s="1"/>
  <c r="F100" i="21"/>
  <c r="L99" i="21"/>
  <c r="M99" i="21" s="1"/>
  <c r="F99" i="21"/>
  <c r="L98" i="21"/>
  <c r="M98" i="21" s="1"/>
  <c r="L97" i="21"/>
  <c r="M97" i="21" s="1"/>
  <c r="F97" i="21"/>
  <c r="L96" i="21"/>
  <c r="M96" i="21" s="1"/>
  <c r="F96" i="21"/>
  <c r="L95" i="21"/>
  <c r="M95" i="21" s="1"/>
  <c r="F95" i="21"/>
  <c r="L94" i="21"/>
  <c r="M94" i="21" s="1"/>
  <c r="F94" i="21"/>
  <c r="L93" i="21"/>
  <c r="M93" i="21" s="1"/>
  <c r="F93" i="21"/>
  <c r="L92" i="21"/>
  <c r="M92" i="21" s="1"/>
  <c r="F92" i="21"/>
  <c r="I91" i="21"/>
  <c r="G91" i="21"/>
  <c r="F91" i="21"/>
  <c r="F90" i="21"/>
  <c r="L89" i="21"/>
  <c r="M89" i="21" s="1"/>
  <c r="F89" i="21"/>
  <c r="L88" i="21"/>
  <c r="M88" i="21" s="1"/>
  <c r="F88" i="21"/>
  <c r="L87" i="21"/>
  <c r="M87" i="21" s="1"/>
  <c r="F87" i="21"/>
  <c r="L86" i="21"/>
  <c r="M86" i="21" s="1"/>
  <c r="F86" i="21"/>
  <c r="I85" i="21"/>
  <c r="G85" i="21"/>
  <c r="F85" i="21"/>
  <c r="F84" i="21"/>
  <c r="L83" i="21"/>
  <c r="M83" i="21" s="1"/>
  <c r="F83" i="21"/>
  <c r="L82" i="21"/>
  <c r="F82" i="21"/>
  <c r="L81" i="21"/>
  <c r="M81" i="21" s="1"/>
  <c r="F81" i="21"/>
  <c r="L80" i="21"/>
  <c r="M80" i="21" s="1"/>
  <c r="F80" i="21"/>
  <c r="M79" i="21"/>
  <c r="L79" i="21"/>
  <c r="F79" i="21"/>
  <c r="L78" i="21"/>
  <c r="F78" i="21"/>
  <c r="L77" i="21"/>
  <c r="M77" i="21" s="1"/>
  <c r="F77" i="21"/>
  <c r="L76" i="21"/>
  <c r="M76" i="21" s="1"/>
  <c r="F76" i="21"/>
  <c r="L75" i="21"/>
  <c r="M75" i="21" s="1"/>
  <c r="F75" i="21"/>
  <c r="L74" i="21"/>
  <c r="M74" i="21" s="1"/>
  <c r="F74" i="21"/>
  <c r="L73" i="21"/>
  <c r="M73" i="21" s="1"/>
  <c r="F73" i="21"/>
  <c r="L72" i="21"/>
  <c r="M72" i="21" s="1"/>
  <c r="F72" i="21"/>
  <c r="L71" i="21"/>
  <c r="M71" i="21" s="1"/>
  <c r="F71" i="21"/>
  <c r="L70" i="21"/>
  <c r="M70" i="21" s="1"/>
  <c r="F70" i="21"/>
  <c r="L69" i="21"/>
  <c r="M69" i="21" s="1"/>
  <c r="F69" i="21"/>
  <c r="L68" i="21"/>
  <c r="M68" i="21" s="1"/>
  <c r="F68" i="21"/>
  <c r="L67" i="21"/>
  <c r="M67" i="21" s="1"/>
  <c r="F67" i="21"/>
  <c r="L66" i="21"/>
  <c r="M66" i="21" s="1"/>
  <c r="F66" i="21"/>
  <c r="L65" i="21"/>
  <c r="M65" i="21" s="1"/>
  <c r="F65" i="21"/>
  <c r="L64" i="21"/>
  <c r="M64" i="21" s="1"/>
  <c r="F64" i="21"/>
  <c r="L63" i="21"/>
  <c r="M63" i="21" s="1"/>
  <c r="F63" i="21"/>
  <c r="L62" i="21"/>
  <c r="M62" i="21" s="1"/>
  <c r="F62" i="21"/>
  <c r="I61" i="21"/>
  <c r="G61" i="21"/>
  <c r="F61" i="21"/>
  <c r="F60" i="21"/>
  <c r="L59" i="21"/>
  <c r="F59" i="21"/>
  <c r="L58" i="21"/>
  <c r="M58" i="21" s="1"/>
  <c r="F58" i="21"/>
  <c r="L57" i="21"/>
  <c r="M57" i="21" s="1"/>
  <c r="F57" i="21"/>
  <c r="L56" i="21"/>
  <c r="M56" i="21" s="1"/>
  <c r="F56" i="21"/>
  <c r="L55" i="21"/>
  <c r="M55" i="21" s="1"/>
  <c r="F55" i="21"/>
  <c r="L54" i="21"/>
  <c r="M54" i="21" s="1"/>
  <c r="L53" i="21"/>
  <c r="M53" i="21" s="1"/>
  <c r="F53" i="21"/>
  <c r="L52" i="21"/>
  <c r="M52" i="21" s="1"/>
  <c r="F52" i="21"/>
  <c r="L51" i="21"/>
  <c r="M51" i="21" s="1"/>
  <c r="F51" i="21"/>
  <c r="L50" i="21"/>
  <c r="M50" i="21" s="1"/>
  <c r="F50" i="21"/>
  <c r="L49" i="21"/>
  <c r="M49" i="21" s="1"/>
  <c r="F49" i="21"/>
  <c r="I48" i="21"/>
  <c r="G48" i="21"/>
  <c r="F48" i="21"/>
  <c r="L46" i="21"/>
  <c r="M46" i="21" s="1"/>
  <c r="F46" i="21"/>
  <c r="M45" i="21"/>
  <c r="I44" i="21"/>
  <c r="G44" i="21"/>
  <c r="F44" i="21"/>
  <c r="F42" i="21"/>
  <c r="L38" i="21"/>
  <c r="M38" i="21" s="1"/>
  <c r="L37" i="21"/>
  <c r="F37" i="21"/>
  <c r="L36" i="21"/>
  <c r="M36" i="21" s="1"/>
  <c r="F36" i="21"/>
  <c r="L35" i="21"/>
  <c r="M35" i="21" s="1"/>
  <c r="F35" i="21"/>
  <c r="L34" i="21"/>
  <c r="M34" i="21" s="1"/>
  <c r="F34" i="21"/>
  <c r="M33" i="21"/>
  <c r="I32" i="21"/>
  <c r="G32" i="21"/>
  <c r="F32" i="21"/>
  <c r="F31" i="21"/>
  <c r="L30" i="21"/>
  <c r="M30" i="21" s="1"/>
  <c r="F30" i="21"/>
  <c r="L29" i="21"/>
  <c r="M29" i="21" s="1"/>
  <c r="F29" i="21"/>
  <c r="I28" i="21"/>
  <c r="G28" i="21"/>
  <c r="G27" i="21" s="1"/>
  <c r="F28" i="21"/>
  <c r="F27" i="21"/>
  <c r="F26" i="21"/>
  <c r="L25" i="21"/>
  <c r="M25" i="21" s="1"/>
  <c r="F25" i="21"/>
  <c r="I24" i="21"/>
  <c r="G24" i="21"/>
  <c r="F24" i="21"/>
  <c r="F23" i="21"/>
  <c r="F22" i="21"/>
  <c r="D9" i="21"/>
  <c r="E162" i="20"/>
  <c r="F154" i="20"/>
  <c r="F153" i="20"/>
  <c r="L152" i="20"/>
  <c r="M152" i="20" s="1"/>
  <c r="F152" i="20"/>
  <c r="I151" i="20"/>
  <c r="G151" i="20"/>
  <c r="F151" i="20"/>
  <c r="F150" i="20"/>
  <c r="L149" i="20"/>
  <c r="F149" i="20"/>
  <c r="L148" i="20"/>
  <c r="M148" i="20" s="1"/>
  <c r="F148" i="20"/>
  <c r="L147" i="20"/>
  <c r="M147" i="20" s="1"/>
  <c r="F147" i="20"/>
  <c r="L146" i="20"/>
  <c r="M146" i="20" s="1"/>
  <c r="F146" i="20"/>
  <c r="I145" i="20"/>
  <c r="G145" i="20"/>
  <c r="F145" i="20"/>
  <c r="F144" i="20"/>
  <c r="F143" i="20"/>
  <c r="L142" i="20"/>
  <c r="M142" i="20" s="1"/>
  <c r="L141" i="20"/>
  <c r="F141" i="20"/>
  <c r="L140" i="20"/>
  <c r="M140" i="20" s="1"/>
  <c r="F140" i="20"/>
  <c r="I139" i="20"/>
  <c r="I138" i="20" s="1"/>
  <c r="G139" i="20"/>
  <c r="F139" i="20"/>
  <c r="G138" i="20"/>
  <c r="F138" i="20"/>
  <c r="F137" i="20"/>
  <c r="F136" i="20"/>
  <c r="L135" i="20"/>
  <c r="M135" i="20" s="1"/>
  <c r="F135" i="20"/>
  <c r="L134" i="20"/>
  <c r="M134" i="20" s="1"/>
  <c r="F134" i="20"/>
  <c r="I133" i="20"/>
  <c r="G133" i="20"/>
  <c r="F133" i="20"/>
  <c r="F132" i="20"/>
  <c r="L131" i="20"/>
  <c r="M131" i="20" s="1"/>
  <c r="F131" i="20"/>
  <c r="L130" i="20"/>
  <c r="F130" i="20"/>
  <c r="L129" i="20"/>
  <c r="F129" i="20"/>
  <c r="L128" i="20"/>
  <c r="M128" i="20" s="1"/>
  <c r="F128" i="20"/>
  <c r="L127" i="20"/>
  <c r="M127" i="20" s="1"/>
  <c r="F127" i="20"/>
  <c r="L126" i="20"/>
  <c r="F126" i="20"/>
  <c r="L125" i="20"/>
  <c r="M125" i="20" s="1"/>
  <c r="F125" i="20"/>
  <c r="L124" i="20"/>
  <c r="M124" i="20" s="1"/>
  <c r="F124" i="20"/>
  <c r="L123" i="20"/>
  <c r="F123" i="20"/>
  <c r="L122" i="20"/>
  <c r="M122" i="20" s="1"/>
  <c r="F122" i="20"/>
  <c r="I121" i="20"/>
  <c r="G121" i="20"/>
  <c r="F121" i="20"/>
  <c r="L119" i="20"/>
  <c r="F119" i="20"/>
  <c r="L118" i="20"/>
  <c r="F118" i="20"/>
  <c r="L117" i="20"/>
  <c r="M117" i="20" s="1"/>
  <c r="F117" i="20"/>
  <c r="L116" i="20"/>
  <c r="F116" i="20"/>
  <c r="L115" i="20"/>
  <c r="M115" i="20" s="1"/>
  <c r="F115" i="20"/>
  <c r="L114" i="20"/>
  <c r="M114" i="20" s="1"/>
  <c r="F114" i="20"/>
  <c r="L113" i="20"/>
  <c r="M113" i="20" s="1"/>
  <c r="F113" i="20"/>
  <c r="I112" i="20"/>
  <c r="G112" i="20"/>
  <c r="F112" i="20"/>
  <c r="F111" i="20"/>
  <c r="L110" i="20"/>
  <c r="L109" i="20"/>
  <c r="F109" i="20"/>
  <c r="L108" i="20"/>
  <c r="F108" i="20"/>
  <c r="L107" i="20"/>
  <c r="M107" i="20" s="1"/>
  <c r="F107" i="20"/>
  <c r="L106" i="20"/>
  <c r="M106" i="20" s="1"/>
  <c r="F106" i="20"/>
  <c r="L105" i="20"/>
  <c r="F105" i="20"/>
  <c r="I104" i="20"/>
  <c r="G104" i="20"/>
  <c r="F104" i="20"/>
  <c r="L102" i="20"/>
  <c r="M102" i="20" s="1"/>
  <c r="F102" i="20"/>
  <c r="L101" i="20"/>
  <c r="F101" i="20"/>
  <c r="I100" i="20"/>
  <c r="G100" i="20"/>
  <c r="F100" i="20"/>
  <c r="F99" i="20"/>
  <c r="F98" i="20"/>
  <c r="F97" i="20"/>
  <c r="L96" i="20"/>
  <c r="M96" i="20" s="1"/>
  <c r="F96" i="20"/>
  <c r="L95" i="20"/>
  <c r="M95" i="20" s="1"/>
  <c r="F95" i="20"/>
  <c r="I94" i="20"/>
  <c r="G94" i="20"/>
  <c r="F94" i="20"/>
  <c r="F93" i="20"/>
  <c r="L92" i="20"/>
  <c r="M92" i="20" s="1"/>
  <c r="F92" i="20"/>
  <c r="I91" i="20"/>
  <c r="G91" i="20"/>
  <c r="F91" i="20"/>
  <c r="F90" i="20"/>
  <c r="L89" i="20"/>
  <c r="M89" i="20" s="1"/>
  <c r="F89" i="20"/>
  <c r="L88" i="20"/>
  <c r="M88" i="20" s="1"/>
  <c r="F88" i="20"/>
  <c r="L87" i="20"/>
  <c r="M87" i="20" s="1"/>
  <c r="F87" i="20"/>
  <c r="L86" i="20"/>
  <c r="M86" i="20" s="1"/>
  <c r="F86" i="20"/>
  <c r="L85" i="20"/>
  <c r="M85" i="20" s="1"/>
  <c r="F85" i="20"/>
  <c r="L84" i="20"/>
  <c r="M84" i="20" s="1"/>
  <c r="F84" i="20"/>
  <c r="L83" i="20"/>
  <c r="M83" i="20" s="1"/>
  <c r="F83" i="20"/>
  <c r="L82" i="20"/>
  <c r="M82" i="20" s="1"/>
  <c r="F82" i="20"/>
  <c r="L81" i="20"/>
  <c r="F81" i="20"/>
  <c r="L80" i="20"/>
  <c r="M80" i="20" s="1"/>
  <c r="F80" i="20"/>
  <c r="L79" i="20"/>
  <c r="M79" i="20" s="1"/>
  <c r="F79" i="20"/>
  <c r="L78" i="20"/>
  <c r="M78" i="20" s="1"/>
  <c r="F78" i="20"/>
  <c r="L77" i="20"/>
  <c r="M77" i="20" s="1"/>
  <c r="F77" i="20"/>
  <c r="L76" i="20"/>
  <c r="M76" i="20" s="1"/>
  <c r="F76" i="20"/>
  <c r="L75" i="20"/>
  <c r="M75" i="20" s="1"/>
  <c r="F75" i="20"/>
  <c r="I74" i="20"/>
  <c r="G74" i="20"/>
  <c r="F74" i="20"/>
  <c r="F73" i="20"/>
  <c r="F72" i="20"/>
  <c r="L71" i="20"/>
  <c r="M71" i="20" s="1"/>
  <c r="F71" i="20"/>
  <c r="L70" i="20"/>
  <c r="M70" i="20" s="1"/>
  <c r="F70" i="20"/>
  <c r="L69" i="20"/>
  <c r="M69" i="20" s="1"/>
  <c r="F69" i="20"/>
  <c r="L68" i="20"/>
  <c r="M68" i="20" s="1"/>
  <c r="F68" i="20"/>
  <c r="L67" i="20"/>
  <c r="M67" i="20" s="1"/>
  <c r="F67" i="20"/>
  <c r="I66" i="20"/>
  <c r="G66" i="20"/>
  <c r="F66" i="20"/>
  <c r="L65" i="20"/>
  <c r="F65" i="20"/>
  <c r="L64" i="20"/>
  <c r="F64" i="20"/>
  <c r="L63" i="20"/>
  <c r="M63" i="20" s="1"/>
  <c r="F63" i="20"/>
  <c r="L62" i="20"/>
  <c r="M62" i="20" s="1"/>
  <c r="F62" i="20"/>
  <c r="L61" i="20"/>
  <c r="F61" i="20"/>
  <c r="L60" i="20"/>
  <c r="F60" i="20"/>
  <c r="L59" i="20"/>
  <c r="M59" i="20" s="1"/>
  <c r="F59" i="20"/>
  <c r="L58" i="20"/>
  <c r="F58" i="20"/>
  <c r="L57" i="20"/>
  <c r="M57" i="20" s="1"/>
  <c r="F57" i="20"/>
  <c r="L56" i="20"/>
  <c r="L55" i="20"/>
  <c r="F55" i="20"/>
  <c r="L54" i="20"/>
  <c r="M54" i="20" s="1"/>
  <c r="F54" i="20"/>
  <c r="L53" i="20"/>
  <c r="M53" i="20" s="1"/>
  <c r="F53" i="20"/>
  <c r="L52" i="20"/>
  <c r="M52" i="20" s="1"/>
  <c r="F52" i="20"/>
  <c r="F51" i="20"/>
  <c r="I50" i="20"/>
  <c r="G50" i="20"/>
  <c r="F50" i="20"/>
  <c r="L48" i="20"/>
  <c r="M48" i="20" s="1"/>
  <c r="F48" i="20"/>
  <c r="I47" i="20"/>
  <c r="G47" i="20"/>
  <c r="F47" i="20"/>
  <c r="L45" i="20"/>
  <c r="M45" i="20" s="1"/>
  <c r="F45" i="20"/>
  <c r="L44" i="20"/>
  <c r="M44" i="20" s="1"/>
  <c r="F44" i="20"/>
  <c r="I43" i="20"/>
  <c r="G43" i="20"/>
  <c r="F43" i="20"/>
  <c r="L42" i="20"/>
  <c r="F42" i="20"/>
  <c r="L41" i="20"/>
  <c r="F41" i="20"/>
  <c r="L40" i="20"/>
  <c r="F40" i="20"/>
  <c r="L39" i="20"/>
  <c r="M39" i="20" s="1"/>
  <c r="F39" i="20"/>
  <c r="L38" i="20"/>
  <c r="M38" i="20" s="1"/>
  <c r="F38" i="20"/>
  <c r="L37" i="20"/>
  <c r="M37" i="20" s="1"/>
  <c r="F37" i="20"/>
  <c r="L36" i="20"/>
  <c r="M36" i="20" s="1"/>
  <c r="F36" i="20"/>
  <c r="L35" i="20"/>
  <c r="M35" i="20" s="1"/>
  <c r="F35" i="20"/>
  <c r="L34" i="20"/>
  <c r="M34" i="20" s="1"/>
  <c r="F34" i="20"/>
  <c r="L33" i="20"/>
  <c r="M33" i="20" s="1"/>
  <c r="F33" i="20"/>
  <c r="L32" i="20"/>
  <c r="M32" i="20" s="1"/>
  <c r="F32" i="20"/>
  <c r="L31" i="20"/>
  <c r="M31" i="20" s="1"/>
  <c r="L30" i="20"/>
  <c r="M30" i="20" s="1"/>
  <c r="L29" i="20"/>
  <c r="F29" i="20"/>
  <c r="L28" i="20"/>
  <c r="L27" i="20"/>
  <c r="M27" i="20" s="1"/>
  <c r="L26" i="20"/>
  <c r="L25" i="20"/>
  <c r="M25" i="20" s="1"/>
  <c r="F25" i="20"/>
  <c r="I24" i="20"/>
  <c r="G24" i="20"/>
  <c r="F24" i="20"/>
  <c r="F23" i="20"/>
  <c r="F22" i="20"/>
  <c r="L66" i="20" l="1"/>
  <c r="M66" i="20" s="1"/>
  <c r="L104" i="20"/>
  <c r="M104" i="20" s="1"/>
  <c r="L94" i="20"/>
  <c r="M94" i="20" s="1"/>
  <c r="N36" i="10"/>
  <c r="L47" i="20"/>
  <c r="M47" i="20" s="1"/>
  <c r="L24" i="21"/>
  <c r="M24" i="21" s="1"/>
  <c r="L91" i="20"/>
  <c r="M91" i="20" s="1"/>
  <c r="L100" i="20"/>
  <c r="M100" i="20" s="1"/>
  <c r="E34" i="10"/>
  <c r="L133" i="20"/>
  <c r="M133" i="20" s="1"/>
  <c r="G43" i="21"/>
  <c r="G23" i="21"/>
  <c r="L48" i="21"/>
  <c r="M48" i="21" s="1"/>
  <c r="P26" i="21"/>
  <c r="J34" i="10"/>
  <c r="L151" i="20"/>
  <c r="M151" i="20" s="1"/>
  <c r="L145" i="20"/>
  <c r="M145" i="20" s="1"/>
  <c r="K34" i="10"/>
  <c r="J26" i="29"/>
  <c r="J20" i="29"/>
  <c r="L85" i="21"/>
  <c r="M85" i="21" s="1"/>
  <c r="E27" i="9"/>
  <c r="E43" i="9" s="1"/>
  <c r="E46" i="9" s="1"/>
  <c r="N22" i="10"/>
  <c r="G99" i="20"/>
  <c r="G98" i="20" s="1"/>
  <c r="L32" i="21"/>
  <c r="M32" i="21" s="1"/>
  <c r="H97" i="1"/>
  <c r="I23" i="10" s="1"/>
  <c r="M23" i="10" s="1"/>
  <c r="N23" i="10" s="1"/>
  <c r="L138" i="20"/>
  <c r="M138" i="20" s="1"/>
  <c r="I137" i="20"/>
  <c r="G73" i="20"/>
  <c r="L121" i="20"/>
  <c r="M121" i="20" s="1"/>
  <c r="L28" i="21"/>
  <c r="M28" i="21" s="1"/>
  <c r="H42" i="1"/>
  <c r="C43" i="17"/>
  <c r="N18" i="10"/>
  <c r="L34" i="10"/>
  <c r="G20" i="17"/>
  <c r="E43" i="17"/>
  <c r="H30" i="29"/>
  <c r="H32" i="29" s="1"/>
  <c r="L24" i="20"/>
  <c r="M24" i="20" s="1"/>
  <c r="L43" i="20"/>
  <c r="M43" i="20" s="1"/>
  <c r="L139" i="20"/>
  <c r="M139" i="20" s="1"/>
  <c r="I144" i="20"/>
  <c r="L91" i="21"/>
  <c r="M91" i="21" s="1"/>
  <c r="G35" i="1"/>
  <c r="F9" i="2"/>
  <c r="D17" i="9"/>
  <c r="D43" i="9" s="1"/>
  <c r="D46" i="9" s="1"/>
  <c r="B34" i="10"/>
  <c r="I99" i="20"/>
  <c r="L61" i="21"/>
  <c r="M61" i="21" s="1"/>
  <c r="N16" i="10"/>
  <c r="N19" i="10"/>
  <c r="G9" i="1"/>
  <c r="H62" i="1"/>
  <c r="F34" i="10"/>
  <c r="D43" i="17"/>
  <c r="J12" i="29"/>
  <c r="J30" i="29" s="1"/>
  <c r="J32" i="29" s="1"/>
  <c r="L50" i="20"/>
  <c r="M50" i="20" s="1"/>
  <c r="I73" i="20"/>
  <c r="F7" i="3"/>
  <c r="G7" i="3" s="1"/>
  <c r="F9" i="4"/>
  <c r="F7" i="4" s="1"/>
  <c r="G7" i="4" s="1"/>
  <c r="N17" i="10"/>
  <c r="N24" i="10"/>
  <c r="G18" i="17"/>
  <c r="J16" i="29"/>
  <c r="G23" i="20"/>
  <c r="N31" i="10"/>
  <c r="N32" i="10" s="1"/>
  <c r="G32" i="10"/>
  <c r="F36" i="2"/>
  <c r="G36" i="17"/>
  <c r="F43" i="17"/>
  <c r="I27" i="10"/>
  <c r="I34" i="10" s="1"/>
  <c r="L74" i="20"/>
  <c r="M74" i="20" s="1"/>
  <c r="G22" i="21"/>
  <c r="H85" i="21" s="1"/>
  <c r="G42" i="21"/>
  <c r="I23" i="20"/>
  <c r="G27" i="10"/>
  <c r="G137" i="20"/>
  <c r="G144" i="20"/>
  <c r="L144" i="20" s="1"/>
  <c r="M144" i="20" s="1"/>
  <c r="G51" i="1"/>
  <c r="L44" i="21"/>
  <c r="M44" i="21" s="1"/>
  <c r="I43" i="21"/>
  <c r="L112" i="20"/>
  <c r="M112" i="20" s="1"/>
  <c r="N15" i="10"/>
  <c r="N21" i="10"/>
  <c r="G20" i="10"/>
  <c r="N20" i="10" s="1"/>
  <c r="I27" i="21"/>
  <c r="H34" i="10"/>
  <c r="F43" i="45"/>
  <c r="M18" i="47"/>
  <c r="I56" i="45"/>
  <c r="I45" i="45"/>
  <c r="I43" i="45"/>
  <c r="F45" i="45"/>
  <c r="M19" i="47"/>
  <c r="M21" i="47"/>
  <c r="H110" i="21" l="1"/>
  <c r="F7" i="2"/>
  <c r="H27" i="21"/>
  <c r="G7" i="1"/>
  <c r="H91" i="21"/>
  <c r="H43" i="21"/>
  <c r="H98" i="1"/>
  <c r="G7" i="2"/>
  <c r="G43" i="17"/>
  <c r="G34" i="10"/>
  <c r="M27" i="10"/>
  <c r="M34" i="10" s="1"/>
  <c r="L99" i="20"/>
  <c r="M99" i="20" s="1"/>
  <c r="I98" i="20"/>
  <c r="I162" i="20" s="1"/>
  <c r="L73" i="20"/>
  <c r="M73" i="20" s="1"/>
  <c r="G22" i="20"/>
  <c r="H137" i="20" s="1"/>
  <c r="H42" i="21"/>
  <c r="G121" i="21"/>
  <c r="L23" i="20"/>
  <c r="M23" i="20" s="1"/>
  <c r="I22" i="20"/>
  <c r="J23" i="20"/>
  <c r="H107" i="21"/>
  <c r="H105" i="21"/>
  <c r="H100" i="21"/>
  <c r="H88" i="21"/>
  <c r="H81" i="21"/>
  <c r="H76" i="21"/>
  <c r="H68" i="21"/>
  <c r="H36" i="21"/>
  <c r="H103" i="21"/>
  <c r="H93" i="21"/>
  <c r="H71" i="21"/>
  <c r="H63" i="21"/>
  <c r="H56" i="21"/>
  <c r="H51" i="21"/>
  <c r="H30" i="21"/>
  <c r="H24" i="21"/>
  <c r="H112" i="21"/>
  <c r="H96" i="21"/>
  <c r="H86" i="21"/>
  <c r="H79" i="21"/>
  <c r="H74" i="21"/>
  <c r="H66" i="21"/>
  <c r="H59" i="21"/>
  <c r="H45" i="21"/>
  <c r="H34" i="21"/>
  <c r="H101" i="21"/>
  <c r="H89" i="21"/>
  <c r="H82" i="21"/>
  <c r="H77" i="21"/>
  <c r="H69" i="21"/>
  <c r="H54" i="21"/>
  <c r="H49" i="21"/>
  <c r="H37" i="21"/>
  <c r="H25" i="21"/>
  <c r="H106" i="21"/>
  <c r="H104" i="21"/>
  <c r="H94" i="21"/>
  <c r="H72" i="21"/>
  <c r="H64" i="21"/>
  <c r="H57" i="21"/>
  <c r="H52" i="21"/>
  <c r="H28" i="21"/>
  <c r="H111" i="21"/>
  <c r="H108" i="21"/>
  <c r="H99" i="21"/>
  <c r="H97" i="21"/>
  <c r="H87" i="21"/>
  <c r="H80" i="21"/>
  <c r="H75" i="21"/>
  <c r="H67" i="21"/>
  <c r="H35" i="21"/>
  <c r="H33" i="21"/>
  <c r="H95" i="21"/>
  <c r="H83" i="21"/>
  <c r="H73" i="21"/>
  <c r="H65" i="21"/>
  <c r="G120" i="21"/>
  <c r="G122" i="21" s="1"/>
  <c r="H44" i="21"/>
  <c r="H62" i="21"/>
  <c r="H53" i="21"/>
  <c r="H50" i="21"/>
  <c r="H102" i="21"/>
  <c r="H22" i="21"/>
  <c r="H70" i="21"/>
  <c r="H58" i="21"/>
  <c r="H92" i="21"/>
  <c r="H55" i="21"/>
  <c r="H46" i="21"/>
  <c r="H78" i="21"/>
  <c r="H29" i="21"/>
  <c r="H61" i="21"/>
  <c r="I42" i="21"/>
  <c r="L43" i="21"/>
  <c r="M43" i="21" s="1"/>
  <c r="N27" i="10"/>
  <c r="H23" i="21"/>
  <c r="G162" i="20"/>
  <c r="H48" i="21"/>
  <c r="L137" i="20"/>
  <c r="M137" i="20" s="1"/>
  <c r="H32" i="21"/>
  <c r="L27" i="21"/>
  <c r="M27" i="21" s="1"/>
  <c r="I23" i="21"/>
  <c r="H98" i="20" l="1"/>
  <c r="H144" i="20"/>
  <c r="L98" i="20"/>
  <c r="M98" i="20" s="1"/>
  <c r="N34" i="10"/>
  <c r="J133" i="20"/>
  <c r="J131" i="20"/>
  <c r="J129" i="20"/>
  <c r="J124" i="20"/>
  <c r="J118" i="20"/>
  <c r="J113" i="20"/>
  <c r="J107" i="20"/>
  <c r="J84" i="20"/>
  <c r="J79" i="20"/>
  <c r="I158" i="20"/>
  <c r="I157" i="20" s="1"/>
  <c r="J147" i="20"/>
  <c r="J122" i="20"/>
  <c r="J116" i="20"/>
  <c r="J105" i="20"/>
  <c r="J92" i="20"/>
  <c r="J87" i="20"/>
  <c r="J152" i="20"/>
  <c r="J140" i="20"/>
  <c r="J136" i="20"/>
  <c r="J127" i="20"/>
  <c r="J101" i="20"/>
  <c r="J97" i="20"/>
  <c r="J82" i="20"/>
  <c r="J134" i="20"/>
  <c r="J125" i="20"/>
  <c r="J114" i="20"/>
  <c r="J108" i="20"/>
  <c r="J103" i="20"/>
  <c r="J95" i="20"/>
  <c r="J90" i="20"/>
  <c r="J85" i="20"/>
  <c r="J80" i="20"/>
  <c r="J154" i="20"/>
  <c r="J150" i="20"/>
  <c r="J148" i="20"/>
  <c r="J130" i="20"/>
  <c r="J123" i="20"/>
  <c r="J119" i="20"/>
  <c r="J110" i="20"/>
  <c r="J88" i="20"/>
  <c r="D15" i="21"/>
  <c r="D16" i="21" s="1"/>
  <c r="D17" i="21" s="1"/>
  <c r="D18" i="21" s="1"/>
  <c r="I161" i="20"/>
  <c r="I163" i="20" s="1"/>
  <c r="J141" i="20"/>
  <c r="J128" i="20"/>
  <c r="J117" i="20"/>
  <c r="J106" i="20"/>
  <c r="J93" i="20"/>
  <c r="J83" i="20"/>
  <c r="J78" i="20"/>
  <c r="E161" i="20"/>
  <c r="E163" i="20" s="1"/>
  <c r="J115" i="20"/>
  <c r="J81" i="20"/>
  <c r="J72" i="20"/>
  <c r="J67" i="20"/>
  <c r="J53" i="20"/>
  <c r="J51" i="20"/>
  <c r="J45" i="20"/>
  <c r="J42" i="20"/>
  <c r="J40" i="20"/>
  <c r="J32" i="20"/>
  <c r="L22" i="20"/>
  <c r="M22" i="20" s="1"/>
  <c r="J77" i="20"/>
  <c r="J55" i="20"/>
  <c r="J100" i="20"/>
  <c r="J75" i="20"/>
  <c r="J64" i="20"/>
  <c r="J57" i="20"/>
  <c r="J102" i="20"/>
  <c r="J89" i="20"/>
  <c r="J70" i="20"/>
  <c r="J62" i="20"/>
  <c r="J60" i="20"/>
  <c r="J35" i="20"/>
  <c r="J22" i="20"/>
  <c r="D15" i="20"/>
  <c r="D16" i="20" s="1"/>
  <c r="D17" i="20" s="1"/>
  <c r="D18" i="20" s="1"/>
  <c r="J69" i="20"/>
  <c r="J25" i="20"/>
  <c r="J151" i="20"/>
  <c r="J153" i="20"/>
  <c r="J138" i="20"/>
  <c r="J86" i="20"/>
  <c r="J76" i="20"/>
  <c r="J58" i="20"/>
  <c r="J38" i="20"/>
  <c r="J29" i="20"/>
  <c r="J68" i="20"/>
  <c r="J65" i="20"/>
  <c r="J56" i="20"/>
  <c r="J54" i="20"/>
  <c r="J33" i="20"/>
  <c r="J139" i="20"/>
  <c r="J59" i="20"/>
  <c r="J34" i="20"/>
  <c r="J109" i="20"/>
  <c r="J135" i="20"/>
  <c r="J126" i="20"/>
  <c r="J74" i="20"/>
  <c r="J71" i="20"/>
  <c r="J63" i="20"/>
  <c r="J48" i="20"/>
  <c r="J41" i="20"/>
  <c r="J36" i="20"/>
  <c r="J37" i="20"/>
  <c r="J149" i="20"/>
  <c r="J146" i="20"/>
  <c r="J143" i="20"/>
  <c r="J96" i="20"/>
  <c r="J61" i="20"/>
  <c r="J52" i="20"/>
  <c r="J44" i="20"/>
  <c r="J39" i="20"/>
  <c r="J31" i="20"/>
  <c r="J94" i="20"/>
  <c r="J43" i="20"/>
  <c r="J145" i="20"/>
  <c r="J104" i="20"/>
  <c r="J144" i="20"/>
  <c r="J47" i="20"/>
  <c r="J24" i="20"/>
  <c r="J137" i="20"/>
  <c r="J73" i="20"/>
  <c r="J121" i="20"/>
  <c r="J66" i="20"/>
  <c r="J98" i="20"/>
  <c r="J91" i="20"/>
  <c r="J112" i="20"/>
  <c r="J50" i="20"/>
  <c r="J99" i="20"/>
  <c r="L42" i="21"/>
  <c r="M42" i="21" s="1"/>
  <c r="I121" i="21"/>
  <c r="L23" i="21"/>
  <c r="M23" i="21" s="1"/>
  <c r="I22" i="21"/>
  <c r="J23" i="21" s="1"/>
  <c r="H149" i="20"/>
  <c r="H109" i="20"/>
  <c r="H91" i="20"/>
  <c r="H89" i="20"/>
  <c r="H131" i="20"/>
  <c r="H129" i="20"/>
  <c r="H124" i="20"/>
  <c r="H118" i="20"/>
  <c r="H113" i="20"/>
  <c r="H107" i="20"/>
  <c r="H84" i="20"/>
  <c r="H79" i="20"/>
  <c r="G158" i="20"/>
  <c r="G159" i="20" s="1"/>
  <c r="H147" i="20"/>
  <c r="H122" i="20"/>
  <c r="H116" i="20"/>
  <c r="H105" i="20"/>
  <c r="H92" i="20"/>
  <c r="H87" i="20"/>
  <c r="H152" i="20"/>
  <c r="H142" i="20"/>
  <c r="H140" i="20"/>
  <c r="H127" i="20"/>
  <c r="H101" i="20"/>
  <c r="H82" i="20"/>
  <c r="H134" i="20"/>
  <c r="H125" i="20"/>
  <c r="H114" i="20"/>
  <c r="H108" i="20"/>
  <c r="H95" i="20"/>
  <c r="H85" i="20"/>
  <c r="H148" i="20"/>
  <c r="H130" i="20"/>
  <c r="H123" i="20"/>
  <c r="H119" i="20"/>
  <c r="H110" i="20"/>
  <c r="H88" i="20"/>
  <c r="H75" i="20"/>
  <c r="H64" i="20"/>
  <c r="H57" i="20"/>
  <c r="H37" i="20"/>
  <c r="H31" i="20"/>
  <c r="H69" i="20"/>
  <c r="H25" i="20"/>
  <c r="H141" i="20"/>
  <c r="H115" i="20"/>
  <c r="H112" i="20"/>
  <c r="H81" i="20"/>
  <c r="H67" i="20"/>
  <c r="H53" i="20"/>
  <c r="H51" i="20"/>
  <c r="H45" i="20"/>
  <c r="H42" i="20"/>
  <c r="H40" i="20"/>
  <c r="H32" i="20"/>
  <c r="H27" i="20"/>
  <c r="H35" i="20"/>
  <c r="H22" i="20"/>
  <c r="H146" i="20"/>
  <c r="H128" i="20"/>
  <c r="H106" i="20"/>
  <c r="H117" i="20"/>
  <c r="H102" i="20"/>
  <c r="H78" i="20"/>
  <c r="H70" i="20"/>
  <c r="H62" i="20"/>
  <c r="H60" i="20"/>
  <c r="H96" i="20"/>
  <c r="H52" i="20"/>
  <c r="H28" i="20"/>
  <c r="H59" i="20"/>
  <c r="H50" i="20"/>
  <c r="H86" i="20"/>
  <c r="H83" i="20"/>
  <c r="H76" i="20"/>
  <c r="H58" i="20"/>
  <c r="H38" i="20"/>
  <c r="H29" i="20"/>
  <c r="H26" i="20"/>
  <c r="H33" i="20"/>
  <c r="H80" i="20"/>
  <c r="H68" i="20"/>
  <c r="H65" i="20"/>
  <c r="H56" i="20"/>
  <c r="H54" i="20"/>
  <c r="H43" i="20"/>
  <c r="H44" i="20"/>
  <c r="G161" i="20"/>
  <c r="G163" i="20" s="1"/>
  <c r="H135" i="20"/>
  <c r="H126" i="20"/>
  <c r="H71" i="20"/>
  <c r="H63" i="20"/>
  <c r="H48" i="20"/>
  <c r="H41" i="20"/>
  <c r="H36" i="20"/>
  <c r="H61" i="20"/>
  <c r="H39" i="20"/>
  <c r="H77" i="20"/>
  <c r="H66" i="20"/>
  <c r="H55" i="20"/>
  <c r="H34" i="20"/>
  <c r="H47" i="20"/>
  <c r="H94" i="20"/>
  <c r="H121" i="20"/>
  <c r="H139" i="20"/>
  <c r="H73" i="20"/>
  <c r="H99" i="20"/>
  <c r="H133" i="20"/>
  <c r="H24" i="20"/>
  <c r="H104" i="20"/>
  <c r="H138" i="20"/>
  <c r="H100" i="20"/>
  <c r="H74" i="20"/>
  <c r="H151" i="20"/>
  <c r="H145" i="20"/>
  <c r="H23" i="20"/>
  <c r="J103" i="21" l="1"/>
  <c r="J93" i="21"/>
  <c r="J71" i="21"/>
  <c r="J63" i="21"/>
  <c r="J56" i="21"/>
  <c r="J51" i="21"/>
  <c r="J38" i="21"/>
  <c r="J30" i="21"/>
  <c r="J112" i="21"/>
  <c r="J98" i="21"/>
  <c r="J96" i="21"/>
  <c r="J86" i="21"/>
  <c r="J79" i="21"/>
  <c r="J74" i="21"/>
  <c r="J66" i="21"/>
  <c r="J59" i="21"/>
  <c r="J34" i="21"/>
  <c r="J101" i="21"/>
  <c r="J89" i="21"/>
  <c r="J82" i="21"/>
  <c r="J77" i="21"/>
  <c r="J69" i="21"/>
  <c r="J54" i="21"/>
  <c r="J49" i="21"/>
  <c r="J37" i="21"/>
  <c r="J25" i="21"/>
  <c r="J106" i="21"/>
  <c r="J104" i="21"/>
  <c r="J94" i="21"/>
  <c r="J72" i="21"/>
  <c r="J64" i="21"/>
  <c r="J57" i="21"/>
  <c r="J52" i="21"/>
  <c r="J111" i="21"/>
  <c r="J108" i="21"/>
  <c r="J99" i="21"/>
  <c r="J97" i="21"/>
  <c r="J87" i="21"/>
  <c r="J80" i="21"/>
  <c r="J75" i="21"/>
  <c r="J67" i="21"/>
  <c r="J35" i="21"/>
  <c r="L22" i="21"/>
  <c r="M22" i="21" s="1"/>
  <c r="I120" i="21"/>
  <c r="I122" i="21" s="1"/>
  <c r="J102" i="21"/>
  <c r="J92" i="21"/>
  <c r="J78" i="21"/>
  <c r="J70" i="21"/>
  <c r="J62" i="21"/>
  <c r="J55" i="21"/>
  <c r="J50" i="21"/>
  <c r="J29" i="21"/>
  <c r="J22" i="21"/>
  <c r="J110" i="21"/>
  <c r="J107" i="21"/>
  <c r="J105" i="21"/>
  <c r="J100" i="21"/>
  <c r="J88" i="21"/>
  <c r="J81" i="21"/>
  <c r="J76" i="21"/>
  <c r="J68" i="21"/>
  <c r="J53" i="21"/>
  <c r="J83" i="21"/>
  <c r="J73" i="21"/>
  <c r="J48" i="21"/>
  <c r="J58" i="21"/>
  <c r="J24" i="21"/>
  <c r="J95" i="21"/>
  <c r="J85" i="21"/>
  <c r="J46" i="21"/>
  <c r="J36" i="21"/>
  <c r="J65" i="21"/>
  <c r="J28" i="21"/>
  <c r="J61" i="21"/>
  <c r="J91" i="21"/>
  <c r="J32" i="21"/>
  <c r="J44" i="21"/>
  <c r="J27" i="21"/>
  <c r="J42" i="21"/>
</calcChain>
</file>

<file path=xl/sharedStrings.xml><?xml version="1.0" encoding="utf-8"?>
<sst xmlns="http://schemas.openxmlformats.org/spreadsheetml/2006/main" count="2138" uniqueCount="1364">
  <si>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</si>
  <si>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</si>
  <si>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</si>
  <si>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</si>
  <si>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</si>
  <si>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</si>
  <si>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</si>
  <si>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</si>
  <si>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</si>
  <si>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</si>
  <si>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</si>
  <si>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</si>
  <si>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</si>
  <si>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</si>
  <si>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</si>
  <si>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</si>
  <si>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</si>
  <si>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</si>
  <si>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</si>
  <si>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</si>
  <si>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</si>
  <si>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</si>
  <si>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</si>
  <si>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</si>
  <si>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</si>
  <si>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</si>
  <si>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</si>
  <si>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</si>
  <si>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</si>
  <si>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</si>
  <si>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</si>
  <si>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</si>
  <si>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</si>
  <si>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</si>
  <si>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</si>
  <si>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</si>
  <si>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</si>
  <si>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</si>
  <si>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</si>
  <si>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</si>
  <si>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</si>
  <si>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</si>
  <si>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</si>
  <si>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</si>
  <si>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</si>
  <si>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</si>
  <si>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</si>
  <si>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</si>
  <si>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</si>
  <si>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</si>
  <si>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</si>
  <si>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</si>
  <si>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</si>
  <si>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</si>
  <si>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</si>
  <si>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</si>
  <si>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</si>
  <si>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</si>
  <si>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</si>
  <si>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</si>
  <si>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</si>
  <si>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</si>
  <si>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</si>
  <si>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</si>
  <si>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</si>
  <si>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</si>
  <si>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</si>
  <si>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</si>
  <si>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</si>
  <si>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</si>
  <si>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</si>
  <si>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</si>
  <si>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</si>
  <si>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</si>
  <si>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</si>
  <si>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</si>
  <si>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</si>
  <si>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</si>
  <si>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</si>
  <si>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</si>
  <si>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</si>
  <si>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</si>
  <si>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</si>
  <si>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</si>
  <si>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</si>
  <si>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</si>
  <si>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</si>
  <si>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</si>
  <si>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</si>
  <si>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</si>
  <si>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</si>
  <si>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</si>
  <si>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</si>
  <si>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</si>
  <si>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</si>
  <si>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</si>
  <si>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</si>
  <si>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</si>
  <si>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</si>
  <si>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</si>
  <si>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</si>
  <si>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</si>
  <si>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</si>
  <si>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</si>
  <si>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</si>
  <si>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</si>
  <si>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</si>
  <si>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</si>
  <si>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</si>
  <si>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</si>
  <si>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</si>
  <si>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</si>
  <si>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</si>
  <si>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</si>
  <si>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</si>
  <si>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</si>
  <si>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</si>
  <si>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</si>
  <si>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</si>
  <si>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</si>
  <si>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</si>
  <si>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</si>
  <si>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</si>
  <si>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</si>
  <si>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</si>
  <si>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</si>
  <si>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</si>
  <si>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</si>
  <si>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</si>
  <si>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</si>
  <si>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</si>
  <si>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</si>
  <si>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</si>
  <si>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</si>
  <si>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</si>
  <si>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</si>
  <si>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</si>
  <si>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</si>
  <si>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</si>
  <si>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</si>
  <si>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</si>
  <si>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</si>
  <si>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</si>
  <si>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</si>
  <si>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</si>
  <si>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</si>
  <si>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</si>
  <si>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</si>
  <si>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</si>
  <si>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</si>
  <si>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</si>
  <si>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</si>
  <si>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</si>
  <si>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</si>
  <si>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</si>
  <si>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</si>
  <si>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</si>
  <si>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</si>
  <si>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</si>
  <si>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</si>
  <si>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</si>
  <si>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</si>
  <si>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</si>
  <si>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</si>
  <si>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</si>
  <si>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</si>
  <si>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</si>
  <si>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</si>
  <si>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</si>
  <si>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</si>
  <si>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</si>
  <si>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</si>
  <si>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</si>
  <si>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</si>
  <si>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</si>
  <si>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</si>
  <si>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</si>
  <si>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</si>
  <si>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</si>
  <si>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</si>
  <si>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</si>
  <si>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</si>
  <si>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</si>
  <si>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</si>
  <si>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</si>
  <si>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</si>
  <si>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</si>
  <si>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</si>
  <si>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</si>
  <si>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</si>
  <si>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</si>
  <si>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</si>
  <si>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</si>
  <si>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</si>
  <si>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</si>
  <si>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</si>
  <si>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</si>
  <si>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</si>
  <si>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</si>
  <si>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</si>
  <si>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</si>
  <si>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</si>
  <si>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</si>
  <si>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</si>
  <si>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</si>
  <si>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</si>
  <si>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</si>
  <si>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</si>
  <si>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</si>
  <si>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</si>
  <si>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</si>
  <si>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</si>
  <si>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</si>
  <si>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</si>
  <si>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</si>
  <si>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</si>
  <si>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</si>
  <si>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</si>
  <si>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</si>
  <si>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</si>
  <si>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</si>
  <si>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</si>
  <si>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</si>
  <si>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</si>
  <si>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</si>
  <si>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</si>
  <si>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</si>
  <si>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</si>
  <si>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</si>
  <si>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</si>
  <si>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</si>
  <si>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</si>
  <si>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</si>
  <si>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</si>
  <si>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</si>
  <si>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</si>
  <si>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</si>
  <si>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</si>
  <si>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</si>
  <si>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</si>
  <si>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</si>
  <si>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</si>
  <si>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</si>
  <si>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</si>
  <si>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</si>
  <si>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</si>
  <si>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</si>
  <si>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</si>
  <si>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</si>
  <si>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</si>
  <si>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</si>
  <si>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</si>
  <si>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</si>
  <si>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</si>
  <si>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</si>
  <si>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</si>
  <si>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</si>
  <si>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</si>
  <si>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</si>
  <si>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</si>
  <si>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</si>
  <si>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</si>
  <si>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</si>
  <si>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</si>
  <si>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</si>
  <si>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</si>
  <si>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</si>
  <si>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</si>
  <si>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</si>
  <si>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</si>
  <si>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</si>
  <si>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</si>
  <si>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</si>
  <si>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</si>
  <si>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</si>
  <si>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</si>
  <si>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</si>
  <si>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</si>
  <si>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</si>
  <si>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</si>
  <si>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</si>
  <si>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</si>
  <si>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</si>
  <si>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</si>
  <si>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</si>
  <si>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</si>
  <si>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</si>
  <si>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</si>
  <si>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</si>
  <si>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</si>
  <si>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</si>
  <si>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</si>
  <si>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</si>
  <si>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</si>
  <si>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</si>
  <si>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</si>
  <si>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</si>
  <si>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</si>
  <si>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</si>
  <si>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</si>
  <si>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</si>
  <si>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</si>
  <si>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</si>
  <si>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</si>
  <si>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</si>
  <si>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</si>
  <si>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</si>
  <si>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</si>
  <si>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</si>
  <si>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</si>
  <si>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</si>
  <si>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</si>
  <si>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</si>
  <si>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</si>
  <si>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</si>
  <si>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</si>
  <si>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</si>
  <si>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</si>
  <si>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</si>
  <si>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</si>
  <si>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</si>
  <si>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</si>
  <si>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</si>
  <si>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</si>
  <si>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</si>
  <si>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</si>
  <si>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</si>
  <si>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</si>
  <si>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</si>
  <si>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</si>
  <si>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</si>
  <si>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</si>
  <si>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</si>
  <si>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</si>
  <si>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</si>
  <si>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</si>
  <si>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</si>
  <si>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</si>
  <si>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</si>
  <si>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</si>
  <si>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</si>
  <si>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</si>
  <si>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</si>
  <si>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</si>
  <si>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</si>
  <si>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</si>
  <si>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</si>
  <si>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</si>
  <si>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</si>
  <si>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</si>
  <si>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</si>
  <si>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</si>
  <si>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</si>
  <si>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</si>
  <si>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</si>
  <si>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</si>
  <si>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</si>
  <si>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</si>
  <si>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</si>
  <si>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</si>
  <si>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</si>
  <si>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</si>
  <si>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</si>
  <si>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</si>
  <si>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</si>
  <si>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</si>
  <si>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</si>
  <si>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</si>
  <si>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</si>
  <si>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</si>
  <si>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</si>
  <si>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</si>
  <si>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</si>
  <si>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</si>
  <si>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</si>
  <si>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</si>
  <si>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</si>
  <si>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</si>
  <si>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</si>
  <si>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</si>
  <si>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</si>
  <si>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</si>
  <si>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</si>
  <si>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</si>
  <si>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</si>
  <si>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</si>
  <si>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</si>
  <si>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</si>
  <si>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</si>
  <si>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</si>
  <si>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</si>
  <si>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</si>
  <si>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</si>
  <si>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</si>
  <si>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</si>
  <si>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</si>
  <si>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</si>
  <si>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</si>
  <si>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</si>
  <si>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</si>
  <si>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</si>
  <si>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</si>
  <si>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</si>
  <si>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</si>
  <si>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</si>
  <si>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</si>
  <si>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</si>
  <si>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</si>
  <si>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</si>
  <si>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</si>
  <si>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</si>
  <si>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</si>
  <si>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</si>
  <si>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</si>
  <si>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</si>
  <si>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</si>
  <si>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</si>
  <si>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</si>
  <si>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</si>
  <si>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</si>
  <si>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</si>
  <si>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</si>
  <si>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</si>
  <si>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</si>
  <si>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</si>
  <si>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</si>
  <si>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</si>
  <si>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</si>
  <si>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</si>
  <si>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</si>
  <si>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</si>
  <si>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</si>
  <si>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</si>
  <si>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</si>
  <si>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</si>
  <si>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</si>
  <si>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</si>
  <si>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</si>
  <si>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</si>
  <si>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</si>
  <si>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</si>
  <si>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</si>
  <si>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</si>
  <si>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</si>
  <si>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</si>
  <si>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</si>
  <si>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</si>
  <si>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</si>
  <si>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</si>
  <si>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</si>
  <si>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</si>
  <si>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</si>
  <si>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</si>
  <si>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</si>
  <si>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</si>
  <si>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</si>
  <si>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</si>
  <si>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</si>
  <si>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</si>
  <si>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</si>
  <si>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</si>
  <si>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</si>
  <si>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</si>
  <si>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</si>
  <si>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</si>
  <si>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</si>
  <si>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</si>
  <si>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</si>
  <si>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</si>
  <si>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</si>
  <si>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</si>
  <si>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</si>
  <si>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</si>
  <si>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</si>
  <si>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</si>
  <si>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</si>
  <si>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</si>
  <si>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</si>
  <si>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</si>
  <si>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</si>
  <si>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</si>
  <si>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</si>
  <si>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</si>
  <si>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</si>
  <si>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</si>
  <si>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</si>
  <si>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</si>
  <si>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</si>
  <si>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</si>
  <si>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</si>
  <si>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</si>
  <si>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</si>
  <si>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</si>
  <si>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</si>
  <si>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</si>
  <si>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</si>
  <si>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</si>
  <si>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</si>
  <si>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</si>
  <si>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</si>
  <si>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</si>
  <si>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</si>
  <si>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</si>
  <si>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</si>
  <si>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</si>
  <si>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</si>
  <si>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</si>
  <si>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</si>
  <si>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</si>
  <si>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</si>
  <si>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</si>
  <si>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</si>
  <si>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</si>
  <si>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</si>
  <si>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</si>
  <si>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</si>
  <si>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</si>
  <si>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</si>
  <si>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</si>
  <si>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</si>
  <si>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</si>
  <si>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</si>
  <si>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</si>
  <si>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</si>
  <si>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</si>
  <si>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</si>
  <si>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</si>
  <si>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</si>
  <si>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</si>
  <si>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</si>
  <si>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</si>
  <si>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</si>
  <si>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</si>
  <si>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</si>
  <si>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</si>
  <si>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</si>
  <si>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</si>
  <si>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</si>
  <si>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</si>
  <si>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</si>
  <si>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</si>
  <si>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</si>
  <si>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</si>
  <si>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</si>
  <si>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</si>
  <si>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</si>
  <si>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</si>
  <si>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</si>
  <si>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</si>
  <si>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</si>
  <si>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</si>
  <si>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</si>
  <si>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</si>
  <si>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</si>
  <si>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</si>
  <si>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</si>
  <si>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</si>
  <si>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</si>
  <si>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</si>
  <si>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</si>
  <si>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</si>
  <si>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</si>
  <si>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</si>
  <si>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</si>
  <si>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</si>
  <si>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</si>
  <si>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</si>
  <si>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</si>
  <si>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</si>
  <si>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</si>
  <si>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</si>
  <si>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</si>
  <si>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</si>
  <si>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</si>
  <si>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</si>
  <si>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</si>
  <si>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</si>
  <si>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</si>
  <si>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</si>
  <si>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</si>
  <si>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</si>
  <si>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</si>
  <si>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</si>
  <si>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</si>
  <si>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</si>
  <si>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</si>
  <si>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</si>
  <si>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</si>
  <si>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</si>
  <si>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</si>
  <si>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</si>
  <si>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</si>
  <si>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</si>
  <si>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</si>
  <si>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</si>
  <si>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</si>
  <si>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</si>
  <si>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</si>
  <si>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</si>
  <si>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</si>
  <si>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</si>
  <si>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</si>
  <si>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</si>
  <si>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</si>
  <si>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</si>
  <si>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</si>
  <si>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</si>
  <si>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</si>
  <si>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</si>
  <si>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</si>
  <si>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</si>
  <si>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</si>
  <si>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</si>
  <si>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</si>
  <si>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</si>
  <si>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</si>
  <si>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</si>
  <si>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</si>
  <si>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</si>
  <si>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</si>
  <si>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</si>
  <si>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</si>
  <si>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</si>
  <si>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</si>
  <si>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</si>
  <si>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</si>
  <si>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</si>
  <si>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</si>
  <si>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</si>
  <si>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</si>
  <si>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</si>
  <si>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</si>
  <si>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</si>
  <si>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</si>
  <si>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</si>
  <si>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</si>
  <si>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</si>
  <si>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</si>
  <si>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</si>
  <si>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</si>
  <si>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</si>
  <si>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</si>
  <si>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</si>
  <si>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</si>
  <si>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</si>
  <si>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</si>
  <si>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</si>
  <si>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</si>
  <si>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</si>
  <si>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</si>
  <si>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</si>
  <si>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</si>
  <si>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</si>
  <si>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</si>
  <si>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</si>
  <si>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</si>
  <si>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</si>
  <si>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</si>
  <si>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</si>
  <si>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</si>
  <si>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</si>
  <si>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</si>
  <si>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</si>
  <si>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</si>
  <si>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</si>
  <si>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</si>
  <si>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</si>
  <si>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</si>
  <si>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</si>
  <si>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</si>
  <si>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</si>
  <si>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</si>
  <si>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</si>
  <si>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</si>
  <si>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</si>
  <si>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</si>
  <si>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</si>
  <si>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</si>
  <si>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</si>
  <si>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</si>
  <si>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</si>
  <si>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</si>
  <si>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</si>
  <si>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</si>
  <si>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</si>
  <si>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Underwitng</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</si>
  <si>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</si>
  <si>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</si>
  <si>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</si>
  <si>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</si>
  <si>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</si>
  <si>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</si>
  <si>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</si>
  <si>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</si>
  <si>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Interes a Cobrar</t>
  </si>
  <si>
    <t>Otros Pasivos</t>
  </si>
  <si>
    <t>Disponibilidades (Nota 5 d)</t>
  </si>
  <si>
    <t>Inversiones temporarias (Nota 5 e )</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</si>
  <si>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</si>
  <si>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</si>
  <si>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</si>
  <si>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</si>
  <si>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</si>
  <si>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</si>
  <si>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</si>
  <si>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</si>
  <si>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</si>
  <si>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</si>
  <si>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</si>
  <si>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</si>
  <si>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</si>
  <si>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</si>
  <si>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</si>
  <si>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</si>
  <si>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</si>
  <si>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</si>
  <si>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</si>
  <si>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</si>
  <si>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</si>
  <si>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</si>
  <si>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</si>
  <si>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</si>
  <si>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</si>
  <si>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</si>
  <si>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</si>
  <si>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</si>
  <si>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</si>
  <si>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</si>
  <si>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</si>
  <si>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Otros Ingresos Operativos (Nota 5.v.)</t>
  </si>
  <si>
    <t>Gastos Operativos</t>
  </si>
  <si>
    <t>Otros Ingresos y Egresos (Nota 5.x.)</t>
  </si>
  <si>
    <t>Generados por Pasivos</t>
  </si>
  <si>
    <t>Gastos Por Comisiones y Servicios</t>
  </si>
  <si>
    <t>Otros Gastos Operativos (Nota 5.w.)</t>
  </si>
  <si>
    <t>Resultado operativo Bruto</t>
  </si>
  <si>
    <t>Publicidad</t>
  </si>
  <si>
    <t>Folleto e Impresiones</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</si>
  <si>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</si>
  <si>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</si>
  <si>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</si>
  <si>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</si>
  <si>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</si>
  <si>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</si>
  <si>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</si>
  <si>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</si>
  <si>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</si>
  <si>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</si>
  <si>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</si>
  <si>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</si>
  <si>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</si>
  <si>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</si>
  <si>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</si>
  <si>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</si>
  <si>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</si>
  <si>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</si>
  <si>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</si>
  <si>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</si>
  <si>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</si>
  <si>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</si>
  <si>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</si>
  <si>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</si>
  <si>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</si>
  <si>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Créditos</t>
  </si>
  <si>
    <t>Clientes US$</t>
  </si>
  <si>
    <t>Dep. de Clientes para Negociaciones</t>
  </si>
  <si>
    <t>Otros Pasivos No Corrientes</t>
  </si>
  <si>
    <t>CONCEPTO</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</si>
  <si>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</si>
  <si>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</si>
  <si>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</si>
  <si>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</si>
  <si>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</si>
  <si>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CUENTA</t>
  </si>
  <si>
    <t>MONTO EN GUARANIES</t>
  </si>
  <si>
    <t>Banco Interfisa Cta. Cte. GS</t>
  </si>
  <si>
    <t>TOTALES</t>
  </si>
  <si>
    <t>Tipo de Titulo</t>
  </si>
  <si>
    <t>Cantidad de Títulos</t>
  </si>
  <si>
    <t>Total Periodo Actual G.</t>
  </si>
  <si>
    <t>Total Ejercicio Anterior G.</t>
  </si>
  <si>
    <t>Bolsa de Valores y Producto de Asunción</t>
  </si>
  <si>
    <t>BONO</t>
  </si>
  <si>
    <t>Totales Periodo Actual G.</t>
  </si>
  <si>
    <t>ACCION</t>
  </si>
  <si>
    <t>Valor Contable</t>
  </si>
  <si>
    <t>Saldo Periodo Actual</t>
  </si>
  <si>
    <t>Saldo Ejercicio Anterior</t>
  </si>
  <si>
    <t>Saldo Periodo Actual G.</t>
  </si>
  <si>
    <t>Saldo Ejercicio Anterior G.</t>
  </si>
  <si>
    <t>Concepto</t>
  </si>
  <si>
    <t>Corto Plazo G</t>
  </si>
  <si>
    <t>Largo Plazo G</t>
  </si>
  <si>
    <t>Total Anterior</t>
  </si>
  <si>
    <t>Total Actual</t>
  </si>
  <si>
    <t>Anticipo de Imp. a la Rta.</t>
  </si>
  <si>
    <t>Impuesto al Valor Agregado</t>
  </si>
  <si>
    <t>Derechos Sobre Titulos por Contratos De Underwriting</t>
  </si>
  <si>
    <t xml:space="preserve">Emisor </t>
  </si>
  <si>
    <t>Instrumentos</t>
  </si>
  <si>
    <t>Valor Unitario</t>
  </si>
  <si>
    <t>Fecha de Vencimiento del Contrato</t>
  </si>
  <si>
    <t>Valor de Suscripcion G.</t>
  </si>
  <si>
    <t>NO APLICABLE</t>
  </si>
  <si>
    <t>Total Actual G.</t>
  </si>
  <si>
    <t>Total Anterior G.</t>
  </si>
  <si>
    <t>Valores al inicio del periodo</t>
  </si>
  <si>
    <t>Revalúo del Periodo</t>
  </si>
  <si>
    <t>Valores al cierre del periodo</t>
  </si>
  <si>
    <t>Total periodo actual</t>
  </si>
  <si>
    <t>Total periodo anterior</t>
  </si>
  <si>
    <t>Instalaciones</t>
  </si>
  <si>
    <t>Equipos y Enseres</t>
  </si>
  <si>
    <t>Corto Plazo G.</t>
  </si>
  <si>
    <t>Saldo Inicial</t>
  </si>
  <si>
    <t>Saldo Neto Final</t>
  </si>
  <si>
    <t>Largo Plazo G.</t>
  </si>
  <si>
    <t xml:space="preserve">Institución </t>
  </si>
  <si>
    <t>Acreedores Varios (Corto y Largo Plazo)</t>
  </si>
  <si>
    <t>Honorarios a Pagar</t>
  </si>
  <si>
    <t>Aguinaldos a Pagar</t>
  </si>
  <si>
    <t xml:space="preserve">Agua, Luz y Teléf. a Pagar </t>
  </si>
  <si>
    <t>Cuentas Varias a Pagar</t>
  </si>
  <si>
    <t>Alquileres a Pagar</t>
  </si>
  <si>
    <t>Sueldos a Pagar</t>
  </si>
  <si>
    <t>Cupones a Pagar</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</si>
  <si>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</si>
  <si>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</si>
  <si>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</si>
  <si>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</si>
  <si>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</si>
  <si>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</si>
  <si>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</si>
  <si>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</si>
  <si>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</si>
  <si>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</si>
  <si>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</si>
  <si>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Corriente G.</t>
  </si>
  <si>
    <t>No Corriente G.</t>
  </si>
  <si>
    <t>Total actual</t>
  </si>
  <si>
    <t>Total anterior</t>
  </si>
  <si>
    <t>Saldos (Indicación de los Saldos deudores y acreedores mantenidos)</t>
  </si>
  <si>
    <t>Persona o Empresa Relacionada</t>
  </si>
  <si>
    <t>Total Ingresos</t>
  </si>
  <si>
    <t>Total Egresos</t>
  </si>
  <si>
    <t>Saldo al inicio del Ejercicio G.</t>
  </si>
  <si>
    <t>Saldo al Cierre del Ejercicio G.</t>
  </si>
  <si>
    <t>Aportes no capitalizados</t>
  </si>
  <si>
    <t xml:space="preserve">Reservas </t>
  </si>
  <si>
    <t xml:space="preserve">Resultados acumulados </t>
  </si>
  <si>
    <t>Resultado del ejercicio</t>
  </si>
  <si>
    <t>Saldo Periodo Anterior G.</t>
  </si>
  <si>
    <t>El patrimonio de la empresa registro los siguientes movimientos según el cuadro siguiente;</t>
  </si>
  <si>
    <t>Incluidas en el</t>
  </si>
  <si>
    <t>Pasivo</t>
  </si>
  <si>
    <t>Ingresos por operaciones y servicios a personas relacionadas</t>
  </si>
  <si>
    <t>No Registra Saldo</t>
  </si>
  <si>
    <t>Ingresos por operaciones y servicios extrabursatiles</t>
  </si>
  <si>
    <t>Ingresos por Custodia de Valores</t>
  </si>
  <si>
    <t>Ingresos por Asesoria Financiera</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</si>
  <si>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</si>
  <si>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</si>
  <si>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</si>
  <si>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</si>
  <si>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</si>
  <si>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</si>
  <si>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</si>
  <si>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</si>
  <si>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</si>
  <si>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</si>
  <si>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</si>
  <si>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No Deducibles</t>
  </si>
  <si>
    <t>Gastos de Consumición</t>
  </si>
  <si>
    <t>Diferencia de Sistema Dynatech</t>
  </si>
  <si>
    <t>Gastos de Asambleas y Constituciones</t>
  </si>
  <si>
    <t>Ingresos varios</t>
  </si>
  <si>
    <t>Ingresos por Venta de Bonos</t>
  </si>
  <si>
    <t>Otros Egresos</t>
  </si>
  <si>
    <t>Intereses Cobrados</t>
  </si>
  <si>
    <t>Totales:</t>
  </si>
  <si>
    <t>Egresos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</si>
  <si>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</si>
  <si>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</si>
  <si>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</si>
  <si>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</si>
  <si>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</si>
  <si>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</si>
  <si>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</si>
  <si>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</si>
  <si>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</si>
  <si>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</si>
  <si>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</si>
  <si>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</si>
  <si>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</si>
  <si>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</si>
  <si>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</si>
  <si>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Total Cuentas por Cobrar</t>
  </si>
  <si>
    <t>Total Cuentas por pagar</t>
  </si>
  <si>
    <t>Importe Gs</t>
  </si>
  <si>
    <t>Nº</t>
  </si>
  <si>
    <t>ACCIONISTA</t>
  </si>
  <si>
    <t>SERIE</t>
  </si>
  <si>
    <t>CANTIDAD DE ACCIONES</t>
  </si>
  <si>
    <t>CLASE</t>
  </si>
  <si>
    <t>VOTO</t>
  </si>
  <si>
    <t>% DE PARTICIPACION DE CAPITAL INTEGRADO</t>
  </si>
  <si>
    <t>Nicolás Broch</t>
  </si>
  <si>
    <t>Nombre o Razón Social:</t>
  </si>
  <si>
    <t>Millenia Capital Casa de Bolsa S.A.</t>
  </si>
  <si>
    <t>Resolución Nº 57E/15 de fecha 13 de octubre de 2015. Llevará la nomenclatura CB-023</t>
  </si>
  <si>
    <t>CB-024</t>
  </si>
  <si>
    <t>Avda. Aviadores del Chaco N° 2050. WTC Asunción Torre 3 Piso 10 Oficina A.</t>
  </si>
  <si>
    <t>Asunción, Paraguay</t>
  </si>
  <si>
    <t>(595) 21 33 85 620 / 33 85 621</t>
  </si>
  <si>
    <t>E-Mail</t>
  </si>
  <si>
    <t>info@milleniacapital.com.py</t>
  </si>
  <si>
    <t>www.milleniacapital.com.py</t>
  </si>
  <si>
    <t>% DE PARTICIPACION DE CAPITAL SUSCRIPTO</t>
  </si>
  <si>
    <t xml:space="preserve">Servicios Personales </t>
  </si>
  <si>
    <t>Alquileres</t>
  </si>
  <si>
    <t>Multas</t>
  </si>
  <si>
    <t>Tipo de Cambio Comprador</t>
  </si>
  <si>
    <t>Tipo de Cambio Vendedor</t>
  </si>
  <si>
    <t>USD</t>
  </si>
  <si>
    <t>Mejoras de Predio Ajeno</t>
  </si>
  <si>
    <t>Total Gastos Operativos</t>
  </si>
  <si>
    <t>Acreedores Varios.</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</si>
  <si>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</si>
  <si>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</si>
  <si>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</si>
  <si>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</si>
  <si>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</si>
  <si>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</si>
  <si>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</si>
  <si>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</si>
  <si>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</si>
  <si>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</si>
  <si>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</si>
  <si>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</si>
  <si>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</si>
  <si>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</si>
  <si>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</si>
  <si>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</si>
  <si>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</si>
  <si>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</si>
  <si>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</si>
  <si>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</si>
  <si>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</si>
  <si>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</si>
  <si>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</si>
  <si>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</si>
  <si>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Cantidad</t>
  </si>
  <si>
    <t>Valor Nominal</t>
  </si>
  <si>
    <t>Valor Libro de la Acción</t>
  </si>
  <si>
    <t>Generados por Activos</t>
  </si>
  <si>
    <t>Resultados Financieros</t>
  </si>
  <si>
    <t>Gastos de Consumición del Personal</t>
  </si>
  <si>
    <t>Intereses a Cobrar - CP</t>
  </si>
  <si>
    <t>Intereses a Cobrar - LP</t>
  </si>
  <si>
    <t>ESTADO DE FLUJO DE EFECTIVO</t>
  </si>
  <si>
    <t>ESTADO DE CAMBIOS EN EL PATRIMONIO NETO</t>
  </si>
  <si>
    <t>Acción de la Bolsa De Valores</t>
  </si>
  <si>
    <t>Banco GNB Cta. Cte. GS</t>
  </si>
  <si>
    <t>Banco GNB Cta. Cte. USD</t>
  </si>
  <si>
    <t>EJERCICIO ANTERIOR</t>
  </si>
  <si>
    <t>Inversiones temporales - CP</t>
  </si>
  <si>
    <t>Inversiones Temporales - CP</t>
  </si>
  <si>
    <t>Comisiones Cobradas p/ Adelantado</t>
  </si>
  <si>
    <t>A capitalizar</t>
  </si>
  <si>
    <t>Revaluo de Inversiones</t>
  </si>
  <si>
    <t>Ingresos extraordinarios</t>
  </si>
  <si>
    <t>Utilidad O (Pérdida)</t>
  </si>
  <si>
    <t>Arancel SEPRELAD</t>
  </si>
  <si>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</si>
  <si>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</si>
  <si>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</si>
  <si>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</si>
  <si>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</si>
  <si>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</si>
  <si>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</si>
  <si>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</si>
  <si>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</si>
  <si>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</si>
  <si>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</si>
  <si>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</si>
  <si>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</si>
  <si>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</si>
  <si>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</si>
  <si>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</si>
  <si>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</si>
  <si>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</si>
  <si>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</si>
  <si>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</si>
  <si>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</si>
  <si>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</si>
  <si>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</si>
  <si>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</si>
  <si>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</si>
  <si>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Director:</t>
  </si>
  <si>
    <t>Federico Montossi</t>
  </si>
  <si>
    <t>Síndico:</t>
  </si>
  <si>
    <t>Representante Legal:</t>
  </si>
  <si>
    <t>Fecha</t>
  </si>
  <si>
    <t>05 de junio de 2014.</t>
  </si>
  <si>
    <t>24 de julio de 2014.</t>
  </si>
  <si>
    <t>Vencimiento</t>
  </si>
  <si>
    <t>No Registra Saldo.</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</si>
  <si>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</si>
  <si>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</si>
  <si>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</si>
  <si>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</si>
  <si>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</si>
  <si>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</si>
  <si>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</si>
  <si>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</si>
  <si>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</si>
  <si>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</si>
  <si>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Número de inscripción en el Registro de la CNV:</t>
  </si>
  <si>
    <t>6. PERSONAS VINCULADAS</t>
  </si>
  <si>
    <t>5. CRITERIOS ESPECÍFICOS DE VALUACIÓN</t>
  </si>
  <si>
    <r>
      <t>a)</t>
    </r>
    <r>
      <rPr>
        <b/>
        <sz val="7"/>
        <rFont val="Times New Roman"/>
        <family val="1"/>
      </rPr>
      <t>  </t>
    </r>
    <r>
      <rPr>
        <b/>
        <u/>
        <sz val="11"/>
        <rFont val="Tahoma"/>
        <family val="2"/>
      </rPr>
      <t>VALUACIÓN EN MONEDA EXTRANJERA</t>
    </r>
  </si>
  <si>
    <t>El rubro disponibilidades está compuesto por las siguientes cuentas:</t>
  </si>
  <si>
    <t>Las inversiones están registradas de acuerdo a su precio de adquisición y revaluadas al precio de valor libro de la BVPASA según cuadro se detalla la composición de los mismos</t>
  </si>
  <si>
    <t>No Registra saldo.</t>
  </si>
  <si>
    <t>Provisiones (Corto y Largo Plazo)</t>
  </si>
  <si>
    <t>No registra saldo.</t>
  </si>
  <si>
    <t>La empresa no realizó previsiones en el periodo informado</t>
  </si>
  <si>
    <t xml:space="preserve">A. PARTE VINCULADAS O RELACIONADAS </t>
  </si>
  <si>
    <t>c) Juan Jose Moratorio Amelotti: Presidente, Nicolás Broch: Vice-Presidente</t>
  </si>
  <si>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</si>
  <si>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</si>
  <si>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</si>
  <si>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</si>
  <si>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</si>
  <si>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</si>
  <si>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</si>
  <si>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</si>
  <si>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Administración de Cartera</t>
  </si>
  <si>
    <t>MILLENIA CAPITAL CASA DE BOLSA S. A.</t>
  </si>
  <si>
    <t>(En Guaranies)</t>
  </si>
  <si>
    <t>(En Guaraníes)</t>
  </si>
  <si>
    <t>Comis. P/Intermediación EN RUEDA</t>
  </si>
  <si>
    <t>Comis. P/Intermediación FUERA DE RUEDA</t>
  </si>
  <si>
    <t>Private Investment Bank Ltd</t>
  </si>
  <si>
    <t>Cuentas a Pagar a Personas y Empresas Relacionadas (Nota 5.o. y Nota 5.r. )</t>
  </si>
  <si>
    <t>Art. De limpieza y Cafetería</t>
  </si>
  <si>
    <t>Pérdidas Extraordinarias</t>
  </si>
  <si>
    <t>Ejercicio Anterior Gs.</t>
  </si>
  <si>
    <t>Cambio Cierre Periodo Actual</t>
  </si>
  <si>
    <t>(Guaraníes)</t>
  </si>
  <si>
    <t>Cambio Cierre Ejercicio Anterior</t>
  </si>
  <si>
    <t>Honorarios Profesionales P. Jurídica</t>
  </si>
  <si>
    <t>FECHA</t>
  </si>
  <si>
    <t>FORMA DE CONSTITUCION</t>
  </si>
  <si>
    <t>CARACTERISTICA</t>
  </si>
  <si>
    <t>BONO BANCO CONTINENTAL</t>
  </si>
  <si>
    <t>BONO VISION BANCO</t>
  </si>
  <si>
    <t>PYCON02F7024</t>
  </si>
  <si>
    <t>PYVIS04F7345</t>
  </si>
  <si>
    <t>N° 15</t>
  </si>
  <si>
    <t>Banco Basa Cta. Cte. USD</t>
  </si>
  <si>
    <t>Private Investment Bank Ltd. USD</t>
  </si>
  <si>
    <t>Morgan Stanley USD</t>
  </si>
  <si>
    <t>Banco Basa Cta. Cte. GS</t>
  </si>
  <si>
    <t>Banco Rio Cta Cte Gs</t>
  </si>
  <si>
    <t>Bono Banco Continental - Garantía BVPASA</t>
  </si>
  <si>
    <t>Bono Visión Banco - Garantía BVPASA</t>
  </si>
  <si>
    <t>Transferencia A Resultados Acumulados</t>
  </si>
  <si>
    <t>Transferencia de Aporte para futuras Capitalizaciones a Capital</t>
  </si>
  <si>
    <t>Intereses Ganados bancarios</t>
  </si>
  <si>
    <t>Intereses Cobrados por Operación de Bolsa</t>
  </si>
  <si>
    <t>IVA a pagar</t>
  </si>
  <si>
    <t>Pasajes al Exterior</t>
  </si>
  <si>
    <t>Papelería y Útiles de Oficina</t>
  </si>
  <si>
    <t>Total Otros Gastos de Administración</t>
  </si>
  <si>
    <t>Intl Fcstone Financial Inc</t>
  </si>
  <si>
    <t>Juan Jose Moratorio Amelotti</t>
  </si>
  <si>
    <t>Federico Daniel Montossi Pérez</t>
  </si>
  <si>
    <t>Anticipo Resultado del Ejercicio</t>
  </si>
  <si>
    <t>Acción de la BVPASA</t>
  </si>
  <si>
    <t xml:space="preserve">B.V.P.A.S.A. Garantía de Casa  </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</si>
  <si>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</si>
  <si>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</si>
  <si>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</si>
  <si>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</si>
  <si>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</si>
  <si>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</si>
  <si>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</si>
  <si>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</si>
  <si>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</si>
  <si>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</si>
  <si>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</si>
  <si>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</si>
  <si>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</si>
  <si>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</si>
  <si>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</si>
  <si>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</si>
  <si>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</si>
  <si>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</si>
  <si>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</si>
  <si>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</si>
  <si>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</si>
  <si>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</si>
  <si>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</si>
  <si>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</si>
  <si>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</si>
  <si>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</si>
  <si>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</si>
  <si>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</si>
  <si>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</si>
  <si>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 xml:space="preserve">4. </t>
  </si>
  <si>
    <t>CAMBIOS DE POLÍTICAS Y PROCEDIMIENTOS DE CONTABILIDAD</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</si>
  <si>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</si>
  <si>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</si>
  <si>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</si>
  <si>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</si>
  <si>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</si>
  <si>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</si>
  <si>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</si>
  <si>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</si>
  <si>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</si>
  <si>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</si>
  <si>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</si>
  <si>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</si>
  <si>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</si>
  <si>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</si>
  <si>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</si>
  <si>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</si>
  <si>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</si>
  <si>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</si>
  <si>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</si>
  <si>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</si>
  <si>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</si>
  <si>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</si>
  <si>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</si>
  <si>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</si>
  <si>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</si>
  <si>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</si>
  <si>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</si>
  <si>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</si>
  <si>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</si>
  <si>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</si>
  <si>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</si>
  <si>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Información sobre el Documento y Emisor</t>
  </si>
  <si>
    <t>Otros Gastos de Administración</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</si>
  <si>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</si>
  <si>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</si>
  <si>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</si>
  <si>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</si>
  <si>
    <t>Registro CNV</t>
  </si>
  <si>
    <t>Código Bolsa</t>
  </si>
  <si>
    <t>Domicilio oficina principal</t>
  </si>
  <si>
    <t>Sitio Página Web</t>
  </si>
  <si>
    <t>Domicilio legal</t>
  </si>
  <si>
    <t>Escritura N°</t>
  </si>
  <si>
    <t>Representante Legal</t>
  </si>
  <si>
    <t>BAKER TILLY PARAGUAY</t>
  </si>
  <si>
    <t>Reg.CNV Nº AE 053</t>
  </si>
  <si>
    <t>51.300,00 USD</t>
  </si>
  <si>
    <t>60.463,30 USD</t>
  </si>
  <si>
    <t>Por Intermediación de Acciones en Rueda</t>
  </si>
  <si>
    <t>Por Intermediación de Renta fija en Rueda (Nota 5.v.)</t>
  </si>
  <si>
    <t>Por Intermediación de acciones en Rueda 0 0</t>
  </si>
  <si>
    <t>Por intermediación de Renta fija en Rueda (Nota 5.v.)</t>
  </si>
  <si>
    <t>Comisiones por Contratos De Colocación Primaria</t>
  </si>
  <si>
    <t>Comisiones por Contratos de Colocación Primaria de acciones</t>
  </si>
  <si>
    <t>Comisiones por contratos de Colocación primaria de Renta fija</t>
  </si>
  <si>
    <t>Ingresos por Administración De Cartera (Nota 5.v.)</t>
  </si>
  <si>
    <t>Ingresos por Custodia de Valores (Nota 5.v.)</t>
  </si>
  <si>
    <t>Ingresos por Asesoría Financiera (Nota 5.v.)</t>
  </si>
  <si>
    <t>Ingresos por venta de Cartera Propia</t>
  </si>
  <si>
    <t>Ingresos por Venta de Cartera Propia a personas y empresas Relacionadas</t>
  </si>
  <si>
    <t>Ingresos por operaciones y servicios a personas Relacionadas (Nota 5.s. y 5.v.)</t>
  </si>
  <si>
    <t>Ingresos por operaciones y servicios extrabursátiles (Nota 5.v.)</t>
  </si>
  <si>
    <t>Total Ingresos Operativos</t>
  </si>
  <si>
    <t>Aranceles por Negociación Bolsa de Valores</t>
  </si>
  <si>
    <t>Gastos De Comercialización</t>
  </si>
  <si>
    <t>Otros gastos De Comercialización (Nota 5.w.)</t>
  </si>
  <si>
    <t>Gastos De Administración</t>
  </si>
  <si>
    <t>Previsión, amortización y depreciaciones</t>
  </si>
  <si>
    <t>Mantenimientos</t>
  </si>
  <si>
    <t>Otros Gastos de Administración (Nota 5.w.)</t>
  </si>
  <si>
    <t>Teléfono</t>
  </si>
  <si>
    <t>Francisco B. Gangoiti</t>
  </si>
  <si>
    <t>TIPO DE CAMBIO EJERCICIO ACTUAL</t>
  </si>
  <si>
    <t>TIPO DE CAMBIO EJERCICIO ANTERIOR</t>
  </si>
  <si>
    <t>MONTO AJUSTADO EJERCICIO ACTUAL GS.</t>
  </si>
  <si>
    <t>MONTO AJUSTADO EJERCICIO ANTERIOR GS.</t>
  </si>
  <si>
    <t>Inversiones Temporarias</t>
  </si>
  <si>
    <t>Títulos de Renta Fija</t>
  </si>
  <si>
    <t>Total Inversiones a Largo Plazo</t>
  </si>
  <si>
    <t>Total Bonos en Garantía BVPASA</t>
  </si>
  <si>
    <t>Bono Rieder &amp; Cía. Serie PYRIE10F8552</t>
  </si>
  <si>
    <t>Bono Rieder &amp; Cía. Serie PYRIE11F8577</t>
  </si>
  <si>
    <t>Total Bonos Rieder &amp; Cía.</t>
  </si>
  <si>
    <t>Total Títulos de Renta Fija</t>
  </si>
  <si>
    <t>Total Acción de la Bolsa de Valores</t>
  </si>
  <si>
    <t>Banco Emfi</t>
  </si>
  <si>
    <t>Banco View Trade Usd</t>
  </si>
  <si>
    <t>Muebles y Equipos</t>
  </si>
  <si>
    <t>Ingresos Por Venta De Inversiones</t>
  </si>
  <si>
    <t xml:space="preserve">Las 11 notas que se acompañan forman parte integrante de los Estados Financieros </t>
  </si>
  <si>
    <t>Capital Emitido G. 10.000.000.000.-</t>
  </si>
  <si>
    <t>Capital Integrado G. 2.970.000.000.-</t>
  </si>
  <si>
    <t xml:space="preserve">En fecha 19/08/2021 según Asamblea Extraordinaria N° 17, se fija el aumento del capital social hasta la suma de Guaraníes diez mil millones (Gs. 10.000.000.000) </t>
  </si>
  <si>
    <t>y en Asamblea Ordinaria N° 18 se resuelve emitir 740 acciones de Gs. 10.000.000 cada una, totalizando así Guaraníes siete mil cuatrocientos millones (Gs. 7.400.000.000).</t>
  </si>
  <si>
    <t xml:space="preserve">En fecha 26/08/2021 según Acta de Directorio N° 59 se suscriben e integran 37 acciones nominativas equivalentes a trescientos setenta millones de Guaraníes (Gs. 370.000.000) </t>
  </si>
  <si>
    <t>de modo a que el capital integrado quede representado por Guaraníes dos mil novecientos setenta millones (Gs. 2.970.000.000) con acciones nominativas ordinarias.</t>
  </si>
  <si>
    <t>Acreedores US$</t>
  </si>
  <si>
    <t>Dep. de Clientes para Negociaciones US$</t>
  </si>
  <si>
    <t>Cuentas a Pagar a Personas y Empresas Relacionadas US$</t>
  </si>
  <si>
    <t>m) El Capital Social Emitido se fija en la cantidad de Gs. 10.000.000.000 (guaraníes Diez mil millones) representado por 1.000 (Mil) acciones nominativas ordinarias de valor nominal de Gs. 10.000.000</t>
  </si>
  <si>
    <t xml:space="preserve"> (guaraníes diez millones) cada una, según Acta de Asamblea N° 17 de fecha 19/08/2021.</t>
  </si>
  <si>
    <t>La empresa Millenia Capital Casa de Bolsa S.A., al cierre del periodo considerado cuenta con participación en la Bolsa de Valores y Productos de Asunción S.A., de acuerdo a lo establecido en la Ley 5810/17</t>
  </si>
  <si>
    <t>de Mercado de Valores y la RES CNV CG N° 30/21</t>
  </si>
  <si>
    <t xml:space="preserve">José María Livieres Guggiari. Sus Estatutos Sociales y su Personería Jurídica fueron inscriptos en la Dirección General de los Registros Públicos, Sección Personas Jurídicas y Asociaciones bajo el Nº 769, folio 8990, Serie “C”, </t>
  </si>
  <si>
    <t>Aranceles a Pagar a la BVA</t>
  </si>
  <si>
    <t>Plana Ejecutiva</t>
  </si>
  <si>
    <t>Inversiones Permanentes - Bco Do Brasil</t>
  </si>
  <si>
    <t>Inversiones Permanentes - Ishares</t>
  </si>
  <si>
    <t>MBB Consultores</t>
  </si>
  <si>
    <t>Auditor Interno</t>
  </si>
  <si>
    <t>Los montos de los Bancos GNB y Rio, son de clearing y administración.</t>
  </si>
  <si>
    <t>Los montos de los demás bancos son de clearing.</t>
  </si>
  <si>
    <t>Capital Suscripto G. 2.970.000.000-</t>
  </si>
  <si>
    <t>n) El Capital Social Suscripto e integrado  queda en Gs. 2.970.000.000  según Acta de Asamblea N° 18 de fecha 19/08/2021 y según Acta de Directorio N° 59 de fecha 26/08/2021</t>
  </si>
  <si>
    <t>b) POSICION EN MONEDA EXTRANJERA</t>
  </si>
  <si>
    <t>c) DIFERENCIA DE CAMBIO EN MONEDA EXTRANJERA</t>
  </si>
  <si>
    <t>d) DISPONIBILIDADES</t>
  </si>
  <si>
    <t>e) INVERSIONES TEMPORARIAS E INVERSIONES PERMANENTES</t>
  </si>
  <si>
    <t>f) CREDITOS</t>
  </si>
  <si>
    <t>g) BIENES DE USO</t>
  </si>
  <si>
    <r>
      <t>h)</t>
    </r>
    <r>
      <rPr>
        <b/>
        <u/>
        <sz val="7"/>
        <rFont val="Times New Roman"/>
        <family val="1"/>
      </rPr>
      <t>  </t>
    </r>
    <r>
      <rPr>
        <b/>
        <u/>
        <sz val="11"/>
        <rFont val="Tahoma"/>
        <family val="2"/>
      </rPr>
      <t>CARGOS DIFERIDOS</t>
    </r>
  </si>
  <si>
    <t>l) DOCUMENTOS Y CUENTAS POR PAGAR (CORTO Y LARGO PLAZO)</t>
  </si>
  <si>
    <t>l.1) ACREEDORES VARIOS</t>
  </si>
  <si>
    <t>l.2) PROVISIONES</t>
  </si>
  <si>
    <t>m) ACREEDORES POR INTERMEDIACION (CORTO Y LARGO PLAZO)</t>
  </si>
  <si>
    <t>N) ADMINISTRACION DE CARTERA (CORTO Y LARGO PLAZO)</t>
  </si>
  <si>
    <t>o) CUENTAS A PAGAR A PERSONAS Y EMPRESAS RELACIONADAS (CORTO Y LARGO PLAZO)</t>
  </si>
  <si>
    <t>p) OBLIGAC.POR CONTRATO DE UNDERWRITING (CORTO Y LARGO PLAZO)</t>
  </si>
  <si>
    <t>Q) OTROS PASIVOS CORRIENTES Y NO CORRIENTES</t>
  </si>
  <si>
    <t>r) SALDOS Y TRANSACCIONES CON PERSONAS Y EMPRESAS RELACIONADAS (CORRIENTE Y NO CORRIENTE)</t>
  </si>
  <si>
    <t>s ) RESULTADO CON PERSONAS Y EMPRESAS VINCULADAS</t>
  </si>
  <si>
    <t>t ) PATRIMONIO</t>
  </si>
  <si>
    <t>u) PREVISIONES</t>
  </si>
  <si>
    <t>v) INGRESOS OPERATIVOS</t>
  </si>
  <si>
    <t>w ) OTROS GASTOS OPERATIVOS, DE COMERCIALIZACIÓN Y DE ADMINISTRACIÓN</t>
  </si>
  <si>
    <t>x ) OTROS INGRESOS Y EGRESOS</t>
  </si>
  <si>
    <t>y) RESULTADOS FINANCIEROS</t>
  </si>
  <si>
    <t>z) RESULTADOS EXTRAORDINARIOS</t>
  </si>
  <si>
    <t>i) INTANGIBLES</t>
  </si>
  <si>
    <t>j) OTROS ACTIVOS CORRIENTES Y NO CORRIENTES</t>
  </si>
  <si>
    <t>k) PRÉSTAMOS FINANCIEROS A CORTO Y LARGO PLAZO</t>
  </si>
  <si>
    <t>% de participación Juan José Moratorio</t>
  </si>
  <si>
    <t>Administradora de Consorcios S.A.</t>
  </si>
  <si>
    <t>Dismor Logistica Regional S.A.</t>
  </si>
  <si>
    <t>Escala Desarrollo S.A.</t>
  </si>
  <si>
    <t>Espacio Corporativo S.A.</t>
  </si>
  <si>
    <t>Ganadera PGF S.A.</t>
  </si>
  <si>
    <t>Inversora latinoamericana S.A.</t>
  </si>
  <si>
    <t>Develop Agribusiness Paraguay S.A.</t>
  </si>
  <si>
    <t>% de participación Federico Montossi</t>
  </si>
  <si>
    <t>MBB Consultores (*)</t>
  </si>
  <si>
    <t>a) a las personas con derecho a voto que controlen al menos 10% (diez por ciento) del capital de las mismas;</t>
  </si>
  <si>
    <t>b)  a las sociedades anónimas en las que estas controlen por lo menos el 10% ( diez por ciento) del capital</t>
  </si>
  <si>
    <t>c) a sus accionistas que tengan potestades de elegir en asambleas al menos un director; y</t>
  </si>
  <si>
    <t>d) a sus directores , administradores, síndicos, auditores internos y apoderados</t>
  </si>
  <si>
    <r>
      <t xml:space="preserve">A.1 Según Art. 34 de la ley de Mercado de Valores </t>
    </r>
    <r>
      <rPr>
        <u/>
        <sz val="11"/>
        <color rgb="FF000000"/>
        <rFont val="Tahoma"/>
        <family val="2"/>
      </rPr>
      <t xml:space="preserve">(indicar nombres de las partes) </t>
    </r>
  </si>
  <si>
    <t>N° 74</t>
  </si>
  <si>
    <t>Inscripción en el Registro Público de Comercio</t>
  </si>
  <si>
    <t>N° 618, Serie “A” , Folio 9891</t>
  </si>
  <si>
    <t>REFORMA DE ESTATUTOS</t>
  </si>
  <si>
    <t>N° 92</t>
  </si>
  <si>
    <t>02 de marzo de 2020</t>
  </si>
  <si>
    <t>N° 1, Serie "Comercial", Folio 1 A 7</t>
  </si>
  <si>
    <t>N° 8</t>
  </si>
  <si>
    <t>25 de marzo de 2021</t>
  </si>
  <si>
    <t>N° 2, Serie "Comercial", Folio 8</t>
  </si>
  <si>
    <t>N° 30</t>
  </si>
  <si>
    <t>15 de setiembre de 2021</t>
  </si>
  <si>
    <t>N° 3, Serie "Comercial", Folio 19</t>
  </si>
  <si>
    <t>Duomo S.A.</t>
  </si>
  <si>
    <t>Inversora Latinoamericana S.A.</t>
  </si>
  <si>
    <t>Comisión por Corretaje</t>
  </si>
  <si>
    <t>Ingresos por Asesoría Financiera</t>
  </si>
  <si>
    <t>Espacio Corporativo S.A</t>
  </si>
  <si>
    <t>Espacio Paraguay S.A.</t>
  </si>
  <si>
    <t>Pago por Honorarios Profesionales y Remuneración Personal Superior</t>
  </si>
  <si>
    <t>Sueldos y Aguinaldos</t>
  </si>
  <si>
    <t>Asesoramiento</t>
  </si>
  <si>
    <t>Cuentas por Cobrar a personas y empresas relacionadas</t>
  </si>
  <si>
    <t>Cuentas por pagar a personas y empresas relacionadas</t>
  </si>
  <si>
    <t>Accionista en común</t>
  </si>
  <si>
    <t>BONO DEL EXTERIOR</t>
  </si>
  <si>
    <t>Comisiones por Corretaje</t>
  </si>
  <si>
    <t>d) Juan Jose Moratorio: Presidente, Nicolás Broch Vice-Presidente, Federico Montossi Director; Francisco Gangoiti: Sindico; MBB Consultores: Auditor Interno.</t>
  </si>
  <si>
    <t>Los activos fijos de la Compañía adquiridos fueron registrados a su costo de adquisición.</t>
  </si>
  <si>
    <t>La cuota de depreciación por degaste, deterioro u obsolescencia se aplica sobre el valor del activo fijo de acuerdo a los años de vida útil menos el porcentaje del valor residual. El valor residual es aquel que resulta de someter el costo de origen para las altas al porcentaje indicado en el artículo 31° del Decreto N° 3182/19 dependiendo de la clasificación de los bienes. La misma se realiza a partir del año siguiente en el que se adquirieron los bienes.</t>
  </si>
  <si>
    <t>del Paraguay y si éste alcanza al menos el 20%, donde deberá emitir los coeficientes a aplicar, tal situación no se da en el presente ejercicio. El valor neto del incremento del revalúo es acreditado a la Reserva de Revalúo del Patrimonio Neto.</t>
  </si>
  <si>
    <t xml:space="preserve">A partir de la entrada en vigencia de la Ley N° 6380/19 los bienes son revaluados si el Poder Ejecutivo así lo considera, tomando como base la variación del Índice de Precios del Consumidor determinado por el Banco Central del </t>
  </si>
  <si>
    <t>Créditos (Nota 5 f y 5r)</t>
  </si>
  <si>
    <t>Deudores varios (Nota 5.f.)</t>
  </si>
  <si>
    <t>Cuentas por cobrar a personas y empresas (Nota 5.r.)</t>
  </si>
  <si>
    <t>Otros activos (Nota 5j)</t>
  </si>
  <si>
    <t>VER ANEXO A</t>
  </si>
  <si>
    <t>Periodo Actual Gs.</t>
  </si>
  <si>
    <t>Periodo Anterior Gs.</t>
  </si>
  <si>
    <t>Remuneración Personal Superior</t>
  </si>
  <si>
    <t>Inversiones Permanentes - Gp Investment</t>
  </si>
  <si>
    <t>Bono Banco Continental</t>
  </si>
  <si>
    <t>Inversiones Permanentes - GP Investiment</t>
  </si>
  <si>
    <t>INFORMACION AL 30 DE JUNIO DE 2022</t>
  </si>
  <si>
    <t>BALANCE GENERAL AL 30 DE JUNIO DE 2022 PRESENTADO EN FORMA COMPARATIVO CON EL EJERCICIO ANTERIOR CERRADO AL 31 DE DICIEMBRE DE 2021</t>
  </si>
  <si>
    <t>ESTADO DE RESULTADOS CORRESPONDIENTE AL 30 DE JUNIO DE 2022 PRESENTADO EN FORMA COMPARATIVA CON EL 30 DE JUNIO DE 2021</t>
  </si>
  <si>
    <t>CORRESPONDIENTE AL 30 DE JUNIO DE 2022 PRESENTADO EN FORMA COMPARATIVA CON EL 30 DE JUNIO DE 2021</t>
  </si>
  <si>
    <t>NOTAS A LOS ESTADOS CONTABLES AL 30 DE JUNIO DE 2022</t>
  </si>
  <si>
    <t xml:space="preserve">no expresándose la moneda al 30 de Junio de 2022, como además los saldos de igual fecha del ejercicio anterior, a excepción de los bienes de uso conforme a la nota 3.2 </t>
  </si>
  <si>
    <t>La moneda extranjera, Dólar fue registrada de acuerdo al tipo de cambio publicado por la Sub Secretaria de Estado de Tributación al 30-06-2022. Tipo de cambio comprador Gs 6.837,90- para saldos de cuentas del activo y Tipo de cambio vendedor Gs. 6.850,05- para saldo de cuentas pasivas.</t>
  </si>
  <si>
    <t>Saldo al Cierre Ejercicio Anterior</t>
  </si>
  <si>
    <t>Información sobre el Emisor al 30/06/2022</t>
  </si>
  <si>
    <t>La composición del rubro al 30 de Junio de 2022 comparativo con el 31 de diciembre de 2021 es como sigue:</t>
  </si>
  <si>
    <t>Correspondiente al 30 de Junio de 2022</t>
  </si>
  <si>
    <t xml:space="preserve">El saldo al 30 de Junio de 2022 de cuentas y provisiones a pagar se detalla en el siguiente cuadro: </t>
  </si>
  <si>
    <t>Gastos de Capacitación en el Mercado de Valores</t>
  </si>
  <si>
    <t>No han ocurrido circunstancias con posterioridad al 30 de Junio de 2022, cuya significativilidad amerite su adecuada revelación en los estados contables.</t>
  </si>
  <si>
    <t>Al 30/06/2022 y al 31/12/2021</t>
  </si>
  <si>
    <t>EUR</t>
  </si>
  <si>
    <t>Banco Emfi - EUR</t>
  </si>
  <si>
    <t>Banco  Deltec EUR</t>
  </si>
  <si>
    <t>Banco  Deltec USD</t>
  </si>
  <si>
    <t>Tmi Trust Co. USD</t>
  </si>
  <si>
    <t>Banco Jefferies USD</t>
  </si>
  <si>
    <t>Banco Rio Cta Cte USD</t>
  </si>
  <si>
    <t>Britannia Bank Trust Ltd USD</t>
  </si>
  <si>
    <t>Britannia Bank Trust Ltd EUR</t>
  </si>
  <si>
    <t>Britannia Bank Trust Ltd CHF</t>
  </si>
  <si>
    <t>Dep. de Clientes para Negociaciones EUR</t>
  </si>
  <si>
    <t>Banco Emfi EUR</t>
  </si>
  <si>
    <t>CANTIDAD M/E</t>
  </si>
  <si>
    <t>Banco View Trade USD</t>
  </si>
  <si>
    <t>IVA Costo</t>
  </si>
  <si>
    <t>Gastos de Eventos y Obsequios al  personal</t>
  </si>
  <si>
    <t>Enseres Varios</t>
  </si>
  <si>
    <t>Servicios Prestados</t>
  </si>
  <si>
    <t>Otros Gastos Administrativos</t>
  </si>
  <si>
    <t>Sub Totales USD</t>
  </si>
  <si>
    <t>Sub Totales EUR</t>
  </si>
  <si>
    <t>PASIVOS CORRIENTES USD</t>
  </si>
  <si>
    <t>PASIVOS CORRIENTES EUR</t>
  </si>
  <si>
    <t>TOTAL PASIVO USD</t>
  </si>
  <si>
    <t>TOTAL PASIVO EUR</t>
  </si>
  <si>
    <t xml:space="preserve">TOTAL PASIVO </t>
  </si>
  <si>
    <t>ACTIVOS NO CORRIENTES</t>
  </si>
  <si>
    <t>RECAUDACIONES A DEPOSITAR</t>
  </si>
  <si>
    <t>BANCOS</t>
  </si>
  <si>
    <t>BANCOS USD</t>
  </si>
  <si>
    <t>BANCOS EUR</t>
  </si>
  <si>
    <t>Ejercicio Anterior</t>
  </si>
  <si>
    <t>Ejercicio Anterior G.</t>
  </si>
  <si>
    <t xml:space="preserve">ANEXO A -INFORME SOBRE PERSONAS VINCULADAS O RELACIONADAS </t>
  </si>
  <si>
    <t>Total Periodo Anterior G.</t>
  </si>
  <si>
    <t>Lancaster S.A.</t>
  </si>
  <si>
    <t>Ganadera Pinasco S.A.</t>
  </si>
  <si>
    <t>Los Estados Financieros correspondientes al 30 de Junio del 2022 han sido aprobados para la remisión a la Comisión Nacional de Valores según Acta de Asamblea Nº 70 de fecha 01 de Agosto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</si>
</sst>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 numFmtId="185" formatCode="_(* #,##0_);_(* \(#,##0\);_(* &quot;-&quot;_);_(@_)"/>
    <numFmt numFmtId="186" formatCode="_-* #,##0.00\ _€_-;\-* #,##0.00\ _€_-;_-* &quot;-&quot;??\ _€_-;_-@_-"/>
    <numFmt numFmtId="187" formatCode="_ [$USD]\ * #,##0.00_ ;_ [$USD]\ * \-#,##0.00_ ;_ [$USD]\ * &quot;-&quot;_ ;_ @_ "/>
    <numFmt numFmtId="188" formatCode="_ [$EUR]\ * #,##0.00_ ;_ [$EUR]\ * \-#,##0.00_ ;_ [$EUR]\ * &quot;-&quot;_ ;_ @_ "/>
  </numFmts>
  <fonts count="10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u/>
      <sz val="11"/>
      <name val="Tahoma"/>
      <family val="2"/>
    </font>
    <font>
      <sz val="9"/>
      <name val="Tahoma"/>
      <family val="2"/>
    </font>
    <font>
      <b/>
      <sz val="7"/>
      <name val="Times New Roman"/>
      <family val="1"/>
    </font>
    <font>
      <b/>
      <sz val="11"/>
      <color rgb="FF000000"/>
      <name val="Tahoma"/>
      <family val="2"/>
    </font>
    <font>
      <b/>
      <u/>
      <sz val="16"/>
      <name val="Tahoma"/>
      <family val="2"/>
    </font>
    <font>
      <b/>
      <u/>
      <sz val="10"/>
      <name val="Arial"/>
      <family val="2"/>
    </font>
    <font>
      <b/>
      <u/>
      <sz val="7"/>
      <name val="Times New Roman"/>
      <family val="1"/>
    </font>
    <font>
      <b/>
      <u/>
      <sz val="13"/>
      <name val="Tahoma"/>
      <family val="2"/>
    </font>
    <font>
      <b/>
      <u/>
      <sz val="9"/>
      <name val="Tahoma"/>
      <family val="2"/>
    </font>
    <font>
      <b/>
      <sz val="10"/>
      <color rgb="FFFF0000"/>
      <name val="Arial"/>
      <family val="2"/>
    </font>
    <font>
      <b/>
      <sz val="10"/>
      <color rgb="FFFF0000"/>
      <name val="Tahoma"/>
      <family val="2"/>
    </font>
    <font>
      <b/>
      <sz val="11"/>
      <color rgb="FFFF0000"/>
      <name val="Tahoma"/>
      <family val="2"/>
    </font>
    <font>
      <b/>
      <u/>
      <sz val="11"/>
      <color rgb="FF000000"/>
      <name val="Tahoma"/>
      <family val="2"/>
    </font>
    <font>
      <u/>
      <sz val="11"/>
      <color rgb="FF000000"/>
      <name val="Tahoma"/>
      <family val="2"/>
    </font>
    <font>
      <b/>
      <sz val="10"/>
      <color rgb="FF000000"/>
      <name val="Arial"/>
      <family val="2"/>
    </font>
    <font>
      <b/>
      <sz val="10"/>
      <color theme="1"/>
      <name val="Tahoma"/>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0">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auto="1"/>
      </left>
      <right style="thin">
        <color auto="1"/>
      </right>
      <top style="medium">
        <color indexed="64"/>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64"/>
      </right>
      <top/>
      <bottom/>
      <diagonal/>
    </border>
    <border>
      <left style="thin">
        <color auto="1"/>
      </left>
      <right style="thin">
        <color auto="1"/>
      </right>
      <top/>
      <bottom/>
      <diagonal/>
    </border>
    <border>
      <left style="thin">
        <color indexed="64"/>
      </left>
      <right/>
      <top style="medium">
        <color indexed="64"/>
      </top>
      <bottom style="medium">
        <color indexed="64"/>
      </bottom>
      <diagonal/>
    </border>
  </borders>
  <cellStyleXfs count="206">
    <xf numFmtId="0" fontId="0" fillId="0" borderId="0"/>
    <xf numFmtId="4" fontId="36" fillId="0" borderId="0">
      <protection locked="0"/>
    </xf>
    <xf numFmtId="178" fontId="37" fillId="0" borderId="0">
      <protection locked="0"/>
    </xf>
    <xf numFmtId="178" fontId="37" fillId="0" borderId="0">
      <protection locked="0"/>
    </xf>
    <xf numFmtId="179" fontId="36" fillId="0" borderId="0">
      <protection locked="0"/>
    </xf>
    <xf numFmtId="180" fontId="36" fillId="0" borderId="0">
      <protection locked="0"/>
    </xf>
    <xf numFmtId="172" fontId="24" fillId="0" borderId="0" applyFill="0" applyBorder="0" applyAlignment="0" applyProtection="0"/>
    <xf numFmtId="168" fontId="24" fillId="0" borderId="0" applyFill="0" applyBorder="0" applyAlignment="0" applyProtection="0"/>
    <xf numFmtId="174" fontId="9" fillId="0" borderId="0" applyFont="0" applyFill="0" applyBorder="0" applyAlignment="0" applyProtection="0"/>
    <xf numFmtId="164" fontId="38" fillId="0" borderId="0" applyFont="0" applyFill="0" applyBorder="0" applyAlignment="0" applyProtection="0"/>
    <xf numFmtId="165" fontId="24" fillId="0" borderId="0" applyFill="0" applyBorder="0" applyAlignment="0" applyProtection="0"/>
    <xf numFmtId="181" fontId="36" fillId="0" borderId="0">
      <protection locked="0"/>
    </xf>
    <xf numFmtId="0" fontId="9" fillId="0" borderId="0"/>
    <xf numFmtId="0" fontId="43" fillId="0" borderId="0"/>
    <xf numFmtId="0" fontId="30" fillId="0" borderId="0">
      <alignment vertical="top"/>
    </xf>
    <xf numFmtId="0" fontId="24" fillId="0" borderId="0"/>
    <xf numFmtId="0" fontId="43"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37" fontId="24" fillId="0" borderId="0"/>
    <xf numFmtId="9" fontId="9"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41" fontId="5" fillId="0" borderId="0" applyFont="0" applyFill="0" applyBorder="0" applyAlignment="0" applyProtection="0"/>
    <xf numFmtId="0" fontId="51" fillId="0" borderId="0" applyNumberFormat="0" applyFill="0" applyBorder="0" applyAlignment="0" applyProtection="0"/>
    <xf numFmtId="0" fontId="52" fillId="0" borderId="157" applyNumberFormat="0" applyFill="0" applyAlignment="0" applyProtection="0"/>
    <xf numFmtId="0" fontId="53" fillId="0" borderId="158" applyNumberFormat="0" applyFill="0" applyAlignment="0" applyProtection="0"/>
    <xf numFmtId="0" fontId="54" fillId="0" borderId="159" applyNumberFormat="0" applyFill="0" applyAlignment="0" applyProtection="0"/>
    <xf numFmtId="0" fontId="54" fillId="0" borderId="0" applyNumberFormat="0" applyFill="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7" fillId="15" borderId="0" applyNumberFormat="0" applyBorder="0" applyAlignment="0" applyProtection="0"/>
    <xf numFmtId="0" fontId="58" fillId="16" borderId="160" applyNumberFormat="0" applyAlignment="0" applyProtection="0"/>
    <xf numFmtId="0" fontId="59" fillId="17" borderId="161" applyNumberFormat="0" applyAlignment="0" applyProtection="0"/>
    <xf numFmtId="0" fontId="60" fillId="17" borderId="160" applyNumberFormat="0" applyAlignment="0" applyProtection="0"/>
    <xf numFmtId="0" fontId="61" fillId="0" borderId="162" applyNumberFormat="0" applyFill="0" applyAlignment="0" applyProtection="0"/>
    <xf numFmtId="0" fontId="62" fillId="18" borderId="163"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165" applyNumberFormat="0" applyFill="0" applyAlignment="0" applyProtection="0"/>
    <xf numFmtId="0" fontId="66"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66" fillId="43" borderId="0" applyNumberFormat="0" applyBorder="0" applyAlignment="0" applyProtection="0"/>
    <xf numFmtId="0" fontId="4" fillId="0" borderId="0"/>
    <xf numFmtId="41" fontId="4" fillId="0" borderId="0" applyFont="0" applyFill="0" applyBorder="0" applyAlignment="0" applyProtection="0"/>
    <xf numFmtId="0" fontId="4" fillId="19" borderId="164" applyNumberFormat="0" applyFont="0" applyAlignment="0" applyProtection="0"/>
    <xf numFmtId="172" fontId="9" fillId="0" borderId="0" applyFill="0" applyBorder="0" applyAlignment="0" applyProtection="0"/>
    <xf numFmtId="168" fontId="9" fillId="0" borderId="0" applyFill="0" applyBorder="0" applyAlignment="0" applyProtection="0"/>
    <xf numFmtId="43" fontId="38" fillId="0" borderId="0" applyFont="0" applyFill="0" applyBorder="0" applyAlignment="0" applyProtection="0"/>
    <xf numFmtId="0" fontId="3" fillId="0" borderId="0"/>
    <xf numFmtId="0" fontId="9" fillId="0" borderId="0"/>
    <xf numFmtId="0" fontId="3" fillId="0" borderId="0"/>
    <xf numFmtId="0" fontId="9" fillId="0" borderId="0"/>
    <xf numFmtId="172" fontId="9" fillId="0" borderId="0" applyFill="0" applyBorder="0" applyAlignment="0" applyProtection="0"/>
    <xf numFmtId="9" fontId="9" fillId="0" borderId="0" applyFont="0" applyFill="0" applyBorder="0" applyAlignment="0" applyProtection="0"/>
    <xf numFmtId="9" fontId="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0" borderId="0"/>
    <xf numFmtId="41" fontId="3" fillId="0" borderId="0" applyFont="0" applyFill="0" applyBorder="0" applyAlignment="0" applyProtection="0"/>
    <xf numFmtId="0" fontId="3" fillId="19" borderId="164" applyNumberFormat="0" applyFont="0" applyAlignment="0" applyProtection="0"/>
    <xf numFmtId="41" fontId="2" fillId="0" borderId="0" applyFont="0" applyFill="0" applyBorder="0" applyAlignment="0" applyProtection="0"/>
    <xf numFmtId="0" fontId="2" fillId="0" borderId="0"/>
    <xf numFmtId="0" fontId="1" fillId="0" borderId="0"/>
    <xf numFmtId="9" fontId="9" fillId="0" borderId="0" applyFont="0" applyFill="0" applyBorder="0" applyAlignment="0" applyProtection="0"/>
    <xf numFmtId="185" fontId="9"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0" fontId="9"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86" fontId="1" fillId="0" borderId="0" applyFont="0" applyFill="0" applyBorder="0" applyAlignment="0" applyProtection="0"/>
  </cellStyleXfs>
  <cellXfs count="1315">
    <xf numFmtId="0" fontId="0" fillId="0" borderId="0" xfId="0"/>
    <xf numFmtId="3" fontId="0" fillId="0" borderId="0" xfId="0" applyNumberFormat="1"/>
    <xf numFmtId="166" fontId="0" fillId="0" borderId="0" xfId="0" applyNumberFormat="1"/>
    <xf numFmtId="0" fontId="11" fillId="0" borderId="0" xfId="0" applyFont="1" applyAlignment="1">
      <alignment horizontal="center"/>
    </xf>
    <xf numFmtId="0" fontId="11" fillId="0" borderId="0" xfId="0" applyFont="1"/>
    <xf numFmtId="3" fontId="11" fillId="0" borderId="0" xfId="0" applyNumberFormat="1" applyFont="1"/>
    <xf numFmtId="0" fontId="11" fillId="2" borderId="1" xfId="0" applyFont="1" applyFill="1" applyBorder="1"/>
    <xf numFmtId="3" fontId="11" fillId="2" borderId="2" xfId="0" applyNumberFormat="1" applyFont="1" applyFill="1" applyBorder="1"/>
    <xf numFmtId="3" fontId="11" fillId="2" borderId="3" xfId="0" applyNumberFormat="1" applyFont="1" applyFill="1" applyBorder="1"/>
    <xf numFmtId="3" fontId="12" fillId="0" borderId="0" xfId="0" applyNumberFormat="1" applyFont="1"/>
    <xf numFmtId="3" fontId="13" fillId="0" borderId="0" xfId="0" applyNumberFormat="1" applyFont="1"/>
    <xf numFmtId="0" fontId="0" fillId="0" borderId="0" xfId="0" applyFont="1"/>
    <xf numFmtId="166" fontId="14" fillId="0" borderId="0" xfId="0" applyNumberFormat="1" applyFont="1"/>
    <xf numFmtId="3" fontId="12" fillId="0" borderId="0" xfId="0" applyNumberFormat="1" applyFont="1" applyFill="1"/>
    <xf numFmtId="3" fontId="14" fillId="0" borderId="0" xfId="0" applyNumberFormat="1" applyFont="1"/>
    <xf numFmtId="0" fontId="14"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4"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11" fillId="0" borderId="11" xfId="10" applyNumberFormat="1" applyFont="1" applyFill="1" applyBorder="1" applyAlignment="1" applyProtection="1">
      <alignment horizontal="center"/>
    </xf>
    <xf numFmtId="14" fontId="11" fillId="0" borderId="12" xfId="24" applyNumberFormat="1" applyFont="1" applyBorder="1" applyAlignment="1">
      <alignment horizontal="center"/>
    </xf>
    <xf numFmtId="170" fontId="0" fillId="0" borderId="13" xfId="10" applyNumberFormat="1" applyFont="1" applyFill="1" applyBorder="1" applyAlignment="1" applyProtection="1"/>
    <xf numFmtId="37" fontId="11" fillId="0" borderId="0" xfId="24" applyFont="1" applyBorder="1"/>
    <xf numFmtId="171" fontId="11" fillId="0" borderId="5" xfId="24" applyNumberFormat="1" applyFont="1" applyFill="1" applyBorder="1"/>
    <xf numFmtId="37" fontId="11"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11"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11"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11" fillId="0" borderId="5" xfId="24" applyNumberFormat="1" applyFont="1" applyFill="1" applyBorder="1"/>
    <xf numFmtId="167" fontId="11" fillId="0" borderId="10" xfId="24" applyNumberFormat="1" applyFont="1" applyFill="1" applyBorder="1"/>
    <xf numFmtId="167" fontId="11" fillId="0" borderId="16" xfId="24" applyNumberFormat="1" applyFont="1" applyFill="1" applyBorder="1"/>
    <xf numFmtId="167" fontId="11" fillId="0" borderId="17" xfId="24" applyNumberFormat="1" applyFont="1" applyFill="1" applyBorder="1"/>
    <xf numFmtId="37" fontId="11"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11" fillId="0" borderId="0" xfId="24" applyFont="1"/>
    <xf numFmtId="37" fontId="24" fillId="0" borderId="0" xfId="24"/>
    <xf numFmtId="167" fontId="0" fillId="0" borderId="19" xfId="6" applyNumberFormat="1" applyFont="1" applyFill="1" applyBorder="1" applyAlignment="1" applyProtection="1"/>
    <xf numFmtId="0" fontId="22" fillId="0" borderId="0" xfId="0" applyFont="1"/>
    <xf numFmtId="0" fontId="19" fillId="0" borderId="0" xfId="0" applyFont="1" applyFill="1" applyAlignment="1">
      <alignment horizontal="right"/>
    </xf>
    <xf numFmtId="0" fontId="19" fillId="0" borderId="0" xfId="0" applyFont="1" applyFill="1" applyAlignment="1">
      <alignment horizontal="center"/>
    </xf>
    <xf numFmtId="0" fontId="18" fillId="0" borderId="0" xfId="0" applyFont="1" applyFill="1" applyBorder="1" applyAlignment="1">
      <alignment horizontal="center"/>
    </xf>
    <xf numFmtId="0" fontId="18" fillId="0" borderId="0" xfId="0" applyFont="1" applyFill="1" applyAlignment="1">
      <alignment horizontal="center"/>
    </xf>
    <xf numFmtId="0" fontId="18" fillId="0" borderId="11" xfId="0" applyFont="1" applyFill="1" applyBorder="1" applyAlignment="1">
      <alignment horizontal="center"/>
    </xf>
    <xf numFmtId="0" fontId="18" fillId="0" borderId="13" xfId="0" applyFont="1" applyFill="1" applyBorder="1"/>
    <xf numFmtId="0" fontId="18" fillId="0" borderId="10" xfId="0" applyFont="1" applyFill="1" applyBorder="1" applyAlignment="1">
      <alignment horizontal="center"/>
    </xf>
    <xf numFmtId="0" fontId="18" fillId="0" borderId="5" xfId="0" applyFont="1" applyFill="1" applyBorder="1"/>
    <xf numFmtId="0" fontId="18" fillId="0" borderId="6" xfId="0" applyFont="1" applyFill="1" applyBorder="1" applyAlignment="1">
      <alignment horizontal="center"/>
    </xf>
    <xf numFmtId="0" fontId="20" fillId="0" borderId="5" xfId="0" applyFont="1" applyFill="1" applyBorder="1" applyAlignment="1">
      <alignment horizontal="left"/>
    </xf>
    <xf numFmtId="14" fontId="18" fillId="0" borderId="11" xfId="0" applyNumberFormat="1" applyFont="1" applyFill="1" applyBorder="1" applyAlignment="1">
      <alignment horizontal="center"/>
    </xf>
    <xf numFmtId="14" fontId="18" fillId="0" borderId="18" xfId="0" applyNumberFormat="1" applyFont="1" applyFill="1" applyBorder="1" applyAlignment="1">
      <alignment horizontal="center"/>
    </xf>
    <xf numFmtId="14" fontId="18" fillId="0" borderId="12" xfId="0" applyNumberFormat="1" applyFont="1" applyFill="1" applyBorder="1" applyAlignment="1">
      <alignment horizontal="center"/>
    </xf>
    <xf numFmtId="0" fontId="18" fillId="0" borderId="12" xfId="0" applyFont="1" applyFill="1" applyBorder="1" applyAlignment="1">
      <alignment horizontal="center"/>
    </xf>
    <xf numFmtId="0" fontId="18" fillId="0" borderId="0" xfId="0" applyFont="1" applyFill="1" applyBorder="1"/>
    <xf numFmtId="0" fontId="18" fillId="0" borderId="8" xfId="0" applyFont="1" applyFill="1" applyBorder="1"/>
    <xf numFmtId="0" fontId="18" fillId="0" borderId="10" xfId="0" applyFont="1" applyFill="1" applyBorder="1"/>
    <xf numFmtId="0" fontId="20" fillId="0" borderId="5" xfId="0" applyFont="1" applyFill="1" applyBorder="1"/>
    <xf numFmtId="3" fontId="18" fillId="0" borderId="0" xfId="0" applyNumberFormat="1" applyFont="1" applyFill="1" applyBorder="1"/>
    <xf numFmtId="3" fontId="18" fillId="0" borderId="10" xfId="0" applyNumberFormat="1" applyFont="1" applyFill="1" applyBorder="1"/>
    <xf numFmtId="169" fontId="18" fillId="0" borderId="10" xfId="0" applyNumberFormat="1" applyFont="1" applyFill="1" applyBorder="1"/>
    <xf numFmtId="169" fontId="18" fillId="0" borderId="0" xfId="0" applyNumberFormat="1" applyFont="1" applyFill="1" applyBorder="1"/>
    <xf numFmtId="169" fontId="18" fillId="0" borderId="0" xfId="0" applyNumberFormat="1" applyFont="1" applyFill="1" applyBorder="1" applyAlignment="1">
      <alignment horizontal="right"/>
    </xf>
    <xf numFmtId="169" fontId="18" fillId="0" borderId="10" xfId="0" applyNumberFormat="1" applyFont="1" applyFill="1" applyBorder="1" applyAlignment="1">
      <alignment horizontal="right"/>
    </xf>
    <xf numFmtId="169" fontId="18" fillId="0" borderId="11" xfId="0" applyNumberFormat="1" applyFont="1" applyFill="1" applyBorder="1"/>
    <xf numFmtId="169" fontId="18" fillId="0" borderId="12" xfId="0" applyNumberFormat="1" applyFont="1" applyFill="1" applyBorder="1"/>
    <xf numFmtId="169" fontId="18" fillId="0" borderId="12" xfId="0" applyNumberFormat="1" applyFont="1" applyFill="1" applyBorder="1" applyAlignment="1">
      <alignment horizontal="right"/>
    </xf>
    <xf numFmtId="169" fontId="18" fillId="0" borderId="11" xfId="0" applyNumberFormat="1" applyFont="1" applyFill="1" applyBorder="1" applyAlignment="1">
      <alignment horizontal="right"/>
    </xf>
    <xf numFmtId="169" fontId="18" fillId="0" borderId="20" xfId="0" applyNumberFormat="1" applyFont="1" applyFill="1" applyBorder="1"/>
    <xf numFmtId="169" fontId="18" fillId="0" borderId="17" xfId="0" applyNumberFormat="1" applyFont="1" applyFill="1" applyBorder="1"/>
    <xf numFmtId="0" fontId="18" fillId="0" borderId="0" xfId="0" applyFont="1" applyFill="1"/>
    <xf numFmtId="0" fontId="18" fillId="0" borderId="15" xfId="0" applyFont="1" applyFill="1" applyBorder="1"/>
    <xf numFmtId="3" fontId="18" fillId="0" borderId="20" xfId="0" applyNumberFormat="1" applyFont="1" applyFill="1" applyBorder="1"/>
    <xf numFmtId="169" fontId="18" fillId="0" borderId="20" xfId="0" applyNumberFormat="1" applyFont="1" applyFill="1" applyBorder="1" applyAlignment="1">
      <alignment horizontal="right"/>
    </xf>
    <xf numFmtId="168" fontId="18" fillId="0" borderId="20" xfId="7" applyFont="1" applyFill="1" applyBorder="1" applyAlignment="1" applyProtection="1"/>
    <xf numFmtId="168" fontId="18" fillId="0" borderId="17" xfId="7" applyFont="1" applyFill="1" applyBorder="1" applyAlignment="1" applyProtection="1"/>
    <xf numFmtId="3" fontId="18" fillId="0" borderId="17" xfId="0" applyNumberFormat="1" applyFont="1" applyFill="1" applyBorder="1"/>
    <xf numFmtId="169" fontId="18" fillId="0" borderId="0" xfId="0" applyNumberFormat="1" applyFont="1" applyFill="1"/>
    <xf numFmtId="0" fontId="22" fillId="0" borderId="0" xfId="0" applyFont="1" applyFill="1"/>
    <xf numFmtId="0" fontId="23" fillId="0" borderId="0" xfId="0" applyFont="1" applyFill="1" applyAlignment="1">
      <alignment horizontal="right"/>
    </xf>
    <xf numFmtId="3" fontId="18" fillId="0" borderId="0" xfId="0" applyNumberFormat="1" applyFont="1" applyFill="1" applyAlignment="1">
      <alignment horizontal="center"/>
    </xf>
    <xf numFmtId="0" fontId="22" fillId="0" borderId="0" xfId="0" applyFont="1" applyFill="1" applyAlignment="1">
      <alignment horizontal="center"/>
    </xf>
    <xf numFmtId="0" fontId="18" fillId="0" borderId="13" xfId="0" applyFont="1" applyFill="1" applyBorder="1" applyAlignment="1">
      <alignment horizontal="center"/>
    </xf>
    <xf numFmtId="3" fontId="18" fillId="0" borderId="13" xfId="0" applyNumberFormat="1" applyFont="1" applyFill="1" applyBorder="1" applyAlignment="1">
      <alignment horizontal="center"/>
    </xf>
    <xf numFmtId="0" fontId="22" fillId="0" borderId="13" xfId="0" applyFont="1" applyFill="1" applyBorder="1" applyAlignment="1">
      <alignment horizontal="center"/>
    </xf>
    <xf numFmtId="0" fontId="22" fillId="0" borderId="6" xfId="0" applyFont="1" applyFill="1" applyBorder="1"/>
    <xf numFmtId="0" fontId="22" fillId="0" borderId="8" xfId="0" applyFont="1" applyFill="1" applyBorder="1"/>
    <xf numFmtId="0" fontId="18" fillId="0" borderId="5" xfId="0" applyFont="1" applyFill="1" applyBorder="1" applyAlignment="1">
      <alignment horizontal="center"/>
    </xf>
    <xf numFmtId="3" fontId="18" fillId="0" borderId="5" xfId="0" applyNumberFormat="1" applyFont="1" applyFill="1" applyBorder="1" applyAlignment="1">
      <alignment horizontal="center"/>
    </xf>
    <xf numFmtId="0" fontId="22" fillId="0" borderId="5" xfId="0" applyFont="1" applyFill="1" applyBorder="1" applyAlignment="1">
      <alignment horizontal="center"/>
    </xf>
    <xf numFmtId="0" fontId="22" fillId="0" borderId="15" xfId="0" applyFont="1" applyFill="1" applyBorder="1" applyAlignment="1">
      <alignment horizontal="center"/>
    </xf>
    <xf numFmtId="0" fontId="18" fillId="0" borderId="15" xfId="0" applyFont="1" applyFill="1" applyBorder="1" applyAlignment="1">
      <alignment horizontal="center"/>
    </xf>
    <xf numFmtId="3" fontId="18" fillId="0" borderId="15" xfId="0" applyNumberFormat="1" applyFont="1" applyFill="1" applyBorder="1" applyAlignment="1">
      <alignment horizontal="center"/>
    </xf>
    <xf numFmtId="3" fontId="18" fillId="0" borderId="13" xfId="0" applyNumberFormat="1" applyFont="1" applyFill="1" applyBorder="1"/>
    <xf numFmtId="0" fontId="22" fillId="0" borderId="13" xfId="0" applyFont="1" applyFill="1" applyBorder="1"/>
    <xf numFmtId="3" fontId="18" fillId="0" borderId="5" xfId="0" applyNumberFormat="1" applyFont="1" applyFill="1" applyBorder="1"/>
    <xf numFmtId="0" fontId="22" fillId="0" borderId="5" xfId="0" applyFont="1" applyFill="1" applyBorder="1"/>
    <xf numFmtId="3" fontId="22" fillId="0" borderId="5" xfId="0" applyNumberFormat="1" applyFont="1" applyFill="1" applyBorder="1"/>
    <xf numFmtId="3" fontId="22" fillId="0" borderId="0" xfId="0" applyNumberFormat="1" applyFont="1" applyFill="1"/>
    <xf numFmtId="3" fontId="18" fillId="0" borderId="15" xfId="0" applyNumberFormat="1" applyFont="1" applyFill="1" applyBorder="1"/>
    <xf numFmtId="0" fontId="22" fillId="0" borderId="15" xfId="0" applyFont="1" applyFill="1" applyBorder="1"/>
    <xf numFmtId="0" fontId="18" fillId="0" borderId="14" xfId="0" applyFont="1" applyFill="1" applyBorder="1"/>
    <xf numFmtId="3" fontId="18" fillId="0" borderId="14" xfId="0" applyNumberFormat="1" applyFont="1" applyFill="1" applyBorder="1"/>
    <xf numFmtId="3" fontId="22" fillId="0" borderId="26" xfId="0" applyNumberFormat="1" applyFont="1" applyFill="1" applyBorder="1"/>
    <xf numFmtId="3" fontId="18" fillId="0" borderId="0" xfId="0" applyNumberFormat="1" applyFont="1" applyFill="1"/>
    <xf numFmtId="0" fontId="22" fillId="3" borderId="0" xfId="12" applyFont="1" applyFill="1" applyBorder="1"/>
    <xf numFmtId="0" fontId="22" fillId="0" borderId="0" xfId="12" applyFont="1" applyFill="1" applyBorder="1"/>
    <xf numFmtId="0" fontId="22" fillId="4" borderId="0" xfId="12" applyFont="1" applyFill="1"/>
    <xf numFmtId="0" fontId="25" fillId="4" borderId="0" xfId="12" applyFont="1" applyFill="1" applyAlignment="1">
      <alignment horizontal="center"/>
    </xf>
    <xf numFmtId="0" fontId="22" fillId="0" borderId="0" xfId="12" applyFont="1"/>
    <xf numFmtId="0" fontId="26" fillId="0" borderId="0" xfId="12" applyFont="1"/>
    <xf numFmtId="0" fontId="27" fillId="0" borderId="0" xfId="12" applyFont="1"/>
    <xf numFmtId="0" fontId="28" fillId="0" borderId="0" xfId="12" applyFont="1"/>
    <xf numFmtId="0" fontId="28" fillId="0" borderId="0" xfId="12" applyFont="1" applyAlignment="1">
      <alignment horizontal="center"/>
    </xf>
    <xf numFmtId="0" fontId="29" fillId="0" borderId="0" xfId="12" applyFont="1" applyFill="1" applyAlignment="1">
      <alignment horizontal="center" vertical="center"/>
    </xf>
    <xf numFmtId="0" fontId="31" fillId="0" borderId="0" xfId="14" applyFont="1" applyAlignment="1"/>
    <xf numFmtId="3" fontId="28" fillId="0" borderId="0" xfId="12" applyNumberFormat="1" applyFont="1" applyAlignment="1">
      <alignment horizontal="center"/>
    </xf>
    <xf numFmtId="0" fontId="27" fillId="0" borderId="27" xfId="12" applyFont="1" applyBorder="1"/>
    <xf numFmtId="0" fontId="28" fillId="0" borderId="27" xfId="12" applyFont="1" applyBorder="1"/>
    <xf numFmtId="0" fontId="28" fillId="0" borderId="27" xfId="12" applyFont="1" applyBorder="1" applyAlignment="1">
      <alignment horizontal="center"/>
    </xf>
    <xf numFmtId="0" fontId="29" fillId="0" borderId="27" xfId="12" applyFont="1" applyFill="1" applyBorder="1" applyAlignment="1">
      <alignment horizontal="center" vertical="center"/>
    </xf>
    <xf numFmtId="4" fontId="27" fillId="0" borderId="0" xfId="14" applyNumberFormat="1" applyFont="1" applyFill="1" applyAlignment="1">
      <alignment horizontal="left"/>
    </xf>
    <xf numFmtId="0" fontId="23" fillId="5" borderId="0" xfId="14" applyFont="1" applyFill="1" applyBorder="1" applyAlignment="1"/>
    <xf numFmtId="0" fontId="22" fillId="0" borderId="0" xfId="12" applyFont="1" applyFill="1"/>
    <xf numFmtId="0" fontId="23" fillId="0" borderId="0" xfId="12" applyFont="1" applyFill="1" applyAlignment="1">
      <alignment horizontal="left"/>
    </xf>
    <xf numFmtId="0" fontId="23" fillId="3" borderId="0" xfId="12" applyFont="1" applyFill="1" applyBorder="1" applyAlignment="1">
      <alignment horizontal="center"/>
    </xf>
    <xf numFmtId="173" fontId="23" fillId="5" borderId="0" xfId="14" applyNumberFormat="1" applyFont="1" applyFill="1" applyBorder="1" applyAlignment="1">
      <alignment horizontal="left"/>
    </xf>
    <xf numFmtId="0" fontId="27" fillId="0" borderId="0" xfId="12" applyFont="1" applyAlignment="1">
      <alignment horizontal="left"/>
    </xf>
    <xf numFmtId="14" fontId="23" fillId="3" borderId="0" xfId="12" applyNumberFormat="1" applyFont="1" applyFill="1" applyBorder="1" applyAlignment="1">
      <alignment horizontal="center"/>
    </xf>
    <xf numFmtId="0" fontId="27" fillId="0" borderId="0" xfId="12" applyFont="1" applyAlignment="1">
      <alignment vertical="center"/>
    </xf>
    <xf numFmtId="0" fontId="28" fillId="3" borderId="0" xfId="12" applyFont="1" applyFill="1" applyBorder="1" applyAlignment="1">
      <alignment horizontal="right"/>
    </xf>
    <xf numFmtId="0" fontId="28" fillId="0" borderId="0" xfId="12" applyFont="1" applyAlignment="1">
      <alignment vertical="center"/>
    </xf>
    <xf numFmtId="0" fontId="28" fillId="0" borderId="0" xfId="12" applyFont="1" applyFill="1"/>
    <xf numFmtId="0" fontId="29" fillId="0" borderId="27" xfId="12" applyFont="1" applyBorder="1"/>
    <xf numFmtId="0" fontId="28" fillId="0" borderId="27" xfId="12" applyFont="1" applyFill="1" applyBorder="1"/>
    <xf numFmtId="3" fontId="32" fillId="0" borderId="0" xfId="12" applyNumberFormat="1" applyFont="1"/>
    <xf numFmtId="10" fontId="27" fillId="0" borderId="0" xfId="12" applyNumberFormat="1" applyFont="1"/>
    <xf numFmtId="10" fontId="28" fillId="0" borderId="0" xfId="12" applyNumberFormat="1" applyFont="1" applyAlignment="1">
      <alignment horizontal="left"/>
    </xf>
    <xf numFmtId="175" fontId="28" fillId="0" borderId="0" xfId="8" applyNumberFormat="1" applyFont="1" applyAlignment="1">
      <alignment horizontal="left"/>
    </xf>
    <xf numFmtId="10" fontId="27" fillId="0" borderId="0" xfId="12" applyNumberFormat="1" applyFont="1" applyAlignment="1">
      <alignment horizontal="left"/>
    </xf>
    <xf numFmtId="173" fontId="27" fillId="6" borderId="0" xfId="12" applyNumberFormat="1" applyFont="1" applyFill="1" applyAlignment="1">
      <alignment horizontal="center" vertical="center"/>
    </xf>
    <xf numFmtId="0" fontId="27" fillId="0" borderId="0" xfId="12" applyFont="1" applyAlignment="1"/>
    <xf numFmtId="0" fontId="28" fillId="0" borderId="0" xfId="12" applyFont="1" applyFill="1" applyBorder="1"/>
    <xf numFmtId="0" fontId="27" fillId="6" borderId="28" xfId="12" applyFont="1" applyFill="1" applyBorder="1" applyAlignment="1">
      <alignment horizontal="center" vertical="center"/>
    </xf>
    <xf numFmtId="0" fontId="27" fillId="6" borderId="29" xfId="12" applyFont="1" applyFill="1" applyBorder="1" applyAlignment="1">
      <alignment horizontal="center" vertical="center"/>
    </xf>
    <xf numFmtId="3" fontId="23" fillId="7" borderId="29" xfId="12" applyNumberFormat="1" applyFont="1" applyFill="1" applyBorder="1" applyAlignment="1">
      <alignment horizontal="center" vertical="center" wrapText="1"/>
    </xf>
    <xf numFmtId="10" fontId="23" fillId="7" borderId="29" xfId="12" applyNumberFormat="1" applyFont="1" applyFill="1" applyBorder="1" applyAlignment="1">
      <alignment horizontal="center" vertical="center" wrapText="1"/>
    </xf>
    <xf numFmtId="10" fontId="23" fillId="7" borderId="30" xfId="12" applyNumberFormat="1" applyFont="1" applyFill="1" applyBorder="1" applyAlignment="1">
      <alignment horizontal="center" vertical="center" wrapText="1"/>
    </xf>
    <xf numFmtId="4" fontId="27" fillId="6" borderId="29" xfId="12" applyNumberFormat="1" applyFont="1" applyFill="1" applyBorder="1" applyAlignment="1">
      <alignment horizontal="center" vertical="center" wrapText="1"/>
    </xf>
    <xf numFmtId="0" fontId="22" fillId="0" borderId="0" xfId="12" applyFont="1" applyAlignment="1">
      <alignment horizontal="center" vertical="center"/>
    </xf>
    <xf numFmtId="0" fontId="26" fillId="0" borderId="0" xfId="12" applyFont="1" applyAlignment="1">
      <alignment horizontal="center" vertical="center"/>
    </xf>
    <xf numFmtId="0" fontId="23" fillId="0" borderId="0" xfId="12" applyFont="1" applyFill="1" applyAlignment="1">
      <alignment horizontal="right"/>
    </xf>
    <xf numFmtId="0" fontId="23" fillId="0" borderId="0" xfId="12" applyFont="1" applyFill="1" applyAlignment="1">
      <alignment horizontal="center"/>
    </xf>
    <xf numFmtId="3" fontId="23" fillId="0" borderId="0" xfId="12" applyNumberFormat="1" applyFont="1" applyFill="1" applyAlignment="1">
      <alignment horizontal="center"/>
    </xf>
    <xf numFmtId="0" fontId="22" fillId="0" borderId="0" xfId="12" applyFont="1" applyFill="1" applyAlignment="1">
      <alignment horizontal="center"/>
    </xf>
    <xf numFmtId="0" fontId="26" fillId="0" borderId="0" xfId="12" applyFont="1" applyFill="1" applyAlignment="1">
      <alignment horizontal="center"/>
    </xf>
    <xf numFmtId="0" fontId="23" fillId="0" borderId="31" xfId="12" applyFont="1" applyFill="1" applyBorder="1" applyAlignment="1">
      <alignment horizontal="left"/>
    </xf>
    <xf numFmtId="0" fontId="23" fillId="0" borderId="32" xfId="12" applyFont="1" applyFill="1" applyBorder="1"/>
    <xf numFmtId="3" fontId="23" fillId="0" borderId="33" xfId="12" applyNumberFormat="1" applyFont="1" applyFill="1" applyBorder="1" applyAlignment="1">
      <alignment horizontal="right"/>
    </xf>
    <xf numFmtId="176" fontId="23" fillId="0" borderId="34" xfId="12" applyNumberFormat="1" applyFont="1" applyFill="1" applyBorder="1" applyAlignment="1">
      <alignment horizontal="right"/>
    </xf>
    <xf numFmtId="4" fontId="29" fillId="0" borderId="33" xfId="12" applyNumberFormat="1" applyFont="1" applyFill="1" applyBorder="1"/>
    <xf numFmtId="3" fontId="23" fillId="0" borderId="33" xfId="12" applyNumberFormat="1" applyFont="1" applyFill="1" applyBorder="1"/>
    <xf numFmtId="3" fontId="26" fillId="0" borderId="0" xfId="12" applyNumberFormat="1" applyFont="1" applyFill="1" applyBorder="1"/>
    <xf numFmtId="0" fontId="23" fillId="0" borderId="35" xfId="12" applyFont="1" applyFill="1" applyBorder="1" applyAlignment="1">
      <alignment horizontal="left"/>
    </xf>
    <xf numFmtId="0" fontId="23" fillId="0" borderId="36" xfId="12" applyFont="1" applyFill="1" applyBorder="1" applyAlignment="1"/>
    <xf numFmtId="3" fontId="23" fillId="0" borderId="37" xfId="12" applyNumberFormat="1" applyFont="1" applyFill="1" applyBorder="1" applyAlignment="1">
      <alignment horizontal="right"/>
    </xf>
    <xf numFmtId="176" fontId="23" fillId="0" borderId="37" xfId="12" applyNumberFormat="1" applyFont="1" applyFill="1" applyBorder="1" applyAlignment="1">
      <alignment horizontal="right"/>
    </xf>
    <xf numFmtId="176" fontId="22" fillId="0" borderId="37" xfId="12" applyNumberFormat="1" applyFont="1" applyFill="1" applyBorder="1" applyAlignment="1">
      <alignment horizontal="right"/>
    </xf>
    <xf numFmtId="4" fontId="29" fillId="0" borderId="37" xfId="12" applyNumberFormat="1" applyFont="1" applyFill="1" applyBorder="1"/>
    <xf numFmtId="0" fontId="23" fillId="0" borderId="35" xfId="12" applyFont="1" applyFill="1" applyBorder="1"/>
    <xf numFmtId="0" fontId="23" fillId="0" borderId="36" xfId="12" applyFont="1" applyFill="1" applyBorder="1"/>
    <xf numFmtId="0" fontId="23" fillId="0" borderId="0" xfId="12" applyFont="1" applyFill="1" applyBorder="1"/>
    <xf numFmtId="0" fontId="22" fillId="0" borderId="35" xfId="12" applyFont="1" applyFill="1" applyBorder="1" applyAlignment="1">
      <alignment horizontal="left"/>
    </xf>
    <xf numFmtId="0" fontId="22" fillId="0" borderId="36" xfId="12" applyFont="1" applyFill="1" applyBorder="1"/>
    <xf numFmtId="3" fontId="22" fillId="0" borderId="37" xfId="12" applyNumberFormat="1" applyFont="1" applyFill="1" applyBorder="1" applyAlignment="1">
      <alignment horizontal="right"/>
    </xf>
    <xf numFmtId="4" fontId="26" fillId="0" borderId="37" xfId="12" applyNumberFormat="1" applyFont="1" applyFill="1" applyBorder="1"/>
    <xf numFmtId="0" fontId="22" fillId="0" borderId="35" xfId="12" applyFont="1" applyFill="1" applyBorder="1"/>
    <xf numFmtId="0" fontId="22" fillId="0" borderId="38" xfId="12" applyFont="1" applyFill="1" applyBorder="1" applyAlignment="1">
      <alignment horizontal="left"/>
    </xf>
    <xf numFmtId="0" fontId="22" fillId="0" borderId="36" xfId="12" applyFont="1" applyFill="1" applyBorder="1" applyAlignment="1">
      <alignment horizontal="left"/>
    </xf>
    <xf numFmtId="0" fontId="23" fillId="0" borderId="36" xfId="12" applyFont="1" applyFill="1" applyBorder="1" applyAlignment="1">
      <alignment horizontal="left"/>
    </xf>
    <xf numFmtId="0" fontId="23" fillId="0" borderId="35" xfId="12" applyFont="1" applyFill="1" applyBorder="1" applyAlignment="1"/>
    <xf numFmtId="0" fontId="23" fillId="0" borderId="35" xfId="12" applyFont="1" applyFill="1" applyBorder="1" applyAlignment="1">
      <alignment vertical="center"/>
    </xf>
    <xf numFmtId="0" fontId="23" fillId="0" borderId="36" xfId="12" applyFont="1" applyFill="1" applyBorder="1" applyAlignment="1">
      <alignment vertical="center"/>
    </xf>
    <xf numFmtId="0" fontId="22" fillId="0" borderId="35" xfId="12" applyFont="1" applyFill="1" applyBorder="1" applyAlignment="1">
      <alignment vertical="center"/>
    </xf>
    <xf numFmtId="0" fontId="22" fillId="0" borderId="36" xfId="12" applyFont="1" applyFill="1" applyBorder="1" applyAlignment="1">
      <alignment vertical="center"/>
    </xf>
    <xf numFmtId="0" fontId="22" fillId="0" borderId="38" xfId="12" applyFont="1" applyFill="1" applyBorder="1" applyAlignment="1">
      <alignment vertical="center"/>
    </xf>
    <xf numFmtId="0" fontId="22" fillId="0" borderId="36" xfId="12" applyFont="1" applyFill="1" applyBorder="1" applyAlignment="1"/>
    <xf numFmtId="0" fontId="23" fillId="0" borderId="38" xfId="12" applyFont="1" applyFill="1" applyBorder="1" applyAlignment="1">
      <alignment horizontal="left" vertical="center"/>
    </xf>
    <xf numFmtId="0" fontId="22" fillId="0" borderId="38" xfId="12" applyFont="1" applyFill="1" applyBorder="1" applyAlignment="1">
      <alignment horizontal="left" vertical="center"/>
    </xf>
    <xf numFmtId="0" fontId="33" fillId="0" borderId="0" xfId="12" applyFont="1" applyFill="1" applyAlignment="1">
      <alignment vertical="center"/>
    </xf>
    <xf numFmtId="0" fontId="23" fillId="0" borderId="38" xfId="12" applyFont="1" applyFill="1" applyBorder="1" applyAlignment="1">
      <alignment horizontal="left"/>
    </xf>
    <xf numFmtId="4" fontId="22" fillId="0" borderId="37" xfId="12" applyNumberFormat="1" applyFont="1" applyFill="1" applyBorder="1"/>
    <xf numFmtId="0" fontId="22" fillId="0" borderId="39" xfId="12" applyFont="1" applyFill="1" applyBorder="1"/>
    <xf numFmtId="3" fontId="23" fillId="0" borderId="40" xfId="12" applyNumberFormat="1" applyFont="1" applyFill="1" applyBorder="1"/>
    <xf numFmtId="3" fontId="22" fillId="0" borderId="40" xfId="12" applyNumberFormat="1" applyFont="1" applyFill="1" applyBorder="1"/>
    <xf numFmtId="4" fontId="23" fillId="0" borderId="40" xfId="12" applyNumberFormat="1" applyFont="1" applyFill="1" applyBorder="1"/>
    <xf numFmtId="0" fontId="22" fillId="0" borderId="41" xfId="12" applyFont="1" applyFill="1" applyBorder="1"/>
    <xf numFmtId="0" fontId="22" fillId="0" borderId="42" xfId="12" applyFont="1" applyFill="1" applyBorder="1"/>
    <xf numFmtId="3" fontId="22" fillId="0" borderId="43" xfId="12" applyNumberFormat="1" applyFont="1" applyFill="1" applyBorder="1" applyAlignment="1">
      <alignment horizontal="right"/>
    </xf>
    <xf numFmtId="176" fontId="22" fillId="0" borderId="43" xfId="12" applyNumberFormat="1" applyFont="1" applyFill="1" applyBorder="1" applyAlignment="1">
      <alignment horizontal="right"/>
    </xf>
    <xf numFmtId="4" fontId="22" fillId="0" borderId="43" xfId="12" applyNumberFormat="1" applyFont="1" applyFill="1" applyBorder="1"/>
    <xf numFmtId="0" fontId="22" fillId="0" borderId="32" xfId="12" applyFont="1" applyFill="1" applyBorder="1"/>
    <xf numFmtId="3" fontId="22" fillId="0" borderId="33" xfId="12" applyNumberFormat="1" applyFont="1" applyFill="1" applyBorder="1"/>
    <xf numFmtId="176" fontId="22" fillId="0" borderId="33" xfId="12" applyNumberFormat="1" applyFont="1" applyFill="1" applyBorder="1" applyAlignment="1">
      <alignment horizontal="right"/>
    </xf>
    <xf numFmtId="4" fontId="23" fillId="0" borderId="33" xfId="12" applyNumberFormat="1" applyFont="1" applyFill="1" applyBorder="1"/>
    <xf numFmtId="4" fontId="23" fillId="0" borderId="37" xfId="12" applyNumberFormat="1" applyFont="1" applyFill="1" applyBorder="1"/>
    <xf numFmtId="3" fontId="23" fillId="0" borderId="37" xfId="12" applyNumberFormat="1" applyFont="1" applyFill="1" applyBorder="1"/>
    <xf numFmtId="3" fontId="22" fillId="0" borderId="37" xfId="12" applyNumberFormat="1" applyFont="1" applyFill="1" applyBorder="1"/>
    <xf numFmtId="0" fontId="22" fillId="0" borderId="38" xfId="12" applyFont="1" applyFill="1" applyBorder="1"/>
    <xf numFmtId="0" fontId="39" fillId="0" borderId="35" xfId="12" applyFont="1" applyFill="1" applyBorder="1" applyAlignment="1">
      <alignment horizontal="left"/>
    </xf>
    <xf numFmtId="0" fontId="22" fillId="0" borderId="41" xfId="12" applyFont="1" applyFill="1" applyBorder="1" applyAlignment="1">
      <alignment horizontal="left"/>
    </xf>
    <xf numFmtId="3" fontId="23" fillId="0" borderId="43" xfId="12" applyNumberFormat="1" applyFont="1" applyFill="1" applyBorder="1" applyAlignment="1">
      <alignment horizontal="right"/>
    </xf>
    <xf numFmtId="0" fontId="22" fillId="0" borderId="0" xfId="12" applyFont="1" applyFill="1" applyAlignment="1">
      <alignment horizontal="left"/>
    </xf>
    <xf numFmtId="0" fontId="22" fillId="0" borderId="0" xfId="12" applyFont="1" applyFill="1" applyAlignment="1">
      <alignment horizontal="right"/>
    </xf>
    <xf numFmtId="0" fontId="22" fillId="3" borderId="0" xfId="12" applyFont="1" applyFill="1"/>
    <xf numFmtId="0" fontId="26" fillId="0" borderId="0" xfId="12" applyFont="1" applyFill="1"/>
    <xf numFmtId="0" fontId="22" fillId="7" borderId="0" xfId="12" applyFont="1" applyFill="1" applyAlignment="1">
      <alignment horizontal="right"/>
    </xf>
    <xf numFmtId="0" fontId="22" fillId="7" borderId="0" xfId="12" applyFont="1" applyFill="1"/>
    <xf numFmtId="3" fontId="22" fillId="0" borderId="0" xfId="12" applyNumberFormat="1" applyFont="1" applyFill="1"/>
    <xf numFmtId="3" fontId="23" fillId="0" borderId="0" xfId="12" applyNumberFormat="1" applyFont="1" applyFill="1"/>
    <xf numFmtId="0" fontId="23" fillId="0" borderId="44" xfId="12" applyFont="1" applyFill="1" applyBorder="1" applyAlignment="1"/>
    <xf numFmtId="0" fontId="22" fillId="0" borderId="33" xfId="12" applyFont="1" applyFill="1" applyBorder="1"/>
    <xf numFmtId="0" fontId="22" fillId="0" borderId="45" xfId="12" applyFont="1" applyFill="1" applyBorder="1"/>
    <xf numFmtId="0" fontId="23" fillId="0" borderId="46" xfId="12" applyFont="1" applyFill="1" applyBorder="1" applyAlignment="1"/>
    <xf numFmtId="0" fontId="22" fillId="0" borderId="37" xfId="12" applyFont="1" applyFill="1" applyBorder="1"/>
    <xf numFmtId="0" fontId="22" fillId="0" borderId="47" xfId="12" applyFont="1" applyFill="1" applyBorder="1"/>
    <xf numFmtId="0" fontId="29" fillId="0" borderId="48" xfId="12" applyFont="1" applyFill="1" applyBorder="1" applyAlignment="1"/>
    <xf numFmtId="3" fontId="26" fillId="0" borderId="43" xfId="12" applyNumberFormat="1" applyFont="1" applyFill="1" applyBorder="1"/>
    <xf numFmtId="0" fontId="26" fillId="0" borderId="43" xfId="12" applyFont="1" applyFill="1" applyBorder="1"/>
    <xf numFmtId="3" fontId="29" fillId="0" borderId="43" xfId="12" applyNumberFormat="1" applyFont="1" applyFill="1" applyBorder="1"/>
    <xf numFmtId="0" fontId="26" fillId="0" borderId="49" xfId="12" applyFont="1" applyFill="1" applyBorder="1"/>
    <xf numFmtId="0" fontId="29" fillId="0" borderId="0" xfId="12" applyFont="1" applyFill="1" applyBorder="1" applyAlignment="1"/>
    <xf numFmtId="0" fontId="26" fillId="0" borderId="0" xfId="12" applyFont="1" applyFill="1" applyBorder="1"/>
    <xf numFmtId="0" fontId="22" fillId="4" borderId="0" xfId="12" applyFont="1" applyFill="1" applyAlignment="1">
      <alignment horizontal="center"/>
    </xf>
    <xf numFmtId="0" fontId="28" fillId="0" borderId="0" xfId="12" applyFont="1" applyFill="1" applyAlignment="1">
      <alignment horizontal="center"/>
    </xf>
    <xf numFmtId="0" fontId="28" fillId="0" borderId="27" xfId="12" applyFont="1" applyFill="1" applyBorder="1" applyAlignment="1">
      <alignment horizontal="center"/>
    </xf>
    <xf numFmtId="0" fontId="23" fillId="0" borderId="0" xfId="12" applyFont="1" applyFill="1" applyBorder="1" applyAlignment="1">
      <alignment horizontal="center"/>
    </xf>
    <xf numFmtId="0" fontId="27" fillId="0" borderId="0" xfId="12" applyFont="1" applyFill="1" applyAlignment="1">
      <alignment horizontal="left"/>
    </xf>
    <xf numFmtId="14" fontId="23" fillId="0" borderId="0" xfId="12" applyNumberFormat="1" applyFont="1" applyFill="1" applyBorder="1" applyAlignment="1">
      <alignment horizontal="center"/>
    </xf>
    <xf numFmtId="0" fontId="23" fillId="0" borderId="0" xfId="12" applyFont="1" applyFill="1" applyBorder="1" applyAlignment="1">
      <alignment horizontal="right"/>
    </xf>
    <xf numFmtId="3" fontId="32" fillId="0" borderId="0" xfId="12" applyNumberFormat="1" applyFont="1" applyFill="1"/>
    <xf numFmtId="10" fontId="27" fillId="0" borderId="0" xfId="12" applyNumberFormat="1" applyFont="1" applyFill="1"/>
    <xf numFmtId="10" fontId="28" fillId="0" borderId="0" xfId="12" applyNumberFormat="1" applyFont="1" applyFill="1" applyAlignment="1">
      <alignment horizontal="left"/>
    </xf>
    <xf numFmtId="10" fontId="28" fillId="0" borderId="0" xfId="12" applyNumberFormat="1" applyFont="1" applyFill="1" applyAlignment="1">
      <alignment horizontal="center"/>
    </xf>
    <xf numFmtId="173" fontId="27" fillId="6" borderId="0" xfId="12" applyNumberFormat="1" applyFont="1" applyFill="1" applyAlignment="1">
      <alignment horizontal="center"/>
    </xf>
    <xf numFmtId="0" fontId="27" fillId="0" borderId="29" xfId="12" applyFont="1" applyFill="1" applyBorder="1" applyAlignment="1">
      <alignment horizontal="center" vertical="center"/>
    </xf>
    <xf numFmtId="3" fontId="23" fillId="0" borderId="29" xfId="12" applyNumberFormat="1" applyFont="1" applyFill="1" applyBorder="1" applyAlignment="1">
      <alignment horizontal="center" vertical="center" wrapText="1"/>
    </xf>
    <xf numFmtId="10" fontId="23" fillId="0" borderId="29" xfId="12" applyNumberFormat="1" applyFont="1" applyFill="1" applyBorder="1" applyAlignment="1">
      <alignment horizontal="center" vertical="center" wrapText="1"/>
    </xf>
    <xf numFmtId="10" fontId="23" fillId="0" borderId="30" xfId="12" applyNumberFormat="1" applyFont="1" applyFill="1" applyBorder="1" applyAlignment="1">
      <alignment horizontal="center" vertical="center" wrapText="1"/>
    </xf>
    <xf numFmtId="4" fontId="27" fillId="0" borderId="29" xfId="12" applyNumberFormat="1" applyFont="1" applyFill="1" applyBorder="1" applyAlignment="1">
      <alignment horizontal="center" vertical="center" wrapText="1"/>
    </xf>
    <xf numFmtId="4" fontId="27" fillId="0" borderId="50" xfId="12" applyNumberFormat="1" applyFont="1" applyFill="1" applyBorder="1" applyAlignment="1">
      <alignment horizontal="center" vertical="center" wrapText="1"/>
    </xf>
    <xf numFmtId="0" fontId="22" fillId="0" borderId="0" xfId="12" applyFont="1" applyFill="1" applyAlignment="1">
      <alignment horizontal="center" vertical="center"/>
    </xf>
    <xf numFmtId="0" fontId="22" fillId="3" borderId="0" xfId="12" applyFont="1" applyFill="1" applyAlignment="1">
      <alignment horizontal="center" vertical="center"/>
    </xf>
    <xf numFmtId="0" fontId="22" fillId="3" borderId="0" xfId="12" applyFont="1" applyFill="1" applyAlignment="1">
      <alignment horizontal="center"/>
    </xf>
    <xf numFmtId="0" fontId="23" fillId="0" borderId="51" xfId="12" applyFont="1" applyFill="1" applyBorder="1" applyAlignment="1">
      <alignment horizontal="left"/>
    </xf>
    <xf numFmtId="0" fontId="23" fillId="0" borderId="52" xfId="12" applyFont="1" applyFill="1" applyBorder="1" applyAlignment="1">
      <alignment horizontal="left"/>
    </xf>
    <xf numFmtId="3" fontId="23" fillId="0" borderId="52" xfId="12" applyNumberFormat="1" applyFont="1" applyFill="1" applyBorder="1"/>
    <xf numFmtId="176" fontId="23" fillId="0" borderId="52" xfId="12" applyNumberFormat="1" applyFont="1" applyFill="1" applyBorder="1" applyAlignment="1">
      <alignment horizontal="right"/>
    </xf>
    <xf numFmtId="176" fontId="23" fillId="0" borderId="53" xfId="12" applyNumberFormat="1" applyFont="1" applyFill="1" applyBorder="1" applyAlignment="1">
      <alignment horizontal="center"/>
    </xf>
    <xf numFmtId="4" fontId="23" fillId="0" borderId="52" xfId="12" applyNumberFormat="1" applyFont="1" applyFill="1" applyBorder="1"/>
    <xf numFmtId="9" fontId="23" fillId="0" borderId="54" xfId="12" applyNumberFormat="1" applyFont="1" applyFill="1" applyBorder="1" applyAlignment="1">
      <alignment horizontal="right"/>
    </xf>
    <xf numFmtId="0" fontId="23" fillId="0" borderId="55" xfId="12" applyFont="1" applyFill="1" applyBorder="1" applyAlignment="1">
      <alignment horizontal="left"/>
    </xf>
    <xf numFmtId="0" fontId="23" fillId="0" borderId="56" xfId="12" applyFont="1" applyFill="1" applyBorder="1" applyAlignment="1">
      <alignment horizontal="left"/>
    </xf>
    <xf numFmtId="3" fontId="23" fillId="0" borderId="56" xfId="12" applyNumberFormat="1" applyFont="1" applyFill="1" applyBorder="1"/>
    <xf numFmtId="176" fontId="23" fillId="0" borderId="56" xfId="12" applyNumberFormat="1" applyFont="1" applyFill="1" applyBorder="1" applyAlignment="1">
      <alignment horizontal="right"/>
    </xf>
    <xf numFmtId="176" fontId="23" fillId="0" borderId="56" xfId="12" applyNumberFormat="1" applyFont="1" applyFill="1" applyBorder="1" applyAlignment="1">
      <alignment horizontal="center"/>
    </xf>
    <xf numFmtId="4" fontId="23" fillId="0" borderId="56" xfId="12" applyNumberFormat="1" applyFont="1" applyFill="1" applyBorder="1"/>
    <xf numFmtId="176" fontId="23" fillId="0" borderId="57" xfId="12" applyNumberFormat="1" applyFont="1" applyFill="1" applyBorder="1" applyAlignment="1">
      <alignment horizontal="right"/>
    </xf>
    <xf numFmtId="3" fontId="23" fillId="0" borderId="56" xfId="12" applyNumberFormat="1" applyFont="1" applyFill="1" applyBorder="1" applyAlignment="1">
      <alignment horizontal="right"/>
    </xf>
    <xf numFmtId="0" fontId="22" fillId="0" borderId="55" xfId="12" applyFont="1" applyFill="1" applyBorder="1"/>
    <xf numFmtId="0" fontId="22" fillId="0" borderId="56" xfId="12" applyFont="1" applyFill="1" applyBorder="1"/>
    <xf numFmtId="3" fontId="22" fillId="0" borderId="56" xfId="12" applyNumberFormat="1" applyFont="1" applyFill="1" applyBorder="1" applyAlignment="1">
      <alignment horizontal="right"/>
    </xf>
    <xf numFmtId="176" fontId="22" fillId="0" borderId="56" xfId="12" applyNumberFormat="1" applyFont="1" applyFill="1" applyBorder="1" applyAlignment="1">
      <alignment horizontal="right"/>
    </xf>
    <xf numFmtId="176" fontId="22" fillId="0" borderId="56" xfId="12" applyNumberFormat="1" applyFont="1" applyFill="1" applyBorder="1" applyAlignment="1">
      <alignment horizontal="center"/>
    </xf>
    <xf numFmtId="0" fontId="23" fillId="0" borderId="56" xfId="12" applyFont="1" applyFill="1" applyBorder="1"/>
    <xf numFmtId="176" fontId="22" fillId="0" borderId="57" xfId="12" applyNumberFormat="1" applyFont="1" applyFill="1" applyBorder="1" applyAlignment="1">
      <alignment horizontal="right"/>
    </xf>
    <xf numFmtId="3" fontId="22" fillId="8" borderId="0" xfId="12" applyNumberFormat="1" applyFont="1" applyFill="1" applyBorder="1"/>
    <xf numFmtId="4" fontId="22" fillId="0" borderId="56" xfId="12" applyNumberFormat="1" applyFont="1" applyFill="1" applyBorder="1"/>
    <xf numFmtId="0" fontId="23" fillId="0" borderId="55" xfId="12" applyFont="1" applyFill="1" applyBorder="1"/>
    <xf numFmtId="4" fontId="40" fillId="3" borderId="0" xfId="12" applyNumberFormat="1" applyFont="1" applyFill="1" applyAlignment="1">
      <alignment horizontal="right" vertical="top" wrapText="1"/>
    </xf>
    <xf numFmtId="4" fontId="22" fillId="3" borderId="0" xfId="12" applyNumberFormat="1" applyFont="1" applyFill="1" applyBorder="1"/>
    <xf numFmtId="3" fontId="22" fillId="0" borderId="56" xfId="12" applyNumberFormat="1" applyFont="1" applyFill="1" applyBorder="1"/>
    <xf numFmtId="0" fontId="22" fillId="0" borderId="58" xfId="12" applyFont="1" applyFill="1" applyBorder="1"/>
    <xf numFmtId="0" fontId="22" fillId="0" borderId="59" xfId="12" applyFont="1" applyFill="1" applyBorder="1"/>
    <xf numFmtId="3" fontId="22" fillId="0" borderId="59" xfId="12" applyNumberFormat="1" applyFont="1" applyFill="1" applyBorder="1" applyAlignment="1">
      <alignment horizontal="right"/>
    </xf>
    <xf numFmtId="176" fontId="22" fillId="0" borderId="59" xfId="12" applyNumberFormat="1" applyFont="1" applyFill="1" applyBorder="1" applyAlignment="1">
      <alignment horizontal="right"/>
    </xf>
    <xf numFmtId="176" fontId="22" fillId="0" borderId="60" xfId="12" applyNumberFormat="1" applyFont="1" applyFill="1" applyBorder="1" applyAlignment="1">
      <alignment horizontal="center"/>
    </xf>
    <xf numFmtId="4" fontId="23" fillId="0" borderId="59" xfId="12" applyNumberFormat="1" applyFont="1" applyFill="1" applyBorder="1"/>
    <xf numFmtId="0" fontId="22" fillId="0" borderId="61" xfId="12" applyFont="1" applyFill="1" applyBorder="1" applyAlignment="1">
      <alignment horizontal="left"/>
    </xf>
    <xf numFmtId="0" fontId="22" fillId="0" borderId="61" xfId="12" applyFont="1" applyFill="1" applyBorder="1" applyAlignment="1">
      <alignment horizontal="right"/>
    </xf>
    <xf numFmtId="0" fontId="22" fillId="0" borderId="61" xfId="12" applyFont="1" applyFill="1" applyBorder="1"/>
    <xf numFmtId="0" fontId="22" fillId="0" borderId="61" xfId="12" applyFont="1" applyFill="1" applyBorder="1" applyAlignment="1">
      <alignment horizontal="center"/>
    </xf>
    <xf numFmtId="0" fontId="23" fillId="0" borderId="44" xfId="12" applyFont="1" applyFill="1" applyBorder="1" applyAlignment="1">
      <alignment horizontal="left"/>
    </xf>
    <xf numFmtId="3" fontId="22" fillId="0" borderId="52" xfId="12" applyNumberFormat="1" applyFont="1" applyFill="1" applyBorder="1" applyAlignment="1">
      <alignment horizontal="right"/>
    </xf>
    <xf numFmtId="176" fontId="23" fillId="0" borderId="33" xfId="12" applyNumberFormat="1" applyFont="1" applyFill="1" applyBorder="1" applyAlignment="1">
      <alignment horizontal="right"/>
    </xf>
    <xf numFmtId="3" fontId="22" fillId="0" borderId="33" xfId="12" applyNumberFormat="1" applyFont="1" applyFill="1" applyBorder="1" applyAlignment="1">
      <alignment horizontal="right"/>
    </xf>
    <xf numFmtId="176" fontId="22" fillId="0" borderId="62" xfId="12" applyNumberFormat="1" applyFont="1" applyFill="1" applyBorder="1" applyAlignment="1">
      <alignment horizontal="center"/>
    </xf>
    <xf numFmtId="176" fontId="22" fillId="0" borderId="63" xfId="12" applyNumberFormat="1" applyFont="1" applyFill="1" applyBorder="1" applyAlignment="1">
      <alignment horizontal="right"/>
    </xf>
    <xf numFmtId="3" fontId="22" fillId="0" borderId="0" xfId="12" applyNumberFormat="1" applyFont="1" applyFill="1" applyBorder="1"/>
    <xf numFmtId="0" fontId="23" fillId="0" borderId="46" xfId="12" applyFont="1" applyFill="1" applyBorder="1"/>
    <xf numFmtId="0" fontId="23" fillId="0" borderId="37" xfId="12" applyFont="1" applyFill="1" applyBorder="1"/>
    <xf numFmtId="176" fontId="22" fillId="0" borderId="64" xfId="12" applyNumberFormat="1" applyFont="1" applyFill="1" applyBorder="1" applyAlignment="1">
      <alignment horizontal="center"/>
    </xf>
    <xf numFmtId="176" fontId="22" fillId="0" borderId="65" xfId="12" applyNumberFormat="1" applyFont="1" applyFill="1" applyBorder="1" applyAlignment="1">
      <alignment horizontal="center"/>
    </xf>
    <xf numFmtId="176" fontId="22" fillId="0" borderId="66" xfId="12" applyNumberFormat="1" applyFont="1" applyFill="1" applyBorder="1" applyAlignment="1">
      <alignment horizontal="right"/>
    </xf>
    <xf numFmtId="3" fontId="22" fillId="3" borderId="0" xfId="12" applyNumberFormat="1" applyFont="1" applyFill="1" applyBorder="1"/>
    <xf numFmtId="0" fontId="22" fillId="0" borderId="46" xfId="12" applyFont="1" applyFill="1" applyBorder="1"/>
    <xf numFmtId="176" fontId="22" fillId="0" borderId="67" xfId="12" applyNumberFormat="1" applyFont="1" applyFill="1" applyBorder="1" applyAlignment="1">
      <alignment horizontal="right"/>
    </xf>
    <xf numFmtId="9" fontId="22" fillId="0" borderId="0" xfId="12" applyNumberFormat="1" applyFont="1" applyFill="1" applyBorder="1"/>
    <xf numFmtId="0" fontId="22" fillId="0" borderId="37" xfId="12" applyFont="1" applyFill="1" applyBorder="1" applyAlignment="1">
      <alignment horizontal="left"/>
    </xf>
    <xf numFmtId="175" fontId="22" fillId="3" borderId="0" xfId="8" applyNumberFormat="1" applyFont="1" applyFill="1" applyBorder="1"/>
    <xf numFmtId="175" fontId="22" fillId="3" borderId="0" xfId="12" applyNumberFormat="1" applyFont="1" applyFill="1" applyBorder="1"/>
    <xf numFmtId="0" fontId="23" fillId="0" borderId="46" xfId="12" applyFont="1" applyFill="1" applyBorder="1" applyAlignment="1">
      <alignment horizontal="left"/>
    </xf>
    <xf numFmtId="176" fontId="23" fillId="0" borderId="65" xfId="12" applyNumberFormat="1" applyFont="1" applyFill="1" applyBorder="1" applyAlignment="1">
      <alignment horizontal="center"/>
    </xf>
    <xf numFmtId="176" fontId="23" fillId="0" borderId="66" xfId="12" applyNumberFormat="1" applyFont="1" applyFill="1" applyBorder="1" applyAlignment="1">
      <alignment horizontal="right"/>
    </xf>
    <xf numFmtId="0" fontId="22" fillId="0" borderId="46" xfId="12" applyFont="1" applyFill="1" applyBorder="1" applyAlignment="1">
      <alignment horizontal="left"/>
    </xf>
    <xf numFmtId="0" fontId="23" fillId="0" borderId="37" xfId="12" applyFont="1" applyFill="1" applyBorder="1" applyAlignment="1">
      <alignment horizontal="left"/>
    </xf>
    <xf numFmtId="176" fontId="23" fillId="0" borderId="67" xfId="12" applyNumberFormat="1" applyFont="1" applyFill="1" applyBorder="1" applyAlignment="1">
      <alignment horizontal="right"/>
    </xf>
    <xf numFmtId="0" fontId="23" fillId="3" borderId="0" xfId="12" applyFont="1" applyFill="1" applyBorder="1"/>
    <xf numFmtId="3" fontId="22" fillId="0" borderId="40" xfId="12" applyNumberFormat="1" applyFont="1" applyFill="1" applyBorder="1" applyAlignment="1">
      <alignment horizontal="right"/>
    </xf>
    <xf numFmtId="0" fontId="22" fillId="0" borderId="68" xfId="12" applyFont="1" applyFill="1" applyBorder="1" applyAlignment="1">
      <alignment horizontal="left"/>
    </xf>
    <xf numFmtId="0" fontId="22" fillId="0" borderId="40" xfId="12" applyFont="1" applyFill="1" applyBorder="1" applyAlignment="1">
      <alignment horizontal="left"/>
    </xf>
    <xf numFmtId="176" fontId="22" fillId="0" borderId="40" xfId="12" applyNumberFormat="1" applyFont="1" applyFill="1" applyBorder="1" applyAlignment="1">
      <alignment horizontal="right"/>
    </xf>
    <xf numFmtId="4" fontId="22" fillId="0" borderId="40" xfId="12" applyNumberFormat="1" applyFont="1" applyFill="1" applyBorder="1"/>
    <xf numFmtId="176" fontId="22" fillId="0" borderId="69" xfId="12" applyNumberFormat="1" applyFont="1" applyFill="1" applyBorder="1" applyAlignment="1">
      <alignment horizontal="right"/>
    </xf>
    <xf numFmtId="176" fontId="22" fillId="0" borderId="70" xfId="12" applyNumberFormat="1" applyFont="1" applyFill="1" applyBorder="1" applyAlignment="1">
      <alignment horizontal="center"/>
    </xf>
    <xf numFmtId="176" fontId="22" fillId="0" borderId="71" xfId="12" applyNumberFormat="1" applyFont="1" applyFill="1" applyBorder="1" applyAlignment="1">
      <alignment horizontal="right"/>
    </xf>
    <xf numFmtId="0" fontId="23" fillId="0" borderId="40" xfId="12" applyFont="1" applyFill="1" applyBorder="1" applyAlignment="1">
      <alignment horizontal="left"/>
    </xf>
    <xf numFmtId="3" fontId="23" fillId="0" borderId="40" xfId="12" applyNumberFormat="1" applyFont="1" applyFill="1" applyBorder="1" applyAlignment="1">
      <alignment horizontal="right"/>
    </xf>
    <xf numFmtId="0" fontId="22" fillId="0" borderId="48" xfId="12" applyFont="1" applyFill="1" applyBorder="1"/>
    <xf numFmtId="0" fontId="22" fillId="0" borderId="43" xfId="12" applyFont="1" applyFill="1" applyBorder="1"/>
    <xf numFmtId="176" fontId="22" fillId="0" borderId="72" xfId="12" applyNumberFormat="1" applyFont="1" applyFill="1" applyBorder="1" applyAlignment="1">
      <alignment horizontal="right"/>
    </xf>
    <xf numFmtId="176" fontId="22" fillId="0" borderId="73" xfId="12" applyNumberFormat="1" applyFont="1" applyFill="1" applyBorder="1" applyAlignment="1">
      <alignment horizontal="center"/>
    </xf>
    <xf numFmtId="3" fontId="22" fillId="0" borderId="43" xfId="12" applyNumberFormat="1" applyFont="1" applyFill="1" applyBorder="1"/>
    <xf numFmtId="176" fontId="22" fillId="0" borderId="74" xfId="12" applyNumberFormat="1" applyFont="1" applyFill="1" applyBorder="1" applyAlignment="1">
      <alignment horizontal="right"/>
    </xf>
    <xf numFmtId="0" fontId="34" fillId="0" borderId="0" xfId="12" applyFont="1" applyFill="1" applyBorder="1" applyAlignment="1">
      <alignment horizontal="left"/>
    </xf>
    <xf numFmtId="0" fontId="22" fillId="0" borderId="0" xfId="12" applyFont="1" applyFill="1" applyBorder="1" applyAlignment="1">
      <alignment horizontal="center"/>
    </xf>
    <xf numFmtId="0" fontId="22" fillId="0" borderId="29" xfId="12" applyFont="1" applyFill="1" applyBorder="1"/>
    <xf numFmtId="0" fontId="22" fillId="0" borderId="75" xfId="12" applyFont="1" applyFill="1" applyBorder="1"/>
    <xf numFmtId="3" fontId="22" fillId="0" borderId="76" xfId="12" applyNumberFormat="1" applyFont="1" applyFill="1" applyBorder="1" applyAlignment="1">
      <alignment horizontal="right"/>
    </xf>
    <xf numFmtId="176" fontId="22" fillId="0" borderId="76" xfId="12" applyNumberFormat="1" applyFont="1" applyFill="1" applyBorder="1" applyAlignment="1">
      <alignment horizontal="right"/>
    </xf>
    <xf numFmtId="177" fontId="22" fillId="0" borderId="76" xfId="8" applyNumberFormat="1" applyFont="1" applyFill="1" applyBorder="1" applyAlignment="1"/>
    <xf numFmtId="176" fontId="22" fillId="0" borderId="76" xfId="12" applyNumberFormat="1" applyFont="1" applyFill="1" applyBorder="1" applyAlignment="1">
      <alignment horizontal="center"/>
    </xf>
    <xf numFmtId="4" fontId="22" fillId="0" borderId="76" xfId="12" applyNumberFormat="1" applyFont="1" applyFill="1" applyBorder="1"/>
    <xf numFmtId="3" fontId="22" fillId="0" borderId="76" xfId="12" applyNumberFormat="1" applyFont="1" applyFill="1" applyBorder="1"/>
    <xf numFmtId="176" fontId="22" fillId="0" borderId="77" xfId="12" applyNumberFormat="1" applyFont="1" applyFill="1" applyBorder="1" applyAlignment="1">
      <alignment horizontal="right"/>
    </xf>
    <xf numFmtId="0" fontId="22" fillId="0" borderId="0" xfId="12" applyFont="1" applyFill="1" applyBorder="1" applyAlignment="1">
      <alignment horizontal="left"/>
    </xf>
    <xf numFmtId="0" fontId="22" fillId="0" borderId="0" xfId="12" applyFont="1" applyFill="1" applyBorder="1" applyAlignment="1">
      <alignment horizontal="right"/>
    </xf>
    <xf numFmtId="0" fontId="35" fillId="0" borderId="0" xfId="12" applyFont="1" applyFill="1" applyAlignment="1">
      <alignment horizontal="left"/>
    </xf>
    <xf numFmtId="3" fontId="22" fillId="0" borderId="0" xfId="12" applyNumberFormat="1" applyFont="1" applyFill="1" applyAlignment="1">
      <alignment horizontal="center"/>
    </xf>
    <xf numFmtId="3" fontId="22" fillId="0" borderId="0" xfId="12" applyNumberFormat="1" applyFont="1" applyFill="1" applyBorder="1" applyAlignment="1">
      <alignment horizontal="right"/>
    </xf>
    <xf numFmtId="0" fontId="22" fillId="3" borderId="0" xfId="12" applyFont="1" applyFill="1" applyAlignment="1">
      <alignment horizontal="left"/>
    </xf>
    <xf numFmtId="0" fontId="26" fillId="0" borderId="0" xfId="12" applyFont="1" applyFill="1" applyAlignment="1">
      <alignment horizontal="left"/>
    </xf>
    <xf numFmtId="3" fontId="26" fillId="0" borderId="0" xfId="12" applyNumberFormat="1" applyFont="1" applyFill="1" applyBorder="1" applyAlignment="1">
      <alignment horizontal="right"/>
    </xf>
    <xf numFmtId="0" fontId="19" fillId="0" borderId="0" xfId="0" applyFont="1" applyFill="1" applyBorder="1" applyAlignment="1"/>
    <xf numFmtId="3" fontId="19" fillId="0" borderId="0" xfId="0" applyNumberFormat="1" applyFont="1" applyFill="1" applyBorder="1" applyAlignment="1"/>
    <xf numFmtId="0" fontId="18" fillId="0" borderId="0" xfId="0" applyFont="1" applyFill="1" applyBorder="1" applyAlignment="1"/>
    <xf numFmtId="0" fontId="19"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Fill="1" applyAlignment="1">
      <alignment horizontal="center" vertical="center"/>
    </xf>
    <xf numFmtId="0" fontId="44" fillId="0" borderId="0" xfId="0" applyFont="1" applyFill="1" applyBorder="1" applyAlignment="1"/>
    <xf numFmtId="0" fontId="42" fillId="0" borderId="0" xfId="0" applyFont="1" applyFill="1" applyAlignment="1">
      <alignment horizontal="center"/>
    </xf>
    <xf numFmtId="0" fontId="42" fillId="0" borderId="0" xfId="0" applyFont="1" applyFill="1"/>
    <xf numFmtId="3" fontId="42" fillId="0" borderId="0" xfId="0" applyNumberFormat="1" applyFont="1" applyFill="1"/>
    <xf numFmtId="3" fontId="44" fillId="0" borderId="0" xfId="0" applyNumberFormat="1" applyFont="1" applyFill="1" applyBorder="1" applyAlignment="1"/>
    <xf numFmtId="3" fontId="42" fillId="0" borderId="0" xfId="0" applyNumberFormat="1" applyFont="1" applyFill="1" applyAlignment="1">
      <alignment horizontal="center"/>
    </xf>
    <xf numFmtId="0" fontId="44" fillId="10" borderId="14" xfId="0" applyFont="1" applyFill="1" applyBorder="1"/>
    <xf numFmtId="3" fontId="44" fillId="10" borderId="14" xfId="0" applyNumberFormat="1" applyFont="1" applyFill="1" applyBorder="1"/>
    <xf numFmtId="3" fontId="44" fillId="10" borderId="84" xfId="22" applyNumberFormat="1" applyFont="1" applyFill="1" applyBorder="1"/>
    <xf numFmtId="3" fontId="44" fillId="10" borderId="3" xfId="0" applyNumberFormat="1" applyFont="1" applyFill="1" applyBorder="1"/>
    <xf numFmtId="0" fontId="44" fillId="0" borderId="0" xfId="0" applyFont="1" applyFill="1" applyBorder="1" applyAlignment="1">
      <alignment horizontal="center" vertical="center"/>
    </xf>
    <xf numFmtId="3" fontId="44" fillId="10" borderId="10" xfId="0" applyNumberFormat="1" applyFont="1" applyFill="1" applyBorder="1" applyAlignment="1">
      <alignment horizontal="center" vertical="center" wrapText="1"/>
    </xf>
    <xf numFmtId="14" fontId="44" fillId="10" borderId="81" xfId="0" applyNumberFormat="1" applyFont="1" applyFill="1" applyBorder="1" applyAlignment="1">
      <alignment horizontal="center" vertical="center" wrapText="1"/>
    </xf>
    <xf numFmtId="3" fontId="44" fillId="10" borderId="86" xfId="0" applyNumberFormat="1" applyFont="1" applyFill="1" applyBorder="1" applyAlignment="1">
      <alignment horizontal="center" vertical="center" wrapText="1"/>
    </xf>
    <xf numFmtId="0" fontId="42" fillId="0" borderId="89" xfId="0" applyFont="1" applyFill="1" applyBorder="1" applyAlignment="1">
      <alignment wrapText="1"/>
    </xf>
    <xf numFmtId="3" fontId="42" fillId="0" borderId="89" xfId="0" applyNumberFormat="1" applyFont="1" applyFill="1" applyBorder="1"/>
    <xf numFmtId="0" fontId="42" fillId="0" borderId="90" xfId="0" applyFont="1" applyFill="1" applyBorder="1" applyAlignment="1">
      <alignment wrapText="1"/>
    </xf>
    <xf numFmtId="3" fontId="42" fillId="0" borderId="90" xfId="0" applyNumberFormat="1" applyFont="1" applyFill="1" applyBorder="1"/>
    <xf numFmtId="0" fontId="42" fillId="0" borderId="9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vertical="center"/>
    </xf>
    <xf numFmtId="3" fontId="42" fillId="0" borderId="96" xfId="0" applyNumberFormat="1" applyFont="1" applyFill="1" applyBorder="1"/>
    <xf numFmtId="3" fontId="42" fillId="0" borderId="97" xfId="0" applyNumberFormat="1" applyFont="1" applyFill="1" applyBorder="1"/>
    <xf numFmtId="3" fontId="44" fillId="10" borderId="15" xfId="0" applyNumberFormat="1" applyFont="1" applyFill="1" applyBorder="1"/>
    <xf numFmtId="3" fontId="42" fillId="0" borderId="80" xfId="0" applyNumberFormat="1" applyFont="1" applyFill="1" applyBorder="1"/>
    <xf numFmtId="0" fontId="47" fillId="9" borderId="108" xfId="0" applyFont="1" applyFill="1" applyBorder="1" applyAlignment="1">
      <alignment vertical="center" wrapText="1"/>
    </xf>
    <xf numFmtId="0" fontId="47" fillId="9" borderId="109" xfId="0" applyFont="1" applyFill="1" applyBorder="1" applyAlignment="1">
      <alignment vertical="center" wrapText="1"/>
    </xf>
    <xf numFmtId="0" fontId="47" fillId="12" borderId="29" xfId="0" applyFont="1" applyFill="1" applyBorder="1" applyAlignment="1">
      <alignment horizontal="justify" vertical="center"/>
    </xf>
    <xf numFmtId="0" fontId="70" fillId="0" borderId="0" xfId="19" applyFont="1" applyFill="1"/>
    <xf numFmtId="0" fontId="69" fillId="0" borderId="119" xfId="19" applyFont="1" applyFill="1" applyBorder="1"/>
    <xf numFmtId="37" fontId="70" fillId="0" borderId="80" xfId="19" applyNumberFormat="1" applyFont="1" applyFill="1" applyBorder="1"/>
    <xf numFmtId="37" fontId="70" fillId="0" borderId="112" xfId="19" applyNumberFormat="1" applyFont="1" applyFill="1" applyBorder="1"/>
    <xf numFmtId="0" fontId="70" fillId="0" borderId="119" xfId="19" applyFont="1" applyFill="1" applyBorder="1"/>
    <xf numFmtId="37" fontId="69" fillId="0" borderId="80" xfId="19" applyNumberFormat="1" applyFont="1" applyFill="1" applyBorder="1"/>
    <xf numFmtId="37" fontId="69" fillId="0" borderId="112" xfId="19" applyNumberFormat="1" applyFont="1" applyFill="1" applyBorder="1"/>
    <xf numFmtId="0" fontId="69" fillId="0" borderId="125" xfId="19" applyFont="1" applyFill="1" applyBorder="1"/>
    <xf numFmtId="37" fontId="69" fillId="0" borderId="115" xfId="19" applyNumberFormat="1" applyFont="1" applyFill="1" applyBorder="1"/>
    <xf numFmtId="37" fontId="70" fillId="0" borderId="141" xfId="19" applyNumberFormat="1" applyFont="1" applyFill="1" applyBorder="1"/>
    <xf numFmtId="3" fontId="69" fillId="9" borderId="0" xfId="21" applyNumberFormat="1" applyFont="1" applyFill="1"/>
    <xf numFmtId="0" fontId="69" fillId="9" borderId="0" xfId="21" applyFont="1" applyFill="1"/>
    <xf numFmtId="0" fontId="74" fillId="9" borderId="138" xfId="21" applyFont="1" applyFill="1" applyBorder="1" applyAlignment="1">
      <alignment horizontal="center"/>
    </xf>
    <xf numFmtId="0" fontId="74" fillId="9" borderId="95" xfId="21" applyFont="1" applyFill="1" applyBorder="1" applyAlignment="1">
      <alignment horizontal="center"/>
    </xf>
    <xf numFmtId="0" fontId="74" fillId="9" borderId="139" xfId="21" applyFont="1" applyFill="1" applyBorder="1" applyAlignment="1">
      <alignment horizontal="center"/>
    </xf>
    <xf numFmtId="0" fontId="69" fillId="9" borderId="103" xfId="21" applyFont="1" applyFill="1" applyBorder="1"/>
    <xf numFmtId="168" fontId="69" fillId="9" borderId="130" xfId="21" applyNumberFormat="1" applyFont="1" applyFill="1" applyBorder="1"/>
    <xf numFmtId="168" fontId="69" fillId="9" borderId="100" xfId="21" applyNumberFormat="1" applyFont="1" applyFill="1" applyBorder="1"/>
    <xf numFmtId="0" fontId="69" fillId="9" borderId="61" xfId="21" applyFont="1" applyFill="1" applyBorder="1"/>
    <xf numFmtId="168" fontId="69" fillId="9" borderId="131" xfId="21" applyNumberFormat="1" applyFont="1" applyFill="1" applyBorder="1"/>
    <xf numFmtId="0" fontId="69" fillId="9" borderId="116" xfId="21" applyFont="1" applyFill="1" applyBorder="1"/>
    <xf numFmtId="168" fontId="69" fillId="9" borderId="152" xfId="21" applyNumberFormat="1" applyFont="1" applyFill="1" applyBorder="1"/>
    <xf numFmtId="0" fontId="69" fillId="9" borderId="82" xfId="21" applyFont="1" applyFill="1" applyBorder="1"/>
    <xf numFmtId="0" fontId="69" fillId="9" borderId="110" xfId="21" applyFont="1" applyFill="1" applyBorder="1"/>
    <xf numFmtId="3" fontId="69" fillId="9" borderId="152" xfId="21" applyNumberFormat="1" applyFont="1" applyFill="1" applyBorder="1"/>
    <xf numFmtId="0" fontId="69" fillId="9" borderId="0" xfId="21" applyFont="1" applyFill="1" applyBorder="1"/>
    <xf numFmtId="0" fontId="74" fillId="9" borderId="118" xfId="21" applyFont="1" applyFill="1" applyBorder="1"/>
    <xf numFmtId="3" fontId="70" fillId="9" borderId="133" xfId="21" applyNumberFormat="1" applyFont="1" applyFill="1" applyBorder="1"/>
    <xf numFmtId="3" fontId="74" fillId="9" borderId="135" xfId="21" applyNumberFormat="1" applyFont="1" applyFill="1" applyBorder="1"/>
    <xf numFmtId="3" fontId="70" fillId="9" borderId="134" xfId="21" applyNumberFormat="1" applyFont="1" applyFill="1" applyBorder="1"/>
    <xf numFmtId="0" fontId="70" fillId="9" borderId="110" xfId="21" applyFont="1" applyFill="1" applyBorder="1"/>
    <xf numFmtId="3" fontId="70" fillId="9" borderId="0" xfId="21" applyNumberFormat="1" applyFont="1" applyFill="1" applyBorder="1"/>
    <xf numFmtId="3" fontId="69" fillId="9" borderId="80" xfId="21" applyNumberFormat="1" applyFont="1" applyFill="1" applyBorder="1"/>
    <xf numFmtId="3" fontId="70" fillId="9" borderId="166" xfId="21" applyNumberFormat="1" applyFont="1" applyFill="1" applyBorder="1"/>
    <xf numFmtId="3" fontId="69" fillId="9" borderId="112" xfId="21" applyNumberFormat="1" applyFont="1" applyFill="1" applyBorder="1"/>
    <xf numFmtId="172" fontId="70" fillId="9" borderId="25" xfId="6" applyFont="1" applyFill="1" applyBorder="1"/>
    <xf numFmtId="172" fontId="69" fillId="9" borderId="152" xfId="6" applyFont="1" applyFill="1" applyBorder="1"/>
    <xf numFmtId="167" fontId="69" fillId="9" borderId="80" xfId="6" applyNumberFormat="1" applyFont="1" applyFill="1" applyBorder="1"/>
    <xf numFmtId="0" fontId="74" fillId="9" borderId="117" xfId="21" applyFont="1" applyFill="1" applyBorder="1"/>
    <xf numFmtId="0" fontId="70" fillId="9" borderId="129" xfId="21" applyFont="1" applyFill="1" applyBorder="1"/>
    <xf numFmtId="167" fontId="70" fillId="9" borderId="80" xfId="6" applyNumberFormat="1" applyFont="1" applyFill="1" applyBorder="1"/>
    <xf numFmtId="167" fontId="70" fillId="9" borderId="140" xfId="6" applyNumberFormat="1" applyFont="1" applyFill="1" applyBorder="1"/>
    <xf numFmtId="3" fontId="74" fillId="9" borderId="0" xfId="21" applyNumberFormat="1" applyFont="1" applyFill="1" applyBorder="1"/>
    <xf numFmtId="167" fontId="70" fillId="9" borderId="150" xfId="6" applyNumberFormat="1" applyFont="1" applyFill="1" applyBorder="1"/>
    <xf numFmtId="172" fontId="69" fillId="9" borderId="0" xfId="6" applyFont="1" applyFill="1" applyBorder="1"/>
    <xf numFmtId="167" fontId="69" fillId="9" borderId="112" xfId="6" applyNumberFormat="1" applyFont="1" applyFill="1" applyBorder="1"/>
    <xf numFmtId="3" fontId="70" fillId="9" borderId="150" xfId="21" applyNumberFormat="1" applyFont="1" applyFill="1" applyBorder="1"/>
    <xf numFmtId="3" fontId="70" fillId="9" borderId="135" xfId="21" applyNumberFormat="1" applyFont="1" applyFill="1" applyBorder="1"/>
    <xf numFmtId="3" fontId="69" fillId="9" borderId="119" xfId="21" applyNumberFormat="1" applyFont="1" applyFill="1" applyBorder="1"/>
    <xf numFmtId="172" fontId="70" fillId="9" borderId="152" xfId="6" applyFont="1" applyFill="1" applyBorder="1"/>
    <xf numFmtId="0" fontId="69" fillId="9" borderId="150" xfId="21" applyFont="1" applyFill="1" applyBorder="1"/>
    <xf numFmtId="3" fontId="69" fillId="9" borderId="120" xfId="21" applyNumberFormat="1" applyFont="1" applyFill="1" applyBorder="1"/>
    <xf numFmtId="172" fontId="70" fillId="9" borderId="80" xfId="6" applyFont="1" applyFill="1" applyBorder="1"/>
    <xf numFmtId="3" fontId="69" fillId="9" borderId="128" xfId="21" applyNumberFormat="1" applyFont="1" applyFill="1" applyBorder="1"/>
    <xf numFmtId="0" fontId="69" fillId="9" borderId="80" xfId="21" applyFont="1" applyFill="1" applyBorder="1"/>
    <xf numFmtId="0" fontId="69" fillId="9" borderId="112" xfId="21" applyFont="1" applyFill="1" applyBorder="1"/>
    <xf numFmtId="167" fontId="70" fillId="9" borderId="122" xfId="6" applyNumberFormat="1" applyFont="1" applyFill="1" applyBorder="1" applyAlignment="1">
      <alignment horizontal="right"/>
    </xf>
    <xf numFmtId="3" fontId="69" fillId="9" borderId="166" xfId="21" applyNumberFormat="1" applyFont="1" applyFill="1" applyBorder="1"/>
    <xf numFmtId="0" fontId="74" fillId="9" borderId="110" xfId="21" applyFont="1" applyFill="1" applyBorder="1"/>
    <xf numFmtId="167" fontId="70" fillId="9" borderId="112" xfId="6" applyNumberFormat="1" applyFont="1" applyFill="1" applyBorder="1"/>
    <xf numFmtId="3" fontId="69" fillId="9" borderId="150" xfId="21" applyNumberFormat="1" applyFont="1" applyFill="1" applyBorder="1"/>
    <xf numFmtId="0" fontId="70" fillId="9" borderId="0" xfId="21" applyFont="1" applyFill="1" applyBorder="1"/>
    <xf numFmtId="0" fontId="69" fillId="9" borderId="111" xfId="21" applyFont="1" applyFill="1" applyBorder="1"/>
    <xf numFmtId="3" fontId="69" fillId="9" borderId="22" xfId="21" applyNumberFormat="1" applyFont="1" applyFill="1" applyBorder="1"/>
    <xf numFmtId="3" fontId="69" fillId="9" borderId="123" xfId="21" applyNumberFormat="1" applyFont="1" applyFill="1" applyBorder="1"/>
    <xf numFmtId="0" fontId="69" fillId="9" borderId="83" xfId="21" applyFont="1" applyFill="1" applyBorder="1"/>
    <xf numFmtId="3" fontId="69" fillId="9" borderId="137" xfId="21" applyNumberFormat="1" applyFont="1" applyFill="1" applyBorder="1"/>
    <xf numFmtId="172" fontId="70" fillId="9" borderId="166" xfId="6" applyFont="1" applyFill="1" applyBorder="1"/>
    <xf numFmtId="3" fontId="69" fillId="9" borderId="122" xfId="21" applyNumberFormat="1" applyFont="1" applyFill="1" applyBorder="1"/>
    <xf numFmtId="3" fontId="70" fillId="9" borderId="22" xfId="21" applyNumberFormat="1" applyFont="1" applyFill="1" applyBorder="1"/>
    <xf numFmtId="3" fontId="70" fillId="9" borderId="83" xfId="21" applyNumberFormat="1" applyFont="1" applyFill="1" applyBorder="1"/>
    <xf numFmtId="3" fontId="70" fillId="9" borderId="80" xfId="21" applyNumberFormat="1" applyFont="1" applyFill="1" applyBorder="1"/>
    <xf numFmtId="3" fontId="69" fillId="9" borderId="0" xfId="21" applyNumberFormat="1" applyFont="1" applyFill="1" applyBorder="1"/>
    <xf numFmtId="3" fontId="69" fillId="9" borderId="136" xfId="21" applyNumberFormat="1" applyFont="1" applyFill="1" applyBorder="1"/>
    <xf numFmtId="172" fontId="70" fillId="9" borderId="0" xfId="6" applyFont="1" applyFill="1" applyBorder="1"/>
    <xf numFmtId="167" fontId="70" fillId="9" borderId="0" xfId="6" applyNumberFormat="1" applyFont="1" applyFill="1" applyBorder="1"/>
    <xf numFmtId="3" fontId="69" fillId="9" borderId="0" xfId="21" applyNumberFormat="1" applyFont="1" applyFill="1" applyBorder="1" applyAlignment="1">
      <alignment horizontal="center"/>
    </xf>
    <xf numFmtId="169" fontId="69" fillId="9" borderId="0" xfId="21" applyNumberFormat="1" applyFont="1" applyFill="1" applyBorder="1"/>
    <xf numFmtId="0" fontId="69" fillId="9" borderId="0" xfId="21" applyFont="1" applyFill="1" applyAlignment="1">
      <alignment horizontal="center"/>
    </xf>
    <xf numFmtId="0" fontId="69" fillId="9" borderId="0" xfId="21" applyFont="1" applyFill="1" applyAlignment="1">
      <alignment horizontal="left"/>
    </xf>
    <xf numFmtId="0" fontId="75" fillId="0" borderId="0" xfId="22" applyFont="1"/>
    <xf numFmtId="0" fontId="70" fillId="0" borderId="0" xfId="22" applyFont="1"/>
    <xf numFmtId="0" fontId="74" fillId="0" borderId="0" xfId="22" applyFont="1" applyBorder="1" applyAlignment="1">
      <alignment horizontal="center" vertical="center"/>
    </xf>
    <xf numFmtId="14" fontId="70" fillId="0" borderId="0" xfId="22" applyNumberFormat="1" applyFont="1"/>
    <xf numFmtId="0" fontId="77" fillId="0" borderId="0" xfId="22" applyFont="1"/>
    <xf numFmtId="0" fontId="69" fillId="0" borderId="0" xfId="22" applyFont="1"/>
    <xf numFmtId="0" fontId="69" fillId="0" borderId="111" xfId="22" applyFont="1" applyBorder="1"/>
    <xf numFmtId="183" fontId="70" fillId="0" borderId="137" xfId="22" applyNumberFormat="1" applyFont="1" applyFill="1" applyBorder="1" applyAlignment="1">
      <alignment horizontal="right"/>
    </xf>
    <xf numFmtId="0" fontId="74" fillId="0" borderId="111" xfId="22" applyFont="1" applyBorder="1"/>
    <xf numFmtId="183" fontId="70" fillId="0" borderId="153" xfId="22" applyNumberFormat="1" applyFont="1" applyFill="1" applyBorder="1" applyAlignment="1">
      <alignment horizontal="right"/>
    </xf>
    <xf numFmtId="0" fontId="70" fillId="0" borderId="111" xfId="22" applyFont="1" applyBorder="1"/>
    <xf numFmtId="182" fontId="70" fillId="0" borderId="153" xfId="22" applyNumberFormat="1" applyFont="1" applyFill="1" applyBorder="1"/>
    <xf numFmtId="183" fontId="70" fillId="9" borderId="137" xfId="22" applyNumberFormat="1" applyFont="1" applyFill="1" applyBorder="1" applyAlignment="1">
      <alignment horizontal="right"/>
    </xf>
    <xf numFmtId="183" fontId="70" fillId="0" borderId="153" xfId="22" applyNumberFormat="1" applyFont="1" applyFill="1" applyBorder="1"/>
    <xf numFmtId="183" fontId="70" fillId="9" borderId="137" xfId="22" applyNumberFormat="1" applyFont="1" applyFill="1" applyBorder="1"/>
    <xf numFmtId="183" fontId="69" fillId="0" borderId="153" xfId="22" applyNumberFormat="1" applyFont="1" applyFill="1" applyBorder="1"/>
    <xf numFmtId="0" fontId="78" fillId="0" borderId="0" xfId="22" applyFont="1"/>
    <xf numFmtId="0" fontId="79" fillId="0" borderId="0" xfId="22" applyFont="1"/>
    <xf numFmtId="183" fontId="69" fillId="9" borderId="137" xfId="22" applyNumberFormat="1" applyFont="1" applyFill="1" applyBorder="1"/>
    <xf numFmtId="183" fontId="69" fillId="0" borderId="153" xfId="22" applyNumberFormat="1" applyFont="1" applyFill="1" applyBorder="1" applyAlignment="1">
      <alignment horizontal="right"/>
    </xf>
    <xf numFmtId="183" fontId="69" fillId="9" borderId="137" xfId="22" applyNumberFormat="1" applyFont="1" applyFill="1" applyBorder="1" applyAlignment="1">
      <alignment horizontal="right"/>
    </xf>
    <xf numFmtId="183" fontId="70" fillId="0" borderId="154" xfId="22" applyNumberFormat="1" applyFont="1" applyFill="1" applyBorder="1" applyAlignment="1">
      <alignment horizontal="right"/>
    </xf>
    <xf numFmtId="183" fontId="70" fillId="9" borderId="167" xfId="22" applyNumberFormat="1" applyFont="1" applyFill="1" applyBorder="1" applyAlignment="1">
      <alignment horizontal="right"/>
    </xf>
    <xf numFmtId="0" fontId="69" fillId="0" borderId="144" xfId="22" applyFont="1" applyBorder="1"/>
    <xf numFmtId="0" fontId="70" fillId="0" borderId="110" xfId="22" applyFont="1" applyBorder="1"/>
    <xf numFmtId="177" fontId="70" fillId="0" borderId="153" xfId="22" applyNumberFormat="1" applyFont="1" applyFill="1" applyBorder="1" applyAlignment="1">
      <alignment horizontal="right"/>
    </xf>
    <xf numFmtId="177" fontId="70" fillId="9" borderId="137" xfId="22" applyNumberFormat="1" applyFont="1" applyFill="1" applyBorder="1" applyAlignment="1">
      <alignment horizontal="right"/>
    </xf>
    <xf numFmtId="0" fontId="70" fillId="0" borderId="144" xfId="22" applyFont="1" applyBorder="1"/>
    <xf numFmtId="177" fontId="70" fillId="0" borderId="156" xfId="22" applyNumberFormat="1" applyFont="1" applyFill="1" applyBorder="1" applyAlignment="1">
      <alignment horizontal="right"/>
    </xf>
    <xf numFmtId="177" fontId="70" fillId="9" borderId="168" xfId="22" applyNumberFormat="1" applyFont="1" applyFill="1" applyBorder="1" applyAlignment="1">
      <alignment horizontal="right"/>
    </xf>
    <xf numFmtId="0" fontId="70" fillId="0" borderId="156" xfId="22" applyFont="1" applyFill="1" applyBorder="1"/>
    <xf numFmtId="183" fontId="70" fillId="9" borderId="168" xfId="22" applyNumberFormat="1" applyFont="1" applyFill="1" applyBorder="1" applyAlignment="1">
      <alignment horizontal="right"/>
    </xf>
    <xf numFmtId="3" fontId="69" fillId="9" borderId="108" xfId="22" applyNumberFormat="1" applyFont="1" applyFill="1" applyBorder="1"/>
    <xf numFmtId="0" fontId="69" fillId="11" borderId="113" xfId="22" applyFont="1" applyFill="1" applyBorder="1"/>
    <xf numFmtId="3" fontId="69" fillId="11" borderId="169" xfId="22" applyNumberFormat="1" applyFont="1" applyFill="1" applyBorder="1"/>
    <xf numFmtId="0" fontId="80" fillId="0" borderId="0" xfId="16" applyFont="1"/>
    <xf numFmtId="0" fontId="80" fillId="0" borderId="0" xfId="16" applyFont="1" applyBorder="1" applyAlignment="1">
      <alignment horizontal="left" vertical="center"/>
    </xf>
    <xf numFmtId="0" fontId="80" fillId="0" borderId="0" xfId="16" applyFont="1" applyAlignment="1">
      <alignment horizontal="left" vertical="center"/>
    </xf>
    <xf numFmtId="14" fontId="70" fillId="0" borderId="0" xfId="0" applyNumberFormat="1" applyFont="1"/>
    <xf numFmtId="14" fontId="69" fillId="0" borderId="130" xfId="21" applyNumberFormat="1" applyFont="1" applyFill="1" applyBorder="1" applyAlignment="1">
      <alignment horizontal="center"/>
    </xf>
    <xf numFmtId="14" fontId="69" fillId="0" borderId="131" xfId="21" applyNumberFormat="1" applyFont="1" applyFill="1" applyBorder="1" applyAlignment="1">
      <alignment horizontal="center"/>
    </xf>
    <xf numFmtId="0" fontId="83" fillId="0" borderId="94" xfId="16" applyFont="1" applyFill="1" applyBorder="1" applyAlignment="1">
      <alignment horizontal="center" vertical="center"/>
    </xf>
    <xf numFmtId="0" fontId="83" fillId="0" borderId="105" xfId="16" applyFont="1" applyFill="1" applyBorder="1" applyAlignment="1">
      <alignment horizontal="center" vertical="center"/>
    </xf>
    <xf numFmtId="0" fontId="83" fillId="0" borderId="103" xfId="16" applyFont="1" applyBorder="1" applyAlignment="1">
      <alignment horizontal="left" vertical="center"/>
    </xf>
    <xf numFmtId="0" fontId="80" fillId="0" borderId="61" xfId="16" applyFont="1" applyBorder="1" applyAlignment="1">
      <alignment horizontal="left" vertical="center"/>
    </xf>
    <xf numFmtId="3" fontId="80" fillId="0" borderId="127" xfId="16" applyNumberFormat="1" applyFont="1" applyBorder="1" applyAlignment="1">
      <alignment horizontal="left" vertical="center"/>
    </xf>
    <xf numFmtId="0" fontId="80" fillId="0" borderId="110" xfId="16" applyFont="1" applyBorder="1" applyAlignment="1">
      <alignment horizontal="left" vertical="center"/>
    </xf>
    <xf numFmtId="3" fontId="80" fillId="0" borderId="132" xfId="16" applyNumberFormat="1" applyFont="1" applyFill="1" applyBorder="1" applyAlignment="1">
      <alignment horizontal="right" vertical="center"/>
    </xf>
    <xf numFmtId="3" fontId="82" fillId="0" borderId="80" xfId="16" applyNumberFormat="1" applyFont="1" applyBorder="1" applyAlignment="1">
      <alignment horizontal="right" vertical="center"/>
    </xf>
    <xf numFmtId="167" fontId="70" fillId="0" borderId="0" xfId="6" applyNumberFormat="1" applyFont="1" applyAlignment="1">
      <alignment horizontal="left" vertical="center"/>
    </xf>
    <xf numFmtId="0" fontId="83" fillId="0" borderId="110" xfId="16" applyFont="1" applyBorder="1" applyAlignment="1">
      <alignment horizontal="left" vertical="center"/>
    </xf>
    <xf numFmtId="3" fontId="80" fillId="0" borderId="132" xfId="16" applyNumberFormat="1" applyFont="1" applyBorder="1" applyAlignment="1">
      <alignment horizontal="right" vertical="center"/>
    </xf>
    <xf numFmtId="0" fontId="82" fillId="0" borderId="111" xfId="16" applyFont="1" applyBorder="1" applyAlignment="1">
      <alignment horizontal="left" vertical="center"/>
    </xf>
    <xf numFmtId="0" fontId="80" fillId="0" borderId="92" xfId="16" applyFont="1" applyBorder="1" applyAlignment="1">
      <alignment horizontal="left" vertical="center"/>
    </xf>
    <xf numFmtId="0" fontId="80" fillId="0" borderId="98" xfId="16" applyFont="1" applyBorder="1" applyAlignment="1">
      <alignment horizontal="left" vertical="center"/>
    </xf>
    <xf numFmtId="0" fontId="80" fillId="0" borderId="110" xfId="16" applyFont="1" applyFill="1" applyBorder="1" applyAlignment="1">
      <alignment horizontal="left" vertical="center"/>
    </xf>
    <xf numFmtId="0" fontId="80" fillId="0" borderId="0" xfId="16" applyFont="1" applyFill="1" applyBorder="1" applyAlignment="1">
      <alignment horizontal="left" vertical="center"/>
    </xf>
    <xf numFmtId="0" fontId="84" fillId="0" borderId="92" xfId="16" applyFont="1" applyBorder="1" applyAlignment="1">
      <alignment horizontal="left" vertical="center"/>
    </xf>
    <xf numFmtId="0" fontId="84" fillId="0" borderId="98" xfId="16" applyFont="1" applyBorder="1" applyAlignment="1">
      <alignment horizontal="left" vertical="center"/>
    </xf>
    <xf numFmtId="3" fontId="84" fillId="0" borderId="80" xfId="16" applyNumberFormat="1" applyFont="1" applyBorder="1" applyAlignment="1">
      <alignment horizontal="right" vertical="center"/>
    </xf>
    <xf numFmtId="0" fontId="84" fillId="0" borderId="0" xfId="16" applyFont="1"/>
    <xf numFmtId="0" fontId="82" fillId="0" borderId="113" xfId="16" applyFont="1" applyFill="1" applyBorder="1" applyAlignment="1">
      <alignment horizontal="left" vertical="center"/>
    </xf>
    <xf numFmtId="0" fontId="80" fillId="0" borderId="114" xfId="16" applyFont="1" applyFill="1" applyBorder="1" applyAlignment="1">
      <alignment horizontal="left" vertical="center"/>
    </xf>
    <xf numFmtId="3" fontId="82" fillId="0" borderId="141" xfId="9" applyNumberFormat="1" applyFont="1" applyFill="1" applyBorder="1" applyAlignment="1">
      <alignment horizontal="right" vertical="center"/>
    </xf>
    <xf numFmtId="0" fontId="70" fillId="0" borderId="0" xfId="0" applyFont="1"/>
    <xf numFmtId="0" fontId="69" fillId="9" borderId="0" xfId="23" applyFont="1" applyFill="1" applyBorder="1" applyAlignment="1"/>
    <xf numFmtId="0" fontId="49" fillId="9" borderId="0" xfId="0" applyFont="1" applyFill="1"/>
    <xf numFmtId="0" fontId="70" fillId="9" borderId="0" xfId="23" applyFont="1" applyFill="1"/>
    <xf numFmtId="0" fontId="70" fillId="9" borderId="119" xfId="23" applyFont="1" applyFill="1" applyBorder="1"/>
    <xf numFmtId="3" fontId="70" fillId="9" borderId="80" xfId="6" applyNumberFormat="1" applyFont="1" applyFill="1" applyBorder="1"/>
    <xf numFmtId="3" fontId="70" fillId="9" borderId="112" xfId="6" applyNumberFormat="1" applyFont="1" applyFill="1" applyBorder="1"/>
    <xf numFmtId="0" fontId="70" fillId="0" borderId="119" xfId="23" applyFont="1" applyFill="1" applyBorder="1"/>
    <xf numFmtId="3" fontId="70" fillId="0" borderId="80" xfId="6" applyNumberFormat="1" applyFont="1" applyFill="1" applyBorder="1"/>
    <xf numFmtId="0" fontId="69" fillId="12" borderId="119" xfId="23" applyFont="1" applyFill="1" applyBorder="1"/>
    <xf numFmtId="3" fontId="69" fillId="12" borderId="80" xfId="6" applyNumberFormat="1" applyFont="1" applyFill="1" applyBorder="1"/>
    <xf numFmtId="3" fontId="69" fillId="12" borderId="112" xfId="6" applyNumberFormat="1" applyFont="1" applyFill="1" applyBorder="1"/>
    <xf numFmtId="0" fontId="69" fillId="9" borderId="125" xfId="23" applyFont="1" applyFill="1" applyBorder="1"/>
    <xf numFmtId="3" fontId="69" fillId="9" borderId="115" xfId="6" applyNumberFormat="1" applyFont="1" applyFill="1" applyBorder="1"/>
    <xf numFmtId="3" fontId="69" fillId="9" borderId="141" xfId="6" applyNumberFormat="1" applyFont="1" applyFill="1" applyBorder="1"/>
    <xf numFmtId="0" fontId="70" fillId="9" borderId="0" xfId="23" applyFont="1" applyFill="1" applyBorder="1"/>
    <xf numFmtId="169" fontId="69" fillId="9" borderId="0" xfId="23" applyNumberFormat="1" applyFont="1" applyFill="1" applyBorder="1"/>
    <xf numFmtId="172" fontId="49" fillId="9" borderId="0" xfId="6" applyFont="1" applyFill="1" applyBorder="1"/>
    <xf numFmtId="3" fontId="86" fillId="9" borderId="0" xfId="6" applyNumberFormat="1" applyFont="1" applyFill="1" applyBorder="1" applyAlignment="1">
      <alignment horizontal="right" vertical="center"/>
    </xf>
    <xf numFmtId="0" fontId="87" fillId="9" borderId="0" xfId="23" applyFont="1" applyFill="1"/>
    <xf numFmtId="3" fontId="70" fillId="9" borderId="0" xfId="23" applyNumberFormat="1" applyFont="1" applyFill="1"/>
    <xf numFmtId="0" fontId="70" fillId="9" borderId="0" xfId="20" applyFont="1" applyFill="1"/>
    <xf numFmtId="0" fontId="70" fillId="9" borderId="0" xfId="20" applyFont="1" applyFill="1" applyAlignment="1">
      <alignment horizontal="center"/>
    </xf>
    <xf numFmtId="0" fontId="74" fillId="9" borderId="119" xfId="20" applyFont="1" applyFill="1" applyBorder="1" applyAlignment="1">
      <alignment horizontal="center"/>
    </xf>
    <xf numFmtId="0" fontId="70" fillId="9" borderId="80" xfId="20" applyFont="1" applyFill="1" applyBorder="1"/>
    <xf numFmtId="4" fontId="70" fillId="9" borderId="80" xfId="20" applyNumberFormat="1" applyFont="1" applyFill="1" applyBorder="1"/>
    <xf numFmtId="3" fontId="70" fillId="9" borderId="80" xfId="20" applyNumberFormat="1" applyFont="1" applyFill="1" applyBorder="1"/>
    <xf numFmtId="3" fontId="70" fillId="9" borderId="112" xfId="20" applyNumberFormat="1" applyFont="1" applyFill="1" applyBorder="1"/>
    <xf numFmtId="0" fontId="74" fillId="9" borderId="119" xfId="20" applyFont="1" applyFill="1" applyBorder="1" applyAlignment="1">
      <alignment horizontal="left"/>
    </xf>
    <xf numFmtId="0" fontId="70" fillId="9" borderId="119" xfId="20" applyFont="1" applyFill="1" applyBorder="1" applyAlignment="1">
      <alignment horizontal="left"/>
    </xf>
    <xf numFmtId="0" fontId="70" fillId="9" borderId="80" xfId="20" applyFont="1" applyFill="1" applyBorder="1" applyAlignment="1">
      <alignment horizontal="center"/>
    </xf>
    <xf numFmtId="0" fontId="69" fillId="9" borderId="80" xfId="20" applyFont="1" applyFill="1" applyBorder="1"/>
    <xf numFmtId="4" fontId="69" fillId="9" borderId="80" xfId="20" applyNumberFormat="1" applyFont="1" applyFill="1" applyBorder="1"/>
    <xf numFmtId="3" fontId="69" fillId="9" borderId="80" xfId="20" applyNumberFormat="1" applyFont="1" applyFill="1" applyBorder="1"/>
    <xf numFmtId="3" fontId="69" fillId="9" borderId="112" xfId="20" applyNumberFormat="1" applyFont="1" applyFill="1" applyBorder="1"/>
    <xf numFmtId="0" fontId="69" fillId="9" borderId="0" xfId="20" applyFont="1" applyFill="1"/>
    <xf numFmtId="0" fontId="70" fillId="9" borderId="119" xfId="20" applyFont="1" applyFill="1" applyBorder="1"/>
    <xf numFmtId="3" fontId="70" fillId="9" borderId="0" xfId="20" applyNumberFormat="1" applyFont="1" applyFill="1"/>
    <xf numFmtId="0" fontId="74" fillId="9" borderId="119" xfId="20" applyFont="1" applyFill="1" applyBorder="1"/>
    <xf numFmtId="0" fontId="69" fillId="9" borderId="80" xfId="20" applyFont="1" applyFill="1" applyBorder="1" applyAlignment="1">
      <alignment horizontal="center"/>
    </xf>
    <xf numFmtId="172" fontId="69" fillId="9" borderId="80" xfId="6" applyFont="1" applyFill="1" applyBorder="1"/>
    <xf numFmtId="4" fontId="70" fillId="0" borderId="80" xfId="20" applyNumberFormat="1" applyFont="1" applyFill="1" applyBorder="1"/>
    <xf numFmtId="0" fontId="69" fillId="9" borderId="119" xfId="20" applyFont="1" applyFill="1" applyBorder="1"/>
    <xf numFmtId="4" fontId="70" fillId="9" borderId="80" xfId="20" applyNumberFormat="1" applyFont="1" applyFill="1" applyBorder="1" applyAlignment="1"/>
    <xf numFmtId="4" fontId="70" fillId="9" borderId="80" xfId="20" applyNumberFormat="1" applyFont="1" applyFill="1" applyBorder="1" applyAlignment="1">
      <alignment horizontal="right"/>
    </xf>
    <xf numFmtId="3" fontId="70" fillId="9" borderId="80" xfId="20" applyNumberFormat="1" applyFont="1" applyFill="1" applyBorder="1" applyAlignment="1">
      <alignment horizontal="right"/>
    </xf>
    <xf numFmtId="4" fontId="70" fillId="9" borderId="0" xfId="20" applyNumberFormat="1" applyFont="1" applyFill="1"/>
    <xf numFmtId="14" fontId="49" fillId="9" borderId="0" xfId="0" applyNumberFormat="1" applyFont="1" applyFill="1"/>
    <xf numFmtId="0" fontId="48" fillId="12" borderId="80" xfId="0" applyFont="1" applyFill="1" applyBorder="1"/>
    <xf numFmtId="3" fontId="48" fillId="12" borderId="80" xfId="0" applyNumberFormat="1" applyFont="1" applyFill="1" applyBorder="1"/>
    <xf numFmtId="4" fontId="48" fillId="12" borderId="80" xfId="0" applyNumberFormat="1" applyFont="1" applyFill="1" applyBorder="1"/>
    <xf numFmtId="0" fontId="70" fillId="0" borderId="0" xfId="18" applyFont="1"/>
    <xf numFmtId="0" fontId="85" fillId="0" borderId="0" xfId="18" applyFont="1" applyAlignment="1">
      <alignment horizontal="center"/>
    </xf>
    <xf numFmtId="0" fontId="73" fillId="0" borderId="0" xfId="18" applyFont="1" applyAlignment="1">
      <alignment horizontal="center"/>
    </xf>
    <xf numFmtId="0" fontId="70" fillId="0" borderId="111" xfId="18" applyFont="1" applyBorder="1"/>
    <xf numFmtId="0" fontId="74" fillId="12" borderId="119" xfId="18" applyFont="1" applyFill="1" applyBorder="1"/>
    <xf numFmtId="0" fontId="69" fillId="0" borderId="119" xfId="18" applyFont="1" applyBorder="1"/>
    <xf numFmtId="0" fontId="70" fillId="0" borderId="119" xfId="18" applyFont="1" applyFill="1" applyBorder="1"/>
    <xf numFmtId="0" fontId="69" fillId="0" borderId="125" xfId="18" applyFont="1" applyFill="1" applyBorder="1"/>
    <xf numFmtId="14" fontId="70" fillId="0" borderId="0" xfId="18" applyNumberFormat="1" applyFont="1"/>
    <xf numFmtId="0" fontId="69" fillId="0" borderId="0" xfId="19" applyFont="1" applyFill="1" applyBorder="1" applyAlignment="1"/>
    <xf numFmtId="0" fontId="70" fillId="0" borderId="0" xfId="19" applyFont="1"/>
    <xf numFmtId="166" fontId="70" fillId="0" borderId="0" xfId="19" applyNumberFormat="1" applyFont="1"/>
    <xf numFmtId="14" fontId="70" fillId="0" borderId="0" xfId="19" applyNumberFormat="1" applyFont="1" applyFill="1"/>
    <xf numFmtId="0" fontId="69" fillId="0" borderId="0" xfId="19" applyFont="1" applyFill="1"/>
    <xf numFmtId="0" fontId="48" fillId="12" borderId="119" xfId="0" applyFont="1" applyFill="1" applyBorder="1" applyAlignment="1">
      <alignment horizontal="center"/>
    </xf>
    <xf numFmtId="0" fontId="48" fillId="12" borderId="80" xfId="0" applyFont="1" applyFill="1" applyBorder="1" applyAlignment="1">
      <alignment horizontal="center" wrapText="1"/>
    </xf>
    <xf numFmtId="0" fontId="48" fillId="12" borderId="112" xfId="0" applyFont="1" applyFill="1" applyBorder="1" applyAlignment="1">
      <alignment horizontal="center" wrapText="1"/>
    </xf>
    <xf numFmtId="0" fontId="70" fillId="9" borderId="0" xfId="0" applyFont="1" applyFill="1"/>
    <xf numFmtId="0" fontId="69" fillId="9" borderId="0" xfId="0" applyFont="1" applyFill="1" applyBorder="1" applyAlignment="1">
      <alignment horizontal="center" vertical="center"/>
    </xf>
    <xf numFmtId="0" fontId="69" fillId="9" borderId="0" xfId="0" applyFont="1" applyFill="1" applyBorder="1" applyAlignment="1"/>
    <xf numFmtId="0" fontId="69" fillId="9" borderId="0" xfId="0" applyFont="1" applyFill="1" applyAlignment="1">
      <alignment horizontal="right"/>
    </xf>
    <xf numFmtId="0" fontId="73" fillId="9" borderId="0" xfId="0" applyFont="1" applyFill="1" applyBorder="1" applyAlignment="1"/>
    <xf numFmtId="0" fontId="85" fillId="9" borderId="0" xfId="0" applyFont="1" applyFill="1"/>
    <xf numFmtId="0" fontId="70" fillId="9" borderId="0" xfId="0" applyFont="1" applyFill="1" applyBorder="1"/>
    <xf numFmtId="169" fontId="70" fillId="9" borderId="0" xfId="0" applyNumberFormat="1" applyFont="1" applyFill="1"/>
    <xf numFmtId="169" fontId="76" fillId="9" borderId="30" xfId="0" applyNumberFormat="1" applyFont="1" applyFill="1" applyBorder="1"/>
    <xf numFmtId="172" fontId="70" fillId="9" borderId="0" xfId="6" applyFont="1" applyFill="1"/>
    <xf numFmtId="14" fontId="70" fillId="9" borderId="0" xfId="0" applyNumberFormat="1" applyFont="1" applyFill="1"/>
    <xf numFmtId="0" fontId="89" fillId="9" borderId="0" xfId="0" applyFont="1" applyFill="1"/>
    <xf numFmtId="3" fontId="89" fillId="9" borderId="0" xfId="0" applyNumberFormat="1" applyFont="1" applyFill="1"/>
    <xf numFmtId="3" fontId="70" fillId="9" borderId="0" xfId="0" applyNumberFormat="1" applyFont="1" applyFill="1"/>
    <xf numFmtId="0" fontId="48" fillId="12" borderId="119" xfId="0" applyFont="1" applyFill="1" applyBorder="1"/>
    <xf numFmtId="3" fontId="48" fillId="12" borderId="112" xfId="0" applyNumberFormat="1" applyFont="1" applyFill="1" applyBorder="1"/>
    <xf numFmtId="0" fontId="48" fillId="12" borderId="125" xfId="0" applyFont="1" applyFill="1" applyBorder="1"/>
    <xf numFmtId="0" fontId="48" fillId="12" borderId="115" xfId="0" applyFont="1" applyFill="1" applyBorder="1"/>
    <xf numFmtId="0" fontId="48" fillId="12" borderId="112" xfId="0" applyFont="1" applyFill="1" applyBorder="1"/>
    <xf numFmtId="0" fontId="49" fillId="12" borderId="115" xfId="0" applyFont="1" applyFill="1" applyBorder="1"/>
    <xf numFmtId="3" fontId="48" fillId="12" borderId="115" xfId="0" applyNumberFormat="1" applyFont="1" applyFill="1" applyBorder="1"/>
    <xf numFmtId="3" fontId="48" fillId="12" borderId="141" xfId="0" applyNumberFormat="1" applyFont="1" applyFill="1" applyBorder="1"/>
    <xf numFmtId="14" fontId="49" fillId="9" borderId="0" xfId="0" applyNumberFormat="1" applyFont="1" applyFill="1" applyAlignment="1">
      <alignment horizontal="center"/>
    </xf>
    <xf numFmtId="0" fontId="71" fillId="9" borderId="124" xfId="0" applyFont="1" applyFill="1" applyBorder="1"/>
    <xf numFmtId="0" fontId="49" fillId="9" borderId="121" xfId="0" applyFont="1" applyFill="1" applyBorder="1"/>
    <xf numFmtId="0" fontId="49" fillId="9" borderId="143" xfId="0" applyFont="1" applyFill="1" applyBorder="1"/>
    <xf numFmtId="0" fontId="49" fillId="9" borderId="119" xfId="0" applyFont="1" applyFill="1" applyBorder="1"/>
    <xf numFmtId="0" fontId="49" fillId="9" borderId="80" xfId="0" applyFont="1" applyFill="1" applyBorder="1"/>
    <xf numFmtId="0" fontId="49" fillId="9" borderId="112" xfId="0" applyFont="1" applyFill="1" applyBorder="1"/>
    <xf numFmtId="0" fontId="48" fillId="9" borderId="119" xfId="0" applyFont="1" applyFill="1" applyBorder="1"/>
    <xf numFmtId="0" fontId="71" fillId="9" borderId="119" xfId="0" applyFont="1" applyFill="1" applyBorder="1"/>
    <xf numFmtId="3" fontId="49" fillId="9" borderId="80" xfId="0" applyNumberFormat="1" applyFont="1" applyFill="1" applyBorder="1"/>
    <xf numFmtId="3" fontId="48" fillId="9" borderId="80" xfId="0" applyNumberFormat="1" applyFont="1" applyFill="1" applyBorder="1"/>
    <xf numFmtId="3" fontId="69" fillId="0" borderId="115" xfId="6" applyNumberFormat="1" applyFont="1" applyFill="1" applyBorder="1"/>
    <xf numFmtId="3" fontId="70" fillId="9" borderId="108" xfId="21" applyNumberFormat="1" applyFont="1" applyFill="1" applyBorder="1"/>
    <xf numFmtId="3" fontId="70" fillId="9" borderId="170" xfId="21" applyNumberFormat="1" applyFont="1" applyFill="1" applyBorder="1"/>
    <xf numFmtId="0" fontId="70" fillId="9" borderId="118" xfId="21" applyFont="1" applyFill="1" applyBorder="1"/>
    <xf numFmtId="167" fontId="69" fillId="9" borderId="98" xfId="6" applyNumberFormat="1" applyFont="1" applyFill="1" applyBorder="1"/>
    <xf numFmtId="3" fontId="70" fillId="0" borderId="0" xfId="19" applyNumberFormat="1" applyFont="1" applyFill="1"/>
    <xf numFmtId="0" fontId="76" fillId="9" borderId="28" xfId="0" applyFont="1" applyFill="1" applyBorder="1"/>
    <xf numFmtId="169" fontId="76" fillId="9" borderId="29" xfId="0" applyNumberFormat="1" applyFont="1" applyFill="1" applyBorder="1"/>
    <xf numFmtId="14" fontId="69" fillId="9" borderId="152" xfId="21" applyNumberFormat="1" applyFont="1" applyFill="1" applyBorder="1" applyAlignment="1">
      <alignment horizontal="center"/>
    </xf>
    <xf numFmtId="0" fontId="69" fillId="9" borderId="103" xfId="21" applyFont="1" applyFill="1" applyBorder="1" applyAlignment="1">
      <alignment horizontal="center"/>
    </xf>
    <xf numFmtId="184" fontId="69" fillId="9" borderId="61" xfId="21" applyNumberFormat="1" applyFont="1" applyFill="1" applyBorder="1" applyAlignment="1">
      <alignment horizontal="center"/>
    </xf>
    <xf numFmtId="0" fontId="69" fillId="9" borderId="61" xfId="21" applyFont="1" applyFill="1" applyBorder="1" applyAlignment="1">
      <alignment horizontal="center"/>
    </xf>
    <xf numFmtId="0" fontId="69" fillId="9" borderId="0" xfId="23" applyFont="1" applyFill="1" applyBorder="1" applyAlignment="1">
      <alignment horizontal="center"/>
    </xf>
    <xf numFmtId="0" fontId="85" fillId="9" borderId="0" xfId="0" applyFont="1" applyFill="1" applyBorder="1" applyAlignment="1">
      <alignment horizontal="center" vertical="center"/>
    </xf>
    <xf numFmtId="0" fontId="89" fillId="9" borderId="29" xfId="0" applyFont="1" applyFill="1" applyBorder="1"/>
    <xf numFmtId="0" fontId="73" fillId="0" borderId="0" xfId="18" applyFont="1" applyAlignment="1"/>
    <xf numFmtId="3" fontId="70" fillId="0" borderId="112" xfId="6" applyNumberFormat="1" applyFont="1" applyFill="1" applyBorder="1"/>
    <xf numFmtId="0" fontId="49" fillId="0" borderId="0" xfId="0" applyFont="1" applyFill="1" applyBorder="1"/>
    <xf numFmtId="0" fontId="70" fillId="0" borderId="111" xfId="18" applyFont="1" applyFill="1" applyBorder="1"/>
    <xf numFmtId="0" fontId="89" fillId="9" borderId="0" xfId="0" applyFont="1" applyFill="1" applyBorder="1"/>
    <xf numFmtId="3" fontId="89" fillId="9" borderId="0" xfId="0" applyNumberFormat="1" applyFont="1" applyFill="1" applyBorder="1"/>
    <xf numFmtId="3" fontId="70" fillId="9" borderId="0" xfId="0" applyNumberFormat="1" applyFont="1" applyFill="1" applyBorder="1"/>
    <xf numFmtId="0" fontId="95" fillId="0" borderId="0" xfId="21" applyFont="1" applyBorder="1" applyAlignment="1">
      <alignment horizontal="center"/>
    </xf>
    <xf numFmtId="177" fontId="69" fillId="0" borderId="153" xfId="22" applyNumberFormat="1" applyFont="1" applyFill="1" applyBorder="1" applyAlignment="1">
      <alignment horizontal="right"/>
    </xf>
    <xf numFmtId="177" fontId="69" fillId="9" borderId="137" xfId="22" applyNumberFormat="1" applyFont="1" applyFill="1" applyBorder="1" applyAlignment="1">
      <alignment horizontal="right"/>
    </xf>
    <xf numFmtId="169" fontId="76" fillId="9" borderId="30" xfId="0" applyNumberFormat="1" applyFont="1" applyFill="1" applyBorder="1" applyAlignment="1">
      <alignment horizontal="right"/>
    </xf>
    <xf numFmtId="183" fontId="70" fillId="0" borderId="168" xfId="22" applyNumberFormat="1" applyFont="1" applyFill="1" applyBorder="1" applyAlignment="1">
      <alignment horizontal="right"/>
    </xf>
    <xf numFmtId="183" fontId="70" fillId="0" borderId="156" xfId="22" applyNumberFormat="1" applyFont="1" applyFill="1" applyBorder="1" applyAlignment="1">
      <alignment horizontal="right"/>
    </xf>
    <xf numFmtId="0" fontId="82" fillId="0" borderId="103" xfId="16" applyFont="1" applyFill="1" applyBorder="1" applyAlignment="1">
      <alignment horizontal="center" vertical="center"/>
    </xf>
    <xf numFmtId="0" fontId="82" fillId="0" borderId="61" xfId="16" applyFont="1" applyFill="1" applyBorder="1" applyAlignment="1">
      <alignment horizontal="center" vertical="center"/>
    </xf>
    <xf numFmtId="0" fontId="82" fillId="0" borderId="100" xfId="16" applyFont="1" applyFill="1" applyBorder="1" applyAlignment="1">
      <alignment horizontal="center" vertical="center"/>
    </xf>
    <xf numFmtId="0" fontId="82" fillId="0" borderId="104" xfId="16" applyFont="1" applyFill="1" applyBorder="1" applyAlignment="1">
      <alignment horizontal="center" vertical="center"/>
    </xf>
    <xf numFmtId="0" fontId="82" fillId="0" borderId="27" xfId="16" applyFont="1" applyFill="1" applyBorder="1" applyAlignment="1">
      <alignment horizontal="center" vertical="center"/>
    </xf>
    <xf numFmtId="0" fontId="82" fillId="0" borderId="95" xfId="16" applyFont="1" applyFill="1" applyBorder="1" applyAlignment="1">
      <alignment horizontal="center" vertical="center"/>
    </xf>
    <xf numFmtId="168" fontId="24" fillId="9" borderId="0" xfId="7" applyFill="1"/>
    <xf numFmtId="168" fontId="46" fillId="9" borderId="0" xfId="7" applyFont="1" applyFill="1"/>
    <xf numFmtId="168" fontId="46" fillId="9" borderId="0" xfId="7" applyFont="1" applyFill="1" applyAlignment="1">
      <alignment horizontal="center"/>
    </xf>
    <xf numFmtId="0" fontId="89" fillId="9" borderId="110" xfId="0" applyFont="1" applyFill="1" applyBorder="1"/>
    <xf numFmtId="167" fontId="89" fillId="9" borderId="145" xfId="6" applyNumberFormat="1" applyFont="1" applyFill="1" applyBorder="1"/>
    <xf numFmtId="167" fontId="89" fillId="9" borderId="146" xfId="6" applyNumberFormat="1" applyFont="1" applyFill="1" applyBorder="1"/>
    <xf numFmtId="169" fontId="89" fillId="9" borderId="146" xfId="0" applyNumberFormat="1" applyFont="1" applyFill="1" applyBorder="1"/>
    <xf numFmtId="169" fontId="89" fillId="9" borderId="147" xfId="0" applyNumberFormat="1" applyFont="1" applyFill="1" applyBorder="1"/>
    <xf numFmtId="169" fontId="89" fillId="9" borderId="145" xfId="0" applyNumberFormat="1" applyFont="1" applyFill="1" applyBorder="1"/>
    <xf numFmtId="0" fontId="89" fillId="9" borderId="145" xfId="0" applyFont="1" applyFill="1" applyBorder="1"/>
    <xf numFmtId="0" fontId="89" fillId="9" borderId="146" xfId="0" applyFont="1" applyFill="1" applyBorder="1"/>
    <xf numFmtId="0" fontId="89" fillId="9" borderId="147" xfId="0" applyFont="1" applyFill="1" applyBorder="1"/>
    <xf numFmtId="3" fontId="89" fillId="9" borderId="145" xfId="0" applyNumberFormat="1" applyFont="1" applyFill="1" applyBorder="1"/>
    <xf numFmtId="3" fontId="89" fillId="9" borderId="146" xfId="0" applyNumberFormat="1" applyFont="1" applyFill="1" applyBorder="1"/>
    <xf numFmtId="3" fontId="89" fillId="9" borderId="147" xfId="0" applyNumberFormat="1" applyFont="1" applyFill="1" applyBorder="1"/>
    <xf numFmtId="169" fontId="89" fillId="9" borderId="146" xfId="0" applyNumberFormat="1" applyFont="1" applyFill="1" applyBorder="1" applyAlignment="1">
      <alignment horizontal="right"/>
    </xf>
    <xf numFmtId="169" fontId="89" fillId="9" borderId="147" xfId="0" applyNumberFormat="1" applyFont="1" applyFill="1" applyBorder="1" applyAlignment="1">
      <alignment horizontal="right"/>
    </xf>
    <xf numFmtId="167" fontId="89" fillId="9" borderId="145" xfId="6" applyNumberFormat="1" applyFont="1" applyFill="1" applyBorder="1" applyAlignment="1">
      <alignment horizontal="right"/>
    </xf>
    <xf numFmtId="167" fontId="89" fillId="9" borderId="146" xfId="6" applyNumberFormat="1" applyFont="1" applyFill="1" applyBorder="1" applyAlignment="1">
      <alignment horizontal="right"/>
    </xf>
    <xf numFmtId="167" fontId="89" fillId="9" borderId="147" xfId="6" applyNumberFormat="1" applyFont="1" applyFill="1" applyBorder="1" applyAlignment="1">
      <alignment horizontal="right"/>
    </xf>
    <xf numFmtId="3" fontId="70" fillId="9" borderId="0" xfId="21" applyNumberFormat="1" applyFont="1" applyFill="1" applyBorder="1" applyAlignment="1">
      <alignment wrapText="1"/>
    </xf>
    <xf numFmtId="0" fontId="70" fillId="0" borderId="0" xfId="18" applyFont="1" applyFill="1"/>
    <xf numFmtId="0" fontId="69" fillId="12" borderId="119" xfId="19" applyFont="1" applyFill="1" applyBorder="1"/>
    <xf numFmtId="37" fontId="69" fillId="12" borderId="80" xfId="19" applyNumberFormat="1" applyFont="1" applyFill="1" applyBorder="1"/>
    <xf numFmtId="37" fontId="70" fillId="12" borderId="112" xfId="19" applyNumberFormat="1" applyFont="1" applyFill="1" applyBorder="1" applyAlignment="1">
      <alignment vertical="center"/>
    </xf>
    <xf numFmtId="37" fontId="70" fillId="12" borderId="112" xfId="19" applyNumberFormat="1" applyFont="1" applyFill="1" applyBorder="1"/>
    <xf numFmtId="0" fontId="76" fillId="12" borderId="28" xfId="0" applyFont="1" applyFill="1" applyBorder="1"/>
    <xf numFmtId="169" fontId="76" fillId="12" borderId="29" xfId="0" applyNumberFormat="1" applyFont="1" applyFill="1" applyBorder="1"/>
    <xf numFmtId="169" fontId="76" fillId="12" borderId="30" xfId="0" applyNumberFormat="1" applyFont="1" applyFill="1" applyBorder="1"/>
    <xf numFmtId="0" fontId="89" fillId="12" borderId="29" xfId="0" applyFont="1" applyFill="1" applyBorder="1"/>
    <xf numFmtId="40" fontId="70" fillId="9" borderId="80" xfId="0" applyNumberFormat="1" applyFont="1" applyFill="1" applyBorder="1" applyAlignment="1">
      <alignment horizontal="right"/>
    </xf>
    <xf numFmtId="40" fontId="69" fillId="9" borderId="80" xfId="0" applyNumberFormat="1" applyFont="1" applyFill="1" applyBorder="1" applyAlignment="1">
      <alignment horizontal="right"/>
    </xf>
    <xf numFmtId="40" fontId="70" fillId="9" borderId="80" xfId="0" applyNumberFormat="1" applyFont="1" applyFill="1" applyBorder="1" applyAlignment="1">
      <alignment horizontal="center"/>
    </xf>
    <xf numFmtId="0" fontId="70" fillId="0" borderId="119" xfId="23" applyFont="1" applyFill="1" applyBorder="1" applyAlignment="1">
      <alignment wrapText="1"/>
    </xf>
    <xf numFmtId="3" fontId="49" fillId="9" borderId="112" xfId="0" applyNumberFormat="1" applyFont="1" applyFill="1" applyBorder="1"/>
    <xf numFmtId="0" fontId="11" fillId="9" borderId="0" xfId="0" applyFont="1" applyFill="1"/>
    <xf numFmtId="0" fontId="0" fillId="9" borderId="0" xfId="0" applyFill="1"/>
    <xf numFmtId="3" fontId="70" fillId="9" borderId="25" xfId="21" applyNumberFormat="1" applyFont="1" applyFill="1" applyBorder="1"/>
    <xf numFmtId="0" fontId="69" fillId="9" borderId="166" xfId="21" applyFont="1" applyFill="1" applyBorder="1"/>
    <xf numFmtId="3" fontId="70" fillId="9" borderId="123" xfId="21" applyNumberFormat="1" applyFont="1" applyFill="1" applyBorder="1"/>
    <xf numFmtId="167" fontId="70" fillId="0" borderId="0" xfId="18" applyNumberFormat="1" applyFont="1"/>
    <xf numFmtId="0" fontId="49" fillId="12" borderId="80" xfId="0" applyFont="1" applyFill="1" applyBorder="1"/>
    <xf numFmtId="0" fontId="49" fillId="12" borderId="112" xfId="0" applyFont="1" applyFill="1" applyBorder="1"/>
    <xf numFmtId="0" fontId="74" fillId="9" borderId="176" xfId="20" applyFont="1" applyFill="1" applyBorder="1" applyAlignment="1">
      <alignment horizontal="center"/>
    </xf>
    <xf numFmtId="0" fontId="70" fillId="9" borderId="25" xfId="20" applyFont="1" applyFill="1" applyBorder="1"/>
    <xf numFmtId="4" fontId="70" fillId="9" borderId="25" xfId="20" applyNumberFormat="1" applyFont="1" applyFill="1" applyBorder="1"/>
    <xf numFmtId="3" fontId="70" fillId="9" borderId="25" xfId="20" applyNumberFormat="1" applyFont="1" applyFill="1" applyBorder="1"/>
    <xf numFmtId="3" fontId="70" fillId="9" borderId="123" xfId="20" applyNumberFormat="1" applyFont="1" applyFill="1" applyBorder="1"/>
    <xf numFmtId="0" fontId="69" fillId="0" borderId="111" xfId="19" applyFont="1" applyFill="1" applyBorder="1"/>
    <xf numFmtId="0" fontId="49" fillId="9" borderId="119" xfId="0" applyFont="1" applyFill="1" applyBorder="1" applyAlignment="1">
      <alignment wrapText="1"/>
    </xf>
    <xf numFmtId="3" fontId="70" fillId="9" borderId="87" xfId="21" applyNumberFormat="1" applyFont="1" applyFill="1" applyBorder="1"/>
    <xf numFmtId="3" fontId="70" fillId="9" borderId="87" xfId="6" applyNumberFormat="1" applyFont="1" applyFill="1" applyBorder="1" applyAlignment="1">
      <alignment horizontal="right"/>
    </xf>
    <xf numFmtId="3" fontId="74" fillId="9" borderId="87" xfId="21" applyNumberFormat="1" applyFont="1" applyFill="1" applyBorder="1"/>
    <xf numFmtId="172" fontId="69" fillId="9" borderId="87" xfId="6" applyFont="1" applyFill="1" applyBorder="1"/>
    <xf numFmtId="3" fontId="69" fillId="9" borderId="87" xfId="21" applyNumberFormat="1" applyFont="1" applyFill="1" applyBorder="1"/>
    <xf numFmtId="167" fontId="70" fillId="9" borderId="87" xfId="6" applyNumberFormat="1" applyFont="1" applyFill="1" applyBorder="1"/>
    <xf numFmtId="172" fontId="70" fillId="9" borderId="87" xfId="6" applyFont="1" applyFill="1" applyBorder="1"/>
    <xf numFmtId="0" fontId="69" fillId="9" borderId="87" xfId="21" applyFont="1" applyFill="1" applyBorder="1"/>
    <xf numFmtId="3" fontId="49" fillId="9" borderId="0" xfId="0" applyNumberFormat="1" applyFont="1" applyFill="1"/>
    <xf numFmtId="0" fontId="49" fillId="9" borderId="0" xfId="0" applyFont="1" applyFill="1" applyBorder="1"/>
    <xf numFmtId="3" fontId="49" fillId="9" borderId="0" xfId="0" applyNumberFormat="1" applyFont="1" applyFill="1" applyBorder="1"/>
    <xf numFmtId="3" fontId="48" fillId="9" borderId="0" xfId="0" applyNumberFormat="1" applyFont="1" applyFill="1" applyBorder="1"/>
    <xf numFmtId="0" fontId="88" fillId="9" borderId="0" xfId="20" applyFont="1" applyFill="1" applyBorder="1" applyAlignment="1">
      <alignment horizontal="center"/>
    </xf>
    <xf numFmtId="0" fontId="48" fillId="12" borderId="80" xfId="0" applyFont="1" applyFill="1" applyBorder="1" applyAlignment="1">
      <alignment horizontal="center"/>
    </xf>
    <xf numFmtId="0" fontId="85" fillId="9" borderId="0" xfId="0" applyFont="1" applyFill="1" applyAlignment="1">
      <alignment horizontal="left" vertical="center"/>
    </xf>
    <xf numFmtId="0" fontId="46" fillId="9" borderId="0" xfId="0" applyFont="1" applyFill="1"/>
    <xf numFmtId="14" fontId="0" fillId="9" borderId="119" xfId="0" applyNumberFormat="1" applyFill="1" applyBorder="1" applyAlignment="1">
      <alignment horizontal="center"/>
    </xf>
    <xf numFmtId="4" fontId="0" fillId="9" borderId="80" xfId="0" applyNumberFormat="1" applyFill="1" applyBorder="1" applyAlignment="1">
      <alignment horizontal="center"/>
    </xf>
    <xf numFmtId="0" fontId="0" fillId="9" borderId="80" xfId="0" applyFill="1" applyBorder="1" applyAlignment="1">
      <alignment horizontal="center"/>
    </xf>
    <xf numFmtId="0" fontId="0" fillId="9" borderId="112" xfId="0" applyFill="1" applyBorder="1" applyAlignment="1">
      <alignment horizontal="center"/>
    </xf>
    <xf numFmtId="14" fontId="0" fillId="9" borderId="125" xfId="0" applyNumberFormat="1" applyFill="1" applyBorder="1" applyAlignment="1">
      <alignment horizontal="center"/>
    </xf>
    <xf numFmtId="0" fontId="0" fillId="9" borderId="115" xfId="0" applyFill="1" applyBorder="1" applyAlignment="1">
      <alignment horizontal="center"/>
    </xf>
    <xf numFmtId="0" fontId="0" fillId="9" borderId="141" xfId="0" applyFill="1" applyBorder="1" applyAlignment="1">
      <alignment horizontal="center"/>
    </xf>
    <xf numFmtId="4" fontId="0" fillId="9" borderId="115" xfId="0" applyNumberFormat="1" applyFill="1" applyBorder="1" applyAlignment="1">
      <alignment horizontal="center"/>
    </xf>
    <xf numFmtId="0" fontId="11" fillId="11" borderId="124" xfId="0" applyFont="1" applyFill="1" applyBorder="1" applyAlignment="1">
      <alignment horizontal="center"/>
    </xf>
    <xf numFmtId="0" fontId="11" fillId="11" borderId="121" xfId="0" applyFont="1" applyFill="1" applyBorder="1" applyAlignment="1">
      <alignment horizontal="center"/>
    </xf>
    <xf numFmtId="0" fontId="11" fillId="11" borderId="143" xfId="0" applyFont="1" applyFill="1" applyBorder="1" applyAlignment="1">
      <alignment horizontal="center"/>
    </xf>
    <xf numFmtId="0" fontId="49" fillId="12" borderId="141" xfId="0" applyFont="1" applyFill="1" applyBorder="1"/>
    <xf numFmtId="3" fontId="48" fillId="12" borderId="115" xfId="0" applyNumberFormat="1" applyFont="1" applyFill="1" applyBorder="1" applyAlignment="1"/>
    <xf numFmtId="3" fontId="48" fillId="12" borderId="141" xfId="0" applyNumberFormat="1" applyFont="1" applyFill="1" applyBorder="1" applyAlignment="1"/>
    <xf numFmtId="0" fontId="94" fillId="9" borderId="0" xfId="0" applyFont="1" applyFill="1" applyAlignment="1">
      <alignment vertical="center"/>
    </xf>
    <xf numFmtId="0" fontId="49" fillId="9" borderId="80" xfId="0" applyFont="1" applyFill="1" applyBorder="1" applyAlignment="1">
      <alignment horizontal="center"/>
    </xf>
    <xf numFmtId="0" fontId="89" fillId="9" borderId="0" xfId="0" applyFont="1" applyFill="1" applyAlignment="1">
      <alignment vertical="center"/>
    </xf>
    <xf numFmtId="0" fontId="89" fillId="9" borderId="0" xfId="0" applyFont="1" applyFill="1" applyAlignment="1">
      <alignment horizontal="left" vertical="center"/>
    </xf>
    <xf numFmtId="0" fontId="49" fillId="9" borderId="80" xfId="0" applyFont="1" applyFill="1" applyBorder="1" applyAlignment="1">
      <alignment horizontal="center" vertical="center"/>
    </xf>
    <xf numFmtId="0" fontId="91" fillId="9" borderId="0" xfId="0" applyFont="1" applyFill="1" applyAlignment="1">
      <alignment horizontal="left" vertical="center"/>
    </xf>
    <xf numFmtId="0" fontId="76" fillId="9" borderId="0" xfId="0" applyFont="1" applyFill="1" applyAlignment="1">
      <alignment horizontal="left" vertical="center"/>
    </xf>
    <xf numFmtId="0" fontId="48" fillId="9" borderId="0" xfId="0" applyFont="1" applyFill="1"/>
    <xf numFmtId="0" fontId="49" fillId="9" borderId="119" xfId="0" applyFont="1" applyFill="1" applyBorder="1" applyAlignment="1">
      <alignment horizontal="center"/>
    </xf>
    <xf numFmtId="0" fontId="49" fillId="9" borderId="80" xfId="0" applyFont="1" applyFill="1" applyBorder="1" applyAlignment="1">
      <alignment horizontal="center" wrapText="1"/>
    </xf>
    <xf numFmtId="3" fontId="49" fillId="9" borderId="166" xfId="0" applyNumberFormat="1" applyFont="1" applyFill="1" applyBorder="1" applyAlignment="1"/>
    <xf numFmtId="3" fontId="49" fillId="9" borderId="122" xfId="0" applyNumberFormat="1" applyFont="1" applyFill="1" applyBorder="1" applyAlignment="1"/>
    <xf numFmtId="16" fontId="49" fillId="9" borderId="0" xfId="0" applyNumberFormat="1" applyFont="1" applyFill="1"/>
    <xf numFmtId="0" fontId="67" fillId="9" borderId="0" xfId="0" applyFont="1" applyFill="1" applyAlignment="1">
      <alignment vertical="center"/>
    </xf>
    <xf numFmtId="168" fontId="11" fillId="12" borderId="115" xfId="7" applyFont="1" applyFill="1" applyBorder="1"/>
    <xf numFmtId="168" fontId="9" fillId="9" borderId="80" xfId="120" applyFill="1" applyBorder="1"/>
    <xf numFmtId="3" fontId="49" fillId="9" borderId="83" xfId="0" applyNumberFormat="1" applyFont="1" applyFill="1" applyBorder="1"/>
    <xf numFmtId="0" fontId="48" fillId="9" borderId="80" xfId="0" applyFont="1" applyFill="1" applyBorder="1"/>
    <xf numFmtId="0" fontId="48" fillId="12" borderId="124" xfId="0" applyFont="1" applyFill="1" applyBorder="1" applyAlignment="1">
      <alignment horizontal="center" vertical="center"/>
    </xf>
    <xf numFmtId="0" fontId="48" fillId="12" borderId="121" xfId="0" applyFont="1" applyFill="1" applyBorder="1" applyAlignment="1">
      <alignment horizontal="center" vertical="center" wrapText="1"/>
    </xf>
    <xf numFmtId="0" fontId="48" fillId="12" borderId="143" xfId="0" applyFont="1" applyFill="1" applyBorder="1" applyAlignment="1">
      <alignment horizontal="center" vertical="center"/>
    </xf>
    <xf numFmtId="3" fontId="48" fillId="12" borderId="83" xfId="0" applyNumberFormat="1" applyFont="1" applyFill="1" applyBorder="1"/>
    <xf numFmtId="0" fontId="49" fillId="9" borderId="171" xfId="0" applyFont="1" applyFill="1" applyBorder="1"/>
    <xf numFmtId="3" fontId="49" fillId="9" borderId="170" xfId="0" applyNumberFormat="1" applyFont="1" applyFill="1" applyBorder="1"/>
    <xf numFmtId="3" fontId="49" fillId="9" borderId="122" xfId="0" applyNumberFormat="1" applyFont="1" applyFill="1" applyBorder="1"/>
    <xf numFmtId="0" fontId="49" fillId="9" borderId="153" xfId="0" applyFont="1" applyFill="1" applyBorder="1"/>
    <xf numFmtId="0" fontId="49" fillId="9" borderId="156" xfId="0" applyFont="1" applyFill="1" applyBorder="1"/>
    <xf numFmtId="3" fontId="49" fillId="9" borderId="153" xfId="0" applyNumberFormat="1" applyFont="1" applyFill="1" applyBorder="1"/>
    <xf numFmtId="0" fontId="49" fillId="9" borderId="153" xfId="0" applyFont="1" applyFill="1" applyBorder="1" applyAlignment="1">
      <alignment wrapText="1"/>
    </xf>
    <xf numFmtId="3" fontId="49" fillId="9" borderId="153" xfId="0" applyNumberFormat="1" applyFont="1" applyFill="1" applyBorder="1" applyAlignment="1">
      <alignment horizontal="right" vertical="center"/>
    </xf>
    <xf numFmtId="0" fontId="49" fillId="9" borderId="181" xfId="0" applyFont="1" applyFill="1" applyBorder="1"/>
    <xf numFmtId="3" fontId="49" fillId="9" borderId="154" xfId="0" applyNumberFormat="1" applyFont="1" applyFill="1" applyBorder="1"/>
    <xf numFmtId="3" fontId="49" fillId="9" borderId="146" xfId="0" applyNumberFormat="1" applyFont="1" applyFill="1" applyBorder="1"/>
    <xf numFmtId="0" fontId="49" fillId="9" borderId="111" xfId="0" applyFont="1" applyFill="1" applyBorder="1"/>
    <xf numFmtId="0" fontId="49" fillId="9" borderId="154" xfId="0" applyFont="1" applyFill="1" applyBorder="1"/>
    <xf numFmtId="0" fontId="48" fillId="12" borderId="180" xfId="0" applyFont="1" applyFill="1" applyBorder="1" applyAlignment="1">
      <alignment horizontal="center" vertical="center"/>
    </xf>
    <xf numFmtId="0" fontId="48" fillId="12" borderId="180" xfId="0" applyFont="1" applyFill="1" applyBorder="1" applyAlignment="1">
      <alignment horizontal="center" vertical="center" wrapText="1"/>
    </xf>
    <xf numFmtId="0" fontId="71" fillId="12" borderId="153" xfId="0" applyFont="1" applyFill="1" applyBorder="1"/>
    <xf numFmtId="0" fontId="71" fillId="12" borderId="153" xfId="0" applyFont="1" applyFill="1" applyBorder="1" applyAlignment="1">
      <alignment horizontal="left" vertical="center"/>
    </xf>
    <xf numFmtId="168" fontId="11" fillId="12" borderId="153" xfId="7" applyFont="1" applyFill="1" applyBorder="1" applyAlignment="1">
      <alignment horizontal="left" vertical="center"/>
    </xf>
    <xf numFmtId="0" fontId="71" fillId="12" borderId="155" xfId="0" applyFont="1" applyFill="1" applyBorder="1"/>
    <xf numFmtId="3" fontId="48" fillId="12" borderId="155" xfId="0" applyNumberFormat="1" applyFont="1" applyFill="1" applyBorder="1"/>
    <xf numFmtId="0" fontId="89" fillId="9" borderId="0" xfId="0" applyFont="1" applyFill="1" applyAlignment="1">
      <alignment horizontal="justify" vertical="center"/>
    </xf>
    <xf numFmtId="0" fontId="90" fillId="9" borderId="0" xfId="0" applyFont="1" applyFill="1"/>
    <xf numFmtId="0" fontId="49" fillId="9" borderId="119" xfId="0" applyFont="1" applyFill="1" applyBorder="1" applyAlignment="1">
      <alignment horizontal="left" vertical="center" wrapText="1"/>
    </xf>
    <xf numFmtId="3" fontId="49" fillId="9" borderId="80" xfId="0" applyNumberFormat="1" applyFont="1" applyFill="1" applyBorder="1" applyAlignment="1">
      <alignment horizontal="right" vertical="center"/>
    </xf>
    <xf numFmtId="3" fontId="49" fillId="9" borderId="112" xfId="0" applyNumberFormat="1" applyFont="1" applyFill="1" applyBorder="1" applyAlignment="1">
      <alignment horizontal="right" vertical="center"/>
    </xf>
    <xf numFmtId="0" fontId="49" fillId="9" borderId="119" xfId="0" applyFont="1" applyFill="1" applyBorder="1" applyAlignment="1">
      <alignment horizontal="left" vertical="center"/>
    </xf>
    <xf numFmtId="0" fontId="11" fillId="9" borderId="0" xfId="0" applyFont="1" applyFill="1" applyAlignment="1">
      <alignment vertical="center"/>
    </xf>
    <xf numFmtId="0" fontId="48" fillId="12" borderId="141" xfId="0" applyFont="1" applyFill="1" applyBorder="1"/>
    <xf numFmtId="3" fontId="48" fillId="12" borderId="141" xfId="0" applyNumberFormat="1" applyFont="1" applyFill="1" applyBorder="1" applyAlignment="1">
      <alignment horizontal="right"/>
    </xf>
    <xf numFmtId="0" fontId="48" fillId="12" borderId="121" xfId="0" applyFont="1" applyFill="1" applyBorder="1" applyAlignment="1">
      <alignment horizontal="center" vertical="center"/>
    </xf>
    <xf numFmtId="0" fontId="48" fillId="12" borderId="143" xfId="0" applyFont="1" applyFill="1" applyBorder="1" applyAlignment="1">
      <alignment horizontal="center" vertical="center" wrapText="1"/>
    </xf>
    <xf numFmtId="168" fontId="49" fillId="9" borderId="0" xfId="7" applyFont="1" applyFill="1"/>
    <xf numFmtId="0" fontId="48" fillId="12" borderId="124" xfId="0" applyFont="1" applyFill="1" applyBorder="1" applyAlignment="1">
      <alignment horizontal="center" vertical="center" wrapText="1"/>
    </xf>
    <xf numFmtId="0" fontId="49" fillId="9" borderId="80" xfId="0" applyFont="1" applyFill="1" applyBorder="1" applyAlignment="1">
      <alignment wrapText="1"/>
    </xf>
    <xf numFmtId="0" fontId="49" fillId="9" borderId="0" xfId="0" applyFont="1" applyFill="1" applyAlignment="1">
      <alignment wrapText="1"/>
    </xf>
    <xf numFmtId="3" fontId="49" fillId="9" borderId="80" xfId="0" applyNumberFormat="1" applyFont="1" applyFill="1" applyBorder="1" applyAlignment="1">
      <alignment wrapText="1"/>
    </xf>
    <xf numFmtId="3" fontId="48" fillId="9" borderId="80" xfId="0" applyNumberFormat="1" applyFont="1" applyFill="1" applyBorder="1" applyAlignment="1">
      <alignment wrapText="1"/>
    </xf>
    <xf numFmtId="14" fontId="49" fillId="9" borderId="0" xfId="0" applyNumberFormat="1" applyFont="1" applyFill="1" applyAlignment="1">
      <alignment wrapText="1"/>
    </xf>
    <xf numFmtId="0" fontId="48" fillId="12" borderId="80" xfId="0" applyFont="1" applyFill="1" applyBorder="1" applyAlignment="1">
      <alignment horizontal="left"/>
    </xf>
    <xf numFmtId="3" fontId="48" fillId="12" borderId="80" xfId="0" applyNumberFormat="1" applyFont="1" applyFill="1" applyBorder="1" applyAlignment="1">
      <alignment wrapText="1"/>
    </xf>
    <xf numFmtId="0" fontId="49" fillId="12" borderId="80" xfId="0" applyFont="1" applyFill="1" applyBorder="1" applyAlignment="1">
      <alignment wrapText="1"/>
    </xf>
    <xf numFmtId="0" fontId="49" fillId="12" borderId="112" xfId="0" applyFont="1" applyFill="1" applyBorder="1" applyAlignment="1">
      <alignment wrapText="1"/>
    </xf>
    <xf numFmtId="0" fontId="49" fillId="12" borderId="115" xfId="0" applyFont="1" applyFill="1" applyBorder="1" applyAlignment="1">
      <alignment wrapText="1"/>
    </xf>
    <xf numFmtId="0" fontId="49" fillId="12" borderId="141" xfId="0" applyFont="1" applyFill="1" applyBorder="1" applyAlignment="1">
      <alignment wrapText="1"/>
    </xf>
    <xf numFmtId="0" fontId="49" fillId="9" borderId="112" xfId="0" applyFont="1" applyFill="1" applyBorder="1" applyAlignment="1">
      <alignment wrapText="1"/>
    </xf>
    <xf numFmtId="16" fontId="0" fillId="9" borderId="0" xfId="0" applyNumberFormat="1" applyFill="1"/>
    <xf numFmtId="14" fontId="0" fillId="9" borderId="0" xfId="0" applyNumberFormat="1" applyFill="1"/>
    <xf numFmtId="0" fontId="48" fillId="12" borderId="124" xfId="0" applyFont="1" applyFill="1" applyBorder="1"/>
    <xf numFmtId="0" fontId="48" fillId="12" borderId="121" xfId="0" applyFont="1" applyFill="1" applyBorder="1"/>
    <xf numFmtId="0" fontId="48" fillId="12" borderId="143" xfId="0" applyFont="1" applyFill="1" applyBorder="1"/>
    <xf numFmtId="184" fontId="49" fillId="9" borderId="0" xfId="0" applyNumberFormat="1" applyFont="1" applyFill="1"/>
    <xf numFmtId="0" fontId="48" fillId="9" borderId="0" xfId="0" applyFont="1" applyFill="1" applyAlignment="1">
      <alignment wrapText="1"/>
    </xf>
    <xf numFmtId="3" fontId="49" fillId="9" borderId="0" xfId="0" applyNumberFormat="1" applyFont="1" applyFill="1" applyAlignment="1">
      <alignment wrapText="1"/>
    </xf>
    <xf numFmtId="0" fontId="76" fillId="9" borderId="0" xfId="0" applyFont="1" applyFill="1"/>
    <xf numFmtId="0" fontId="48" fillId="12" borderId="124" xfId="0" applyFont="1" applyFill="1" applyBorder="1" applyAlignment="1">
      <alignment horizontal="center"/>
    </xf>
    <xf numFmtId="0" fontId="48" fillId="12" borderId="121" xfId="0" applyFont="1" applyFill="1" applyBorder="1" applyAlignment="1">
      <alignment horizontal="center"/>
    </xf>
    <xf numFmtId="0" fontId="48" fillId="12" borderId="143" xfId="0" applyFont="1" applyFill="1" applyBorder="1" applyAlignment="1">
      <alignment horizontal="center"/>
    </xf>
    <xf numFmtId="0" fontId="49" fillId="9" borderId="112" xfId="0" applyFont="1" applyFill="1" applyBorder="1" applyAlignment="1">
      <alignment horizontal="center"/>
    </xf>
    <xf numFmtId="0" fontId="70" fillId="9" borderId="0" xfId="19" applyFont="1" applyFill="1"/>
    <xf numFmtId="0" fontId="48" fillId="9" borderId="147" xfId="0" applyFont="1" applyFill="1" applyBorder="1" applyAlignment="1">
      <alignment horizontal="justify" vertical="center"/>
    </xf>
    <xf numFmtId="0" fontId="48" fillId="9" borderId="109" xfId="0" applyFont="1" applyFill="1" applyBorder="1" applyAlignment="1">
      <alignment horizontal="justify" vertical="center"/>
    </xf>
    <xf numFmtId="0" fontId="49" fillId="9" borderId="147" xfId="0" applyFont="1" applyFill="1" applyBorder="1" applyAlignment="1">
      <alignment horizontal="justify" vertical="center"/>
    </xf>
    <xf numFmtId="0" fontId="49" fillId="9" borderId="109" xfId="0" applyFont="1" applyFill="1" applyBorder="1" applyAlignment="1">
      <alignment horizontal="justify" vertical="center"/>
    </xf>
    <xf numFmtId="3" fontId="49" fillId="9" borderId="109" xfId="0" applyNumberFormat="1" applyFont="1" applyFill="1" applyBorder="1" applyAlignment="1">
      <alignment horizontal="right" vertical="center"/>
    </xf>
    <xf numFmtId="168" fontId="24" fillId="9" borderId="109" xfId="7" applyFill="1" applyBorder="1" applyAlignment="1">
      <alignment horizontal="right" vertical="center"/>
    </xf>
    <xf numFmtId="0" fontId="48" fillId="9" borderId="0" xfId="0" applyFont="1" applyFill="1" applyBorder="1" applyAlignment="1">
      <alignment horizontal="justify" vertical="center"/>
    </xf>
    <xf numFmtId="3" fontId="48" fillId="9" borderId="0" xfId="0" applyNumberFormat="1" applyFont="1" applyFill="1" applyBorder="1" applyAlignment="1">
      <alignment vertical="center"/>
    </xf>
    <xf numFmtId="0" fontId="69" fillId="9" borderId="0" xfId="19" applyFont="1" applyFill="1"/>
    <xf numFmtId="0" fontId="48" fillId="12" borderId="147" xfId="0" applyFont="1" applyFill="1" applyBorder="1" applyAlignment="1">
      <alignment horizontal="justify" vertical="center"/>
    </xf>
    <xf numFmtId="0" fontId="48" fillId="12" borderId="109" xfId="0" applyFont="1" applyFill="1" applyBorder="1" applyAlignment="1">
      <alignment horizontal="justify" vertical="center"/>
    </xf>
    <xf numFmtId="3" fontId="48" fillId="12" borderId="109" xfId="0" applyNumberFormat="1" applyFont="1" applyFill="1" applyBorder="1" applyAlignment="1">
      <alignment vertical="center"/>
    </xf>
    <xf numFmtId="3" fontId="48" fillId="9" borderId="0" xfId="0" applyNumberFormat="1" applyFont="1" applyFill="1"/>
    <xf numFmtId="4" fontId="49" fillId="9" borderId="80" xfId="0" applyNumberFormat="1" applyFont="1" applyFill="1" applyBorder="1"/>
    <xf numFmtId="0" fontId="88" fillId="9" borderId="0" xfId="20" applyFont="1" applyFill="1" applyBorder="1" applyAlignment="1"/>
    <xf numFmtId="0" fontId="48" fillId="12" borderId="80" xfId="0" applyFont="1" applyFill="1" applyBorder="1" applyAlignment="1">
      <alignment horizontal="center" vertical="center"/>
    </xf>
    <xf numFmtId="0" fontId="48" fillId="12" borderId="80" xfId="0" applyFont="1" applyFill="1" applyBorder="1" applyAlignment="1">
      <alignment horizontal="center" vertical="center" wrapText="1"/>
    </xf>
    <xf numFmtId="0" fontId="47" fillId="9" borderId="147" xfId="0" applyFont="1" applyFill="1" applyBorder="1" applyAlignment="1">
      <alignment horizontal="justify" vertical="center"/>
    </xf>
    <xf numFmtId="0" fontId="11" fillId="9" borderId="0" xfId="0" applyFont="1" applyFill="1" applyAlignment="1">
      <alignment horizontal="center" vertical="center"/>
    </xf>
    <xf numFmtId="0" fontId="69" fillId="12" borderId="9" xfId="23" applyFont="1" applyFill="1" applyBorder="1" applyAlignment="1">
      <alignment horizontal="center"/>
    </xf>
    <xf numFmtId="0" fontId="69" fillId="12" borderId="173" xfId="23" applyFont="1" applyFill="1" applyBorder="1" applyAlignment="1">
      <alignment horizontal="center"/>
    </xf>
    <xf numFmtId="0" fontId="69" fillId="12" borderId="172" xfId="23" applyFont="1" applyFill="1" applyBorder="1" applyAlignment="1">
      <alignment horizontal="center"/>
    </xf>
    <xf numFmtId="14" fontId="69" fillId="12" borderId="145" xfId="21" applyNumberFormat="1" applyFont="1" applyFill="1" applyBorder="1" applyAlignment="1">
      <alignment horizontal="center"/>
    </xf>
    <xf numFmtId="0" fontId="74" fillId="12" borderId="147" xfId="21" applyFont="1" applyFill="1" applyBorder="1" applyAlignment="1">
      <alignment horizontal="center"/>
    </xf>
    <xf numFmtId="183" fontId="70" fillId="0" borderId="153" xfId="119" applyNumberFormat="1" applyFont="1" applyFill="1" applyBorder="1"/>
    <xf numFmtId="167" fontId="70" fillId="0" borderId="153" xfId="119" applyNumberFormat="1" applyFont="1" applyFill="1" applyBorder="1"/>
    <xf numFmtId="172" fontId="70" fillId="0" borderId="153" xfId="119" applyFont="1" applyFill="1" applyBorder="1"/>
    <xf numFmtId="0" fontId="69" fillId="9" borderId="0" xfId="21" applyFont="1" applyFill="1" applyBorder="1" applyAlignment="1">
      <alignment horizontal="center"/>
    </xf>
    <xf numFmtId="0" fontId="72" fillId="0" borderId="0" xfId="21" applyFont="1" applyBorder="1" applyAlignment="1">
      <alignment horizontal="center"/>
    </xf>
    <xf numFmtId="0" fontId="47" fillId="9" borderId="109" xfId="0" applyFont="1" applyFill="1" applyBorder="1" applyAlignment="1">
      <alignment horizontal="justify" vertical="center"/>
    </xf>
    <xf numFmtId="0" fontId="47" fillId="9" borderId="109" xfId="0" applyFont="1" applyFill="1" applyBorder="1" applyAlignment="1">
      <alignment horizontal="center" vertical="center"/>
    </xf>
    <xf numFmtId="3" fontId="47" fillId="9" borderId="109" xfId="0" applyNumberFormat="1" applyFont="1" applyFill="1" applyBorder="1" applyAlignment="1">
      <alignment horizontal="center" vertical="center"/>
    </xf>
    <xf numFmtId="0" fontId="47" fillId="9" borderId="109" xfId="0" applyFont="1" applyFill="1" applyBorder="1" applyAlignment="1">
      <alignment horizontal="left" vertical="center" wrapText="1"/>
    </xf>
    <xf numFmtId="3" fontId="47" fillId="9" borderId="29" xfId="0" applyNumberFormat="1" applyFont="1" applyFill="1" applyBorder="1" applyAlignment="1">
      <alignment horizontal="center" vertical="center"/>
    </xf>
    <xf numFmtId="0" fontId="47" fillId="9" borderId="29" xfId="0" applyFont="1" applyFill="1" applyBorder="1" applyAlignment="1">
      <alignment horizontal="center" vertical="center"/>
    </xf>
    <xf numFmtId="0" fontId="47" fillId="9" borderId="29" xfId="0" applyFont="1" applyFill="1" applyBorder="1" applyAlignment="1">
      <alignment vertical="center" wrapText="1"/>
    </xf>
    <xf numFmtId="0" fontId="47" fillId="9" borderId="50" xfId="0" applyFont="1" applyFill="1" applyBorder="1" applyAlignment="1">
      <alignment vertical="center" wrapText="1"/>
    </xf>
    <xf numFmtId="0" fontId="47" fillId="9" borderId="147" xfId="0" applyFont="1" applyFill="1" applyBorder="1" applyAlignment="1">
      <alignment vertical="center" wrapText="1"/>
    </xf>
    <xf numFmtId="0" fontId="69" fillId="9" borderId="0" xfId="0" applyFont="1" applyFill="1" applyAlignment="1">
      <alignment vertical="center"/>
    </xf>
    <xf numFmtId="0" fontId="73" fillId="9" borderId="0" xfId="0" applyFont="1" applyFill="1" applyAlignment="1">
      <alignment horizontal="center" vertical="center"/>
    </xf>
    <xf numFmtId="0" fontId="91" fillId="9" borderId="0" xfId="0" applyFont="1" applyFill="1" applyAlignment="1">
      <alignment vertical="center"/>
    </xf>
    <xf numFmtId="0" fontId="92" fillId="9" borderId="0" xfId="0" applyFont="1" applyFill="1" applyAlignment="1">
      <alignment horizontal="justify" vertical="center"/>
    </xf>
    <xf numFmtId="0" fontId="70" fillId="9" borderId="0" xfId="0" applyFont="1" applyFill="1" applyAlignment="1">
      <alignment vertical="center"/>
    </xf>
    <xf numFmtId="3" fontId="70" fillId="9" borderId="25" xfId="6" applyNumberFormat="1" applyFont="1" applyFill="1" applyBorder="1" applyAlignment="1">
      <alignment horizontal="right"/>
    </xf>
    <xf numFmtId="184" fontId="69" fillId="9" borderId="107" xfId="21" applyNumberFormat="1" applyFont="1" applyFill="1" applyBorder="1" applyAlignment="1">
      <alignment horizontal="center"/>
    </xf>
    <xf numFmtId="14" fontId="69" fillId="9" borderId="185" xfId="21" applyNumberFormat="1" applyFont="1" applyFill="1" applyBorder="1" applyAlignment="1">
      <alignment horizontal="center"/>
    </xf>
    <xf numFmtId="14" fontId="69" fillId="9" borderId="186" xfId="21" applyNumberFormat="1" applyFont="1" applyFill="1" applyBorder="1" applyAlignment="1">
      <alignment horizontal="center"/>
    </xf>
    <xf numFmtId="167" fontId="70" fillId="9" borderId="187" xfId="6" applyNumberFormat="1" applyFont="1" applyFill="1" applyBorder="1"/>
    <xf numFmtId="0" fontId="74" fillId="0" borderId="0" xfId="18" applyFont="1" applyAlignment="1">
      <alignment horizontal="center"/>
    </xf>
    <xf numFmtId="0" fontId="88" fillId="0" borderId="110" xfId="18" applyFont="1" applyBorder="1"/>
    <xf numFmtId="172" fontId="49" fillId="0" borderId="25" xfId="119" applyFont="1" applyBorder="1"/>
    <xf numFmtId="172" fontId="49" fillId="0" borderId="123" xfId="119" applyFont="1" applyBorder="1"/>
    <xf numFmtId="172" fontId="49" fillId="0" borderId="80" xfId="119" applyFont="1" applyBorder="1"/>
    <xf numFmtId="167" fontId="49" fillId="0" borderId="80" xfId="119" applyNumberFormat="1" applyFont="1" applyFill="1" applyBorder="1"/>
    <xf numFmtId="172" fontId="85" fillId="0" borderId="80" xfId="119" applyFont="1" applyBorder="1" applyAlignment="1">
      <alignment horizontal="center"/>
    </xf>
    <xf numFmtId="172" fontId="85" fillId="0" borderId="112" xfId="119" applyFont="1" applyBorder="1" applyAlignment="1">
      <alignment horizontal="center"/>
    </xf>
    <xf numFmtId="0" fontId="88" fillId="12" borderId="119" xfId="18" applyFont="1" applyFill="1" applyBorder="1"/>
    <xf numFmtId="172" fontId="48" fillId="12" borderId="80" xfId="119" applyFont="1" applyFill="1" applyBorder="1"/>
    <xf numFmtId="167" fontId="48" fillId="12" borderId="80" xfId="119" applyNumberFormat="1" applyFont="1" applyFill="1" applyBorder="1"/>
    <xf numFmtId="172" fontId="48" fillId="12" borderId="112" xfId="119" applyFont="1" applyFill="1" applyBorder="1"/>
    <xf numFmtId="172" fontId="48" fillId="0" borderId="80" xfId="119" applyFont="1" applyBorder="1"/>
    <xf numFmtId="167" fontId="48" fillId="0" borderId="80" xfId="119" applyNumberFormat="1" applyFont="1" applyBorder="1"/>
    <xf numFmtId="172" fontId="48" fillId="0" borderId="112" xfId="119" applyFont="1" applyBorder="1"/>
    <xf numFmtId="0" fontId="88" fillId="0" borderId="119" xfId="18" applyFont="1" applyFill="1" applyBorder="1"/>
    <xf numFmtId="172" fontId="49" fillId="0" borderId="80" xfId="119" applyFont="1" applyFill="1" applyBorder="1"/>
    <xf numFmtId="172" fontId="49" fillId="0" borderId="112" xfId="119" applyFont="1" applyFill="1" applyBorder="1"/>
    <xf numFmtId="167" fontId="49" fillId="0" borderId="112" xfId="119" applyNumberFormat="1" applyFont="1" applyFill="1" applyBorder="1"/>
    <xf numFmtId="167" fontId="48" fillId="12" borderId="112" xfId="119" applyNumberFormat="1" applyFont="1" applyFill="1" applyBorder="1"/>
    <xf numFmtId="172" fontId="48" fillId="0" borderId="115" xfId="119" applyFont="1" applyFill="1" applyBorder="1"/>
    <xf numFmtId="167" fontId="48" fillId="0" borderId="115" xfId="119" applyNumberFormat="1" applyFont="1" applyFill="1" applyBorder="1"/>
    <xf numFmtId="167" fontId="48" fillId="0" borderId="115" xfId="119" applyNumberFormat="1" applyFont="1" applyFill="1" applyBorder="1" applyAlignment="1" applyProtection="1"/>
    <xf numFmtId="167" fontId="48" fillId="0" borderId="115" xfId="119" applyNumberFormat="1" applyFont="1" applyBorder="1"/>
    <xf numFmtId="167" fontId="48" fillId="0" borderId="141" xfId="119" applyNumberFormat="1" applyFont="1" applyBorder="1"/>
    <xf numFmtId="0" fontId="69" fillId="12" borderId="111" xfId="19" applyFont="1" applyFill="1" applyBorder="1"/>
    <xf numFmtId="0" fontId="69" fillId="11" borderId="124" xfId="19" applyFont="1" applyFill="1" applyBorder="1" applyAlignment="1">
      <alignment horizontal="center" vertical="center"/>
    </xf>
    <xf numFmtId="0" fontId="69" fillId="11" borderId="121" xfId="19" applyFont="1" applyFill="1" applyBorder="1" applyAlignment="1">
      <alignment horizontal="center" vertical="center"/>
    </xf>
    <xf numFmtId="0" fontId="69" fillId="11" borderId="121" xfId="19" applyFont="1" applyFill="1" applyBorder="1" applyAlignment="1">
      <alignment horizontal="center" vertical="center" wrapText="1"/>
    </xf>
    <xf numFmtId="0" fontId="69" fillId="11" borderId="143" xfId="19" applyFont="1" applyFill="1" applyBorder="1" applyAlignment="1">
      <alignment horizontal="center" vertical="center" wrapText="1"/>
    </xf>
    <xf numFmtId="168" fontId="42" fillId="0" borderId="80" xfId="120" applyFont="1" applyFill="1" applyBorder="1"/>
    <xf numFmtId="168" fontId="42" fillId="0" borderId="112" xfId="120" applyFont="1" applyFill="1" applyBorder="1"/>
    <xf numFmtId="168" fontId="69" fillId="9" borderId="185" xfId="21" applyNumberFormat="1" applyFont="1" applyFill="1" applyBorder="1"/>
    <xf numFmtId="168" fontId="69" fillId="9" borderId="186" xfId="21" applyNumberFormat="1" applyFont="1" applyFill="1" applyBorder="1"/>
    <xf numFmtId="3" fontId="69" fillId="9" borderId="185" xfId="21" applyNumberFormat="1" applyFont="1" applyFill="1" applyBorder="1"/>
    <xf numFmtId="3" fontId="70" fillId="9" borderId="185" xfId="21" applyNumberFormat="1" applyFont="1" applyFill="1" applyBorder="1"/>
    <xf numFmtId="3" fontId="70" fillId="9" borderId="186" xfId="21" applyNumberFormat="1" applyFont="1" applyFill="1" applyBorder="1"/>
    <xf numFmtId="3" fontId="70" fillId="0" borderId="185" xfId="21" applyNumberFormat="1" applyFont="1" applyFill="1" applyBorder="1"/>
    <xf numFmtId="3" fontId="70" fillId="9" borderId="24" xfId="21" applyNumberFormat="1" applyFont="1" applyFill="1" applyBorder="1"/>
    <xf numFmtId="167" fontId="70" fillId="9" borderId="24" xfId="6" applyNumberFormat="1" applyFont="1" applyFill="1" applyBorder="1"/>
    <xf numFmtId="172" fontId="70" fillId="9" borderId="184" xfId="6" applyFont="1" applyFill="1" applyBorder="1"/>
    <xf numFmtId="172" fontId="70" fillId="9" borderId="186" xfId="6" applyFont="1" applyFill="1" applyBorder="1"/>
    <xf numFmtId="172" fontId="70" fillId="9" borderId="24" xfId="6" applyFont="1" applyFill="1" applyBorder="1"/>
    <xf numFmtId="0" fontId="69" fillId="9" borderId="24" xfId="21" applyFont="1" applyFill="1" applyBorder="1"/>
    <xf numFmtId="172" fontId="69" fillId="9" borderId="24" xfId="6" applyFont="1" applyFill="1" applyBorder="1"/>
    <xf numFmtId="3" fontId="69" fillId="9" borderId="24" xfId="21" applyNumberFormat="1" applyFont="1" applyFill="1" applyBorder="1"/>
    <xf numFmtId="9" fontId="48" fillId="9" borderId="24" xfId="25" applyFont="1" applyFill="1" applyBorder="1"/>
    <xf numFmtId="0" fontId="75" fillId="9" borderId="0" xfId="22" applyFont="1" applyFill="1"/>
    <xf numFmtId="0" fontId="69" fillId="9" borderId="0" xfId="22" applyFont="1" applyFill="1" applyBorder="1"/>
    <xf numFmtId="3" fontId="69" fillId="9" borderId="0" xfId="22" applyNumberFormat="1" applyFont="1" applyFill="1" applyBorder="1"/>
    <xf numFmtId="0" fontId="70" fillId="9" borderId="0" xfId="22" applyFont="1" applyFill="1"/>
    <xf numFmtId="0" fontId="82" fillId="0" borderId="0" xfId="16" applyFont="1" applyFill="1" applyBorder="1" applyAlignment="1">
      <alignment horizontal="left" vertical="center"/>
    </xf>
    <xf numFmtId="3" fontId="82" fillId="0" borderId="0" xfId="9" applyNumberFormat="1" applyFont="1" applyFill="1" applyBorder="1" applyAlignment="1">
      <alignment horizontal="right" vertical="center"/>
    </xf>
    <xf numFmtId="0" fontId="47" fillId="9" borderId="108" xfId="0" applyFont="1" applyFill="1" applyBorder="1" applyAlignment="1">
      <alignment horizontal="justify" vertical="center"/>
    </xf>
    <xf numFmtId="0" fontId="47" fillId="9" borderId="108" xfId="0" applyFont="1" applyFill="1" applyBorder="1" applyAlignment="1">
      <alignment horizontal="center" vertical="center"/>
    </xf>
    <xf numFmtId="0" fontId="94" fillId="9" borderId="147" xfId="0" applyFont="1" applyFill="1" applyBorder="1" applyAlignment="1">
      <alignment horizontal="center" vertical="center"/>
    </xf>
    <xf numFmtId="0" fontId="94" fillId="9" borderId="29" xfId="0" applyFont="1" applyFill="1" applyBorder="1" applyAlignment="1">
      <alignment horizontal="center" vertical="center"/>
    </xf>
    <xf numFmtId="3" fontId="94" fillId="9" borderId="29" xfId="0" applyNumberFormat="1" applyFont="1" applyFill="1" applyBorder="1" applyAlignment="1">
      <alignment horizontal="center" vertical="center"/>
    </xf>
    <xf numFmtId="0" fontId="76" fillId="9" borderId="29" xfId="0" applyFont="1" applyFill="1" applyBorder="1"/>
    <xf numFmtId="0" fontId="89" fillId="0" borderId="0" xfId="0" applyFont="1" applyAlignment="1">
      <alignment vertical="center"/>
    </xf>
    <xf numFmtId="0" fontId="70" fillId="11" borderId="125" xfId="19" applyFont="1" applyFill="1" applyBorder="1"/>
    <xf numFmtId="168" fontId="42" fillId="11" borderId="115" xfId="120" applyFont="1" applyFill="1" applyBorder="1"/>
    <xf numFmtId="168" fontId="42" fillId="11" borderId="141" xfId="120" applyFont="1" applyFill="1" applyBorder="1"/>
    <xf numFmtId="0" fontId="71" fillId="9" borderId="0" xfId="0" applyFont="1" applyFill="1" applyAlignment="1">
      <alignment horizontal="left" vertical="center"/>
    </xf>
    <xf numFmtId="0" fontId="71" fillId="9" borderId="0" xfId="0" applyFont="1" applyFill="1"/>
    <xf numFmtId="0" fontId="49" fillId="9" borderId="0" xfId="0" applyFont="1" applyFill="1" applyAlignment="1"/>
    <xf numFmtId="0" fontId="49" fillId="9" borderId="0" xfId="0" applyFont="1" applyFill="1" applyAlignment="1">
      <alignment vertical="center"/>
    </xf>
    <xf numFmtId="0" fontId="71" fillId="9" borderId="0" xfId="0" applyFont="1" applyFill="1" applyAlignment="1">
      <alignment horizontal="justify" vertical="center"/>
    </xf>
    <xf numFmtId="0" fontId="48" fillId="9" borderId="0" xfId="0" applyFont="1" applyFill="1" applyAlignment="1">
      <alignment vertical="center"/>
    </xf>
    <xf numFmtId="0" fontId="94" fillId="11" borderId="29" xfId="0" applyFont="1" applyFill="1" applyBorder="1" applyAlignment="1">
      <alignment horizontal="center" vertical="center"/>
    </xf>
    <xf numFmtId="0" fontId="94" fillId="11" borderId="50" xfId="0" applyFont="1" applyFill="1" applyBorder="1" applyAlignment="1">
      <alignment horizontal="center" vertical="center"/>
    </xf>
    <xf numFmtId="0" fontId="94" fillId="11" borderId="50" xfId="0" applyFont="1" applyFill="1" applyBorder="1" applyAlignment="1">
      <alignment horizontal="center" vertical="center" wrapText="1"/>
    </xf>
    <xf numFmtId="0" fontId="94" fillId="11" borderId="29" xfId="0" applyFont="1" applyFill="1" applyBorder="1" applyAlignment="1">
      <alignment horizontal="justify" vertical="center"/>
    </xf>
    <xf numFmtId="0" fontId="47" fillId="9" borderId="119" xfId="0" applyFont="1" applyFill="1" applyBorder="1" applyAlignment="1">
      <alignment horizontal="justify" vertical="center"/>
    </xf>
    <xf numFmtId="0" fontId="47" fillId="9" borderId="112" xfId="0" applyFont="1" applyFill="1" applyBorder="1" applyAlignment="1">
      <alignment horizontal="justify" vertical="center"/>
    </xf>
    <xf numFmtId="0" fontId="94" fillId="12" borderId="124" xfId="0" applyFont="1" applyFill="1" applyBorder="1" applyAlignment="1">
      <alignment horizontal="justify" vertical="center"/>
    </xf>
    <xf numFmtId="0" fontId="94" fillId="12" borderId="143" xfId="0" applyFont="1" applyFill="1" applyBorder="1" applyAlignment="1">
      <alignment horizontal="justify" vertical="center"/>
    </xf>
    <xf numFmtId="0" fontId="47" fillId="9" borderId="0" xfId="0" applyFont="1" applyFill="1" applyBorder="1" applyAlignment="1">
      <alignment horizontal="justify" vertical="center"/>
    </xf>
    <xf numFmtId="0" fontId="47" fillId="9" borderId="0" xfId="0" applyFont="1" applyFill="1" applyBorder="1" applyAlignment="1">
      <alignment horizontal="left" vertical="center" wrapText="1"/>
    </xf>
    <xf numFmtId="0" fontId="47" fillId="9" borderId="0" xfId="0" applyFont="1" applyFill="1" applyBorder="1" applyAlignment="1">
      <alignment horizontal="center" vertical="center"/>
    </xf>
    <xf numFmtId="3" fontId="47" fillId="9" borderId="0" xfId="0" applyNumberFormat="1" applyFont="1" applyFill="1" applyBorder="1" applyAlignment="1">
      <alignment horizontal="center" vertical="center"/>
    </xf>
    <xf numFmtId="0" fontId="49" fillId="9" borderId="125" xfId="0" applyFont="1" applyFill="1" applyBorder="1"/>
    <xf numFmtId="0" fontId="49" fillId="9" borderId="119" xfId="0" applyFont="1" applyFill="1" applyBorder="1" applyAlignment="1">
      <alignment vertical="center"/>
    </xf>
    <xf numFmtId="0" fontId="49" fillId="9" borderId="80" xfId="0" applyFont="1" applyFill="1" applyBorder="1" applyAlignment="1">
      <alignment vertical="center"/>
    </xf>
    <xf numFmtId="0" fontId="49" fillId="9" borderId="80" xfId="0" applyFont="1" applyFill="1" applyBorder="1" applyAlignment="1">
      <alignment vertical="center" wrapText="1"/>
    </xf>
    <xf numFmtId="3" fontId="49" fillId="9" borderId="80" xfId="0" applyNumberFormat="1" applyFont="1" applyFill="1" applyBorder="1" applyAlignment="1">
      <alignment vertical="center"/>
    </xf>
    <xf numFmtId="0" fontId="49" fillId="9" borderId="80" xfId="0" applyFont="1" applyFill="1" applyBorder="1" applyAlignment="1">
      <alignment horizontal="center" vertical="center" wrapText="1"/>
    </xf>
    <xf numFmtId="0" fontId="91" fillId="9" borderId="0" xfId="0" applyFont="1" applyFill="1" applyAlignment="1">
      <alignment horizontal="left" vertical="center"/>
    </xf>
    <xf numFmtId="0" fontId="95" fillId="0" borderId="0" xfId="21" applyFont="1" applyFill="1" applyBorder="1" applyAlignment="1">
      <alignment horizontal="center"/>
    </xf>
    <xf numFmtId="0" fontId="70" fillId="0" borderId="0" xfId="22" applyFont="1" applyFill="1"/>
    <xf numFmtId="14" fontId="70" fillId="0" borderId="0" xfId="22" applyNumberFormat="1" applyFont="1" applyFill="1"/>
    <xf numFmtId="0" fontId="69" fillId="0" borderId="153" xfId="22" applyFont="1" applyFill="1" applyBorder="1"/>
    <xf numFmtId="0" fontId="70" fillId="0" borderId="154" xfId="22" applyFont="1" applyFill="1" applyBorder="1"/>
    <xf numFmtId="0" fontId="70" fillId="0" borderId="153" xfId="22" applyFont="1" applyFill="1" applyBorder="1"/>
    <xf numFmtId="3" fontId="69" fillId="0" borderId="146" xfId="22" applyNumberFormat="1" applyFont="1" applyFill="1" applyBorder="1"/>
    <xf numFmtId="3" fontId="69" fillId="0" borderId="0" xfId="22" applyNumberFormat="1" applyFont="1" applyFill="1" applyBorder="1"/>
    <xf numFmtId="168" fontId="49" fillId="0" borderId="0" xfId="120" applyFont="1" applyFill="1"/>
    <xf numFmtId="168" fontId="70" fillId="0" borderId="0" xfId="22" applyNumberFormat="1" applyFont="1" applyFill="1"/>
    <xf numFmtId="3" fontId="70" fillId="0" borderId="0" xfId="22" applyNumberFormat="1" applyFont="1" applyFill="1"/>
    <xf numFmtId="14" fontId="49" fillId="9" borderId="80" xfId="0" applyNumberFormat="1" applyFont="1" applyFill="1" applyBorder="1" applyAlignment="1">
      <alignment horizontal="center" vertical="center"/>
    </xf>
    <xf numFmtId="3" fontId="49" fillId="9" borderId="112" xfId="0" applyNumberFormat="1" applyFont="1" applyFill="1" applyBorder="1" applyAlignment="1">
      <alignment vertical="center"/>
    </xf>
    <xf numFmtId="3" fontId="49" fillId="9" borderId="166" xfId="0" applyNumberFormat="1" applyFont="1" applyFill="1" applyBorder="1" applyAlignment="1">
      <alignment vertical="center"/>
    </xf>
    <xf numFmtId="3" fontId="49" fillId="9" borderId="122" xfId="0" applyNumberFormat="1" applyFont="1" applyFill="1" applyBorder="1" applyAlignment="1">
      <alignment vertical="center"/>
    </xf>
    <xf numFmtId="0" fontId="96" fillId="9" borderId="0" xfId="0" applyFont="1" applyFill="1"/>
    <xf numFmtId="0" fontId="88" fillId="9" borderId="0" xfId="0" applyFont="1" applyFill="1"/>
    <xf numFmtId="0" fontId="74" fillId="9" borderId="0" xfId="19" applyFont="1" applyFill="1"/>
    <xf numFmtId="0" fontId="91" fillId="9" borderId="0" xfId="0" applyFont="1" applyFill="1"/>
    <xf numFmtId="0" fontId="48" fillId="11" borderId="124" xfId="0" applyFont="1" applyFill="1" applyBorder="1" applyAlignment="1">
      <alignment horizontal="center" vertical="center"/>
    </xf>
    <xf numFmtId="0" fontId="48" fillId="11" borderId="143" xfId="0" applyFont="1" applyFill="1" applyBorder="1" applyAlignment="1">
      <alignment horizontal="center" wrapText="1"/>
    </xf>
    <xf numFmtId="9" fontId="9" fillId="9" borderId="112" xfId="25" applyFill="1" applyBorder="1"/>
    <xf numFmtId="9" fontId="9" fillId="9" borderId="141" xfId="25" applyFill="1" applyBorder="1"/>
    <xf numFmtId="0" fontId="47" fillId="9" borderId="109" xfId="0" applyFont="1" applyFill="1" applyBorder="1" applyAlignment="1">
      <alignment vertical="center"/>
    </xf>
    <xf numFmtId="0" fontId="70" fillId="0" borderId="0" xfId="0" applyFont="1" applyFill="1" applyAlignment="1">
      <alignment vertical="center"/>
    </xf>
    <xf numFmtId="3" fontId="80" fillId="0" borderId="0" xfId="16" applyNumberFormat="1" applyFont="1"/>
    <xf numFmtId="3" fontId="0" fillId="9" borderId="0" xfId="0" applyNumberFormat="1" applyFill="1"/>
    <xf numFmtId="0" fontId="48" fillId="12" borderId="29" xfId="0" applyFont="1" applyFill="1" applyBorder="1" applyAlignment="1">
      <alignment horizontal="center" vertical="center" wrapText="1"/>
    </xf>
    <xf numFmtId="168" fontId="49" fillId="9" borderId="0" xfId="0" applyNumberFormat="1" applyFont="1" applyFill="1"/>
    <xf numFmtId="0" fontId="49" fillId="9" borderId="80" xfId="0" applyFont="1" applyFill="1" applyBorder="1" applyAlignment="1">
      <alignment horizontal="center" vertical="center" wrapText="1"/>
    </xf>
    <xf numFmtId="0" fontId="70" fillId="0" borderId="119" xfId="20" applyFont="1" applyFill="1" applyBorder="1"/>
    <xf numFmtId="0" fontId="70" fillId="0" borderId="80" xfId="20" applyFont="1" applyFill="1" applyBorder="1" applyAlignment="1">
      <alignment horizontal="center"/>
    </xf>
    <xf numFmtId="167" fontId="70" fillId="0" borderId="80" xfId="6" applyNumberFormat="1" applyFont="1" applyFill="1" applyBorder="1"/>
    <xf numFmtId="167" fontId="70" fillId="0" borderId="112" xfId="6" applyNumberFormat="1" applyFont="1" applyFill="1" applyBorder="1"/>
    <xf numFmtId="0" fontId="70" fillId="0" borderId="0" xfId="20" applyFont="1" applyFill="1"/>
    <xf numFmtId="0" fontId="86" fillId="0" borderId="0" xfId="20" applyFont="1" applyFill="1"/>
    <xf numFmtId="0" fontId="100" fillId="9" borderId="0" xfId="0" applyFont="1" applyFill="1"/>
    <xf numFmtId="0" fontId="101" fillId="9" borderId="0" xfId="0" applyFont="1" applyFill="1"/>
    <xf numFmtId="0" fontId="102" fillId="9" borderId="0" xfId="0" applyFont="1" applyFill="1" applyAlignment="1">
      <alignment vertical="center"/>
    </xf>
    <xf numFmtId="0" fontId="101" fillId="9" borderId="0" xfId="0" applyFont="1" applyFill="1" applyAlignment="1">
      <alignment horizontal="right"/>
    </xf>
    <xf numFmtId="0" fontId="76" fillId="9" borderId="0" xfId="0" applyFont="1" applyFill="1" applyAlignment="1">
      <alignment vertical="center"/>
    </xf>
    <xf numFmtId="0" fontId="48" fillId="9" borderId="0" xfId="0" applyFont="1" applyFill="1" applyBorder="1"/>
    <xf numFmtId="0" fontId="103" fillId="9" borderId="0" xfId="0" applyFont="1" applyFill="1" applyAlignment="1">
      <alignment vertical="center"/>
    </xf>
    <xf numFmtId="0" fontId="47" fillId="9" borderId="103" xfId="12" applyFont="1" applyFill="1" applyBorder="1" applyAlignment="1">
      <alignment vertical="center" wrapText="1"/>
    </xf>
    <xf numFmtId="0" fontId="47" fillId="9" borderId="110" xfId="12" applyFont="1" applyFill="1" applyBorder="1" applyAlignment="1">
      <alignment vertical="center" wrapText="1"/>
    </xf>
    <xf numFmtId="0" fontId="47" fillId="9" borderId="104" xfId="12" applyFont="1" applyFill="1" applyBorder="1" applyAlignment="1">
      <alignment vertical="center" wrapText="1"/>
    </xf>
    <xf numFmtId="0" fontId="0" fillId="9" borderId="107" xfId="0" applyFill="1" applyBorder="1" applyAlignment="1">
      <alignment vertical="center" wrapText="1"/>
    </xf>
    <xf numFmtId="0" fontId="0" fillId="9" borderId="108" xfId="0" applyFill="1" applyBorder="1" applyAlignment="1">
      <alignment vertical="center" wrapText="1"/>
    </xf>
    <xf numFmtId="0" fontId="0" fillId="9" borderId="109" xfId="0" applyFill="1" applyBorder="1" applyAlignment="1">
      <alignment vertical="center" wrapText="1"/>
    </xf>
    <xf numFmtId="0" fontId="0" fillId="9" borderId="0" xfId="0" applyFill="1" applyBorder="1" applyAlignment="1">
      <alignment vertical="center" wrapText="1"/>
    </xf>
    <xf numFmtId="0" fontId="47" fillId="9" borderId="0" xfId="12" applyFont="1" applyFill="1" applyBorder="1" applyAlignment="1">
      <alignment vertical="center" wrapText="1"/>
    </xf>
    <xf numFmtId="0" fontId="101" fillId="9" borderId="0" xfId="20" applyFont="1" applyFill="1"/>
    <xf numFmtId="0" fontId="49" fillId="9" borderId="166" xfId="0" applyFont="1" applyFill="1" applyBorder="1" applyAlignment="1">
      <alignment horizontal="center" vertical="center"/>
    </xf>
    <xf numFmtId="0" fontId="49" fillId="9" borderId="166" xfId="0" applyFont="1" applyFill="1" applyBorder="1" applyAlignment="1">
      <alignment horizontal="center" vertical="center" wrapText="1"/>
    </xf>
    <xf numFmtId="14" fontId="49" fillId="9" borderId="166" xfId="0" applyNumberFormat="1" applyFont="1" applyFill="1" applyBorder="1" applyAlignment="1">
      <alignment horizontal="center" vertical="center"/>
    </xf>
    <xf numFmtId="0" fontId="49" fillId="9" borderId="171" xfId="0" applyFont="1" applyFill="1" applyBorder="1" applyAlignment="1">
      <alignment horizontal="left" vertical="center"/>
    </xf>
    <xf numFmtId="0" fontId="49" fillId="9" borderId="176" xfId="0" applyFont="1" applyFill="1" applyBorder="1" applyAlignment="1">
      <alignment horizontal="left" vertical="center"/>
    </xf>
    <xf numFmtId="168" fontId="24" fillId="9" borderId="25" xfId="7" applyFill="1" applyBorder="1" applyAlignment="1">
      <alignment horizontal="center" vertical="center" wrapText="1"/>
    </xf>
    <xf numFmtId="168" fontId="48" fillId="12" borderId="115" xfId="0" applyNumberFormat="1" applyFont="1" applyFill="1" applyBorder="1"/>
    <xf numFmtId="0" fontId="49" fillId="9" borderId="171" xfId="0" applyFont="1" applyFill="1" applyBorder="1" applyAlignment="1">
      <alignment horizontal="left"/>
    </xf>
    <xf numFmtId="0" fontId="47" fillId="9" borderId="125" xfId="0" applyFont="1" applyFill="1" applyBorder="1" applyAlignment="1">
      <alignment horizontal="justify" vertical="center"/>
    </xf>
    <xf numFmtId="0" fontId="47" fillId="9" borderId="141" xfId="0" applyFont="1" applyFill="1" applyBorder="1" applyAlignment="1">
      <alignment horizontal="justify" vertical="center"/>
    </xf>
    <xf numFmtId="0" fontId="49" fillId="9" borderId="176" xfId="0" applyFont="1" applyFill="1" applyBorder="1" applyAlignment="1">
      <alignment horizontal="left"/>
    </xf>
    <xf numFmtId="0" fontId="49" fillId="9" borderId="25" xfId="0" applyFont="1" applyFill="1" applyBorder="1" applyAlignment="1">
      <alignment horizontal="center"/>
    </xf>
    <xf numFmtId="0" fontId="49" fillId="9" borderId="25" xfId="0" applyFont="1" applyFill="1" applyBorder="1" applyAlignment="1">
      <alignment horizontal="center" wrapText="1"/>
    </xf>
    <xf numFmtId="3" fontId="49" fillId="9" borderId="25" xfId="0" applyNumberFormat="1" applyFont="1" applyFill="1" applyBorder="1" applyAlignment="1"/>
    <xf numFmtId="3" fontId="49" fillId="9" borderId="123" xfId="0" applyNumberFormat="1" applyFont="1" applyFill="1" applyBorder="1" applyAlignment="1"/>
    <xf numFmtId="0" fontId="89" fillId="9" borderId="0" xfId="0" applyFont="1" applyFill="1" applyAlignment="1">
      <alignment horizontal="left" vertical="center"/>
    </xf>
    <xf numFmtId="0" fontId="49" fillId="9" borderId="80" xfId="0" applyFont="1" applyFill="1" applyBorder="1" applyAlignment="1">
      <alignment horizontal="center" vertical="center" wrapText="1"/>
    </xf>
    <xf numFmtId="0" fontId="49" fillId="0" borderId="166" xfId="0" applyFont="1" applyFill="1" applyBorder="1" applyAlignment="1">
      <alignment horizontal="center"/>
    </xf>
    <xf numFmtId="0" fontId="49" fillId="0" borderId="80" xfId="0" applyFont="1" applyFill="1" applyBorder="1" applyAlignment="1">
      <alignment vertical="center"/>
    </xf>
    <xf numFmtId="0" fontId="49" fillId="0" borderId="166" xfId="0" applyFont="1" applyFill="1" applyBorder="1" applyAlignment="1">
      <alignment horizontal="center" vertical="center"/>
    </xf>
    <xf numFmtId="0" fontId="48" fillId="9" borderId="119" xfId="0" applyFont="1" applyFill="1" applyBorder="1" applyAlignment="1">
      <alignment wrapText="1"/>
    </xf>
    <xf numFmtId="0" fontId="70" fillId="0" borderId="119" xfId="18" applyFont="1" applyFill="1" applyBorder="1" applyAlignment="1">
      <alignment horizontal="left"/>
    </xf>
    <xf numFmtId="172" fontId="48" fillId="0" borderId="80" xfId="119" applyFont="1" applyFill="1" applyBorder="1"/>
    <xf numFmtId="172" fontId="48" fillId="0" borderId="112" xfId="119" applyFont="1" applyFill="1" applyBorder="1"/>
    <xf numFmtId="0" fontId="49" fillId="9" borderId="80" xfId="0" applyNumberFormat="1" applyFont="1" applyFill="1" applyBorder="1" applyAlignment="1">
      <alignment horizontal="right" vertical="center"/>
    </xf>
    <xf numFmtId="0" fontId="49" fillId="9" borderId="80" xfId="0" applyFont="1" applyFill="1" applyBorder="1" applyAlignment="1">
      <alignment horizontal="center" vertical="center" wrapText="1"/>
    </xf>
    <xf numFmtId="0" fontId="49" fillId="9" borderId="80" xfId="0" applyFont="1" applyFill="1" applyBorder="1" applyAlignment="1">
      <alignment horizontal="center"/>
    </xf>
    <xf numFmtId="0" fontId="47" fillId="12" borderId="50" xfId="0" applyFont="1" applyFill="1" applyBorder="1" applyAlignment="1">
      <alignment horizontal="left" vertical="center" wrapText="1"/>
    </xf>
    <xf numFmtId="0" fontId="47" fillId="12" borderId="50" xfId="0" applyFont="1" applyFill="1" applyBorder="1" applyAlignment="1">
      <alignment horizontal="left" vertical="center"/>
    </xf>
    <xf numFmtId="4" fontId="50" fillId="0" borderId="109" xfId="0" applyNumberFormat="1" applyFont="1" applyFill="1" applyBorder="1" applyAlignment="1">
      <alignment horizontal="justify" vertical="center"/>
    </xf>
    <xf numFmtId="168" fontId="24" fillId="9" borderId="123" xfId="7" applyFill="1" applyBorder="1" applyAlignment="1">
      <alignment horizontal="center" vertical="center" wrapText="1"/>
    </xf>
    <xf numFmtId="168" fontId="48" fillId="12" borderId="141" xfId="0" applyNumberFormat="1" applyFont="1" applyFill="1" applyBorder="1"/>
    <xf numFmtId="168" fontId="48" fillId="9" borderId="112" xfId="0" applyNumberFormat="1" applyFont="1" applyFill="1" applyBorder="1"/>
    <xf numFmtId="168" fontId="0" fillId="9" borderId="0" xfId="0" applyNumberFormat="1" applyFill="1"/>
    <xf numFmtId="168" fontId="22" fillId="9" borderId="0" xfId="7" applyFont="1" applyFill="1"/>
    <xf numFmtId="1" fontId="48" fillId="9" borderId="80" xfId="0" applyNumberFormat="1" applyFont="1" applyFill="1" applyBorder="1"/>
    <xf numFmtId="1" fontId="49" fillId="9" borderId="80" xfId="0" applyNumberFormat="1" applyFont="1" applyFill="1" applyBorder="1"/>
    <xf numFmtId="3" fontId="49" fillId="9" borderId="0" xfId="0" applyNumberFormat="1" applyFont="1" applyFill="1" applyBorder="1" applyAlignment="1">
      <alignment vertical="center"/>
    </xf>
    <xf numFmtId="0" fontId="49" fillId="9" borderId="112" xfId="0" applyNumberFormat="1" applyFont="1" applyFill="1" applyBorder="1" applyAlignment="1">
      <alignment horizontal="right" vertical="center"/>
    </xf>
    <xf numFmtId="168" fontId="24" fillId="0" borderId="0" xfId="7"/>
    <xf numFmtId="168" fontId="70" fillId="0" borderId="0" xfId="22" applyNumberFormat="1" applyFont="1"/>
    <xf numFmtId="3" fontId="80" fillId="0" borderId="188" xfId="16" applyNumberFormat="1" applyFont="1" applyFill="1" applyBorder="1" applyAlignment="1">
      <alignment horizontal="right" vertical="center"/>
    </xf>
    <xf numFmtId="3" fontId="49" fillId="0" borderId="80" xfId="0" applyNumberFormat="1" applyFont="1" applyFill="1" applyBorder="1" applyAlignment="1">
      <alignment horizontal="right" vertical="center"/>
    </xf>
    <xf numFmtId="3" fontId="49" fillId="0" borderId="109" xfId="0" applyNumberFormat="1" applyFont="1" applyFill="1" applyBorder="1" applyAlignment="1">
      <alignment horizontal="right" vertical="center"/>
    </xf>
    <xf numFmtId="3" fontId="49" fillId="0" borderId="80" xfId="0" applyNumberFormat="1" applyFont="1" applyFill="1" applyBorder="1" applyAlignment="1">
      <alignment wrapText="1"/>
    </xf>
    <xf numFmtId="3" fontId="49" fillId="0" borderId="80" xfId="0" applyNumberFormat="1" applyFont="1" applyFill="1" applyBorder="1"/>
    <xf numFmtId="3" fontId="70" fillId="0" borderId="87" xfId="21" applyNumberFormat="1" applyFont="1" applyFill="1" applyBorder="1"/>
    <xf numFmtId="0" fontId="48" fillId="12" borderId="80" xfId="0" applyFont="1" applyFill="1" applyBorder="1" applyAlignment="1">
      <alignment horizontal="center"/>
    </xf>
    <xf numFmtId="187" fontId="49" fillId="9" borderId="80" xfId="0" applyNumberFormat="1" applyFont="1" applyFill="1" applyBorder="1"/>
    <xf numFmtId="188" fontId="49" fillId="9" borderId="80" xfId="0" applyNumberFormat="1" applyFont="1" applyFill="1" applyBorder="1"/>
    <xf numFmtId="3" fontId="49" fillId="0" borderId="153" xfId="0" applyNumberFormat="1" applyFont="1" applyFill="1" applyBorder="1"/>
    <xf numFmtId="3" fontId="48" fillId="0" borderId="153" xfId="0" applyNumberFormat="1" applyFont="1" applyFill="1" applyBorder="1" applyAlignment="1">
      <alignment horizontal="right" vertical="center"/>
    </xf>
    <xf numFmtId="0" fontId="49" fillId="0" borderId="153" xfId="0" applyFont="1" applyFill="1" applyBorder="1"/>
    <xf numFmtId="3" fontId="49" fillId="0" borderId="154" xfId="0" applyNumberFormat="1" applyFont="1" applyFill="1" applyBorder="1"/>
    <xf numFmtId="0" fontId="48" fillId="9" borderId="125" xfId="0" applyFont="1" applyFill="1" applyBorder="1"/>
    <xf numFmtId="3" fontId="48" fillId="9" borderId="115" xfId="0" applyNumberFormat="1" applyFont="1" applyFill="1" applyBorder="1"/>
    <xf numFmtId="3" fontId="48" fillId="9" borderId="141" xfId="0" applyNumberFormat="1" applyFont="1" applyFill="1" applyBorder="1"/>
    <xf numFmtId="0" fontId="70" fillId="9" borderId="171" xfId="20" applyFont="1" applyFill="1" applyBorder="1"/>
    <xf numFmtId="0" fontId="70" fillId="9" borderId="166" xfId="20" applyFont="1" applyFill="1" applyBorder="1" applyAlignment="1">
      <alignment horizontal="center"/>
    </xf>
    <xf numFmtId="4" fontId="70" fillId="9" borderId="166" xfId="20" applyNumberFormat="1" applyFont="1" applyFill="1" applyBorder="1"/>
    <xf numFmtId="0" fontId="69" fillId="9" borderId="28" xfId="21" applyFont="1" applyFill="1" applyBorder="1"/>
    <xf numFmtId="3" fontId="69" fillId="9" borderId="189" xfId="21" applyNumberFormat="1" applyFont="1" applyFill="1" applyBorder="1"/>
    <xf numFmtId="3" fontId="69" fillId="9" borderId="76" xfId="21" applyNumberFormat="1" applyFont="1" applyFill="1" applyBorder="1"/>
    <xf numFmtId="3" fontId="69" fillId="9" borderId="77" xfId="21" applyNumberFormat="1" applyFont="1" applyFill="1" applyBorder="1"/>
    <xf numFmtId="0" fontId="69" fillId="11" borderId="121" xfId="20" applyFont="1" applyFill="1" applyBorder="1" applyAlignment="1">
      <alignment horizontal="center" wrapText="1"/>
    </xf>
    <xf numFmtId="3" fontId="69" fillId="11" borderId="182" xfId="20" applyNumberFormat="1" applyFont="1" applyFill="1" applyBorder="1" applyAlignment="1">
      <alignment horizontal="center" vertical="center" wrapText="1"/>
    </xf>
    <xf numFmtId="3" fontId="69" fillId="11" borderId="121" xfId="20" applyNumberFormat="1" applyFont="1" applyFill="1" applyBorder="1" applyAlignment="1">
      <alignment horizontal="center" wrapText="1"/>
    </xf>
    <xf numFmtId="3" fontId="69" fillId="11" borderId="143" xfId="20" applyNumberFormat="1" applyFont="1" applyFill="1" applyBorder="1" applyAlignment="1">
      <alignment horizontal="center" wrapText="1"/>
    </xf>
    <xf numFmtId="3" fontId="69" fillId="11" borderId="142" xfId="20" applyNumberFormat="1" applyFont="1" applyFill="1" applyBorder="1" applyAlignment="1">
      <alignment horizontal="center"/>
    </xf>
    <xf numFmtId="3" fontId="69" fillId="11" borderId="150" xfId="20" applyNumberFormat="1" applyFont="1" applyFill="1" applyBorder="1" applyAlignment="1">
      <alignment horizontal="center"/>
    </xf>
    <xf numFmtId="14" fontId="69" fillId="11" borderId="94" xfId="20" applyNumberFormat="1" applyFont="1" applyFill="1" applyBorder="1" applyAlignment="1">
      <alignment horizontal="center"/>
    </xf>
    <xf numFmtId="14" fontId="69" fillId="11" borderId="105" xfId="20" applyNumberFormat="1" applyFont="1" applyFill="1" applyBorder="1" applyAlignment="1">
      <alignment horizontal="center"/>
    </xf>
    <xf numFmtId="0" fontId="69" fillId="11" borderId="125" xfId="20" applyFont="1" applyFill="1" applyBorder="1"/>
    <xf numFmtId="0" fontId="69" fillId="11" borderId="115" xfId="20" applyFont="1" applyFill="1" applyBorder="1"/>
    <xf numFmtId="4" fontId="69" fillId="11" borderId="115" xfId="20" applyNumberFormat="1" applyFont="1" applyFill="1" applyBorder="1"/>
    <xf numFmtId="3" fontId="69" fillId="11" borderId="115" xfId="20" applyNumberFormat="1" applyFont="1" applyFill="1" applyBorder="1"/>
    <xf numFmtId="3" fontId="69" fillId="11" borderId="141" xfId="20" applyNumberFormat="1" applyFont="1" applyFill="1" applyBorder="1"/>
    <xf numFmtId="167" fontId="70" fillId="9" borderId="166" xfId="6" applyNumberFormat="1" applyFont="1" applyFill="1" applyBorder="1"/>
    <xf numFmtId="167" fontId="70" fillId="9" borderId="122" xfId="6" applyNumberFormat="1" applyFont="1" applyFill="1" applyBorder="1"/>
    <xf numFmtId="0" fontId="69" fillId="11" borderId="124" xfId="20" applyFont="1" applyFill="1" applyBorder="1"/>
    <xf numFmtId="0" fontId="69" fillId="11" borderId="121" xfId="20" applyFont="1" applyFill="1" applyBorder="1"/>
    <xf numFmtId="4" fontId="69" fillId="11" borderId="121" xfId="20" applyNumberFormat="1" applyFont="1" applyFill="1" applyBorder="1"/>
    <xf numFmtId="3" fontId="69" fillId="11" borderId="121" xfId="20" applyNumberFormat="1" applyFont="1" applyFill="1" applyBorder="1"/>
    <xf numFmtId="3" fontId="69" fillId="11" borderId="143" xfId="20" applyNumberFormat="1" applyFont="1" applyFill="1" applyBorder="1"/>
    <xf numFmtId="168" fontId="11" fillId="12" borderId="121" xfId="7" applyFont="1" applyFill="1" applyBorder="1" applyAlignment="1">
      <alignment horizontal="center" vertical="center" wrapText="1"/>
    </xf>
    <xf numFmtId="9" fontId="9" fillId="9" borderId="0" xfId="25" applyFill="1" applyBorder="1"/>
    <xf numFmtId="176" fontId="9" fillId="9" borderId="122" xfId="25" applyNumberFormat="1" applyFill="1" applyBorder="1"/>
    <xf numFmtId="0" fontId="49" fillId="9" borderId="171" xfId="0" applyFont="1" applyFill="1" applyBorder="1" applyAlignment="1">
      <alignment wrapText="1"/>
    </xf>
    <xf numFmtId="3" fontId="49" fillId="9" borderId="166" xfId="0" applyNumberFormat="1" applyFont="1" applyFill="1" applyBorder="1"/>
    <xf numFmtId="168" fontId="49" fillId="9" borderId="166" xfId="7" applyFont="1" applyFill="1" applyBorder="1"/>
    <xf numFmtId="168" fontId="48" fillId="9" borderId="115" xfId="7" applyFont="1" applyFill="1" applyBorder="1"/>
    <xf numFmtId="168" fontId="49" fillId="9" borderId="80" xfId="7" applyFont="1" applyFill="1" applyBorder="1"/>
    <xf numFmtId="1" fontId="49" fillId="9" borderId="80" xfId="7" applyNumberFormat="1" applyFont="1" applyFill="1" applyBorder="1"/>
    <xf numFmtId="168" fontId="49" fillId="9" borderId="112" xfId="7" applyFont="1" applyFill="1" applyBorder="1"/>
    <xf numFmtId="168" fontId="49" fillId="9" borderId="121" xfId="7" applyFont="1" applyFill="1" applyBorder="1"/>
    <xf numFmtId="168" fontId="49" fillId="9" borderId="122" xfId="7" applyFont="1" applyFill="1" applyBorder="1"/>
    <xf numFmtId="168" fontId="48" fillId="9" borderId="141" xfId="7" applyFont="1" applyFill="1" applyBorder="1"/>
    <xf numFmtId="168" fontId="106" fillId="9" borderId="80" xfId="7" applyFont="1" applyFill="1" applyBorder="1"/>
    <xf numFmtId="168" fontId="106" fillId="9" borderId="112" xfId="7" applyFont="1" applyFill="1" applyBorder="1"/>
    <xf numFmtId="0" fontId="22" fillId="0" borderId="0" xfId="12" applyFont="1" applyFill="1" applyBorder="1" applyAlignment="1">
      <alignment horizontal="center"/>
    </xf>
    <xf numFmtId="0" fontId="11" fillId="0" borderId="0" xfId="0" applyFont="1" applyBorder="1" applyAlignment="1">
      <alignment horizontal="center"/>
    </xf>
    <xf numFmtId="0" fontId="11" fillId="9" borderId="0" xfId="0" applyFont="1" applyFill="1" applyAlignment="1">
      <alignment horizontal="center" vertical="center"/>
    </xf>
    <xf numFmtId="0" fontId="47" fillId="9" borderId="145" xfId="0" applyFont="1" applyFill="1" applyBorder="1" applyAlignment="1">
      <alignment vertical="center" wrapText="1"/>
    </xf>
    <xf numFmtId="0" fontId="47" fillId="9" borderId="147" xfId="0" applyFont="1" applyFill="1" applyBorder="1" applyAlignment="1">
      <alignment vertical="center" wrapText="1"/>
    </xf>
    <xf numFmtId="0" fontId="44" fillId="9" borderId="0" xfId="0" applyFont="1" applyFill="1" applyAlignment="1">
      <alignment horizontal="center"/>
    </xf>
    <xf numFmtId="0" fontId="47" fillId="9" borderId="103" xfId="12" applyFont="1" applyFill="1" applyBorder="1" applyAlignment="1">
      <alignment horizontal="left" vertical="center" wrapText="1"/>
    </xf>
    <xf numFmtId="0" fontId="47" fillId="9" borderId="107" xfId="12" applyFont="1" applyFill="1" applyBorder="1" applyAlignment="1">
      <alignment horizontal="left" vertical="center" wrapText="1"/>
    </xf>
    <xf numFmtId="0" fontId="105" fillId="9" borderId="0" xfId="12" applyFont="1" applyFill="1" applyBorder="1" applyAlignment="1">
      <alignment horizontal="center" vertical="center" wrapText="1"/>
    </xf>
    <xf numFmtId="0" fontId="76" fillId="9" borderId="0" xfId="0" applyFont="1" applyFill="1" applyAlignment="1">
      <alignment horizontal="center" vertical="center"/>
    </xf>
    <xf numFmtId="0" fontId="91" fillId="9" borderId="0" xfId="0" applyFont="1" applyFill="1" applyAlignment="1">
      <alignment horizontal="center" vertical="center"/>
    </xf>
    <xf numFmtId="0" fontId="11" fillId="0" borderId="0" xfId="0" applyFont="1" applyAlignment="1">
      <alignment horizontal="center" vertical="center"/>
    </xf>
    <xf numFmtId="0" fontId="69" fillId="9" borderId="0" xfId="21" applyFont="1" applyFill="1" applyBorder="1" applyAlignment="1">
      <alignment horizontal="center"/>
    </xf>
    <xf numFmtId="0" fontId="72" fillId="9" borderId="0" xfId="21" applyFont="1" applyFill="1" applyBorder="1" applyAlignment="1">
      <alignment horizontal="center"/>
    </xf>
    <xf numFmtId="0" fontId="98" fillId="9" borderId="0" xfId="21" applyFont="1" applyFill="1" applyBorder="1" applyAlignment="1">
      <alignment horizontal="center"/>
    </xf>
    <xf numFmtId="0" fontId="73" fillId="9" borderId="0" xfId="21" applyFont="1" applyFill="1" applyBorder="1" applyAlignment="1">
      <alignment horizontal="center"/>
    </xf>
    <xf numFmtId="0" fontId="69" fillId="9" borderId="126" xfId="21" applyFont="1" applyFill="1" applyBorder="1" applyAlignment="1">
      <alignment horizontal="center" vertical="center"/>
    </xf>
    <xf numFmtId="0" fontId="69" fillId="9" borderId="101" xfId="21" applyFont="1" applyFill="1" applyBorder="1" applyAlignment="1">
      <alignment horizontal="center" vertical="center"/>
    </xf>
    <xf numFmtId="0" fontId="69" fillId="9" borderId="184" xfId="21" applyFont="1" applyFill="1" applyBorder="1" applyAlignment="1">
      <alignment horizontal="center" vertical="center"/>
    </xf>
    <xf numFmtId="0" fontId="69" fillId="9" borderId="102" xfId="21" applyFont="1" applyFill="1" applyBorder="1" applyAlignment="1">
      <alignment horizontal="center" vertical="center"/>
    </xf>
    <xf numFmtId="0" fontId="72" fillId="0" borderId="0" xfId="21" applyFont="1" applyBorder="1" applyAlignment="1">
      <alignment horizontal="center"/>
    </xf>
    <xf numFmtId="0" fontId="69" fillId="12" borderId="145" xfId="21" applyFont="1" applyFill="1" applyBorder="1" applyAlignment="1">
      <alignment horizontal="center" vertical="center"/>
    </xf>
    <xf numFmtId="0" fontId="69" fillId="12" borderId="147" xfId="21" applyFont="1" applyFill="1" applyBorder="1" applyAlignment="1">
      <alignment horizontal="center" vertical="center"/>
    </xf>
    <xf numFmtId="0" fontId="99" fillId="0" borderId="0" xfId="22" applyFont="1" applyBorder="1" applyAlignment="1">
      <alignment horizontal="center" vertical="center" wrapText="1"/>
    </xf>
    <xf numFmtId="0" fontId="76" fillId="0" borderId="0" xfId="22" applyFont="1" applyBorder="1" applyAlignment="1">
      <alignment horizontal="center" vertical="center"/>
    </xf>
    <xf numFmtId="0" fontId="81" fillId="0" borderId="0" xfId="16" applyFont="1" applyBorder="1" applyAlignment="1">
      <alignment horizontal="center" vertical="center"/>
    </xf>
    <xf numFmtId="0" fontId="82" fillId="0" borderId="111" xfId="16" applyFont="1" applyBorder="1" applyAlignment="1">
      <alignment horizontal="left" vertical="center" wrapText="1"/>
    </xf>
    <xf numFmtId="0" fontId="82" fillId="0" borderId="92" xfId="16" applyFont="1" applyBorder="1" applyAlignment="1">
      <alignment horizontal="left" vertical="center" wrapText="1"/>
    </xf>
    <xf numFmtId="0" fontId="82" fillId="0" borderId="98" xfId="16" applyFont="1" applyBorder="1" applyAlignment="1">
      <alignment horizontal="left" vertical="center" wrapText="1"/>
    </xf>
    <xf numFmtId="0" fontId="74" fillId="0" borderId="0" xfId="23" applyFont="1" applyBorder="1" applyAlignment="1">
      <alignment horizontal="center" vertical="center"/>
    </xf>
    <xf numFmtId="0" fontId="69" fillId="12" borderId="61" xfId="23" applyFont="1" applyFill="1" applyBorder="1" applyAlignment="1">
      <alignment horizontal="center" vertical="center"/>
    </xf>
    <xf numFmtId="0" fontId="69" fillId="12" borderId="107" xfId="23" applyFont="1" applyFill="1" applyBorder="1" applyAlignment="1">
      <alignment horizontal="center" vertical="center"/>
    </xf>
    <xf numFmtId="0" fontId="69" fillId="12" borderId="79" xfId="23" applyFont="1" applyFill="1" applyBorder="1" applyAlignment="1">
      <alignment horizontal="center" vertical="center"/>
    </xf>
    <xf numFmtId="0" fontId="69" fillId="12" borderId="168" xfId="23" applyFont="1" applyFill="1" applyBorder="1" applyAlignment="1">
      <alignment horizontal="center" vertical="center"/>
    </xf>
    <xf numFmtId="0" fontId="69" fillId="9" borderId="0" xfId="23" applyFont="1" applyFill="1" applyBorder="1" applyAlignment="1">
      <alignment horizontal="center"/>
    </xf>
    <xf numFmtId="0" fontId="69" fillId="12" borderId="103" xfId="23" applyFont="1" applyFill="1" applyBorder="1" applyAlignment="1">
      <alignment horizontal="center" vertical="center"/>
    </xf>
    <xf numFmtId="0" fontId="69" fillId="12" borderId="110" xfId="23" applyFont="1" applyFill="1" applyBorder="1" applyAlignment="1">
      <alignment horizontal="center" vertical="center"/>
    </xf>
    <xf numFmtId="0" fontId="69" fillId="12" borderId="126" xfId="23" applyFont="1" applyFill="1" applyBorder="1" applyAlignment="1">
      <alignment horizontal="center" vertical="center"/>
    </xf>
    <xf numFmtId="0" fontId="88" fillId="9" borderId="0" xfId="23" applyFont="1" applyFill="1" applyBorder="1" applyAlignment="1">
      <alignment horizontal="center"/>
    </xf>
    <xf numFmtId="0" fontId="85" fillId="9" borderId="0" xfId="23" applyFont="1" applyFill="1" applyBorder="1" applyAlignment="1">
      <alignment horizontal="center"/>
    </xf>
    <xf numFmtId="0" fontId="69" fillId="12" borderId="9" xfId="23" applyFont="1" applyFill="1" applyBorder="1" applyAlignment="1">
      <alignment horizontal="center" vertical="center"/>
    </xf>
    <xf numFmtId="0" fontId="69" fillId="12" borderId="142" xfId="23" applyFont="1" applyFill="1" applyBorder="1" applyAlignment="1">
      <alignment horizontal="center" vertical="center"/>
    </xf>
    <xf numFmtId="0" fontId="69" fillId="12" borderId="151" xfId="23" applyFont="1" applyFill="1" applyBorder="1" applyAlignment="1">
      <alignment horizontal="center" vertical="center"/>
    </xf>
    <xf numFmtId="0" fontId="69" fillId="12" borderId="173" xfId="23" applyFont="1" applyFill="1" applyBorder="1" applyAlignment="1">
      <alignment horizontal="center" vertical="center" wrapText="1"/>
    </xf>
    <xf numFmtId="0" fontId="69" fillId="12" borderId="178" xfId="23" applyFont="1" applyFill="1" applyBorder="1" applyAlignment="1">
      <alignment horizontal="center" vertical="center"/>
    </xf>
    <xf numFmtId="0" fontId="69" fillId="12" borderId="100" xfId="23" applyFont="1" applyFill="1" applyBorder="1" applyAlignment="1">
      <alignment horizontal="center" vertical="center"/>
    </xf>
    <xf numFmtId="0" fontId="69" fillId="12" borderId="22" xfId="23" applyFont="1" applyFill="1" applyBorder="1" applyAlignment="1">
      <alignment horizontal="center" vertical="center"/>
    </xf>
    <xf numFmtId="0" fontId="69" fillId="12" borderId="177" xfId="23" applyFont="1" applyFill="1" applyBorder="1" applyAlignment="1">
      <alignment horizontal="center" vertical="center"/>
    </xf>
    <xf numFmtId="0" fontId="69" fillId="12" borderId="148" xfId="23" applyFont="1" applyFill="1" applyBorder="1" applyAlignment="1">
      <alignment horizontal="center" vertical="center"/>
    </xf>
    <xf numFmtId="0" fontId="69" fillId="12" borderId="173" xfId="23" applyFont="1" applyFill="1" applyBorder="1" applyAlignment="1">
      <alignment horizontal="center" vertical="center"/>
    </xf>
    <xf numFmtId="0" fontId="48" fillId="9" borderId="0" xfId="0" applyFont="1" applyFill="1" applyAlignment="1">
      <alignment horizontal="center" vertical="center"/>
    </xf>
    <xf numFmtId="0" fontId="49" fillId="9" borderId="0" xfId="0" applyFont="1" applyFill="1" applyAlignment="1">
      <alignment horizontal="left"/>
    </xf>
    <xf numFmtId="0" fontId="49" fillId="9" borderId="0" xfId="0" applyFont="1" applyFill="1" applyAlignment="1">
      <alignment horizontal="left" wrapText="1"/>
    </xf>
    <xf numFmtId="0" fontId="49" fillId="9" borderId="0" xfId="0" applyFont="1" applyFill="1" applyAlignment="1">
      <alignment horizontal="left" vertical="top"/>
    </xf>
    <xf numFmtId="37" fontId="0" fillId="0" borderId="0" xfId="24" applyFont="1" applyBorder="1" applyAlignment="1">
      <alignment horizontal="center"/>
    </xf>
    <xf numFmtId="37" fontId="17" fillId="0" borderId="0" xfId="24" applyFont="1" applyBorder="1" applyAlignment="1">
      <alignment horizontal="center"/>
    </xf>
    <xf numFmtId="37" fontId="9" fillId="0" borderId="0" xfId="24" applyFont="1" applyAlignment="1">
      <alignment horizontal="center"/>
    </xf>
    <xf numFmtId="37" fontId="15" fillId="0" borderId="0" xfId="24" applyFont="1" applyBorder="1" applyAlignment="1">
      <alignment horizontal="center"/>
    </xf>
    <xf numFmtId="37" fontId="16" fillId="0" borderId="0" xfId="24" applyFont="1" applyBorder="1" applyAlignment="1">
      <alignment horizontal="center"/>
    </xf>
    <xf numFmtId="0" fontId="89" fillId="9" borderId="0" xfId="0" applyFont="1" applyFill="1" applyAlignment="1">
      <alignment horizontal="left" vertical="center" wrapText="1"/>
    </xf>
    <xf numFmtId="0" fontId="69" fillId="11" borderId="121" xfId="20" applyFont="1" applyFill="1" applyBorder="1" applyAlignment="1">
      <alignment horizontal="center" vertical="center" wrapText="1"/>
    </xf>
    <xf numFmtId="0" fontId="69" fillId="11" borderId="80" xfId="20" applyFont="1" applyFill="1" applyBorder="1" applyAlignment="1">
      <alignment horizontal="center" vertical="center" wrapText="1"/>
    </xf>
    <xf numFmtId="0" fontId="69" fillId="11" borderId="115" xfId="20" applyFont="1" applyFill="1" applyBorder="1" applyAlignment="1">
      <alignment horizontal="center" vertical="center" wrapText="1"/>
    </xf>
    <xf numFmtId="0" fontId="69" fillId="11" borderId="80" xfId="20" applyFont="1" applyFill="1" applyBorder="1" applyAlignment="1">
      <alignment horizontal="center" vertical="center"/>
    </xf>
    <xf numFmtId="0" fontId="69" fillId="11" borderId="115" xfId="20" applyFont="1" applyFill="1" applyBorder="1" applyAlignment="1">
      <alignment horizontal="center" vertical="center"/>
    </xf>
    <xf numFmtId="0" fontId="69" fillId="11" borderId="175" xfId="20" applyFont="1" applyFill="1" applyBorder="1" applyAlignment="1">
      <alignment horizontal="center" vertical="center"/>
    </xf>
    <xf numFmtId="0" fontId="69" fillId="11" borderId="129" xfId="20" applyFont="1" applyFill="1" applyBorder="1" applyAlignment="1">
      <alignment horizontal="center" vertical="center"/>
    </xf>
    <xf numFmtId="0" fontId="69" fillId="11" borderId="183" xfId="20" applyFont="1" applyFill="1" applyBorder="1" applyAlignment="1">
      <alignment horizontal="center" vertical="center"/>
    </xf>
    <xf numFmtId="3" fontId="69" fillId="11" borderId="166" xfId="20" applyNumberFormat="1" applyFont="1" applyFill="1" applyBorder="1" applyAlignment="1">
      <alignment horizontal="center"/>
    </xf>
    <xf numFmtId="3" fontId="69" fillId="11" borderId="94" xfId="20" applyNumberFormat="1" applyFont="1" applyFill="1" applyBorder="1" applyAlignment="1">
      <alignment horizontal="center"/>
    </xf>
    <xf numFmtId="0" fontId="88" fillId="9" borderId="0" xfId="20" applyFont="1" applyFill="1" applyBorder="1" applyAlignment="1">
      <alignment horizontal="center"/>
    </xf>
    <xf numFmtId="0" fontId="70" fillId="9" borderId="0" xfId="20" applyFont="1" applyFill="1" applyBorder="1" applyAlignment="1">
      <alignment horizontal="center"/>
    </xf>
    <xf numFmtId="3" fontId="70" fillId="9" borderId="0" xfId="20" applyNumberFormat="1" applyFont="1" applyFill="1" applyAlignment="1">
      <alignment horizontal="center"/>
    </xf>
    <xf numFmtId="0" fontId="74" fillId="9" borderId="0" xfId="20" applyFont="1" applyFill="1" applyBorder="1" applyAlignment="1">
      <alignment horizontal="center"/>
    </xf>
    <xf numFmtId="0" fontId="48" fillId="12" borderId="80" xfId="0" applyFont="1" applyFill="1" applyBorder="1" applyAlignment="1">
      <alignment horizontal="center"/>
    </xf>
    <xf numFmtId="0" fontId="89" fillId="9" borderId="0" xfId="0" applyFont="1" applyFill="1" applyAlignment="1">
      <alignment horizontal="left" vertical="center"/>
    </xf>
    <xf numFmtId="0" fontId="48" fillId="12" borderId="166" xfId="0" applyFont="1" applyFill="1" applyBorder="1" applyAlignment="1">
      <alignment horizontal="center"/>
    </xf>
    <xf numFmtId="0" fontId="48" fillId="12" borderId="25" xfId="0" applyFont="1" applyFill="1" applyBorder="1" applyAlignment="1">
      <alignment horizontal="center"/>
    </xf>
    <xf numFmtId="0" fontId="69" fillId="0" borderId="0" xfId="18" applyFont="1" applyBorder="1" applyAlignment="1">
      <alignment horizontal="center"/>
    </xf>
    <xf numFmtId="0" fontId="74" fillId="0" borderId="0" xfId="18" applyFont="1" applyAlignment="1">
      <alignment horizontal="center"/>
    </xf>
    <xf numFmtId="0" fontId="89" fillId="0" borderId="0" xfId="0" applyFont="1" applyAlignment="1">
      <alignment horizontal="left" vertical="center" wrapText="1"/>
    </xf>
    <xf numFmtId="0" fontId="69" fillId="12" borderId="28" xfId="18" applyFont="1" applyFill="1" applyBorder="1" applyAlignment="1">
      <alignment horizontal="center"/>
    </xf>
    <xf numFmtId="0" fontId="69" fillId="12" borderId="30" xfId="18" applyFont="1" applyFill="1" applyBorder="1" applyAlignment="1">
      <alignment horizontal="center"/>
    </xf>
    <xf numFmtId="0" fontId="69" fillId="12" borderId="50" xfId="18" applyFont="1" applyFill="1" applyBorder="1" applyAlignment="1">
      <alignment horizontal="center"/>
    </xf>
    <xf numFmtId="0" fontId="69" fillId="12" borderId="61" xfId="18" applyFont="1" applyFill="1" applyBorder="1" applyAlignment="1">
      <alignment horizontal="center"/>
    </xf>
    <xf numFmtId="0" fontId="69" fillId="12" borderId="107" xfId="18" applyFont="1" applyFill="1" applyBorder="1" applyAlignment="1">
      <alignment horizontal="center"/>
    </xf>
    <xf numFmtId="0" fontId="69" fillId="12" borderId="145" xfId="18" applyFont="1" applyFill="1" applyBorder="1" applyAlignment="1">
      <alignment horizontal="center" vertical="center" wrapText="1"/>
    </xf>
    <xf numFmtId="0" fontId="69" fillId="12" borderId="146" xfId="18" applyFont="1" applyFill="1" applyBorder="1" applyAlignment="1">
      <alignment horizontal="center" vertical="center" wrapText="1"/>
    </xf>
    <xf numFmtId="0" fontId="69" fillId="12" borderId="147" xfId="18" applyFont="1" applyFill="1" applyBorder="1" applyAlignment="1">
      <alignment horizontal="center" vertical="center" wrapText="1"/>
    </xf>
    <xf numFmtId="0" fontId="69" fillId="12" borderId="145" xfId="18" applyFont="1" applyFill="1" applyBorder="1" applyAlignment="1">
      <alignment horizontal="center" vertical="center"/>
    </xf>
    <xf numFmtId="0" fontId="69" fillId="12" borderId="146" xfId="18" applyFont="1" applyFill="1" applyBorder="1" applyAlignment="1">
      <alignment horizontal="center" vertical="center"/>
    </xf>
    <xf numFmtId="0" fontId="69" fillId="12" borderId="147" xfId="18" applyFont="1" applyFill="1" applyBorder="1" applyAlignment="1">
      <alignment horizontal="center" vertical="center"/>
    </xf>
    <xf numFmtId="0" fontId="69" fillId="12" borderId="107" xfId="18" applyFont="1" applyFill="1" applyBorder="1" applyAlignment="1">
      <alignment horizontal="center" vertical="center"/>
    </xf>
    <xf numFmtId="0" fontId="69" fillId="12" borderId="108" xfId="18" applyFont="1" applyFill="1" applyBorder="1" applyAlignment="1">
      <alignment horizontal="center" vertical="center"/>
    </xf>
    <xf numFmtId="0" fontId="69" fillId="12" borderId="109" xfId="18" applyFont="1" applyFill="1" applyBorder="1" applyAlignment="1">
      <alignment horizontal="center" vertical="center"/>
    </xf>
    <xf numFmtId="0" fontId="74" fillId="0" borderId="0" xfId="19" applyFont="1" applyFill="1" applyAlignment="1">
      <alignment horizontal="center"/>
    </xf>
    <xf numFmtId="0" fontId="69" fillId="0" borderId="0" xfId="19" applyFont="1" applyFill="1" applyBorder="1" applyAlignment="1">
      <alignment horizontal="center"/>
    </xf>
    <xf numFmtId="0" fontId="69" fillId="12" borderId="103" xfId="19" applyFont="1" applyFill="1" applyBorder="1" applyAlignment="1">
      <alignment horizontal="center" vertical="center" wrapText="1"/>
    </xf>
    <xf numFmtId="0" fontId="69" fillId="12" borderId="110" xfId="19" applyFont="1" applyFill="1" applyBorder="1" applyAlignment="1">
      <alignment horizontal="center" vertical="center" wrapText="1"/>
    </xf>
    <xf numFmtId="0" fontId="69" fillId="12" borderId="130" xfId="19" applyFont="1" applyFill="1" applyBorder="1" applyAlignment="1">
      <alignment horizontal="center" vertical="center" wrapText="1"/>
    </xf>
    <xf numFmtId="0" fontId="69" fillId="12" borderId="185" xfId="19" applyFont="1" applyFill="1" applyBorder="1" applyAlignment="1">
      <alignment horizontal="center" vertical="center" wrapText="1"/>
    </xf>
    <xf numFmtId="0" fontId="69" fillId="12" borderId="131" xfId="19" applyFont="1" applyFill="1" applyBorder="1" applyAlignment="1">
      <alignment horizontal="center" vertical="center" wrapText="1"/>
    </xf>
    <xf numFmtId="0" fontId="69" fillId="12" borderId="186" xfId="19" applyFont="1" applyFill="1" applyBorder="1" applyAlignment="1">
      <alignment horizontal="center" vertical="center" wrapText="1"/>
    </xf>
    <xf numFmtId="0" fontId="48" fillId="12" borderId="28" xfId="0" applyFont="1" applyFill="1" applyBorder="1" applyAlignment="1">
      <alignment horizontal="center" vertical="center"/>
    </xf>
    <xf numFmtId="0" fontId="48" fillId="12" borderId="30" xfId="0" applyFont="1" applyFill="1" applyBorder="1" applyAlignment="1">
      <alignment horizontal="center" vertical="center"/>
    </xf>
    <xf numFmtId="0" fontId="48" fillId="12" borderId="149" xfId="0" applyFont="1" applyFill="1" applyBorder="1" applyAlignment="1">
      <alignment horizontal="center" vertical="center"/>
    </xf>
    <xf numFmtId="0" fontId="48" fillId="12" borderId="124" xfId="0" applyFont="1" applyFill="1" applyBorder="1" applyAlignment="1">
      <alignment horizontal="center"/>
    </xf>
    <xf numFmtId="0" fontId="48" fillId="12" borderId="121" xfId="0" applyFont="1" applyFill="1" applyBorder="1" applyAlignment="1">
      <alignment horizontal="center"/>
    </xf>
    <xf numFmtId="0" fontId="48" fillId="12" borderId="143" xfId="0" applyFont="1" applyFill="1" applyBorder="1" applyAlignment="1">
      <alignment horizontal="center"/>
    </xf>
    <xf numFmtId="0" fontId="49" fillId="9" borderId="111" xfId="0" applyFont="1" applyFill="1" applyBorder="1" applyAlignment="1">
      <alignment horizontal="center"/>
    </xf>
    <xf numFmtId="0" fontId="49" fillId="9" borderId="92" xfId="0" applyFont="1" applyFill="1" applyBorder="1" applyAlignment="1">
      <alignment horizontal="center"/>
    </xf>
    <xf numFmtId="0" fontId="49" fillId="9" borderId="137" xfId="0" applyFont="1" applyFill="1" applyBorder="1" applyAlignment="1">
      <alignment horizontal="center"/>
    </xf>
    <xf numFmtId="0" fontId="11" fillId="0" borderId="0" xfId="0" applyFont="1" applyBorder="1" applyAlignment="1">
      <alignment horizontal="center" vertical="center"/>
    </xf>
    <xf numFmtId="0" fontId="76" fillId="12" borderId="180" xfId="0" applyFont="1" applyFill="1" applyBorder="1" applyAlignment="1">
      <alignment horizontal="center" vertical="center"/>
    </xf>
    <xf numFmtId="0" fontId="76" fillId="12" borderId="155" xfId="0" applyFont="1" applyFill="1" applyBorder="1" applyAlignment="1">
      <alignment horizontal="center" vertical="center"/>
    </xf>
    <xf numFmtId="0" fontId="76" fillId="12" borderId="145" xfId="0" applyFont="1" applyFill="1" applyBorder="1" applyAlignment="1">
      <alignment horizontal="center" vertical="center" wrapText="1"/>
    </xf>
    <xf numFmtId="0" fontId="76" fillId="12" borderId="147" xfId="0" applyFont="1" applyFill="1" applyBorder="1" applyAlignment="1">
      <alignment horizontal="center" vertical="center" wrapText="1"/>
    </xf>
    <xf numFmtId="0" fontId="88" fillId="9" borderId="0" xfId="0" applyFont="1" applyFill="1" applyBorder="1" applyAlignment="1">
      <alignment horizontal="center" vertical="center"/>
    </xf>
    <xf numFmtId="0" fontId="73" fillId="9" borderId="0" xfId="0" applyFont="1" applyFill="1" applyBorder="1" applyAlignment="1">
      <alignment horizontal="center" vertical="center"/>
    </xf>
    <xf numFmtId="0" fontId="85" fillId="9" borderId="0" xfId="0" applyFont="1" applyFill="1" applyBorder="1" applyAlignment="1">
      <alignment horizontal="center" vertical="center"/>
    </xf>
    <xf numFmtId="0" fontId="69" fillId="9" borderId="0" xfId="0" applyFont="1" applyFill="1" applyBorder="1" applyAlignment="1">
      <alignment horizontal="center" vertical="center"/>
    </xf>
    <xf numFmtId="0" fontId="76" fillId="12" borderId="103" xfId="0" applyFont="1" applyFill="1" applyBorder="1" applyAlignment="1">
      <alignment horizontal="center" vertical="center"/>
    </xf>
    <xf numFmtId="0" fontId="76" fillId="12" borderId="110" xfId="0" applyFont="1" applyFill="1" applyBorder="1" applyAlignment="1">
      <alignment horizontal="center" vertical="center"/>
    </xf>
    <xf numFmtId="0" fontId="76" fillId="12" borderId="104" xfId="0" applyFont="1" applyFill="1" applyBorder="1" applyAlignment="1">
      <alignment horizontal="center" vertical="center"/>
    </xf>
    <xf numFmtId="0" fontId="76" fillId="12" borderId="99" xfId="0" applyFont="1" applyFill="1" applyBorder="1" applyAlignment="1">
      <alignment horizontal="center"/>
    </xf>
    <xf numFmtId="0" fontId="76" fillId="12" borderId="106" xfId="0" applyFont="1" applyFill="1" applyBorder="1" applyAlignment="1">
      <alignment horizontal="center"/>
    </xf>
    <xf numFmtId="0" fontId="76" fillId="12" borderId="61" xfId="0" applyFont="1" applyFill="1" applyBorder="1" applyAlignment="1">
      <alignment horizontal="center"/>
    </xf>
    <xf numFmtId="0" fontId="76" fillId="12" borderId="179" xfId="0" applyFont="1" applyFill="1" applyBorder="1" applyAlignment="1">
      <alignment horizontal="center" vertical="center" wrapText="1"/>
    </xf>
    <xf numFmtId="0" fontId="76" fillId="12" borderId="113" xfId="0" applyFont="1" applyFill="1" applyBorder="1" applyAlignment="1">
      <alignment horizontal="center" vertical="center" wrapText="1"/>
    </xf>
    <xf numFmtId="0" fontId="76" fillId="12" borderId="180" xfId="0" applyFont="1" applyFill="1" applyBorder="1" applyAlignment="1">
      <alignment horizontal="center" vertical="center" wrapText="1"/>
    </xf>
    <xf numFmtId="0" fontId="76" fillId="12" borderId="155" xfId="0" applyFont="1" applyFill="1" applyBorder="1" applyAlignment="1">
      <alignment horizontal="center" vertical="center" wrapText="1"/>
    </xf>
    <xf numFmtId="0" fontId="89" fillId="0" borderId="0" xfId="0" applyFont="1" applyAlignment="1">
      <alignment horizontal="left" vertical="center"/>
    </xf>
    <xf numFmtId="0" fontId="76" fillId="12" borderId="174" xfId="0" applyFont="1" applyFill="1" applyBorder="1" applyAlignment="1">
      <alignment horizontal="center" vertical="center"/>
    </xf>
    <xf numFmtId="0" fontId="76" fillId="12" borderId="114" xfId="0" applyFont="1" applyFill="1" applyBorder="1" applyAlignment="1">
      <alignment horizontal="center" vertical="center"/>
    </xf>
    <xf numFmtId="0" fontId="76" fillId="12" borderId="174" xfId="0" applyFont="1" applyFill="1" applyBorder="1" applyAlignment="1">
      <alignment horizontal="center" vertical="center" wrapText="1"/>
    </xf>
    <xf numFmtId="0" fontId="76" fillId="12" borderId="114" xfId="0" applyFont="1" applyFill="1" applyBorder="1" applyAlignment="1">
      <alignment horizontal="center" vertical="center" wrapText="1"/>
    </xf>
    <xf numFmtId="0" fontId="76" fillId="12" borderId="28" xfId="0" applyFont="1" applyFill="1" applyBorder="1" applyAlignment="1">
      <alignment horizontal="center"/>
    </xf>
    <xf numFmtId="0" fontId="76" fillId="12" borderId="30" xfId="0" applyFont="1" applyFill="1" applyBorder="1" applyAlignment="1">
      <alignment horizontal="center"/>
    </xf>
    <xf numFmtId="0" fontId="76" fillId="12" borderId="50" xfId="0" applyFont="1" applyFill="1" applyBorder="1" applyAlignment="1">
      <alignment horizontal="center"/>
    </xf>
    <xf numFmtId="0" fontId="48" fillId="12" borderId="121" xfId="0" applyFont="1" applyFill="1" applyBorder="1" applyAlignment="1">
      <alignment horizontal="center" wrapText="1"/>
    </xf>
    <xf numFmtId="0" fontId="48" fillId="12" borderId="143" xfId="0" applyFont="1" applyFill="1" applyBorder="1" applyAlignment="1">
      <alignment horizontal="center" wrapText="1"/>
    </xf>
    <xf numFmtId="0" fontId="48" fillId="12" borderId="175" xfId="0" applyFont="1" applyFill="1" applyBorder="1" applyAlignment="1">
      <alignment horizontal="center"/>
    </xf>
    <xf numFmtId="0" fontId="48" fillId="12" borderId="176" xfId="0" applyFont="1" applyFill="1" applyBorder="1" applyAlignment="1">
      <alignment horizontal="center"/>
    </xf>
    <xf numFmtId="0" fontId="48" fillId="12" borderId="182" xfId="0" applyFont="1" applyFill="1" applyBorder="1" applyAlignment="1">
      <alignment horizontal="center"/>
    </xf>
    <xf numFmtId="0" fontId="49" fillId="9" borderId="83" xfId="0" applyFont="1" applyFill="1" applyBorder="1" applyAlignment="1">
      <alignment horizontal="center"/>
    </xf>
    <xf numFmtId="0" fontId="49" fillId="9" borderId="80" xfId="0" applyFont="1" applyFill="1" applyBorder="1" applyAlignment="1">
      <alignment horizontal="center" vertical="center" wrapText="1"/>
    </xf>
    <xf numFmtId="0" fontId="49" fillId="9" borderId="80" xfId="0" applyFont="1" applyFill="1" applyBorder="1" applyAlignment="1">
      <alignment horizontal="center"/>
    </xf>
    <xf numFmtId="0" fontId="48" fillId="12" borderId="183" xfId="0" applyFont="1" applyFill="1" applyBorder="1" applyAlignment="1">
      <alignment horizontal="center"/>
    </xf>
    <xf numFmtId="0" fontId="48" fillId="12" borderId="94" xfId="0" applyFont="1" applyFill="1" applyBorder="1" applyAlignment="1">
      <alignment horizontal="center"/>
    </xf>
    <xf numFmtId="0" fontId="19" fillId="0" borderId="0" xfId="0" applyFont="1" applyFill="1" applyBorder="1" applyAlignment="1">
      <alignment horizontal="center"/>
    </xf>
    <xf numFmtId="0" fontId="18" fillId="0" borderId="3" xfId="0" applyFont="1" applyFill="1" applyBorder="1" applyAlignment="1">
      <alignment horizontal="center"/>
    </xf>
    <xf numFmtId="0" fontId="18" fillId="0" borderId="14" xfId="0" applyFont="1" applyFill="1" applyBorder="1" applyAlignment="1">
      <alignment horizontal="center"/>
    </xf>
    <xf numFmtId="0" fontId="18" fillId="0" borderId="0" xfId="0" applyFont="1" applyFill="1" applyBorder="1" applyAlignment="1">
      <alignment horizontal="center"/>
    </xf>
    <xf numFmtId="0" fontId="22" fillId="0" borderId="15" xfId="0" applyFont="1" applyFill="1" applyBorder="1" applyAlignment="1">
      <alignment horizontal="center"/>
    </xf>
    <xf numFmtId="3" fontId="18" fillId="0" borderId="13" xfId="0" applyNumberFormat="1" applyFont="1" applyFill="1" applyBorder="1" applyAlignment="1">
      <alignment horizontal="center" vertical="center" wrapText="1"/>
    </xf>
    <xf numFmtId="3" fontId="18" fillId="0" borderId="5" xfId="0" applyNumberFormat="1" applyFont="1" applyFill="1" applyBorder="1" applyAlignment="1">
      <alignment horizontal="center" vertical="center" wrapText="1"/>
    </xf>
    <xf numFmtId="3" fontId="18" fillId="0" borderId="15" xfId="0" applyNumberFormat="1" applyFont="1" applyFill="1" applyBorder="1" applyAlignment="1">
      <alignment horizontal="center" vertical="center" wrapText="1"/>
    </xf>
    <xf numFmtId="3" fontId="18" fillId="0" borderId="0" xfId="0" applyNumberFormat="1" applyFont="1" applyFill="1" applyBorder="1" applyAlignment="1">
      <alignment horizontal="center"/>
    </xf>
    <xf numFmtId="3" fontId="44" fillId="10" borderId="91" xfId="0" applyNumberFormat="1" applyFont="1" applyFill="1" applyBorder="1" applyAlignment="1">
      <alignment horizontal="center" vertical="center" wrapText="1"/>
    </xf>
    <xf numFmtId="3" fontId="44" fillId="10" borderId="0" xfId="0" applyNumberFormat="1" applyFont="1" applyFill="1" applyBorder="1" applyAlignment="1">
      <alignment horizontal="center" vertical="center" wrapText="1"/>
    </xf>
    <xf numFmtId="3" fontId="44" fillId="10" borderId="79" xfId="0" applyNumberFormat="1" applyFont="1" applyFill="1" applyBorder="1" applyAlignment="1">
      <alignment horizontal="center" vertical="center" wrapText="1"/>
    </xf>
    <xf numFmtId="3" fontId="44" fillId="10" borderId="93" xfId="0" applyNumberFormat="1" applyFont="1" applyFill="1" applyBorder="1" applyAlignment="1">
      <alignment horizontal="center" vertical="center" wrapText="1"/>
    </xf>
    <xf numFmtId="3" fontId="44" fillId="10" borderId="24" xfId="0" applyNumberFormat="1" applyFont="1" applyFill="1" applyBorder="1" applyAlignment="1">
      <alignment horizontal="center" vertical="center" wrapText="1"/>
    </xf>
    <xf numFmtId="3" fontId="44" fillId="10" borderId="25" xfId="0" applyNumberFormat="1" applyFont="1" applyFill="1" applyBorder="1" applyAlignment="1">
      <alignment horizontal="center" vertical="center" wrapText="1"/>
    </xf>
    <xf numFmtId="3" fontId="44" fillId="10" borderId="83" xfId="0" applyNumberFormat="1" applyFont="1" applyFill="1" applyBorder="1" applyAlignment="1">
      <alignment horizontal="center" vertical="center" wrapText="1"/>
    </xf>
    <xf numFmtId="3" fontId="44" fillId="10" borderId="85"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4" fillId="10" borderId="21" xfId="0" applyFont="1" applyFill="1" applyBorder="1" applyAlignment="1">
      <alignment horizontal="center" vertical="center"/>
    </xf>
    <xf numFmtId="0" fontId="44" fillId="10" borderId="87" xfId="0" applyFont="1" applyFill="1" applyBorder="1" applyAlignment="1">
      <alignment horizontal="center" vertical="center"/>
    </xf>
    <xf numFmtId="0" fontId="44" fillId="10" borderId="22" xfId="0" applyFont="1" applyFill="1" applyBorder="1" applyAlignment="1">
      <alignment horizontal="center" vertical="center"/>
    </xf>
    <xf numFmtId="3" fontId="44" fillId="10" borderId="23" xfId="0" applyNumberFormat="1" applyFont="1" applyFill="1" applyBorder="1" applyAlignment="1">
      <alignment horizontal="center" vertical="center" wrapText="1"/>
    </xf>
    <xf numFmtId="3" fontId="44" fillId="10" borderId="88" xfId="0" applyNumberFormat="1" applyFont="1" applyFill="1" applyBorder="1" applyAlignment="1">
      <alignment horizontal="center" vertical="center" wrapText="1"/>
    </xf>
    <xf numFmtId="3" fontId="44" fillId="10" borderId="10"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4" fillId="10" borderId="78" xfId="0" applyNumberFormat="1" applyFont="1" applyFill="1" applyBorder="1" applyAlignment="1">
      <alignment horizontal="center" vertical="center" wrapText="1"/>
    </xf>
  </cellXfs>
  <cellStyles count="206">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a"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2 3" xfId="198"/>
    <cellStyle name="Millares [0] 3" xfId="117"/>
    <cellStyle name="Millares [0] 3 2" xfId="190"/>
    <cellStyle name="Millares [0] 4" xfId="120"/>
    <cellStyle name="Millares [0] 5" xfId="192"/>
    <cellStyle name="Millares [0] 6" xfId="196"/>
    <cellStyle name="Millares 17" xfId="197"/>
    <cellStyle name="Millares 17 2 2" xfId="202"/>
    <cellStyle name="Millares 18" xfId="201"/>
    <cellStyle name="Millares 2" xfId="8"/>
    <cellStyle name="Millares 3" xfId="9"/>
    <cellStyle name="Millares 3 2" xfId="121"/>
    <cellStyle name="Millares 4" xfId="119"/>
    <cellStyle name="Millares 5" xfId="126"/>
    <cellStyle name="Millares 5 2" xfId="205"/>
    <cellStyle name="Millares 8" xfId="204"/>
    <cellStyle name="Millares_Flujo de Efectivo Set´05" xfId="10"/>
    <cellStyle name="Monetario" xfId="11"/>
    <cellStyle name="Neutral" xfId="83" builtinId="28" customBuiltin="1"/>
    <cellStyle name="Normal" xfId="0" builtinId="0"/>
    <cellStyle name="Normal 10" xfId="33"/>
    <cellStyle name="Normal 10 2" xfId="134"/>
    <cellStyle name="Normal 10 3" xfId="199"/>
    <cellStyle name="Normal 102" xfId="194"/>
    <cellStyle name="Normal 102 2" xfId="200"/>
    <cellStyle name="Normal 11" xfId="34"/>
    <cellStyle name="Normal 11 2" xfId="135"/>
    <cellStyle name="Normal 12" xfId="35"/>
    <cellStyle name="Normal 12 2" xfId="136"/>
    <cellStyle name="Normal 13" xfId="36"/>
    <cellStyle name="Normal 13 2" xfId="137"/>
    <cellStyle name="Normal 13 3" xfId="203"/>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53" xfId="193"/>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aje 2" xfId="19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0099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857249</xdr:colOff>
      <xdr:row>5</xdr:row>
      <xdr:rowOff>15874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873124"/>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33618</xdr:colOff>
      <xdr:row>0</xdr:row>
      <xdr:rowOff>11206</xdr:rowOff>
    </xdr:from>
    <xdr:to>
      <xdr:col>9</xdr:col>
      <xdr:colOff>35711</xdr:colOff>
      <xdr:row>3</xdr:row>
      <xdr:rowOff>105186</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65" y="11206"/>
          <a:ext cx="6098093" cy="564627"/>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1356013</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526328</xdr:colOff>
      <xdr:row>4</xdr:row>
      <xdr:rowOff>136070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4" y="0"/>
          <a:ext cx="13221791" cy="89807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6</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866775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221130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twoCellAnchor editAs="oneCell">
    <xdr:from>
      <xdr:col>1</xdr:col>
      <xdr:colOff>0</xdr:colOff>
      <xdr:row>0</xdr:row>
      <xdr:rowOff>0</xdr:rowOff>
    </xdr:from>
    <xdr:to>
      <xdr:col>8</xdr:col>
      <xdr:colOff>221130</xdr:colOff>
      <xdr:row>3</xdr:row>
      <xdr:rowOff>154781</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0"/>
          <a:ext cx="12603630" cy="726281"/>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1075765</xdr:colOff>
      <xdr:row>0</xdr:row>
      <xdr:rowOff>0</xdr:rowOff>
    </xdr:from>
    <xdr:to>
      <xdr:col>8</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765" y="0"/>
          <a:ext cx="9637059" cy="579755"/>
        </a:xfrm>
        <a:prstGeom prst="rect">
          <a:avLst/>
        </a:prstGeom>
        <a:noFill/>
      </xdr:spPr>
    </xdr:pic>
    <xdr:clientData/>
  </xdr:twoCellAnchor>
  <xdr:twoCellAnchor editAs="oneCell">
    <xdr:from>
      <xdr:col>1</xdr:col>
      <xdr:colOff>0</xdr:colOff>
      <xdr:row>0</xdr:row>
      <xdr:rowOff>0</xdr:rowOff>
    </xdr:from>
    <xdr:to>
      <xdr:col>6</xdr:col>
      <xdr:colOff>1606923</xdr:colOff>
      <xdr:row>3</xdr:row>
      <xdr:rowOff>8255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29775"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63500</xdr:rowOff>
    </xdr:from>
    <xdr:to>
      <xdr:col>13</xdr:col>
      <xdr:colOff>1066800</xdr:colOff>
      <xdr:row>5</xdr:row>
      <xdr:rowOff>139700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63500"/>
          <a:ext cx="15074900" cy="1028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2905125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5950" cy="57975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800100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919752</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11</xdr:col>
      <xdr:colOff>638175</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28575"/>
          <a:ext cx="8686800" cy="61912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19049</xdr:colOff>
      <xdr:row>0</xdr:row>
      <xdr:rowOff>19050</xdr:rowOff>
    </xdr:from>
    <xdr:to>
      <xdr:col>11</xdr:col>
      <xdr:colOff>200024</xdr:colOff>
      <xdr:row>4</xdr:row>
      <xdr:rowOff>95250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49" y="19050"/>
          <a:ext cx="8296275" cy="72390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761999</xdr:colOff>
      <xdr:row>0</xdr:row>
      <xdr:rowOff>0</xdr:rowOff>
    </xdr:from>
    <xdr:to>
      <xdr:col>7</xdr:col>
      <xdr:colOff>485774</xdr:colOff>
      <xdr:row>4</xdr:row>
      <xdr:rowOff>95250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999" y="0"/>
          <a:ext cx="8220075" cy="74295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1143000</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05300"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581024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5322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704850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19525"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638175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638174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552450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72000"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624986</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43524"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152400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05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942975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312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1174750</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96962"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828675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481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1038226</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3810000"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358775</xdr:colOff>
      <xdr:row>4</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61925"/>
          <a:ext cx="7886700" cy="57975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532040</xdr:colOff>
      <xdr:row>3</xdr:row>
      <xdr:rowOff>104775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95065" cy="6477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1134840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410824" cy="579755"/>
        </a:xfrm>
        <a:prstGeom prst="rect">
          <a:avLst/>
        </a:prstGeom>
        <a:noFill/>
      </xdr:spPr>
    </xdr:pic>
    <xdr:clientData/>
  </xdr:twoCellAnchor>
  <xdr:twoCellAnchor editAs="oneCell">
    <xdr:from>
      <xdr:col>1</xdr:col>
      <xdr:colOff>0</xdr:colOff>
      <xdr:row>0</xdr:row>
      <xdr:rowOff>0</xdr:rowOff>
    </xdr:from>
    <xdr:to>
      <xdr:col>5</xdr:col>
      <xdr:colOff>1134840</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0"/>
          <a:ext cx="10421715" cy="594043"/>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180975</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90975" cy="6477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twoCellAnchor editAs="oneCell">
    <xdr:from>
      <xdr:col>1</xdr:col>
      <xdr:colOff>7202</xdr:colOff>
      <xdr:row>0</xdr:row>
      <xdr:rowOff>0</xdr:rowOff>
    </xdr:from>
    <xdr:to>
      <xdr:col>8</xdr:col>
      <xdr:colOff>0</xdr:colOff>
      <xdr:row>4</xdr:row>
      <xdr:rowOff>68036</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66690" cy="830036"/>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1721185</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19050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76200</xdr:rowOff>
    </xdr:to>
    <xdr:pic>
      <xdr:nvPicPr>
        <xdr:cNvPr id="4" name="Imagen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70485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76200</xdr:rowOff>
    </xdr:to>
    <xdr:pic>
      <xdr:nvPicPr>
        <xdr:cNvPr id="5" name="Imagen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7048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1683750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KF/AUDITORIA%202008/COOP%20YOAYU/E-CONFIABILIDAD/Libro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ROLLER/Desktop/El%20Metal%20Dorado%20S.A/Auditorias%20Ejercico%202012/El%20Metal%20Dorado/El%20Metal%20Dorado%20S.A.%202011/Borrador%20de%20Informes%20El%20Metal%20CNV%202011/Borrador%20final%20EEFF%202011%20CNV%20Metal%20Dor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ugo/Documents/HUGO%20TORRES/CONTROLLER/2008/CECTEC%20ONG/Ejecucion%20Presupuestaria%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amortización"/>
    </sheetNames>
    <sheetDataSet>
      <sheetData sheetId="0" refreshError="1">
        <row r="1">
          <cell r="A1" t="str">
            <v>Calculadora de préstamos</v>
          </cell>
        </row>
        <row r="5">
          <cell r="B5" t="str">
            <v>Escriba los valores</v>
          </cell>
          <cell r="F5" t="str">
            <v>Resumen del préstamo</v>
          </cell>
        </row>
        <row r="6">
          <cell r="C6" t="str">
            <v>Importe del préstamo</v>
          </cell>
          <cell r="D6">
            <v>50076750</v>
          </cell>
          <cell r="G6" t="str">
            <v>Pago programado</v>
          </cell>
          <cell r="H6">
            <v>1431843.4770186241</v>
          </cell>
        </row>
        <row r="7">
          <cell r="C7" t="str">
            <v>Interés anual</v>
          </cell>
          <cell r="D7">
            <v>0.3</v>
          </cell>
          <cell r="G7" t="str">
            <v>Número de pagos programados</v>
          </cell>
          <cell r="H7">
            <v>84</v>
          </cell>
        </row>
        <row r="8">
          <cell r="C8" t="str">
            <v>Período del préstamo en años</v>
          </cell>
          <cell r="D8">
            <v>7</v>
          </cell>
          <cell r="G8" t="str">
            <v>Número real de pagos</v>
          </cell>
          <cell r="H8">
            <v>84</v>
          </cell>
        </row>
        <row r="9">
          <cell r="C9" t="str">
            <v>Número de pagos anuales</v>
          </cell>
          <cell r="D9">
            <v>12</v>
          </cell>
          <cell r="G9" t="str">
            <v>Total de adelantos</v>
          </cell>
          <cell r="H9">
            <v>0</v>
          </cell>
        </row>
        <row r="10">
          <cell r="C10" t="str">
            <v>Fecha inicial del préstamo</v>
          </cell>
          <cell r="D10">
            <v>39463</v>
          </cell>
          <cell r="G10" t="str">
            <v>Interés total</v>
          </cell>
          <cell r="H10">
            <v>70198102.069564193</v>
          </cell>
        </row>
        <row r="11">
          <cell r="C11" t="str">
            <v>Pagos extra opcionales</v>
          </cell>
          <cell r="D11">
            <v>0</v>
          </cell>
        </row>
        <row r="13">
          <cell r="B13" t="str">
            <v>Entidad financiera:</v>
          </cell>
        </row>
        <row r="16">
          <cell r="A16" t="str">
            <v>Pago Nº</v>
          </cell>
          <cell r="B16" t="str">
            <v>Fecha del pago</v>
          </cell>
          <cell r="C16" t="str">
            <v>Saldo inicial</v>
          </cell>
          <cell r="D16" t="str">
            <v>Pago programado</v>
          </cell>
          <cell r="E16" t="str">
            <v>Pago extra</v>
          </cell>
          <cell r="F16" t="str">
            <v>Pago total</v>
          </cell>
          <cell r="G16" t="str">
            <v>Capital</v>
          </cell>
          <cell r="H16" t="str">
            <v>Intereses</v>
          </cell>
          <cell r="I16" t="str">
            <v>Saldo final</v>
          </cell>
        </row>
        <row r="18">
          <cell r="A18">
            <v>1</v>
          </cell>
          <cell r="B18">
            <v>39494</v>
          </cell>
          <cell r="C18">
            <v>50076750</v>
          </cell>
          <cell r="D18">
            <v>1431843.4770186241</v>
          </cell>
          <cell r="E18">
            <v>0</v>
          </cell>
          <cell r="F18">
            <v>1431843.4770186241</v>
          </cell>
          <cell r="G18">
            <v>179924.72701862408</v>
          </cell>
          <cell r="H18">
            <v>1251918.75</v>
          </cell>
          <cell r="I18">
            <v>49896825.272981375</v>
          </cell>
        </row>
        <row r="19">
          <cell r="A19">
            <v>2</v>
          </cell>
          <cell r="B19">
            <v>39523</v>
          </cell>
          <cell r="C19">
            <v>49896825.272981375</v>
          </cell>
          <cell r="D19">
            <v>1431843.4770186241</v>
          </cell>
          <cell r="E19">
            <v>0</v>
          </cell>
          <cell r="F19">
            <v>1431843.4770186241</v>
          </cell>
          <cell r="G19">
            <v>184422.84519408969</v>
          </cell>
          <cell r="H19">
            <v>1247420.6318245344</v>
          </cell>
          <cell r="I19">
            <v>49712402.427787289</v>
          </cell>
        </row>
        <row r="20">
          <cell r="A20">
            <v>3</v>
          </cell>
          <cell r="B20">
            <v>39554</v>
          </cell>
          <cell r="C20">
            <v>49712402.427787289</v>
          </cell>
          <cell r="D20">
            <v>1431843.4770186241</v>
          </cell>
          <cell r="E20">
            <v>0</v>
          </cell>
          <cell r="F20">
            <v>1431843.4770186241</v>
          </cell>
          <cell r="G20">
            <v>189033.4163239419</v>
          </cell>
          <cell r="H20">
            <v>1242810.0606946822</v>
          </cell>
          <cell r="I20">
            <v>49523369.011463344</v>
          </cell>
        </row>
        <row r="21">
          <cell r="A21">
            <v>4</v>
          </cell>
          <cell r="B21">
            <v>39584</v>
          </cell>
          <cell r="C21">
            <v>49523369.011463344</v>
          </cell>
          <cell r="D21">
            <v>1431843.4770186241</v>
          </cell>
          <cell r="E21">
            <v>0</v>
          </cell>
          <cell r="F21">
            <v>1431843.4770186241</v>
          </cell>
          <cell r="G21">
            <v>193759.25173204043</v>
          </cell>
          <cell r="H21">
            <v>1238084.2252865836</v>
          </cell>
          <cell r="I21">
            <v>49329609.7597313</v>
          </cell>
        </row>
        <row r="22">
          <cell r="A22">
            <v>5</v>
          </cell>
          <cell r="B22">
            <v>39615</v>
          </cell>
          <cell r="C22">
            <v>49329609.7597313</v>
          </cell>
          <cell r="D22">
            <v>1431843.4770186241</v>
          </cell>
          <cell r="E22">
            <v>0</v>
          </cell>
          <cell r="F22">
            <v>1431843.4770186241</v>
          </cell>
          <cell r="G22">
            <v>198603.23302534153</v>
          </cell>
          <cell r="H22">
            <v>1233240.2439932826</v>
          </cell>
          <cell r="I22">
            <v>49131006.526705958</v>
          </cell>
        </row>
        <row r="23">
          <cell r="A23">
            <v>6</v>
          </cell>
          <cell r="B23">
            <v>39645</v>
          </cell>
          <cell r="C23">
            <v>49131006.526705958</v>
          </cell>
          <cell r="D23">
            <v>1431843.4770186241</v>
          </cell>
          <cell r="E23">
            <v>0</v>
          </cell>
          <cell r="F23">
            <v>1431843.4770186241</v>
          </cell>
          <cell r="G23">
            <v>203568.31385097513</v>
          </cell>
          <cell r="H23">
            <v>1228275.1631676489</v>
          </cell>
          <cell r="I23">
            <v>48927438.212854981</v>
          </cell>
        </row>
        <row r="24">
          <cell r="A24">
            <v>7</v>
          </cell>
          <cell r="B24">
            <v>39676</v>
          </cell>
          <cell r="C24">
            <v>48927438.212854981</v>
          </cell>
          <cell r="D24">
            <v>1431843.4770186241</v>
          </cell>
          <cell r="E24">
            <v>0</v>
          </cell>
          <cell r="F24">
            <v>1431843.4770186241</v>
          </cell>
          <cell r="G24">
            <v>208657.5216972495</v>
          </cell>
          <cell r="H24">
            <v>1223185.9553213746</v>
          </cell>
          <cell r="I24">
            <v>48718780.691157728</v>
          </cell>
        </row>
        <row r="25">
          <cell r="A25">
            <v>8</v>
          </cell>
          <cell r="B25">
            <v>39707</v>
          </cell>
          <cell r="C25">
            <v>48718780.691157728</v>
          </cell>
          <cell r="D25">
            <v>1431843.4770186241</v>
          </cell>
          <cell r="E25">
            <v>0</v>
          </cell>
          <cell r="F25">
            <v>1431843.4770186241</v>
          </cell>
          <cell r="G25">
            <v>213873.95973968087</v>
          </cell>
          <cell r="H25">
            <v>1217969.5172789432</v>
          </cell>
          <cell r="I25">
            <v>48504906.731418051</v>
          </cell>
        </row>
        <row r="26">
          <cell r="A26">
            <v>9</v>
          </cell>
          <cell r="B26">
            <v>39737</v>
          </cell>
          <cell r="C26">
            <v>48504906.731418051</v>
          </cell>
          <cell r="D26">
            <v>1431843.4770186241</v>
          </cell>
          <cell r="E26">
            <v>0</v>
          </cell>
          <cell r="F26">
            <v>1431843.4770186241</v>
          </cell>
          <cell r="G26">
            <v>219220.80873317295</v>
          </cell>
          <cell r="H26">
            <v>1212622.6682854511</v>
          </cell>
          <cell r="I26">
            <v>48285685.922684878</v>
          </cell>
        </row>
        <row r="27">
          <cell r="A27">
            <v>10</v>
          </cell>
          <cell r="B27">
            <v>39768</v>
          </cell>
          <cell r="C27">
            <v>48285685.922684878</v>
          </cell>
          <cell r="D27">
            <v>1431843.4770186241</v>
          </cell>
          <cell r="E27">
            <v>0</v>
          </cell>
          <cell r="F27">
            <v>1431843.4770186241</v>
          </cell>
          <cell r="G27">
            <v>224701.32895150222</v>
          </cell>
          <cell r="H27">
            <v>1207142.1480671219</v>
          </cell>
          <cell r="I27">
            <v>48060984.593733378</v>
          </cell>
        </row>
        <row r="28">
          <cell r="A28">
            <v>11</v>
          </cell>
          <cell r="B28">
            <v>39798</v>
          </cell>
          <cell r="C28">
            <v>48060984.593733378</v>
          </cell>
          <cell r="D28">
            <v>1431843.4770186241</v>
          </cell>
          <cell r="E28">
            <v>0</v>
          </cell>
          <cell r="F28">
            <v>1431843.4770186241</v>
          </cell>
          <cell r="G28">
            <v>230318.86217528977</v>
          </cell>
          <cell r="H28">
            <v>1201524.6148433343</v>
          </cell>
          <cell r="I28">
            <v>47830665.731558084</v>
          </cell>
        </row>
        <row r="29">
          <cell r="A29">
            <v>12</v>
          </cell>
          <cell r="B29">
            <v>39829</v>
          </cell>
          <cell r="C29">
            <v>47830665.731558084</v>
          </cell>
          <cell r="D29">
            <v>1431843.4770186241</v>
          </cell>
          <cell r="E29">
            <v>0</v>
          </cell>
          <cell r="F29">
            <v>1431843.4770186241</v>
          </cell>
          <cell r="G29">
            <v>236076.83372967201</v>
          </cell>
          <cell r="H29">
            <v>1195766.6432889521</v>
          </cell>
          <cell r="I29">
            <v>47594588.897828415</v>
          </cell>
        </row>
        <row r="30">
          <cell r="A30">
            <v>13</v>
          </cell>
          <cell r="B30">
            <v>39860</v>
          </cell>
          <cell r="C30">
            <v>47594588.897828415</v>
          </cell>
          <cell r="D30">
            <v>1431843.4770186241</v>
          </cell>
          <cell r="E30">
            <v>0</v>
          </cell>
          <cell r="F30">
            <v>1431843.4770186241</v>
          </cell>
          <cell r="G30">
            <v>241978.75457291375</v>
          </cell>
          <cell r="H30">
            <v>1189864.7224457103</v>
          </cell>
          <cell r="I30">
            <v>47352610.143255502</v>
          </cell>
        </row>
        <row r="31">
          <cell r="A31">
            <v>14</v>
          </cell>
          <cell r="B31">
            <v>39888</v>
          </cell>
          <cell r="C31">
            <v>47352610.143255502</v>
          </cell>
          <cell r="D31">
            <v>1431843.4770186241</v>
          </cell>
          <cell r="E31">
            <v>0</v>
          </cell>
          <cell r="F31">
            <v>1431843.4770186241</v>
          </cell>
          <cell r="G31">
            <v>248028.22343723662</v>
          </cell>
          <cell r="H31">
            <v>1183815.2535813875</v>
          </cell>
          <cell r="I31">
            <v>47104581.919818267</v>
          </cell>
        </row>
        <row r="32">
          <cell r="A32">
            <v>15</v>
          </cell>
          <cell r="B32">
            <v>39919</v>
          </cell>
          <cell r="C32">
            <v>47104581.919818267</v>
          </cell>
          <cell r="D32">
            <v>1431843.4770186241</v>
          </cell>
          <cell r="E32">
            <v>0</v>
          </cell>
          <cell r="F32">
            <v>1431843.4770186241</v>
          </cell>
          <cell r="G32">
            <v>254228.92902316735</v>
          </cell>
          <cell r="H32">
            <v>1177614.5479954567</v>
          </cell>
          <cell r="I32">
            <v>46850352.990795098</v>
          </cell>
        </row>
        <row r="33">
          <cell r="A33">
            <v>16</v>
          </cell>
          <cell r="B33">
            <v>39949</v>
          </cell>
          <cell r="C33">
            <v>46850352.990795098</v>
          </cell>
          <cell r="D33">
            <v>1431843.4770186241</v>
          </cell>
          <cell r="E33">
            <v>0</v>
          </cell>
          <cell r="F33">
            <v>1431843.4770186241</v>
          </cell>
          <cell r="G33">
            <v>260584.65224874672</v>
          </cell>
          <cell r="H33">
            <v>1171258.8247698774</v>
          </cell>
          <cell r="I33">
            <v>46589768.338546351</v>
          </cell>
        </row>
        <row r="34">
          <cell r="A34">
            <v>17</v>
          </cell>
          <cell r="B34">
            <v>39980</v>
          </cell>
          <cell r="C34">
            <v>46589768.338546351</v>
          </cell>
          <cell r="D34">
            <v>1431843.4770186241</v>
          </cell>
          <cell r="E34">
            <v>0</v>
          </cell>
          <cell r="F34">
            <v>1431843.4770186241</v>
          </cell>
          <cell r="G34">
            <v>267099.26855496527</v>
          </cell>
          <cell r="H34">
            <v>1164744.2084636588</v>
          </cell>
          <cell r="I34">
            <v>46322669.069991387</v>
          </cell>
        </row>
        <row r="35">
          <cell r="A35">
            <v>18</v>
          </cell>
          <cell r="B35">
            <v>40010</v>
          </cell>
          <cell r="C35">
            <v>46322669.069991387</v>
          </cell>
          <cell r="D35">
            <v>1431843.4770186241</v>
          </cell>
          <cell r="E35">
            <v>0</v>
          </cell>
          <cell r="F35">
            <v>1431843.4770186241</v>
          </cell>
          <cell r="G35">
            <v>273776.75026883953</v>
          </cell>
          <cell r="H35">
            <v>1158066.7267497845</v>
          </cell>
          <cell r="I35">
            <v>46048892.319722548</v>
          </cell>
        </row>
        <row r="36">
          <cell r="A36">
            <v>19</v>
          </cell>
          <cell r="B36">
            <v>40041</v>
          </cell>
          <cell r="C36">
            <v>46048892.319722548</v>
          </cell>
          <cell r="D36">
            <v>1431843.4770186241</v>
          </cell>
          <cell r="E36">
            <v>0</v>
          </cell>
          <cell r="F36">
            <v>1431843.4770186241</v>
          </cell>
          <cell r="G36">
            <v>280621.16902556038</v>
          </cell>
          <cell r="H36">
            <v>1151222.3079930637</v>
          </cell>
          <cell r="I36">
            <v>45768271.150696985</v>
          </cell>
        </row>
        <row r="37">
          <cell r="A37">
            <v>20</v>
          </cell>
          <cell r="B37">
            <v>40072</v>
          </cell>
          <cell r="C37">
            <v>45768271.150696985</v>
          </cell>
          <cell r="D37">
            <v>1431843.4770186241</v>
          </cell>
          <cell r="E37">
            <v>0</v>
          </cell>
          <cell r="F37">
            <v>1431843.4770186241</v>
          </cell>
          <cell r="G37">
            <v>287636.69825119944</v>
          </cell>
          <cell r="H37">
            <v>1144206.7787674246</v>
          </cell>
          <cell r="I37">
            <v>45480634.452445783</v>
          </cell>
        </row>
        <row r="38">
          <cell r="A38">
            <v>21</v>
          </cell>
          <cell r="B38">
            <v>40102</v>
          </cell>
          <cell r="C38">
            <v>45480634.452445783</v>
          </cell>
          <cell r="D38">
            <v>1431843.4770186241</v>
          </cell>
          <cell r="E38">
            <v>0</v>
          </cell>
          <cell r="F38">
            <v>1431843.4770186241</v>
          </cell>
          <cell r="G38">
            <v>294827.61570747965</v>
          </cell>
          <cell r="H38">
            <v>1137015.8613111444</v>
          </cell>
          <cell r="I38">
            <v>45185806.836738303</v>
          </cell>
        </row>
        <row r="39">
          <cell r="A39">
            <v>22</v>
          </cell>
          <cell r="B39">
            <v>40133</v>
          </cell>
          <cell r="C39">
            <v>45185806.836738303</v>
          </cell>
          <cell r="D39">
            <v>1431843.4770186241</v>
          </cell>
          <cell r="E39">
            <v>0</v>
          </cell>
          <cell r="F39">
            <v>1431843.4770186241</v>
          </cell>
          <cell r="G39">
            <v>302198.30610016664</v>
          </cell>
          <cell r="H39">
            <v>1129645.1709184574</v>
          </cell>
          <cell r="I39">
            <v>44883608.530638136</v>
          </cell>
        </row>
        <row r="40">
          <cell r="A40">
            <v>23</v>
          </cell>
          <cell r="B40">
            <v>40163</v>
          </cell>
          <cell r="C40">
            <v>44883608.530638136</v>
          </cell>
          <cell r="D40">
            <v>1431843.4770186241</v>
          </cell>
          <cell r="E40">
            <v>0</v>
          </cell>
          <cell r="F40">
            <v>1431843.4770186241</v>
          </cell>
          <cell r="G40">
            <v>309753.26375267073</v>
          </cell>
          <cell r="H40">
            <v>1122090.2132659534</v>
          </cell>
          <cell r="I40">
            <v>44573855.266885467</v>
          </cell>
        </row>
        <row r="41">
          <cell r="A41">
            <v>24</v>
          </cell>
          <cell r="B41">
            <v>40194</v>
          </cell>
          <cell r="C41">
            <v>44573855.266885467</v>
          </cell>
          <cell r="D41">
            <v>1431843.4770186241</v>
          </cell>
          <cell r="E41">
            <v>0</v>
          </cell>
          <cell r="F41">
            <v>1431843.4770186241</v>
          </cell>
          <cell r="G41">
            <v>317497.09534648736</v>
          </cell>
          <cell r="H41">
            <v>1114346.3816721367</v>
          </cell>
          <cell r="I41">
            <v>44256358.171538979</v>
          </cell>
        </row>
        <row r="42">
          <cell r="A42">
            <v>25</v>
          </cell>
          <cell r="B42">
            <v>40225</v>
          </cell>
          <cell r="C42">
            <v>44256358.171538979</v>
          </cell>
          <cell r="D42">
            <v>1431843.4770186241</v>
          </cell>
          <cell r="E42">
            <v>0</v>
          </cell>
          <cell r="F42">
            <v>1431843.4770186241</v>
          </cell>
          <cell r="G42">
            <v>325434.52273014956</v>
          </cell>
          <cell r="H42">
            <v>1106408.9542884745</v>
          </cell>
          <cell r="I42">
            <v>43930923.648808829</v>
          </cell>
        </row>
        <row r="43">
          <cell r="A43">
            <v>26</v>
          </cell>
          <cell r="B43">
            <v>40253</v>
          </cell>
          <cell r="C43">
            <v>43930923.648808829</v>
          </cell>
          <cell r="D43">
            <v>1431843.4770186241</v>
          </cell>
          <cell r="E43">
            <v>0</v>
          </cell>
          <cell r="F43">
            <v>1431843.4770186241</v>
          </cell>
          <cell r="G43">
            <v>333570.38579840329</v>
          </cell>
          <cell r="H43">
            <v>1098273.0912202208</v>
          </cell>
          <cell r="I43">
            <v>43597353.263010427</v>
          </cell>
        </row>
        <row r="44">
          <cell r="A44">
            <v>27</v>
          </cell>
          <cell r="B44">
            <v>40284</v>
          </cell>
          <cell r="C44">
            <v>43597353.263010427</v>
          </cell>
          <cell r="D44">
            <v>1431843.4770186241</v>
          </cell>
          <cell r="E44">
            <v>0</v>
          </cell>
          <cell r="F44">
            <v>1431843.4770186241</v>
          </cell>
          <cell r="G44">
            <v>341909.64544336335</v>
          </cell>
          <cell r="H44">
            <v>1089933.8315752607</v>
          </cell>
          <cell r="I44">
            <v>43255443.617567062</v>
          </cell>
        </row>
        <row r="45">
          <cell r="A45">
            <v>28</v>
          </cell>
          <cell r="B45">
            <v>40314</v>
          </cell>
          <cell r="C45">
            <v>43255443.617567062</v>
          </cell>
          <cell r="D45">
            <v>1431843.4770186241</v>
          </cell>
          <cell r="E45">
            <v>0</v>
          </cell>
          <cell r="F45">
            <v>1431843.4770186241</v>
          </cell>
          <cell r="G45">
            <v>350457.38657944766</v>
          </cell>
          <cell r="H45">
            <v>1081386.0904391764</v>
          </cell>
          <cell r="I45">
            <v>42904986.230987616</v>
          </cell>
        </row>
        <row r="46">
          <cell r="A46">
            <v>29</v>
          </cell>
          <cell r="B46">
            <v>40345</v>
          </cell>
          <cell r="C46">
            <v>42904986.230987616</v>
          </cell>
          <cell r="D46">
            <v>1431843.4770186241</v>
          </cell>
          <cell r="E46">
            <v>0</v>
          </cell>
          <cell r="F46">
            <v>1431843.4770186241</v>
          </cell>
          <cell r="G46">
            <v>359218.82124393363</v>
          </cell>
          <cell r="H46">
            <v>1072624.6557746904</v>
          </cell>
          <cell r="I46">
            <v>42545767.409743682</v>
          </cell>
        </row>
        <row r="47">
          <cell r="A47">
            <v>30</v>
          </cell>
          <cell r="B47">
            <v>40375</v>
          </cell>
          <cell r="C47">
            <v>42545767.409743682</v>
          </cell>
          <cell r="D47">
            <v>1431843.4770186241</v>
          </cell>
          <cell r="E47">
            <v>0</v>
          </cell>
          <cell r="F47">
            <v>1431843.4770186241</v>
          </cell>
          <cell r="G47">
            <v>368199.29177503218</v>
          </cell>
          <cell r="H47">
            <v>1063644.1852435919</v>
          </cell>
          <cell r="I47">
            <v>42177568.117968649</v>
          </cell>
        </row>
        <row r="48">
          <cell r="A48">
            <v>31</v>
          </cell>
          <cell r="B48">
            <v>40406</v>
          </cell>
          <cell r="C48">
            <v>42177568.117968649</v>
          </cell>
          <cell r="D48">
            <v>1431843.4770186241</v>
          </cell>
          <cell r="E48">
            <v>0</v>
          </cell>
          <cell r="F48">
            <v>1431843.4770186241</v>
          </cell>
          <cell r="G48">
            <v>377404.27406940795</v>
          </cell>
          <cell r="H48">
            <v>1054439.2029492161</v>
          </cell>
          <cell r="I48">
            <v>41800163.843899243</v>
          </cell>
        </row>
        <row r="49">
          <cell r="A49">
            <v>32</v>
          </cell>
          <cell r="B49">
            <v>40437</v>
          </cell>
          <cell r="C49">
            <v>41800163.843899243</v>
          </cell>
          <cell r="D49">
            <v>1431843.4770186241</v>
          </cell>
          <cell r="E49">
            <v>0</v>
          </cell>
          <cell r="F49">
            <v>1431843.4770186241</v>
          </cell>
          <cell r="G49">
            <v>386839.38092114311</v>
          </cell>
          <cell r="H49">
            <v>1045004.096097481</v>
          </cell>
          <cell r="I49">
            <v>41413324.462978102</v>
          </cell>
        </row>
        <row r="50">
          <cell r="A50">
            <v>33</v>
          </cell>
          <cell r="B50">
            <v>40467</v>
          </cell>
          <cell r="C50">
            <v>41413324.462978102</v>
          </cell>
          <cell r="D50">
            <v>1431843.4770186241</v>
          </cell>
          <cell r="E50">
            <v>0</v>
          </cell>
          <cell r="F50">
            <v>1431843.4770186241</v>
          </cell>
          <cell r="G50">
            <v>396510.36544417159</v>
          </cell>
          <cell r="H50">
            <v>1035333.1115744525</v>
          </cell>
          <cell r="I50">
            <v>41016814.097533934</v>
          </cell>
        </row>
        <row r="51">
          <cell r="A51">
            <v>34</v>
          </cell>
          <cell r="B51">
            <v>40498</v>
          </cell>
          <cell r="C51">
            <v>41016814.097533934</v>
          </cell>
          <cell r="D51">
            <v>1431843.4770186241</v>
          </cell>
          <cell r="E51">
            <v>0</v>
          </cell>
          <cell r="F51">
            <v>1431843.4770186241</v>
          </cell>
          <cell r="G51">
            <v>406423.12458027573</v>
          </cell>
          <cell r="H51">
            <v>1025420.3524383483</v>
          </cell>
          <cell r="I51">
            <v>40610390.972953655</v>
          </cell>
        </row>
        <row r="52">
          <cell r="A52">
            <v>35</v>
          </cell>
          <cell r="B52">
            <v>40528</v>
          </cell>
          <cell r="C52">
            <v>40610390.972953655</v>
          </cell>
          <cell r="D52">
            <v>1431843.4770186241</v>
          </cell>
          <cell r="E52">
            <v>0</v>
          </cell>
          <cell r="F52">
            <v>1431843.4770186241</v>
          </cell>
          <cell r="G52">
            <v>416583.70269478264</v>
          </cell>
          <cell r="H52">
            <v>1015259.7743238414</v>
          </cell>
          <cell r="I52">
            <v>40193807.270258874</v>
          </cell>
        </row>
        <row r="53">
          <cell r="A53">
            <v>36</v>
          </cell>
          <cell r="B53">
            <v>40559</v>
          </cell>
          <cell r="C53">
            <v>40193807.270258874</v>
          </cell>
          <cell r="D53">
            <v>1431843.4770186241</v>
          </cell>
          <cell r="E53">
            <v>0</v>
          </cell>
          <cell r="F53">
            <v>1431843.4770186241</v>
          </cell>
          <cell r="G53">
            <v>426998.29526215233</v>
          </cell>
          <cell r="H53">
            <v>1004845.1817564717</v>
          </cell>
          <cell r="I53">
            <v>39766808.974996723</v>
          </cell>
        </row>
        <row r="54">
          <cell r="A54">
            <v>37</v>
          </cell>
          <cell r="B54">
            <v>40590</v>
          </cell>
          <cell r="C54">
            <v>39766808.974996723</v>
          </cell>
          <cell r="D54">
            <v>1431843.4770186241</v>
          </cell>
          <cell r="E54">
            <v>0</v>
          </cell>
          <cell r="F54">
            <v>1431843.4770186241</v>
          </cell>
          <cell r="G54">
            <v>437673.25264370593</v>
          </cell>
          <cell r="H54">
            <v>994170.22437491815</v>
          </cell>
          <cell r="I54">
            <v>39329135.722353019</v>
          </cell>
        </row>
        <row r="55">
          <cell r="A55">
            <v>38</v>
          </cell>
          <cell r="B55">
            <v>40618</v>
          </cell>
          <cell r="C55">
            <v>39329135.722353019</v>
          </cell>
          <cell r="D55">
            <v>1431843.4770186241</v>
          </cell>
          <cell r="E55">
            <v>0</v>
          </cell>
          <cell r="F55">
            <v>1431843.4770186241</v>
          </cell>
          <cell r="G55">
            <v>448615.08395979868</v>
          </cell>
          <cell r="H55">
            <v>983228.3930588254</v>
          </cell>
          <cell r="I55">
            <v>38880520.638393223</v>
          </cell>
        </row>
        <row r="56">
          <cell r="A56">
            <v>39</v>
          </cell>
          <cell r="B56">
            <v>40649</v>
          </cell>
          <cell r="C56">
            <v>38880520.638393223</v>
          </cell>
          <cell r="D56">
            <v>1431843.4770186241</v>
          </cell>
          <cell r="E56">
            <v>0</v>
          </cell>
          <cell r="F56">
            <v>1431843.4770186241</v>
          </cell>
          <cell r="G56">
            <v>459830.46105879359</v>
          </cell>
          <cell r="H56">
            <v>972013.01595983049</v>
          </cell>
          <cell r="I56">
            <v>38420690.177334428</v>
          </cell>
        </row>
        <row r="57">
          <cell r="A57">
            <v>40</v>
          </cell>
          <cell r="B57">
            <v>40679</v>
          </cell>
          <cell r="C57">
            <v>38420690.177334428</v>
          </cell>
          <cell r="D57">
            <v>1431843.4770186241</v>
          </cell>
          <cell r="E57">
            <v>0</v>
          </cell>
          <cell r="F57">
            <v>1431843.4770186241</v>
          </cell>
          <cell r="G57">
            <v>471326.22258526331</v>
          </cell>
          <cell r="H57">
            <v>960517.25443336077</v>
          </cell>
          <cell r="I57">
            <v>37949363.954749167</v>
          </cell>
        </row>
        <row r="58">
          <cell r="A58">
            <v>41</v>
          </cell>
          <cell r="B58">
            <v>40710</v>
          </cell>
          <cell r="C58">
            <v>37949363.954749167</v>
          </cell>
          <cell r="D58">
            <v>1431843.4770186241</v>
          </cell>
          <cell r="E58">
            <v>0</v>
          </cell>
          <cell r="F58">
            <v>1431843.4770186241</v>
          </cell>
          <cell r="G58">
            <v>483109.378149895</v>
          </cell>
          <cell r="H58">
            <v>948734.09886872908</v>
          </cell>
          <cell r="I58">
            <v>37466254.57659927</v>
          </cell>
        </row>
        <row r="59">
          <cell r="A59">
            <v>42</v>
          </cell>
          <cell r="B59">
            <v>40740</v>
          </cell>
          <cell r="C59">
            <v>37466254.57659927</v>
          </cell>
          <cell r="D59">
            <v>1431843.4770186241</v>
          </cell>
          <cell r="E59">
            <v>0</v>
          </cell>
          <cell r="F59">
            <v>1431843.4770186241</v>
          </cell>
          <cell r="G59">
            <v>495187.1126036424</v>
          </cell>
          <cell r="H59">
            <v>936656.36441498168</v>
          </cell>
          <cell r="I59">
            <v>36971067.463995628</v>
          </cell>
        </row>
        <row r="60">
          <cell r="A60">
            <v>43</v>
          </cell>
          <cell r="B60">
            <v>40771</v>
          </cell>
          <cell r="C60">
            <v>36971067.463995628</v>
          </cell>
          <cell r="D60">
            <v>1431843.4770186241</v>
          </cell>
          <cell r="E60">
            <v>0</v>
          </cell>
          <cell r="F60">
            <v>1431843.4770186241</v>
          </cell>
          <cell r="G60">
            <v>507566.79041873338</v>
          </cell>
          <cell r="H60">
            <v>924276.6865998907</v>
          </cell>
          <cell r="I60">
            <v>36463500.673576891</v>
          </cell>
        </row>
        <row r="61">
          <cell r="A61">
            <v>44</v>
          </cell>
          <cell r="B61">
            <v>40802</v>
          </cell>
          <cell r="C61">
            <v>36463500.673576891</v>
          </cell>
          <cell r="D61">
            <v>1431843.4770186241</v>
          </cell>
          <cell r="E61">
            <v>0</v>
          </cell>
          <cell r="F61">
            <v>1431843.4770186241</v>
          </cell>
          <cell r="G61">
            <v>520255.96017920179</v>
          </cell>
          <cell r="H61">
            <v>911587.51683942229</v>
          </cell>
          <cell r="I61">
            <v>35943244.713397689</v>
          </cell>
        </row>
        <row r="62">
          <cell r="A62">
            <v>45</v>
          </cell>
          <cell r="B62">
            <v>40832</v>
          </cell>
          <cell r="C62">
            <v>35943244.713397689</v>
          </cell>
          <cell r="D62">
            <v>1431843.4770186241</v>
          </cell>
          <cell r="E62">
            <v>0</v>
          </cell>
          <cell r="F62">
            <v>1431843.4770186241</v>
          </cell>
          <cell r="G62">
            <v>533262.35918368178</v>
          </cell>
          <cell r="H62">
            <v>898581.1178349423</v>
          </cell>
          <cell r="I62">
            <v>35409982.354214005</v>
          </cell>
        </row>
        <row r="63">
          <cell r="A63">
            <v>46</v>
          </cell>
          <cell r="B63">
            <v>40863</v>
          </cell>
          <cell r="C63">
            <v>35409982.354214005</v>
          </cell>
          <cell r="D63">
            <v>1431843.4770186241</v>
          </cell>
          <cell r="E63">
            <v>0</v>
          </cell>
          <cell r="F63">
            <v>1431843.4770186241</v>
          </cell>
          <cell r="G63">
            <v>546593.91816327395</v>
          </cell>
          <cell r="H63">
            <v>885249.55885535013</v>
          </cell>
          <cell r="I63">
            <v>34863388.436050728</v>
          </cell>
        </row>
        <row r="64">
          <cell r="A64">
            <v>47</v>
          </cell>
          <cell r="B64">
            <v>40893</v>
          </cell>
          <cell r="C64">
            <v>34863388.436050728</v>
          </cell>
          <cell r="D64">
            <v>1431843.4770186241</v>
          </cell>
          <cell r="E64">
            <v>0</v>
          </cell>
          <cell r="F64">
            <v>1431843.4770186241</v>
          </cell>
          <cell r="G64">
            <v>560258.7661173559</v>
          </cell>
          <cell r="H64">
            <v>871584.71090126818</v>
          </cell>
          <cell r="I64">
            <v>34303129.669933371</v>
          </cell>
        </row>
        <row r="65">
          <cell r="A65">
            <v>48</v>
          </cell>
          <cell r="B65">
            <v>40924</v>
          </cell>
          <cell r="C65">
            <v>34303129.669933371</v>
          </cell>
          <cell r="D65">
            <v>1431843.4770186241</v>
          </cell>
          <cell r="E65">
            <v>0</v>
          </cell>
          <cell r="F65">
            <v>1431843.4770186241</v>
          </cell>
          <cell r="G65">
            <v>574265.23527028982</v>
          </cell>
          <cell r="H65">
            <v>857578.24174833426</v>
          </cell>
          <cell r="I65">
            <v>33728864.43466308</v>
          </cell>
        </row>
        <row r="66">
          <cell r="A66">
            <v>49</v>
          </cell>
          <cell r="B66">
            <v>40955</v>
          </cell>
          <cell r="C66">
            <v>33728864.43466308</v>
          </cell>
          <cell r="D66">
            <v>1431843.4770186241</v>
          </cell>
          <cell r="E66">
            <v>0</v>
          </cell>
          <cell r="F66">
            <v>1431843.4770186241</v>
          </cell>
          <cell r="G66">
            <v>588621.86615204718</v>
          </cell>
          <cell r="H66">
            <v>843221.6108665769</v>
          </cell>
          <cell r="I66">
            <v>33140242.568511032</v>
          </cell>
        </row>
        <row r="67">
          <cell r="A67">
            <v>50</v>
          </cell>
          <cell r="B67">
            <v>40984</v>
          </cell>
          <cell r="C67">
            <v>33140242.568511032</v>
          </cell>
          <cell r="D67">
            <v>1431843.4770186241</v>
          </cell>
          <cell r="E67">
            <v>0</v>
          </cell>
          <cell r="F67">
            <v>1431843.4770186241</v>
          </cell>
          <cell r="G67">
            <v>603337.41280584829</v>
          </cell>
          <cell r="H67">
            <v>828506.06421277579</v>
          </cell>
          <cell r="I67">
            <v>32536905.155705184</v>
          </cell>
        </row>
        <row r="68">
          <cell r="A68">
            <v>51</v>
          </cell>
          <cell r="B68">
            <v>41015</v>
          </cell>
          <cell r="C68">
            <v>32536905.155705184</v>
          </cell>
          <cell r="D68">
            <v>1431843.4770186241</v>
          </cell>
          <cell r="E68">
            <v>0</v>
          </cell>
          <cell r="F68">
            <v>1431843.4770186241</v>
          </cell>
          <cell r="G68">
            <v>618420.84812599455</v>
          </cell>
          <cell r="H68">
            <v>813422.62889262952</v>
          </cell>
          <cell r="I68">
            <v>31918484.30757919</v>
          </cell>
        </row>
        <row r="69">
          <cell r="A69">
            <v>52</v>
          </cell>
          <cell r="B69">
            <v>41045</v>
          </cell>
          <cell r="C69">
            <v>31918484.30757919</v>
          </cell>
          <cell r="D69">
            <v>1431843.4770186241</v>
          </cell>
          <cell r="E69">
            <v>0</v>
          </cell>
          <cell r="F69">
            <v>1431843.4770186241</v>
          </cell>
          <cell r="G69">
            <v>633881.36932914436</v>
          </cell>
          <cell r="H69">
            <v>797962.10768947972</v>
          </cell>
          <cell r="I69">
            <v>31284602.938250046</v>
          </cell>
        </row>
        <row r="70">
          <cell r="A70">
            <v>53</v>
          </cell>
          <cell r="B70">
            <v>41076</v>
          </cell>
          <cell r="C70">
            <v>31284602.938250046</v>
          </cell>
          <cell r="D70">
            <v>1431843.4770186241</v>
          </cell>
          <cell r="E70">
            <v>0</v>
          </cell>
          <cell r="F70">
            <v>1431843.4770186241</v>
          </cell>
          <cell r="G70">
            <v>649728.40356237302</v>
          </cell>
          <cell r="H70">
            <v>782115.07345625106</v>
          </cell>
          <cell r="I70">
            <v>30634874.534687672</v>
          </cell>
        </row>
        <row r="71">
          <cell r="A71">
            <v>54</v>
          </cell>
          <cell r="B71">
            <v>41106</v>
          </cell>
          <cell r="C71">
            <v>30634874.534687672</v>
          </cell>
          <cell r="D71">
            <v>1431843.4770186241</v>
          </cell>
          <cell r="E71">
            <v>0</v>
          </cell>
          <cell r="F71">
            <v>1431843.4770186241</v>
          </cell>
          <cell r="G71">
            <v>665971.61365143221</v>
          </cell>
          <cell r="H71">
            <v>765871.86336719187</v>
          </cell>
          <cell r="I71">
            <v>29968902.92103624</v>
          </cell>
        </row>
        <row r="72">
          <cell r="A72">
            <v>55</v>
          </cell>
          <cell r="B72">
            <v>41137</v>
          </cell>
          <cell r="C72">
            <v>29968902.92103624</v>
          </cell>
          <cell r="D72">
            <v>1431843.4770186241</v>
          </cell>
          <cell r="E72">
            <v>0</v>
          </cell>
          <cell r="F72">
            <v>1431843.4770186241</v>
          </cell>
          <cell r="G72">
            <v>682620.90399271809</v>
          </cell>
          <cell r="H72">
            <v>749222.57302590599</v>
          </cell>
          <cell r="I72">
            <v>29286282.017043523</v>
          </cell>
        </row>
        <row r="73">
          <cell r="A73">
            <v>56</v>
          </cell>
          <cell r="B73">
            <v>41168</v>
          </cell>
          <cell r="C73">
            <v>29286282.017043523</v>
          </cell>
          <cell r="D73">
            <v>1431843.4770186241</v>
          </cell>
          <cell r="E73">
            <v>0</v>
          </cell>
          <cell r="F73">
            <v>1431843.4770186241</v>
          </cell>
          <cell r="G73">
            <v>699686.42659253592</v>
          </cell>
          <cell r="H73">
            <v>732157.05042608816</v>
          </cell>
          <cell r="I73">
            <v>28586595.590450987</v>
          </cell>
        </row>
        <row r="74">
          <cell r="A74">
            <v>57</v>
          </cell>
          <cell r="B74">
            <v>41198</v>
          </cell>
          <cell r="C74">
            <v>28586595.590450987</v>
          </cell>
          <cell r="D74">
            <v>1431843.4770186241</v>
          </cell>
          <cell r="E74">
            <v>0</v>
          </cell>
          <cell r="F74">
            <v>1431843.4770186241</v>
          </cell>
          <cell r="G74">
            <v>717178.5872573494</v>
          </cell>
          <cell r="H74">
            <v>714664.88976127468</v>
          </cell>
          <cell r="I74">
            <v>27869417.003193639</v>
          </cell>
        </row>
        <row r="75">
          <cell r="A75">
            <v>58</v>
          </cell>
          <cell r="B75">
            <v>41229</v>
          </cell>
          <cell r="C75">
            <v>27869417.003193639</v>
          </cell>
          <cell r="D75">
            <v>1431843.4770186241</v>
          </cell>
          <cell r="E75">
            <v>0</v>
          </cell>
          <cell r="F75">
            <v>1431843.4770186241</v>
          </cell>
          <cell r="G75">
            <v>735108.05193878314</v>
          </cell>
          <cell r="H75">
            <v>696735.42507984093</v>
          </cell>
          <cell r="I75">
            <v>27134308.951254856</v>
          </cell>
        </row>
        <row r="76">
          <cell r="A76">
            <v>59</v>
          </cell>
          <cell r="B76">
            <v>41259</v>
          </cell>
          <cell r="C76">
            <v>27134308.951254856</v>
          </cell>
          <cell r="D76">
            <v>1431843.4770186241</v>
          </cell>
          <cell r="E76">
            <v>0</v>
          </cell>
          <cell r="F76">
            <v>1431843.4770186241</v>
          </cell>
          <cell r="G76">
            <v>753485.75323725271</v>
          </cell>
          <cell r="H76">
            <v>678357.72378137137</v>
          </cell>
          <cell r="I76">
            <v>26380823.198017605</v>
          </cell>
        </row>
        <row r="77">
          <cell r="A77">
            <v>60</v>
          </cell>
          <cell r="B77">
            <v>41290</v>
          </cell>
          <cell r="C77">
            <v>26380823.198017605</v>
          </cell>
          <cell r="D77">
            <v>1431843.4770186241</v>
          </cell>
          <cell r="E77">
            <v>0</v>
          </cell>
          <cell r="F77">
            <v>1431843.4770186241</v>
          </cell>
          <cell r="G77">
            <v>772322.89706818399</v>
          </cell>
          <cell r="H77">
            <v>659520.57995044009</v>
          </cell>
          <cell r="I77">
            <v>25608500.300949421</v>
          </cell>
        </row>
        <row r="78">
          <cell r="A78">
            <v>61</v>
          </cell>
          <cell r="B78">
            <v>41321</v>
          </cell>
          <cell r="C78">
            <v>25608500.300949421</v>
          </cell>
          <cell r="D78">
            <v>1431843.4770186241</v>
          </cell>
          <cell r="E78">
            <v>0</v>
          </cell>
          <cell r="F78">
            <v>1431843.4770186241</v>
          </cell>
          <cell r="G78">
            <v>791630.96949488856</v>
          </cell>
          <cell r="H78">
            <v>640212.50752373552</v>
          </cell>
          <cell r="I78">
            <v>24816869.33145453</v>
          </cell>
        </row>
        <row r="79">
          <cell r="A79">
            <v>62</v>
          </cell>
          <cell r="B79">
            <v>41349</v>
          </cell>
          <cell r="C79">
            <v>24816869.33145453</v>
          </cell>
          <cell r="D79">
            <v>1431843.4770186241</v>
          </cell>
          <cell r="E79">
            <v>0</v>
          </cell>
          <cell r="F79">
            <v>1431843.4770186241</v>
          </cell>
          <cell r="G79">
            <v>811421.74373226089</v>
          </cell>
          <cell r="H79">
            <v>620421.73328636319</v>
          </cell>
          <cell r="I79">
            <v>24005447.587722268</v>
          </cell>
        </row>
        <row r="80">
          <cell r="A80">
            <v>63</v>
          </cell>
          <cell r="B80">
            <v>41380</v>
          </cell>
          <cell r="C80">
            <v>24005447.587722268</v>
          </cell>
          <cell r="D80">
            <v>1431843.4770186241</v>
          </cell>
          <cell r="E80">
            <v>0</v>
          </cell>
          <cell r="F80">
            <v>1431843.4770186241</v>
          </cell>
          <cell r="G80">
            <v>831707.28732556745</v>
          </cell>
          <cell r="H80">
            <v>600136.18969305663</v>
          </cell>
          <cell r="I80">
            <v>23173740.300396699</v>
          </cell>
        </row>
        <row r="81">
          <cell r="A81">
            <v>64</v>
          </cell>
          <cell r="B81">
            <v>41410</v>
          </cell>
          <cell r="C81">
            <v>23173740.300396699</v>
          </cell>
          <cell r="D81">
            <v>1431843.4770186241</v>
          </cell>
          <cell r="E81">
            <v>0</v>
          </cell>
          <cell r="F81">
            <v>1431843.4770186241</v>
          </cell>
          <cell r="G81">
            <v>852499.96950870659</v>
          </cell>
          <cell r="H81">
            <v>579343.50750991749</v>
          </cell>
          <cell r="I81">
            <v>22321240.330887992</v>
          </cell>
        </row>
        <row r="82">
          <cell r="A82">
            <v>65</v>
          </cell>
          <cell r="B82">
            <v>41441</v>
          </cell>
          <cell r="C82">
            <v>22321240.330887992</v>
          </cell>
          <cell r="D82">
            <v>1431843.4770186241</v>
          </cell>
          <cell r="E82">
            <v>0</v>
          </cell>
          <cell r="F82">
            <v>1431843.4770186241</v>
          </cell>
          <cell r="G82">
            <v>873812.4687464243</v>
          </cell>
          <cell r="H82">
            <v>558031.00827219978</v>
          </cell>
          <cell r="I82">
            <v>21447427.862141568</v>
          </cell>
        </row>
        <row r="83">
          <cell r="A83">
            <v>66</v>
          </cell>
          <cell r="B83">
            <v>41471</v>
          </cell>
          <cell r="C83">
            <v>21447427.862141568</v>
          </cell>
          <cell r="D83">
            <v>1431843.4770186241</v>
          </cell>
          <cell r="E83">
            <v>0</v>
          </cell>
          <cell r="F83">
            <v>1431843.4770186241</v>
          </cell>
          <cell r="G83">
            <v>895657.78046508494</v>
          </cell>
          <cell r="H83">
            <v>536185.69655353914</v>
          </cell>
          <cell r="I83">
            <v>20551770.081676483</v>
          </cell>
        </row>
        <row r="84">
          <cell r="A84">
            <v>67</v>
          </cell>
          <cell r="B84">
            <v>41502</v>
          </cell>
          <cell r="C84">
            <v>20551770.081676483</v>
          </cell>
          <cell r="D84">
            <v>1431843.4770186241</v>
          </cell>
          <cell r="E84">
            <v>0</v>
          </cell>
          <cell r="F84">
            <v>1431843.4770186241</v>
          </cell>
          <cell r="G84">
            <v>918049.22497671191</v>
          </cell>
          <cell r="H84">
            <v>513794.25204191211</v>
          </cell>
          <cell r="I84">
            <v>19633720.856699772</v>
          </cell>
        </row>
        <row r="85">
          <cell r="A85">
            <v>68</v>
          </cell>
          <cell r="B85">
            <v>41533</v>
          </cell>
          <cell r="C85">
            <v>19633720.856699772</v>
          </cell>
          <cell r="D85">
            <v>1431843.4770186241</v>
          </cell>
          <cell r="E85">
            <v>0</v>
          </cell>
          <cell r="F85">
            <v>1431843.4770186241</v>
          </cell>
          <cell r="G85">
            <v>941000.45560112968</v>
          </cell>
          <cell r="H85">
            <v>490843.02141749434</v>
          </cell>
          <cell r="I85">
            <v>18692720.401098642</v>
          </cell>
        </row>
        <row r="86">
          <cell r="A86">
            <v>69</v>
          </cell>
          <cell r="B86">
            <v>41563</v>
          </cell>
          <cell r="C86">
            <v>18692720.401098642</v>
          </cell>
          <cell r="D86">
            <v>1431843.4770186241</v>
          </cell>
          <cell r="E86">
            <v>0</v>
          </cell>
          <cell r="F86">
            <v>1431843.4770186241</v>
          </cell>
          <cell r="G86">
            <v>964525.46699115797</v>
          </cell>
          <cell r="H86">
            <v>467318.01002746605</v>
          </cell>
          <cell r="I86">
            <v>17728194.934107486</v>
          </cell>
        </row>
        <row r="87">
          <cell r="A87">
            <v>70</v>
          </cell>
          <cell r="B87">
            <v>41594</v>
          </cell>
          <cell r="C87">
            <v>17728194.934107486</v>
          </cell>
          <cell r="D87">
            <v>1431843.4770186241</v>
          </cell>
          <cell r="E87">
            <v>0</v>
          </cell>
          <cell r="F87">
            <v>1431843.4770186241</v>
          </cell>
          <cell r="G87">
            <v>988638.60366593697</v>
          </cell>
          <cell r="H87">
            <v>443204.87335268711</v>
          </cell>
          <cell r="I87">
            <v>16739556.330441549</v>
          </cell>
        </row>
        <row r="88">
          <cell r="A88">
            <v>71</v>
          </cell>
          <cell r="B88">
            <v>41624</v>
          </cell>
          <cell r="C88">
            <v>16739556.330441549</v>
          </cell>
          <cell r="D88">
            <v>1431843.4770186241</v>
          </cell>
          <cell r="E88">
            <v>0</v>
          </cell>
          <cell r="F88">
            <v>1431843.4770186241</v>
          </cell>
          <cell r="G88">
            <v>1013354.5687575852</v>
          </cell>
          <cell r="H88">
            <v>418488.90826103877</v>
          </cell>
          <cell r="I88">
            <v>15726201.761683963</v>
          </cell>
        </row>
        <row r="89">
          <cell r="A89">
            <v>72</v>
          </cell>
          <cell r="B89">
            <v>41655</v>
          </cell>
          <cell r="C89">
            <v>15726201.761683963</v>
          </cell>
          <cell r="D89">
            <v>1431843.4770186241</v>
          </cell>
          <cell r="E89">
            <v>0</v>
          </cell>
          <cell r="F89">
            <v>1431843.4770186241</v>
          </cell>
          <cell r="G89">
            <v>1038688.432976525</v>
          </cell>
          <cell r="H89">
            <v>393155.04404209903</v>
          </cell>
          <cell r="I89">
            <v>14687513.328707438</v>
          </cell>
        </row>
        <row r="90">
          <cell r="A90">
            <v>73</v>
          </cell>
          <cell r="B90">
            <v>41686</v>
          </cell>
          <cell r="C90">
            <v>14687513.328707438</v>
          </cell>
          <cell r="D90">
            <v>1431843.4770186241</v>
          </cell>
          <cell r="E90">
            <v>0</v>
          </cell>
          <cell r="F90">
            <v>1431843.4770186241</v>
          </cell>
          <cell r="G90">
            <v>1064655.643800938</v>
          </cell>
          <cell r="H90">
            <v>367187.83321768598</v>
          </cell>
          <cell r="I90">
            <v>13622857.684906499</v>
          </cell>
        </row>
        <row r="91">
          <cell r="A91">
            <v>74</v>
          </cell>
          <cell r="B91">
            <v>41714</v>
          </cell>
          <cell r="C91">
            <v>13622857.684906499</v>
          </cell>
          <cell r="D91">
            <v>1431843.4770186241</v>
          </cell>
          <cell r="E91">
            <v>0</v>
          </cell>
          <cell r="F91">
            <v>1431843.4770186241</v>
          </cell>
          <cell r="G91">
            <v>1091272.0348959616</v>
          </cell>
          <cell r="H91">
            <v>340571.4421226625</v>
          </cell>
          <cell r="I91">
            <v>12531585.650010537</v>
          </cell>
        </row>
        <row r="92">
          <cell r="A92">
            <v>75</v>
          </cell>
          <cell r="B92">
            <v>41745</v>
          </cell>
          <cell r="C92">
            <v>12531585.650010537</v>
          </cell>
          <cell r="D92">
            <v>1431843.4770186241</v>
          </cell>
          <cell r="E92">
            <v>0</v>
          </cell>
          <cell r="F92">
            <v>1431843.4770186241</v>
          </cell>
          <cell r="G92">
            <v>1118553.8357683606</v>
          </cell>
          <cell r="H92">
            <v>313289.64125026343</v>
          </cell>
          <cell r="I92">
            <v>11413031.814242177</v>
          </cell>
        </row>
        <row r="93">
          <cell r="A93">
            <v>76</v>
          </cell>
          <cell r="B93">
            <v>41775</v>
          </cell>
          <cell r="C93">
            <v>11413031.814242177</v>
          </cell>
          <cell r="D93">
            <v>1431843.4770186241</v>
          </cell>
          <cell r="E93">
            <v>0</v>
          </cell>
          <cell r="F93">
            <v>1431843.4770186241</v>
          </cell>
          <cell r="G93">
            <v>1146517.6816625698</v>
          </cell>
          <cell r="H93">
            <v>285325.79535605438</v>
          </cell>
          <cell r="I93">
            <v>10266514.132579606</v>
          </cell>
        </row>
        <row r="94">
          <cell r="A94">
            <v>77</v>
          </cell>
          <cell r="B94">
            <v>41806</v>
          </cell>
          <cell r="C94">
            <v>10266514.132579606</v>
          </cell>
          <cell r="D94">
            <v>1431843.4770186241</v>
          </cell>
          <cell r="E94">
            <v>0</v>
          </cell>
          <cell r="F94">
            <v>1431843.4770186241</v>
          </cell>
          <cell r="G94">
            <v>1175180.623704134</v>
          </cell>
          <cell r="H94">
            <v>256662.85331449014</v>
          </cell>
          <cell r="I94">
            <v>9091333.5088754725</v>
          </cell>
        </row>
        <row r="95">
          <cell r="A95">
            <v>78</v>
          </cell>
          <cell r="B95">
            <v>41836</v>
          </cell>
          <cell r="C95">
            <v>9091333.5088754725</v>
          </cell>
          <cell r="D95">
            <v>1431843.4770186241</v>
          </cell>
          <cell r="E95">
            <v>0</v>
          </cell>
          <cell r="F95">
            <v>1431843.4770186241</v>
          </cell>
          <cell r="G95">
            <v>1204560.1392967373</v>
          </cell>
          <cell r="H95">
            <v>227283.33772188681</v>
          </cell>
          <cell r="I95">
            <v>7886773.369578735</v>
          </cell>
        </row>
        <row r="96">
          <cell r="A96">
            <v>79</v>
          </cell>
          <cell r="B96">
            <v>41867</v>
          </cell>
          <cell r="C96">
            <v>7886773.369578735</v>
          </cell>
          <cell r="D96">
            <v>1431843.4770186241</v>
          </cell>
          <cell r="E96">
            <v>0</v>
          </cell>
          <cell r="F96">
            <v>1431843.4770186241</v>
          </cell>
          <cell r="G96">
            <v>1234674.1427791556</v>
          </cell>
          <cell r="H96">
            <v>197169.33423946836</v>
          </cell>
          <cell r="I96">
            <v>6652099.2267995793</v>
          </cell>
        </row>
        <row r="97">
          <cell r="A97">
            <v>80</v>
          </cell>
          <cell r="B97">
            <v>41898</v>
          </cell>
          <cell r="C97">
            <v>6652099.2267995793</v>
          </cell>
          <cell r="D97">
            <v>1431843.4770186241</v>
          </cell>
          <cell r="E97">
            <v>0</v>
          </cell>
          <cell r="F97">
            <v>1431843.4770186241</v>
          </cell>
          <cell r="G97">
            <v>1265540.9963486346</v>
          </cell>
          <cell r="H97">
            <v>166302.48066998948</v>
          </cell>
          <cell r="I97">
            <v>5386558.230450945</v>
          </cell>
        </row>
        <row r="98">
          <cell r="A98">
            <v>81</v>
          </cell>
          <cell r="B98">
            <v>41928</v>
          </cell>
          <cell r="C98">
            <v>5386558.230450945</v>
          </cell>
          <cell r="D98">
            <v>1431843.4770186241</v>
          </cell>
          <cell r="E98">
            <v>0</v>
          </cell>
          <cell r="F98">
            <v>1431843.4770186241</v>
          </cell>
          <cell r="G98">
            <v>1297179.5212573505</v>
          </cell>
          <cell r="H98">
            <v>134663.95576127362</v>
          </cell>
          <cell r="I98">
            <v>4089378.7091935948</v>
          </cell>
        </row>
        <row r="99">
          <cell r="A99">
            <v>82</v>
          </cell>
          <cell r="B99">
            <v>41959</v>
          </cell>
          <cell r="C99">
            <v>4089378.7091935948</v>
          </cell>
          <cell r="D99">
            <v>1431843.4770186241</v>
          </cell>
          <cell r="E99">
            <v>0</v>
          </cell>
          <cell r="F99">
            <v>1431843.4770186241</v>
          </cell>
          <cell r="G99">
            <v>1329609.0092887841</v>
          </cell>
          <cell r="H99">
            <v>102234.46772983986</v>
          </cell>
          <cell r="I99">
            <v>2759769.6999048106</v>
          </cell>
        </row>
        <row r="100">
          <cell r="A100">
            <v>83</v>
          </cell>
          <cell r="B100">
            <v>41989</v>
          </cell>
          <cell r="C100">
            <v>2759769.6999048106</v>
          </cell>
          <cell r="D100">
            <v>1431843.4770186241</v>
          </cell>
          <cell r="E100">
            <v>0</v>
          </cell>
          <cell r="F100">
            <v>1431843.4770186241</v>
          </cell>
          <cell r="G100">
            <v>1362849.2345210039</v>
          </cell>
          <cell r="H100">
            <v>68994.24249762026</v>
          </cell>
          <cell r="I100">
            <v>1396920.4653838067</v>
          </cell>
        </row>
        <row r="101">
          <cell r="A101">
            <v>84</v>
          </cell>
          <cell r="B101">
            <v>42020</v>
          </cell>
          <cell r="C101">
            <v>1396920.4653838067</v>
          </cell>
          <cell r="D101">
            <v>1431843.4770186241</v>
          </cell>
          <cell r="E101">
            <v>0</v>
          </cell>
          <cell r="F101">
            <v>1396920.4653838067</v>
          </cell>
          <cell r="G101">
            <v>1361997.4537492115</v>
          </cell>
          <cell r="H101">
            <v>34923.011634595168</v>
          </cell>
          <cell r="I101">
            <v>0</v>
          </cell>
        </row>
        <row r="102">
          <cell r="A102">
            <v>85</v>
          </cell>
          <cell r="B102">
            <v>42051</v>
          </cell>
          <cell r="C102">
            <v>0</v>
          </cell>
          <cell r="D102">
            <v>1431843.4770186241</v>
          </cell>
          <cell r="E102">
            <v>0</v>
          </cell>
          <cell r="F102">
            <v>0</v>
          </cell>
          <cell r="G102">
            <v>0</v>
          </cell>
          <cell r="H102">
            <v>0</v>
          </cell>
          <cell r="I102">
            <v>0</v>
          </cell>
        </row>
        <row r="103">
          <cell r="A103">
            <v>86</v>
          </cell>
          <cell r="B103">
            <v>42079</v>
          </cell>
          <cell r="C103">
            <v>0</v>
          </cell>
          <cell r="D103">
            <v>1431843.4770186241</v>
          </cell>
          <cell r="E103">
            <v>0</v>
          </cell>
          <cell r="F103">
            <v>0</v>
          </cell>
          <cell r="G103">
            <v>0</v>
          </cell>
          <cell r="H103">
            <v>0</v>
          </cell>
          <cell r="I103">
            <v>0</v>
          </cell>
        </row>
        <row r="104">
          <cell r="A104">
            <v>87</v>
          </cell>
          <cell r="B104">
            <v>42110</v>
          </cell>
          <cell r="C104">
            <v>0</v>
          </cell>
          <cell r="D104">
            <v>1431843.4770186241</v>
          </cell>
          <cell r="E104">
            <v>0</v>
          </cell>
          <cell r="F104">
            <v>0</v>
          </cell>
          <cell r="G104">
            <v>0</v>
          </cell>
          <cell r="H104">
            <v>0</v>
          </cell>
          <cell r="I104">
            <v>0</v>
          </cell>
        </row>
        <row r="105">
          <cell r="A105">
            <v>88</v>
          </cell>
          <cell r="B105">
            <v>42140</v>
          </cell>
          <cell r="C105">
            <v>0</v>
          </cell>
          <cell r="D105">
            <v>1431843.4770186241</v>
          </cell>
          <cell r="E105">
            <v>0</v>
          </cell>
          <cell r="F105">
            <v>0</v>
          </cell>
          <cell r="G105">
            <v>0</v>
          </cell>
          <cell r="H105">
            <v>0</v>
          </cell>
          <cell r="I105">
            <v>0</v>
          </cell>
        </row>
        <row r="106">
          <cell r="A106">
            <v>89</v>
          </cell>
          <cell r="B106">
            <v>42171</v>
          </cell>
          <cell r="C106">
            <v>0</v>
          </cell>
          <cell r="D106">
            <v>1431843.4770186241</v>
          </cell>
          <cell r="E106">
            <v>0</v>
          </cell>
          <cell r="F106">
            <v>0</v>
          </cell>
          <cell r="G106">
            <v>0</v>
          </cell>
          <cell r="H106">
            <v>0</v>
          </cell>
          <cell r="I106">
            <v>0</v>
          </cell>
        </row>
        <row r="107">
          <cell r="A107">
            <v>90</v>
          </cell>
          <cell r="B107">
            <v>42201</v>
          </cell>
          <cell r="C107">
            <v>0</v>
          </cell>
          <cell r="D107">
            <v>1431843.4770186241</v>
          </cell>
          <cell r="E107">
            <v>0</v>
          </cell>
          <cell r="F107">
            <v>0</v>
          </cell>
          <cell r="G107">
            <v>0</v>
          </cell>
          <cell r="H107">
            <v>0</v>
          </cell>
          <cell r="I107">
            <v>0</v>
          </cell>
        </row>
        <row r="108">
          <cell r="A108">
            <v>91</v>
          </cell>
          <cell r="B108">
            <v>42232</v>
          </cell>
          <cell r="C108">
            <v>0</v>
          </cell>
          <cell r="D108">
            <v>1431843.4770186241</v>
          </cell>
          <cell r="E108">
            <v>0</v>
          </cell>
          <cell r="F108">
            <v>0</v>
          </cell>
          <cell r="G108">
            <v>0</v>
          </cell>
          <cell r="H108">
            <v>0</v>
          </cell>
          <cell r="I108">
            <v>0</v>
          </cell>
        </row>
        <row r="109">
          <cell r="A109">
            <v>92</v>
          </cell>
          <cell r="B109">
            <v>42263</v>
          </cell>
          <cell r="C109">
            <v>0</v>
          </cell>
          <cell r="D109">
            <v>1431843.4770186241</v>
          </cell>
          <cell r="E109">
            <v>0</v>
          </cell>
          <cell r="F109">
            <v>0</v>
          </cell>
          <cell r="G109">
            <v>0</v>
          </cell>
          <cell r="H109">
            <v>0</v>
          </cell>
          <cell r="I109">
            <v>0</v>
          </cell>
        </row>
        <row r="110">
          <cell r="A110">
            <v>93</v>
          </cell>
          <cell r="B110">
            <v>42293</v>
          </cell>
          <cell r="C110">
            <v>0</v>
          </cell>
          <cell r="D110">
            <v>1431843.4770186241</v>
          </cell>
          <cell r="E110">
            <v>0</v>
          </cell>
          <cell r="F110">
            <v>0</v>
          </cell>
          <cell r="G110">
            <v>0</v>
          </cell>
          <cell r="H110">
            <v>0</v>
          </cell>
          <cell r="I110">
            <v>0</v>
          </cell>
        </row>
        <row r="111">
          <cell r="A111">
            <v>94</v>
          </cell>
          <cell r="B111">
            <v>42324</v>
          </cell>
          <cell r="C111">
            <v>0</v>
          </cell>
          <cell r="D111">
            <v>1431843.4770186241</v>
          </cell>
          <cell r="E111">
            <v>0</v>
          </cell>
          <cell r="F111">
            <v>0</v>
          </cell>
          <cell r="G111">
            <v>0</v>
          </cell>
          <cell r="H111">
            <v>0</v>
          </cell>
          <cell r="I111">
            <v>0</v>
          </cell>
        </row>
        <row r="112">
          <cell r="A112">
            <v>95</v>
          </cell>
          <cell r="B112">
            <v>42354</v>
          </cell>
          <cell r="C112">
            <v>0</v>
          </cell>
          <cell r="D112">
            <v>1431843.4770186241</v>
          </cell>
          <cell r="E112">
            <v>0</v>
          </cell>
          <cell r="F112">
            <v>0</v>
          </cell>
          <cell r="G112">
            <v>0</v>
          </cell>
          <cell r="H112">
            <v>0</v>
          </cell>
          <cell r="I112">
            <v>0</v>
          </cell>
        </row>
        <row r="113">
          <cell r="A113">
            <v>96</v>
          </cell>
          <cell r="B113">
            <v>42385</v>
          </cell>
          <cell r="C113">
            <v>0</v>
          </cell>
          <cell r="D113">
            <v>1431843.4770186241</v>
          </cell>
          <cell r="E113">
            <v>0</v>
          </cell>
          <cell r="F113">
            <v>0</v>
          </cell>
          <cell r="G113">
            <v>0</v>
          </cell>
          <cell r="H113">
            <v>0</v>
          </cell>
          <cell r="I113">
            <v>0</v>
          </cell>
        </row>
        <row r="114">
          <cell r="A114">
            <v>97</v>
          </cell>
          <cell r="B114">
            <v>42416</v>
          </cell>
          <cell r="C114">
            <v>0</v>
          </cell>
          <cell r="D114">
            <v>1431843.4770186241</v>
          </cell>
          <cell r="E114">
            <v>0</v>
          </cell>
          <cell r="F114">
            <v>0</v>
          </cell>
          <cell r="G114">
            <v>0</v>
          </cell>
          <cell r="H114">
            <v>0</v>
          </cell>
          <cell r="I114">
            <v>0</v>
          </cell>
        </row>
        <row r="115">
          <cell r="A115">
            <v>98</v>
          </cell>
          <cell r="B115">
            <v>42445</v>
          </cell>
          <cell r="C115">
            <v>0</v>
          </cell>
          <cell r="D115">
            <v>1431843.4770186241</v>
          </cell>
          <cell r="E115">
            <v>0</v>
          </cell>
          <cell r="F115">
            <v>0</v>
          </cell>
          <cell r="G115">
            <v>0</v>
          </cell>
          <cell r="H115">
            <v>0</v>
          </cell>
          <cell r="I115">
            <v>0</v>
          </cell>
        </row>
        <row r="116">
          <cell r="A116">
            <v>99</v>
          </cell>
          <cell r="B116">
            <v>42476</v>
          </cell>
          <cell r="C116">
            <v>0</v>
          </cell>
          <cell r="D116">
            <v>1431843.4770186241</v>
          </cell>
          <cell r="E116">
            <v>0</v>
          </cell>
          <cell r="F116">
            <v>0</v>
          </cell>
          <cell r="G116">
            <v>0</v>
          </cell>
          <cell r="H116">
            <v>0</v>
          </cell>
          <cell r="I116">
            <v>0</v>
          </cell>
        </row>
        <row r="117">
          <cell r="A117">
            <v>100</v>
          </cell>
          <cell r="B117">
            <v>42506</v>
          </cell>
          <cell r="C117">
            <v>0</v>
          </cell>
          <cell r="D117">
            <v>1431843.4770186241</v>
          </cell>
          <cell r="E117">
            <v>0</v>
          </cell>
          <cell r="F117">
            <v>0</v>
          </cell>
          <cell r="G117">
            <v>0</v>
          </cell>
          <cell r="H117">
            <v>0</v>
          </cell>
          <cell r="I117">
            <v>0</v>
          </cell>
        </row>
        <row r="118">
          <cell r="A118">
            <v>101</v>
          </cell>
          <cell r="B118">
            <v>42537</v>
          </cell>
          <cell r="C118">
            <v>0</v>
          </cell>
          <cell r="D118">
            <v>1431843.4770186241</v>
          </cell>
          <cell r="E118">
            <v>0</v>
          </cell>
          <cell r="F118">
            <v>0</v>
          </cell>
          <cell r="G118">
            <v>0</v>
          </cell>
          <cell r="H118">
            <v>0</v>
          </cell>
          <cell r="I118">
            <v>0</v>
          </cell>
        </row>
        <row r="119">
          <cell r="A119">
            <v>102</v>
          </cell>
          <cell r="B119">
            <v>42567</v>
          </cell>
          <cell r="C119">
            <v>0</v>
          </cell>
          <cell r="D119">
            <v>1431843.4770186241</v>
          </cell>
          <cell r="E119">
            <v>0</v>
          </cell>
          <cell r="F119">
            <v>0</v>
          </cell>
          <cell r="G119">
            <v>0</v>
          </cell>
          <cell r="H119">
            <v>0</v>
          </cell>
          <cell r="I119">
            <v>0</v>
          </cell>
        </row>
        <row r="120">
          <cell r="A120">
            <v>103</v>
          </cell>
          <cell r="B120">
            <v>42598</v>
          </cell>
          <cell r="C120">
            <v>0</v>
          </cell>
          <cell r="D120">
            <v>1431843.4770186241</v>
          </cell>
          <cell r="E120">
            <v>0</v>
          </cell>
          <cell r="F120">
            <v>0</v>
          </cell>
          <cell r="G120">
            <v>0</v>
          </cell>
          <cell r="H120">
            <v>0</v>
          </cell>
          <cell r="I120">
            <v>0</v>
          </cell>
        </row>
        <row r="121">
          <cell r="A121">
            <v>104</v>
          </cell>
          <cell r="B121">
            <v>42629</v>
          </cell>
          <cell r="C121">
            <v>0</v>
          </cell>
          <cell r="D121">
            <v>1431843.4770186241</v>
          </cell>
          <cell r="E121">
            <v>0</v>
          </cell>
          <cell r="F121">
            <v>0</v>
          </cell>
          <cell r="G121">
            <v>0</v>
          </cell>
          <cell r="H121">
            <v>0</v>
          </cell>
          <cell r="I121">
            <v>0</v>
          </cell>
        </row>
        <row r="122">
          <cell r="A122">
            <v>105</v>
          </cell>
          <cell r="B122">
            <v>42659</v>
          </cell>
          <cell r="C122">
            <v>0</v>
          </cell>
          <cell r="D122">
            <v>1431843.4770186241</v>
          </cell>
          <cell r="E122">
            <v>0</v>
          </cell>
          <cell r="F122">
            <v>0</v>
          </cell>
          <cell r="G122">
            <v>0</v>
          </cell>
          <cell r="H122">
            <v>0</v>
          </cell>
          <cell r="I122">
            <v>0</v>
          </cell>
        </row>
        <row r="123">
          <cell r="A123">
            <v>106</v>
          </cell>
          <cell r="B123">
            <v>42690</v>
          </cell>
          <cell r="C123">
            <v>0</v>
          </cell>
          <cell r="D123">
            <v>1431843.4770186241</v>
          </cell>
          <cell r="E123">
            <v>0</v>
          </cell>
          <cell r="F123">
            <v>0</v>
          </cell>
          <cell r="G123">
            <v>0</v>
          </cell>
          <cell r="H123">
            <v>0</v>
          </cell>
          <cell r="I123">
            <v>0</v>
          </cell>
        </row>
        <row r="124">
          <cell r="A124">
            <v>107</v>
          </cell>
          <cell r="B124">
            <v>42720</v>
          </cell>
          <cell r="C124">
            <v>0</v>
          </cell>
          <cell r="D124">
            <v>1431843.4770186241</v>
          </cell>
          <cell r="E124">
            <v>0</v>
          </cell>
          <cell r="F124">
            <v>0</v>
          </cell>
          <cell r="G124">
            <v>0</v>
          </cell>
          <cell r="H124">
            <v>0</v>
          </cell>
          <cell r="I124">
            <v>0</v>
          </cell>
        </row>
        <row r="125">
          <cell r="A125">
            <v>108</v>
          </cell>
          <cell r="B125">
            <v>42751</v>
          </cell>
          <cell r="C125">
            <v>0</v>
          </cell>
          <cell r="D125">
            <v>1431843.4770186241</v>
          </cell>
          <cell r="E125">
            <v>0</v>
          </cell>
          <cell r="F125">
            <v>0</v>
          </cell>
          <cell r="G125">
            <v>0</v>
          </cell>
          <cell r="H125">
            <v>0</v>
          </cell>
          <cell r="I125">
            <v>0</v>
          </cell>
        </row>
        <row r="126">
          <cell r="A126">
            <v>109</v>
          </cell>
          <cell r="B126">
            <v>42782</v>
          </cell>
          <cell r="C126">
            <v>0</v>
          </cell>
          <cell r="D126">
            <v>1431843.4770186241</v>
          </cell>
          <cell r="E126">
            <v>0</v>
          </cell>
          <cell r="F126">
            <v>0</v>
          </cell>
          <cell r="G126">
            <v>0</v>
          </cell>
          <cell r="H126">
            <v>0</v>
          </cell>
          <cell r="I126">
            <v>0</v>
          </cell>
        </row>
        <row r="127">
          <cell r="A127">
            <v>110</v>
          </cell>
          <cell r="B127">
            <v>42810</v>
          </cell>
          <cell r="C127">
            <v>0</v>
          </cell>
          <cell r="D127">
            <v>1431843.4770186241</v>
          </cell>
          <cell r="E127">
            <v>0</v>
          </cell>
          <cell r="F127">
            <v>0</v>
          </cell>
          <cell r="G127">
            <v>0</v>
          </cell>
          <cell r="H127">
            <v>0</v>
          </cell>
          <cell r="I127">
            <v>0</v>
          </cell>
        </row>
        <row r="128">
          <cell r="A128">
            <v>111</v>
          </cell>
          <cell r="B128">
            <v>42841</v>
          </cell>
          <cell r="C128">
            <v>0</v>
          </cell>
          <cell r="D128">
            <v>1431843.4770186241</v>
          </cell>
          <cell r="E128">
            <v>0</v>
          </cell>
          <cell r="F128">
            <v>0</v>
          </cell>
          <cell r="G128">
            <v>0</v>
          </cell>
          <cell r="H128">
            <v>0</v>
          </cell>
          <cell r="I128">
            <v>0</v>
          </cell>
        </row>
        <row r="129">
          <cell r="A129">
            <v>112</v>
          </cell>
          <cell r="B129">
            <v>42871</v>
          </cell>
          <cell r="C129">
            <v>0</v>
          </cell>
          <cell r="D129">
            <v>1431843.4770186241</v>
          </cell>
          <cell r="E129">
            <v>0</v>
          </cell>
          <cell r="F129">
            <v>0</v>
          </cell>
          <cell r="G129">
            <v>0</v>
          </cell>
          <cell r="H129">
            <v>0</v>
          </cell>
          <cell r="I129">
            <v>0</v>
          </cell>
        </row>
        <row r="130">
          <cell r="A130">
            <v>113</v>
          </cell>
          <cell r="B130">
            <v>42902</v>
          </cell>
          <cell r="C130">
            <v>0</v>
          </cell>
          <cell r="D130">
            <v>1431843.4770186241</v>
          </cell>
          <cell r="E130">
            <v>0</v>
          </cell>
          <cell r="F130">
            <v>0</v>
          </cell>
          <cell r="G130">
            <v>0</v>
          </cell>
          <cell r="H130">
            <v>0</v>
          </cell>
          <cell r="I130">
            <v>0</v>
          </cell>
        </row>
        <row r="131">
          <cell r="A131">
            <v>114</v>
          </cell>
          <cell r="B131">
            <v>42932</v>
          </cell>
          <cell r="C131">
            <v>0</v>
          </cell>
          <cell r="D131">
            <v>1431843.4770186241</v>
          </cell>
          <cell r="E131">
            <v>0</v>
          </cell>
          <cell r="F131">
            <v>0</v>
          </cell>
          <cell r="G131">
            <v>0</v>
          </cell>
          <cell r="H131">
            <v>0</v>
          </cell>
          <cell r="I131">
            <v>0</v>
          </cell>
        </row>
        <row r="132">
          <cell r="A132">
            <v>115</v>
          </cell>
          <cell r="B132">
            <v>42963</v>
          </cell>
          <cell r="C132">
            <v>0</v>
          </cell>
          <cell r="D132">
            <v>1431843.4770186241</v>
          </cell>
          <cell r="E132">
            <v>0</v>
          </cell>
          <cell r="F132">
            <v>0</v>
          </cell>
          <cell r="G132">
            <v>0</v>
          </cell>
          <cell r="H132">
            <v>0</v>
          </cell>
          <cell r="I132">
            <v>0</v>
          </cell>
        </row>
        <row r="133">
          <cell r="A133">
            <v>116</v>
          </cell>
          <cell r="B133">
            <v>42994</v>
          </cell>
          <cell r="C133">
            <v>0</v>
          </cell>
          <cell r="D133">
            <v>1431843.4770186241</v>
          </cell>
          <cell r="E133">
            <v>0</v>
          </cell>
          <cell r="F133">
            <v>0</v>
          </cell>
          <cell r="G133">
            <v>0</v>
          </cell>
          <cell r="H133">
            <v>0</v>
          </cell>
          <cell r="I133">
            <v>0</v>
          </cell>
        </row>
        <row r="134">
          <cell r="A134">
            <v>117</v>
          </cell>
          <cell r="B134">
            <v>43024</v>
          </cell>
          <cell r="C134">
            <v>0</v>
          </cell>
          <cell r="D134">
            <v>1431843.4770186241</v>
          </cell>
          <cell r="E134">
            <v>0</v>
          </cell>
          <cell r="F134">
            <v>0</v>
          </cell>
          <cell r="G134">
            <v>0</v>
          </cell>
          <cell r="H134">
            <v>0</v>
          </cell>
          <cell r="I134">
            <v>0</v>
          </cell>
        </row>
        <row r="135">
          <cell r="A135">
            <v>118</v>
          </cell>
          <cell r="B135">
            <v>43055</v>
          </cell>
          <cell r="C135">
            <v>0</v>
          </cell>
          <cell r="D135">
            <v>1431843.4770186241</v>
          </cell>
          <cell r="E135">
            <v>0</v>
          </cell>
          <cell r="F135">
            <v>0</v>
          </cell>
          <cell r="G135">
            <v>0</v>
          </cell>
          <cell r="H135">
            <v>0</v>
          </cell>
          <cell r="I135">
            <v>0</v>
          </cell>
        </row>
        <row r="136">
          <cell r="A136">
            <v>119</v>
          </cell>
          <cell r="B136">
            <v>43085</v>
          </cell>
          <cell r="C136">
            <v>0</v>
          </cell>
          <cell r="D136">
            <v>1431843.4770186241</v>
          </cell>
          <cell r="E136">
            <v>0</v>
          </cell>
          <cell r="F136">
            <v>0</v>
          </cell>
          <cell r="G136">
            <v>0</v>
          </cell>
          <cell r="H136">
            <v>0</v>
          </cell>
          <cell r="I136">
            <v>0</v>
          </cell>
        </row>
        <row r="137">
          <cell r="A137">
            <v>120</v>
          </cell>
          <cell r="B137">
            <v>43116</v>
          </cell>
          <cell r="C137">
            <v>0</v>
          </cell>
          <cell r="D137">
            <v>1431843.4770186241</v>
          </cell>
          <cell r="E137">
            <v>0</v>
          </cell>
          <cell r="F137">
            <v>0</v>
          </cell>
          <cell r="G137">
            <v>0</v>
          </cell>
          <cell r="H137">
            <v>0</v>
          </cell>
          <cell r="I137">
            <v>0</v>
          </cell>
        </row>
        <row r="138">
          <cell r="A138">
            <v>121</v>
          </cell>
          <cell r="B138">
            <v>43147</v>
          </cell>
          <cell r="C138">
            <v>0</v>
          </cell>
          <cell r="D138">
            <v>1431843.4770186241</v>
          </cell>
          <cell r="E138">
            <v>0</v>
          </cell>
          <cell r="F138">
            <v>0</v>
          </cell>
          <cell r="G138">
            <v>0</v>
          </cell>
          <cell r="H138">
            <v>0</v>
          </cell>
          <cell r="I138">
            <v>0</v>
          </cell>
        </row>
        <row r="139">
          <cell r="A139">
            <v>122</v>
          </cell>
          <cell r="B139">
            <v>43175</v>
          </cell>
          <cell r="C139">
            <v>0</v>
          </cell>
          <cell r="D139">
            <v>1431843.4770186241</v>
          </cell>
          <cell r="E139">
            <v>0</v>
          </cell>
          <cell r="F139">
            <v>0</v>
          </cell>
          <cell r="G139">
            <v>0</v>
          </cell>
          <cell r="H139">
            <v>0</v>
          </cell>
          <cell r="I139">
            <v>0</v>
          </cell>
        </row>
        <row r="140">
          <cell r="A140">
            <v>123</v>
          </cell>
          <cell r="B140">
            <v>43206</v>
          </cell>
          <cell r="C140">
            <v>0</v>
          </cell>
          <cell r="D140">
            <v>1431843.4770186241</v>
          </cell>
          <cell r="E140">
            <v>0</v>
          </cell>
          <cell r="F140">
            <v>0</v>
          </cell>
          <cell r="G140">
            <v>0</v>
          </cell>
          <cell r="H140">
            <v>0</v>
          </cell>
          <cell r="I140">
            <v>0</v>
          </cell>
        </row>
        <row r="141">
          <cell r="A141">
            <v>124</v>
          </cell>
          <cell r="B141">
            <v>43236</v>
          </cell>
          <cell r="C141">
            <v>0</v>
          </cell>
          <cell r="D141">
            <v>1431843.4770186241</v>
          </cell>
          <cell r="E141">
            <v>0</v>
          </cell>
          <cell r="F141">
            <v>0</v>
          </cell>
          <cell r="G141">
            <v>0</v>
          </cell>
          <cell r="H141">
            <v>0</v>
          </cell>
          <cell r="I141">
            <v>0</v>
          </cell>
        </row>
        <row r="142">
          <cell r="A142">
            <v>125</v>
          </cell>
          <cell r="B142">
            <v>43267</v>
          </cell>
          <cell r="C142">
            <v>0</v>
          </cell>
          <cell r="D142">
            <v>1431843.4770186241</v>
          </cell>
          <cell r="E142">
            <v>0</v>
          </cell>
          <cell r="F142">
            <v>0</v>
          </cell>
          <cell r="G142">
            <v>0</v>
          </cell>
          <cell r="H142">
            <v>0</v>
          </cell>
          <cell r="I142">
            <v>0</v>
          </cell>
        </row>
        <row r="143">
          <cell r="A143">
            <v>126</v>
          </cell>
          <cell r="B143">
            <v>43297</v>
          </cell>
          <cell r="C143">
            <v>0</v>
          </cell>
          <cell r="D143">
            <v>1431843.4770186241</v>
          </cell>
          <cell r="E143">
            <v>0</v>
          </cell>
          <cell r="F143">
            <v>0</v>
          </cell>
          <cell r="G143">
            <v>0</v>
          </cell>
          <cell r="H143">
            <v>0</v>
          </cell>
          <cell r="I143">
            <v>0</v>
          </cell>
        </row>
        <row r="144">
          <cell r="A144">
            <v>127</v>
          </cell>
          <cell r="B144">
            <v>43328</v>
          </cell>
          <cell r="C144">
            <v>0</v>
          </cell>
          <cell r="D144">
            <v>1431843.4770186241</v>
          </cell>
          <cell r="E144">
            <v>0</v>
          </cell>
          <cell r="F144">
            <v>0</v>
          </cell>
          <cell r="G144">
            <v>0</v>
          </cell>
          <cell r="H144">
            <v>0</v>
          </cell>
          <cell r="I144">
            <v>0</v>
          </cell>
        </row>
        <row r="145">
          <cell r="A145">
            <v>128</v>
          </cell>
          <cell r="B145">
            <v>43359</v>
          </cell>
          <cell r="C145">
            <v>0</v>
          </cell>
          <cell r="D145">
            <v>1431843.4770186241</v>
          </cell>
          <cell r="E145">
            <v>0</v>
          </cell>
          <cell r="F145">
            <v>0</v>
          </cell>
          <cell r="G145">
            <v>0</v>
          </cell>
          <cell r="H145">
            <v>0</v>
          </cell>
          <cell r="I145">
            <v>0</v>
          </cell>
        </row>
        <row r="146">
          <cell r="A146">
            <v>129</v>
          </cell>
          <cell r="B146">
            <v>43389</v>
          </cell>
          <cell r="C146">
            <v>0</v>
          </cell>
          <cell r="D146">
            <v>1431843.4770186241</v>
          </cell>
          <cell r="E146">
            <v>0</v>
          </cell>
          <cell r="F146">
            <v>0</v>
          </cell>
          <cell r="G146">
            <v>0</v>
          </cell>
          <cell r="H146">
            <v>0</v>
          </cell>
          <cell r="I146">
            <v>0</v>
          </cell>
        </row>
        <row r="147">
          <cell r="A147">
            <v>130</v>
          </cell>
          <cell r="B147">
            <v>43420</v>
          </cell>
          <cell r="C147">
            <v>0</v>
          </cell>
          <cell r="D147">
            <v>1431843.4770186241</v>
          </cell>
          <cell r="E147">
            <v>0</v>
          </cell>
          <cell r="F147">
            <v>0</v>
          </cell>
          <cell r="G147">
            <v>0</v>
          </cell>
          <cell r="H147">
            <v>0</v>
          </cell>
          <cell r="I147">
            <v>0</v>
          </cell>
        </row>
        <row r="148">
          <cell r="A148">
            <v>131</v>
          </cell>
          <cell r="B148">
            <v>43450</v>
          </cell>
          <cell r="C148">
            <v>0</v>
          </cell>
          <cell r="D148">
            <v>1431843.4770186241</v>
          </cell>
          <cell r="E148">
            <v>0</v>
          </cell>
          <cell r="F148">
            <v>0</v>
          </cell>
          <cell r="G148">
            <v>0</v>
          </cell>
          <cell r="H148">
            <v>0</v>
          </cell>
          <cell r="I148">
            <v>0</v>
          </cell>
        </row>
        <row r="149">
          <cell r="A149">
            <v>132</v>
          </cell>
          <cell r="B149">
            <v>43481</v>
          </cell>
          <cell r="C149">
            <v>0</v>
          </cell>
          <cell r="D149">
            <v>1431843.4770186241</v>
          </cell>
          <cell r="E149">
            <v>0</v>
          </cell>
          <cell r="F149">
            <v>0</v>
          </cell>
          <cell r="G149">
            <v>0</v>
          </cell>
          <cell r="H149">
            <v>0</v>
          </cell>
          <cell r="I149">
            <v>0</v>
          </cell>
        </row>
        <row r="150">
          <cell r="A150">
            <v>133</v>
          </cell>
          <cell r="B150">
            <v>43512</v>
          </cell>
          <cell r="C150">
            <v>0</v>
          </cell>
          <cell r="D150">
            <v>1431843.4770186241</v>
          </cell>
          <cell r="E150">
            <v>0</v>
          </cell>
          <cell r="F150">
            <v>0</v>
          </cell>
          <cell r="G150">
            <v>0</v>
          </cell>
          <cell r="H150">
            <v>0</v>
          </cell>
          <cell r="I150">
            <v>0</v>
          </cell>
        </row>
        <row r="151">
          <cell r="A151">
            <v>134</v>
          </cell>
          <cell r="B151">
            <v>43540</v>
          </cell>
          <cell r="C151">
            <v>0</v>
          </cell>
          <cell r="D151">
            <v>1431843.4770186241</v>
          </cell>
          <cell r="E151">
            <v>0</v>
          </cell>
          <cell r="F151">
            <v>0</v>
          </cell>
          <cell r="G151">
            <v>0</v>
          </cell>
          <cell r="H151">
            <v>0</v>
          </cell>
          <cell r="I151">
            <v>0</v>
          </cell>
        </row>
        <row r="152">
          <cell r="A152">
            <v>135</v>
          </cell>
          <cell r="B152">
            <v>43571</v>
          </cell>
          <cell r="C152">
            <v>0</v>
          </cell>
          <cell r="D152">
            <v>1431843.4770186241</v>
          </cell>
          <cell r="E152">
            <v>0</v>
          </cell>
          <cell r="F152">
            <v>0</v>
          </cell>
          <cell r="G152">
            <v>0</v>
          </cell>
          <cell r="H152">
            <v>0</v>
          </cell>
          <cell r="I152">
            <v>0</v>
          </cell>
        </row>
        <row r="153">
          <cell r="A153">
            <v>136</v>
          </cell>
          <cell r="B153">
            <v>43601</v>
          </cell>
          <cell r="C153">
            <v>0</v>
          </cell>
          <cell r="D153">
            <v>1431843.4770186241</v>
          </cell>
          <cell r="E153">
            <v>0</v>
          </cell>
          <cell r="F153">
            <v>0</v>
          </cell>
          <cell r="G153">
            <v>0</v>
          </cell>
          <cell r="H153">
            <v>0</v>
          </cell>
          <cell r="I153">
            <v>0</v>
          </cell>
        </row>
        <row r="154">
          <cell r="A154">
            <v>137</v>
          </cell>
          <cell r="B154">
            <v>43632</v>
          </cell>
          <cell r="C154">
            <v>0</v>
          </cell>
          <cell r="D154">
            <v>1431843.4770186241</v>
          </cell>
          <cell r="E154">
            <v>0</v>
          </cell>
          <cell r="F154">
            <v>0</v>
          </cell>
          <cell r="G154">
            <v>0</v>
          </cell>
          <cell r="H154">
            <v>0</v>
          </cell>
          <cell r="I154">
            <v>0</v>
          </cell>
        </row>
        <row r="155">
          <cell r="A155">
            <v>138</v>
          </cell>
          <cell r="B155">
            <v>43662</v>
          </cell>
          <cell r="C155">
            <v>0</v>
          </cell>
          <cell r="D155">
            <v>1431843.4770186241</v>
          </cell>
          <cell r="E155">
            <v>0</v>
          </cell>
          <cell r="F155">
            <v>0</v>
          </cell>
          <cell r="G155">
            <v>0</v>
          </cell>
          <cell r="H155">
            <v>0</v>
          </cell>
          <cell r="I155">
            <v>0</v>
          </cell>
        </row>
        <row r="156">
          <cell r="A156">
            <v>139</v>
          </cell>
          <cell r="B156">
            <v>43693</v>
          </cell>
          <cell r="C156">
            <v>0</v>
          </cell>
          <cell r="D156">
            <v>1431843.4770186241</v>
          </cell>
          <cell r="E156">
            <v>0</v>
          </cell>
          <cell r="F156">
            <v>0</v>
          </cell>
          <cell r="G156">
            <v>0</v>
          </cell>
          <cell r="H156">
            <v>0</v>
          </cell>
          <cell r="I156">
            <v>0</v>
          </cell>
        </row>
        <row r="157">
          <cell r="A157">
            <v>140</v>
          </cell>
          <cell r="B157">
            <v>43724</v>
          </cell>
          <cell r="C157">
            <v>0</v>
          </cell>
          <cell r="D157">
            <v>1431843.4770186241</v>
          </cell>
          <cell r="E157">
            <v>0</v>
          </cell>
          <cell r="F157">
            <v>0</v>
          </cell>
          <cell r="G157">
            <v>0</v>
          </cell>
          <cell r="H157">
            <v>0</v>
          </cell>
          <cell r="I157">
            <v>0</v>
          </cell>
        </row>
        <row r="158">
          <cell r="A158">
            <v>141</v>
          </cell>
          <cell r="B158">
            <v>43754</v>
          </cell>
          <cell r="C158">
            <v>0</v>
          </cell>
          <cell r="D158">
            <v>1431843.4770186241</v>
          </cell>
          <cell r="E158">
            <v>0</v>
          </cell>
          <cell r="F158">
            <v>0</v>
          </cell>
          <cell r="G158">
            <v>0</v>
          </cell>
          <cell r="H158">
            <v>0</v>
          </cell>
          <cell r="I158">
            <v>0</v>
          </cell>
        </row>
        <row r="159">
          <cell r="A159">
            <v>142</v>
          </cell>
          <cell r="B159">
            <v>43785</v>
          </cell>
          <cell r="C159">
            <v>0</v>
          </cell>
          <cell r="D159">
            <v>1431843.4770186241</v>
          </cell>
          <cell r="E159">
            <v>0</v>
          </cell>
          <cell r="F159">
            <v>0</v>
          </cell>
          <cell r="G159">
            <v>0</v>
          </cell>
          <cell r="H159">
            <v>0</v>
          </cell>
          <cell r="I159">
            <v>0</v>
          </cell>
        </row>
        <row r="160">
          <cell r="A160">
            <v>143</v>
          </cell>
          <cell r="B160">
            <v>43815</v>
          </cell>
          <cell r="C160">
            <v>0</v>
          </cell>
          <cell r="D160">
            <v>1431843.4770186241</v>
          </cell>
          <cell r="E160">
            <v>0</v>
          </cell>
          <cell r="F160">
            <v>0</v>
          </cell>
          <cell r="G160">
            <v>0</v>
          </cell>
          <cell r="H160">
            <v>0</v>
          </cell>
          <cell r="I160">
            <v>0</v>
          </cell>
        </row>
        <row r="161">
          <cell r="A161">
            <v>144</v>
          </cell>
          <cell r="B161">
            <v>43846</v>
          </cell>
          <cell r="C161">
            <v>0</v>
          </cell>
          <cell r="D161">
            <v>1431843.4770186241</v>
          </cell>
          <cell r="E161">
            <v>0</v>
          </cell>
          <cell r="F161">
            <v>0</v>
          </cell>
          <cell r="G161">
            <v>0</v>
          </cell>
          <cell r="H161">
            <v>0</v>
          </cell>
          <cell r="I161">
            <v>0</v>
          </cell>
        </row>
        <row r="162">
          <cell r="A162">
            <v>145</v>
          </cell>
          <cell r="B162">
            <v>43877</v>
          </cell>
          <cell r="C162">
            <v>0</v>
          </cell>
          <cell r="D162">
            <v>1431843.4770186241</v>
          </cell>
          <cell r="E162">
            <v>0</v>
          </cell>
          <cell r="F162">
            <v>0</v>
          </cell>
          <cell r="G162">
            <v>0</v>
          </cell>
          <cell r="H162">
            <v>0</v>
          </cell>
          <cell r="I162">
            <v>0</v>
          </cell>
        </row>
        <row r="163">
          <cell r="A163">
            <v>146</v>
          </cell>
          <cell r="B163">
            <v>43906</v>
          </cell>
          <cell r="C163">
            <v>0</v>
          </cell>
          <cell r="D163">
            <v>1431843.4770186241</v>
          </cell>
          <cell r="E163">
            <v>0</v>
          </cell>
          <cell r="F163">
            <v>0</v>
          </cell>
          <cell r="G163">
            <v>0</v>
          </cell>
          <cell r="H163">
            <v>0</v>
          </cell>
          <cell r="I163">
            <v>0</v>
          </cell>
        </row>
        <row r="164">
          <cell r="A164">
            <v>147</v>
          </cell>
          <cell r="B164">
            <v>43937</v>
          </cell>
          <cell r="C164">
            <v>0</v>
          </cell>
          <cell r="D164">
            <v>1431843.4770186241</v>
          </cell>
          <cell r="E164">
            <v>0</v>
          </cell>
          <cell r="F164">
            <v>0</v>
          </cell>
          <cell r="G164">
            <v>0</v>
          </cell>
          <cell r="H164">
            <v>0</v>
          </cell>
          <cell r="I164">
            <v>0</v>
          </cell>
        </row>
        <row r="165">
          <cell r="A165">
            <v>148</v>
          </cell>
          <cell r="B165">
            <v>43967</v>
          </cell>
          <cell r="C165">
            <v>0</v>
          </cell>
          <cell r="D165">
            <v>1431843.4770186241</v>
          </cell>
          <cell r="E165">
            <v>0</v>
          </cell>
          <cell r="F165">
            <v>0</v>
          </cell>
          <cell r="G165">
            <v>0</v>
          </cell>
          <cell r="H165">
            <v>0</v>
          </cell>
          <cell r="I165">
            <v>0</v>
          </cell>
        </row>
        <row r="166">
          <cell r="A166">
            <v>149</v>
          </cell>
          <cell r="B166">
            <v>43998</v>
          </cell>
          <cell r="C166">
            <v>0</v>
          </cell>
          <cell r="D166">
            <v>1431843.4770186241</v>
          </cell>
          <cell r="E166">
            <v>0</v>
          </cell>
          <cell r="F166">
            <v>0</v>
          </cell>
          <cell r="G166">
            <v>0</v>
          </cell>
          <cell r="H166">
            <v>0</v>
          </cell>
          <cell r="I166">
            <v>0</v>
          </cell>
        </row>
        <row r="167">
          <cell r="A167">
            <v>150</v>
          </cell>
          <cell r="B167">
            <v>44028</v>
          </cell>
          <cell r="C167">
            <v>0</v>
          </cell>
          <cell r="D167">
            <v>1431843.4770186241</v>
          </cell>
          <cell r="E167">
            <v>0</v>
          </cell>
          <cell r="F167">
            <v>0</v>
          </cell>
          <cell r="G167">
            <v>0</v>
          </cell>
          <cell r="H167">
            <v>0</v>
          </cell>
          <cell r="I167">
            <v>0</v>
          </cell>
        </row>
        <row r="168">
          <cell r="A168">
            <v>151</v>
          </cell>
          <cell r="B168">
            <v>44059</v>
          </cell>
          <cell r="C168">
            <v>0</v>
          </cell>
          <cell r="D168">
            <v>1431843.4770186241</v>
          </cell>
          <cell r="E168">
            <v>0</v>
          </cell>
          <cell r="F168">
            <v>0</v>
          </cell>
          <cell r="G168">
            <v>0</v>
          </cell>
          <cell r="H168">
            <v>0</v>
          </cell>
          <cell r="I168">
            <v>0</v>
          </cell>
        </row>
        <row r="169">
          <cell r="A169">
            <v>152</v>
          </cell>
          <cell r="B169">
            <v>44090</v>
          </cell>
          <cell r="C169">
            <v>0</v>
          </cell>
          <cell r="D169">
            <v>1431843.4770186241</v>
          </cell>
          <cell r="E169">
            <v>0</v>
          </cell>
          <cell r="F169">
            <v>0</v>
          </cell>
          <cell r="G169">
            <v>0</v>
          </cell>
          <cell r="H169">
            <v>0</v>
          </cell>
          <cell r="I169">
            <v>0</v>
          </cell>
        </row>
        <row r="170">
          <cell r="A170">
            <v>153</v>
          </cell>
          <cell r="B170">
            <v>44120</v>
          </cell>
          <cell r="C170">
            <v>0</v>
          </cell>
          <cell r="D170">
            <v>1431843.4770186241</v>
          </cell>
          <cell r="E170">
            <v>0</v>
          </cell>
          <cell r="F170">
            <v>0</v>
          </cell>
          <cell r="G170">
            <v>0</v>
          </cell>
          <cell r="H170">
            <v>0</v>
          </cell>
          <cell r="I170">
            <v>0</v>
          </cell>
        </row>
        <row r="171">
          <cell r="A171">
            <v>154</v>
          </cell>
          <cell r="B171">
            <v>44151</v>
          </cell>
          <cell r="C171">
            <v>0</v>
          </cell>
          <cell r="D171">
            <v>1431843.4770186241</v>
          </cell>
          <cell r="E171">
            <v>0</v>
          </cell>
          <cell r="F171">
            <v>0</v>
          </cell>
          <cell r="G171">
            <v>0</v>
          </cell>
          <cell r="H171">
            <v>0</v>
          </cell>
          <cell r="I171">
            <v>0</v>
          </cell>
        </row>
        <row r="172">
          <cell r="A172">
            <v>155</v>
          </cell>
          <cell r="B172">
            <v>44181</v>
          </cell>
          <cell r="C172">
            <v>0</v>
          </cell>
          <cell r="D172">
            <v>1431843.4770186241</v>
          </cell>
          <cell r="E172">
            <v>0</v>
          </cell>
          <cell r="F172">
            <v>0</v>
          </cell>
          <cell r="G172">
            <v>0</v>
          </cell>
          <cell r="H172">
            <v>0</v>
          </cell>
          <cell r="I172">
            <v>0</v>
          </cell>
        </row>
        <row r="173">
          <cell r="A173">
            <v>156</v>
          </cell>
          <cell r="B173">
            <v>44212</v>
          </cell>
          <cell r="C173">
            <v>0</v>
          </cell>
          <cell r="D173">
            <v>1431843.4770186241</v>
          </cell>
          <cell r="E173">
            <v>0</v>
          </cell>
          <cell r="F173">
            <v>0</v>
          </cell>
          <cell r="G173">
            <v>0</v>
          </cell>
          <cell r="H173">
            <v>0</v>
          </cell>
          <cell r="I173">
            <v>0</v>
          </cell>
        </row>
        <row r="174">
          <cell r="A174">
            <v>157</v>
          </cell>
          <cell r="B174">
            <v>44243</v>
          </cell>
          <cell r="C174">
            <v>0</v>
          </cell>
          <cell r="D174">
            <v>1431843.4770186241</v>
          </cell>
          <cell r="E174">
            <v>0</v>
          </cell>
          <cell r="F174">
            <v>0</v>
          </cell>
          <cell r="G174">
            <v>0</v>
          </cell>
          <cell r="H174">
            <v>0</v>
          </cell>
          <cell r="I174">
            <v>0</v>
          </cell>
        </row>
        <row r="175">
          <cell r="A175">
            <v>158</v>
          </cell>
          <cell r="B175">
            <v>44271</v>
          </cell>
          <cell r="C175">
            <v>0</v>
          </cell>
          <cell r="D175">
            <v>1431843.4770186241</v>
          </cell>
          <cell r="E175">
            <v>0</v>
          </cell>
          <cell r="F175">
            <v>0</v>
          </cell>
          <cell r="G175">
            <v>0</v>
          </cell>
          <cell r="H175">
            <v>0</v>
          </cell>
          <cell r="I175">
            <v>0</v>
          </cell>
        </row>
        <row r="176">
          <cell r="A176">
            <v>159</v>
          </cell>
          <cell r="B176">
            <v>44302</v>
          </cell>
          <cell r="C176">
            <v>0</v>
          </cell>
          <cell r="D176">
            <v>1431843.4770186241</v>
          </cell>
          <cell r="E176">
            <v>0</v>
          </cell>
          <cell r="F176">
            <v>0</v>
          </cell>
          <cell r="G176">
            <v>0</v>
          </cell>
          <cell r="H176">
            <v>0</v>
          </cell>
          <cell r="I176">
            <v>0</v>
          </cell>
        </row>
        <row r="177">
          <cell r="A177">
            <v>160</v>
          </cell>
          <cell r="B177">
            <v>44332</v>
          </cell>
          <cell r="C177">
            <v>0</v>
          </cell>
          <cell r="D177">
            <v>1431843.4770186241</v>
          </cell>
          <cell r="E177">
            <v>0</v>
          </cell>
          <cell r="F177">
            <v>0</v>
          </cell>
          <cell r="G177">
            <v>0</v>
          </cell>
          <cell r="H177">
            <v>0</v>
          </cell>
          <cell r="I177">
            <v>0</v>
          </cell>
        </row>
        <row r="178">
          <cell r="A178">
            <v>161</v>
          </cell>
          <cell r="B178">
            <v>44363</v>
          </cell>
          <cell r="C178">
            <v>0</v>
          </cell>
          <cell r="D178">
            <v>1431843.4770186241</v>
          </cell>
          <cell r="E178">
            <v>0</v>
          </cell>
          <cell r="F178">
            <v>0</v>
          </cell>
          <cell r="G178">
            <v>0</v>
          </cell>
          <cell r="H178">
            <v>0</v>
          </cell>
          <cell r="I178">
            <v>0</v>
          </cell>
        </row>
        <row r="179">
          <cell r="A179">
            <v>162</v>
          </cell>
          <cell r="B179">
            <v>44393</v>
          </cell>
          <cell r="C179">
            <v>0</v>
          </cell>
          <cell r="D179">
            <v>1431843.4770186241</v>
          </cell>
          <cell r="E179">
            <v>0</v>
          </cell>
          <cell r="F179">
            <v>0</v>
          </cell>
          <cell r="G179">
            <v>0</v>
          </cell>
          <cell r="H179">
            <v>0</v>
          </cell>
          <cell r="I179">
            <v>0</v>
          </cell>
        </row>
        <row r="180">
          <cell r="A180">
            <v>163</v>
          </cell>
          <cell r="B180">
            <v>44424</v>
          </cell>
          <cell r="C180">
            <v>0</v>
          </cell>
          <cell r="D180">
            <v>1431843.4770186241</v>
          </cell>
          <cell r="E180">
            <v>0</v>
          </cell>
          <cell r="F180">
            <v>0</v>
          </cell>
          <cell r="G180">
            <v>0</v>
          </cell>
          <cell r="H180">
            <v>0</v>
          </cell>
          <cell r="I180">
            <v>0</v>
          </cell>
        </row>
        <row r="181">
          <cell r="A181">
            <v>164</v>
          </cell>
          <cell r="B181">
            <v>44455</v>
          </cell>
          <cell r="C181">
            <v>0</v>
          </cell>
          <cell r="D181">
            <v>1431843.4770186241</v>
          </cell>
          <cell r="E181">
            <v>0</v>
          </cell>
          <cell r="F181">
            <v>0</v>
          </cell>
          <cell r="G181">
            <v>0</v>
          </cell>
          <cell r="H181">
            <v>0</v>
          </cell>
          <cell r="I181">
            <v>0</v>
          </cell>
        </row>
        <row r="182">
          <cell r="A182">
            <v>165</v>
          </cell>
          <cell r="B182">
            <v>44485</v>
          </cell>
          <cell r="C182">
            <v>0</v>
          </cell>
          <cell r="D182">
            <v>1431843.4770186241</v>
          </cell>
          <cell r="E182">
            <v>0</v>
          </cell>
          <cell r="F182">
            <v>0</v>
          </cell>
          <cell r="G182">
            <v>0</v>
          </cell>
          <cell r="H182">
            <v>0</v>
          </cell>
          <cell r="I182">
            <v>0</v>
          </cell>
        </row>
        <row r="183">
          <cell r="A183">
            <v>166</v>
          </cell>
          <cell r="B183">
            <v>44516</v>
          </cell>
          <cell r="C183">
            <v>0</v>
          </cell>
          <cell r="D183">
            <v>1431843.4770186241</v>
          </cell>
          <cell r="E183">
            <v>0</v>
          </cell>
          <cell r="F183">
            <v>0</v>
          </cell>
          <cell r="G183">
            <v>0</v>
          </cell>
          <cell r="H183">
            <v>0</v>
          </cell>
          <cell r="I183">
            <v>0</v>
          </cell>
        </row>
        <row r="184">
          <cell r="A184">
            <v>167</v>
          </cell>
          <cell r="B184">
            <v>44546</v>
          </cell>
          <cell r="C184">
            <v>0</v>
          </cell>
          <cell r="D184">
            <v>1431843.4770186241</v>
          </cell>
          <cell r="E184">
            <v>0</v>
          </cell>
          <cell r="F184">
            <v>0</v>
          </cell>
          <cell r="G184">
            <v>0</v>
          </cell>
          <cell r="H184">
            <v>0</v>
          </cell>
          <cell r="I184">
            <v>0</v>
          </cell>
        </row>
        <row r="185">
          <cell r="A185">
            <v>168</v>
          </cell>
          <cell r="B185">
            <v>44577</v>
          </cell>
          <cell r="C185">
            <v>0</v>
          </cell>
          <cell r="D185">
            <v>1431843.4770186241</v>
          </cell>
          <cell r="E185">
            <v>0</v>
          </cell>
          <cell r="F185">
            <v>0</v>
          </cell>
          <cell r="G185">
            <v>0</v>
          </cell>
          <cell r="H185">
            <v>0</v>
          </cell>
          <cell r="I185">
            <v>0</v>
          </cell>
        </row>
        <row r="186">
          <cell r="A186">
            <v>169</v>
          </cell>
          <cell r="B186">
            <v>44608</v>
          </cell>
          <cell r="C186">
            <v>0</v>
          </cell>
          <cell r="D186">
            <v>1431843.4770186241</v>
          </cell>
          <cell r="E186">
            <v>0</v>
          </cell>
          <cell r="F186">
            <v>0</v>
          </cell>
          <cell r="G186">
            <v>0</v>
          </cell>
          <cell r="H186">
            <v>0</v>
          </cell>
          <cell r="I186">
            <v>0</v>
          </cell>
        </row>
        <row r="187">
          <cell r="A187">
            <v>170</v>
          </cell>
          <cell r="B187">
            <v>44636</v>
          </cell>
          <cell r="C187">
            <v>0</v>
          </cell>
          <cell r="D187">
            <v>1431843.4770186241</v>
          </cell>
          <cell r="E187">
            <v>0</v>
          </cell>
          <cell r="F187">
            <v>0</v>
          </cell>
          <cell r="G187">
            <v>0</v>
          </cell>
          <cell r="H187">
            <v>0</v>
          </cell>
          <cell r="I187">
            <v>0</v>
          </cell>
        </row>
        <row r="188">
          <cell r="A188">
            <v>171</v>
          </cell>
          <cell r="B188">
            <v>44667</v>
          </cell>
          <cell r="C188">
            <v>0</v>
          </cell>
          <cell r="D188">
            <v>1431843.4770186241</v>
          </cell>
          <cell r="E188">
            <v>0</v>
          </cell>
          <cell r="F188">
            <v>0</v>
          </cell>
          <cell r="G188">
            <v>0</v>
          </cell>
          <cell r="H188">
            <v>0</v>
          </cell>
          <cell r="I188">
            <v>0</v>
          </cell>
        </row>
        <row r="189">
          <cell r="A189">
            <v>172</v>
          </cell>
          <cell r="B189">
            <v>44697</v>
          </cell>
          <cell r="C189">
            <v>0</v>
          </cell>
          <cell r="D189">
            <v>1431843.4770186241</v>
          </cell>
          <cell r="E189">
            <v>0</v>
          </cell>
          <cell r="F189">
            <v>0</v>
          </cell>
          <cell r="G189">
            <v>0</v>
          </cell>
          <cell r="H189">
            <v>0</v>
          </cell>
          <cell r="I189">
            <v>0</v>
          </cell>
        </row>
        <row r="190">
          <cell r="A190">
            <v>173</v>
          </cell>
          <cell r="B190">
            <v>44728</v>
          </cell>
          <cell r="C190">
            <v>0</v>
          </cell>
          <cell r="D190">
            <v>1431843.4770186241</v>
          </cell>
          <cell r="E190">
            <v>0</v>
          </cell>
          <cell r="F190">
            <v>0</v>
          </cell>
          <cell r="G190">
            <v>0</v>
          </cell>
          <cell r="H190">
            <v>0</v>
          </cell>
          <cell r="I190">
            <v>0</v>
          </cell>
        </row>
        <row r="191">
          <cell r="A191">
            <v>174</v>
          </cell>
          <cell r="B191">
            <v>44758</v>
          </cell>
          <cell r="C191">
            <v>0</v>
          </cell>
          <cell r="D191">
            <v>1431843.4770186241</v>
          </cell>
          <cell r="E191">
            <v>0</v>
          </cell>
          <cell r="F191">
            <v>0</v>
          </cell>
          <cell r="G191">
            <v>0</v>
          </cell>
          <cell r="H191">
            <v>0</v>
          </cell>
          <cell r="I191">
            <v>0</v>
          </cell>
        </row>
        <row r="192">
          <cell r="A192">
            <v>175</v>
          </cell>
          <cell r="B192">
            <v>44789</v>
          </cell>
          <cell r="C192">
            <v>0</v>
          </cell>
          <cell r="D192">
            <v>1431843.4770186241</v>
          </cell>
          <cell r="E192">
            <v>0</v>
          </cell>
          <cell r="F192">
            <v>0</v>
          </cell>
          <cell r="G192">
            <v>0</v>
          </cell>
          <cell r="H192">
            <v>0</v>
          </cell>
          <cell r="I192">
            <v>0</v>
          </cell>
        </row>
        <row r="193">
          <cell r="A193">
            <v>176</v>
          </cell>
          <cell r="B193">
            <v>44820</v>
          </cell>
          <cell r="C193">
            <v>0</v>
          </cell>
          <cell r="D193">
            <v>1431843.4770186241</v>
          </cell>
          <cell r="E193">
            <v>0</v>
          </cell>
          <cell r="F193">
            <v>0</v>
          </cell>
          <cell r="G193">
            <v>0</v>
          </cell>
          <cell r="H193">
            <v>0</v>
          </cell>
          <cell r="I193">
            <v>0</v>
          </cell>
        </row>
        <row r="194">
          <cell r="A194">
            <v>177</v>
          </cell>
          <cell r="B194">
            <v>44850</v>
          </cell>
          <cell r="C194">
            <v>0</v>
          </cell>
          <cell r="D194">
            <v>1431843.4770186241</v>
          </cell>
          <cell r="E194">
            <v>0</v>
          </cell>
          <cell r="F194">
            <v>0</v>
          </cell>
          <cell r="G194">
            <v>0</v>
          </cell>
          <cell r="H194">
            <v>0</v>
          </cell>
          <cell r="I194">
            <v>0</v>
          </cell>
        </row>
        <row r="195">
          <cell r="A195">
            <v>178</v>
          </cell>
          <cell r="B195">
            <v>44881</v>
          </cell>
          <cell r="C195">
            <v>0</v>
          </cell>
          <cell r="D195">
            <v>1431843.4770186241</v>
          </cell>
          <cell r="E195">
            <v>0</v>
          </cell>
          <cell r="F195">
            <v>0</v>
          </cell>
          <cell r="G195">
            <v>0</v>
          </cell>
          <cell r="H195">
            <v>0</v>
          </cell>
          <cell r="I195">
            <v>0</v>
          </cell>
        </row>
        <row r="196">
          <cell r="A196">
            <v>179</v>
          </cell>
          <cell r="B196">
            <v>44911</v>
          </cell>
          <cell r="C196">
            <v>0</v>
          </cell>
          <cell r="D196">
            <v>1431843.4770186241</v>
          </cell>
          <cell r="E196">
            <v>0</v>
          </cell>
          <cell r="F196">
            <v>0</v>
          </cell>
          <cell r="G196">
            <v>0</v>
          </cell>
          <cell r="H196">
            <v>0</v>
          </cell>
          <cell r="I196">
            <v>0</v>
          </cell>
        </row>
        <row r="197">
          <cell r="A197">
            <v>180</v>
          </cell>
          <cell r="B197">
            <v>44942</v>
          </cell>
          <cell r="C197">
            <v>0</v>
          </cell>
          <cell r="D197">
            <v>1431843.4770186241</v>
          </cell>
          <cell r="E197">
            <v>0</v>
          </cell>
          <cell r="F197">
            <v>0</v>
          </cell>
          <cell r="G197">
            <v>0</v>
          </cell>
          <cell r="H197">
            <v>0</v>
          </cell>
          <cell r="I197">
            <v>0</v>
          </cell>
        </row>
        <row r="198">
          <cell r="A198">
            <v>181</v>
          </cell>
          <cell r="B198">
            <v>44973</v>
          </cell>
          <cell r="C198">
            <v>0</v>
          </cell>
          <cell r="D198">
            <v>1431843.4770186241</v>
          </cell>
          <cell r="E198">
            <v>0</v>
          </cell>
          <cell r="F198">
            <v>0</v>
          </cell>
          <cell r="G198">
            <v>0</v>
          </cell>
          <cell r="H198">
            <v>0</v>
          </cell>
          <cell r="I198">
            <v>0</v>
          </cell>
        </row>
        <row r="199">
          <cell r="A199">
            <v>182</v>
          </cell>
          <cell r="B199">
            <v>45001</v>
          </cell>
          <cell r="C199">
            <v>0</v>
          </cell>
          <cell r="D199">
            <v>1431843.4770186241</v>
          </cell>
          <cell r="E199">
            <v>0</v>
          </cell>
          <cell r="F199">
            <v>0</v>
          </cell>
          <cell r="G199">
            <v>0</v>
          </cell>
          <cell r="H199">
            <v>0</v>
          </cell>
          <cell r="I199">
            <v>0</v>
          </cell>
        </row>
        <row r="200">
          <cell r="A200">
            <v>183</v>
          </cell>
          <cell r="B200">
            <v>45032</v>
          </cell>
          <cell r="C200">
            <v>0</v>
          </cell>
          <cell r="D200">
            <v>1431843.4770186241</v>
          </cell>
          <cell r="E200">
            <v>0</v>
          </cell>
          <cell r="F200">
            <v>0</v>
          </cell>
          <cell r="G200">
            <v>0</v>
          </cell>
          <cell r="H200">
            <v>0</v>
          </cell>
          <cell r="I200">
            <v>0</v>
          </cell>
        </row>
        <row r="201">
          <cell r="A201">
            <v>184</v>
          </cell>
          <cell r="B201">
            <v>45062</v>
          </cell>
          <cell r="C201">
            <v>0</v>
          </cell>
          <cell r="D201">
            <v>1431843.4770186241</v>
          </cell>
          <cell r="E201">
            <v>0</v>
          </cell>
          <cell r="F201">
            <v>0</v>
          </cell>
          <cell r="G201">
            <v>0</v>
          </cell>
          <cell r="H201">
            <v>0</v>
          </cell>
          <cell r="I201">
            <v>0</v>
          </cell>
        </row>
        <row r="202">
          <cell r="A202">
            <v>185</v>
          </cell>
          <cell r="B202">
            <v>45093</v>
          </cell>
          <cell r="C202">
            <v>0</v>
          </cell>
          <cell r="D202">
            <v>1431843.4770186241</v>
          </cell>
          <cell r="E202">
            <v>0</v>
          </cell>
          <cell r="F202">
            <v>0</v>
          </cell>
          <cell r="G202">
            <v>0</v>
          </cell>
          <cell r="H202">
            <v>0</v>
          </cell>
          <cell r="I202">
            <v>0</v>
          </cell>
        </row>
        <row r="203">
          <cell r="A203">
            <v>186</v>
          </cell>
          <cell r="B203">
            <v>45123</v>
          </cell>
          <cell r="C203">
            <v>0</v>
          </cell>
          <cell r="D203">
            <v>1431843.4770186241</v>
          </cell>
          <cell r="E203">
            <v>0</v>
          </cell>
          <cell r="F203">
            <v>0</v>
          </cell>
          <cell r="G203">
            <v>0</v>
          </cell>
          <cell r="H203">
            <v>0</v>
          </cell>
          <cell r="I203">
            <v>0</v>
          </cell>
        </row>
        <row r="204">
          <cell r="A204">
            <v>187</v>
          </cell>
          <cell r="B204">
            <v>45154</v>
          </cell>
          <cell r="C204">
            <v>0</v>
          </cell>
          <cell r="D204">
            <v>1431843.4770186241</v>
          </cell>
          <cell r="E204">
            <v>0</v>
          </cell>
          <cell r="F204">
            <v>0</v>
          </cell>
          <cell r="G204">
            <v>0</v>
          </cell>
          <cell r="H204">
            <v>0</v>
          </cell>
          <cell r="I204">
            <v>0</v>
          </cell>
        </row>
        <row r="205">
          <cell r="A205">
            <v>188</v>
          </cell>
          <cell r="B205">
            <v>45185</v>
          </cell>
          <cell r="C205">
            <v>0</v>
          </cell>
          <cell r="D205">
            <v>1431843.4770186241</v>
          </cell>
          <cell r="E205">
            <v>0</v>
          </cell>
          <cell r="F205">
            <v>0</v>
          </cell>
          <cell r="G205">
            <v>0</v>
          </cell>
          <cell r="H205">
            <v>0</v>
          </cell>
          <cell r="I205">
            <v>0</v>
          </cell>
        </row>
        <row r="206">
          <cell r="A206">
            <v>189</v>
          </cell>
          <cell r="B206">
            <v>45215</v>
          </cell>
          <cell r="C206">
            <v>0</v>
          </cell>
          <cell r="D206">
            <v>1431843.4770186241</v>
          </cell>
          <cell r="E206">
            <v>0</v>
          </cell>
          <cell r="F206">
            <v>0</v>
          </cell>
          <cell r="G206">
            <v>0</v>
          </cell>
          <cell r="H206">
            <v>0</v>
          </cell>
          <cell r="I206">
            <v>0</v>
          </cell>
        </row>
        <row r="207">
          <cell r="A207">
            <v>190</v>
          </cell>
          <cell r="B207">
            <v>45246</v>
          </cell>
          <cell r="C207">
            <v>0</v>
          </cell>
          <cell r="D207">
            <v>1431843.4770186241</v>
          </cell>
          <cell r="E207">
            <v>0</v>
          </cell>
          <cell r="F207">
            <v>0</v>
          </cell>
          <cell r="G207">
            <v>0</v>
          </cell>
          <cell r="H207">
            <v>0</v>
          </cell>
          <cell r="I207">
            <v>0</v>
          </cell>
        </row>
        <row r="208">
          <cell r="A208">
            <v>191</v>
          </cell>
          <cell r="B208">
            <v>45276</v>
          </cell>
          <cell r="C208">
            <v>0</v>
          </cell>
          <cell r="D208">
            <v>1431843.4770186241</v>
          </cell>
          <cell r="E208">
            <v>0</v>
          </cell>
          <cell r="F208">
            <v>0</v>
          </cell>
          <cell r="G208">
            <v>0</v>
          </cell>
          <cell r="H208">
            <v>0</v>
          </cell>
          <cell r="I208">
            <v>0</v>
          </cell>
        </row>
        <row r="209">
          <cell r="A209">
            <v>192</v>
          </cell>
          <cell r="B209">
            <v>45307</v>
          </cell>
          <cell r="C209">
            <v>0</v>
          </cell>
          <cell r="D209">
            <v>1431843.4770186241</v>
          </cell>
          <cell r="E209">
            <v>0</v>
          </cell>
          <cell r="F209">
            <v>0</v>
          </cell>
          <cell r="G209">
            <v>0</v>
          </cell>
          <cell r="H209">
            <v>0</v>
          </cell>
          <cell r="I209">
            <v>0</v>
          </cell>
        </row>
        <row r="210">
          <cell r="A210">
            <v>193</v>
          </cell>
          <cell r="B210">
            <v>45338</v>
          </cell>
          <cell r="C210">
            <v>0</v>
          </cell>
          <cell r="D210">
            <v>1431843.4770186241</v>
          </cell>
          <cell r="E210">
            <v>0</v>
          </cell>
          <cell r="F210">
            <v>0</v>
          </cell>
          <cell r="G210">
            <v>0</v>
          </cell>
          <cell r="H210">
            <v>0</v>
          </cell>
          <cell r="I210">
            <v>0</v>
          </cell>
        </row>
        <row r="211">
          <cell r="A211">
            <v>194</v>
          </cell>
          <cell r="B211">
            <v>45367</v>
          </cell>
          <cell r="C211">
            <v>0</v>
          </cell>
          <cell r="D211">
            <v>1431843.4770186241</v>
          </cell>
          <cell r="E211">
            <v>0</v>
          </cell>
          <cell r="F211">
            <v>0</v>
          </cell>
          <cell r="G211">
            <v>0</v>
          </cell>
          <cell r="H211">
            <v>0</v>
          </cell>
          <cell r="I211">
            <v>0</v>
          </cell>
        </row>
        <row r="212">
          <cell r="A212">
            <v>195</v>
          </cell>
          <cell r="B212">
            <v>45398</v>
          </cell>
          <cell r="C212">
            <v>0</v>
          </cell>
          <cell r="D212">
            <v>1431843.4770186241</v>
          </cell>
          <cell r="E212">
            <v>0</v>
          </cell>
          <cell r="F212">
            <v>0</v>
          </cell>
          <cell r="G212">
            <v>0</v>
          </cell>
          <cell r="H212">
            <v>0</v>
          </cell>
          <cell r="I212">
            <v>0</v>
          </cell>
        </row>
        <row r="213">
          <cell r="A213">
            <v>196</v>
          </cell>
          <cell r="B213">
            <v>45428</v>
          </cell>
          <cell r="C213">
            <v>0</v>
          </cell>
          <cell r="D213">
            <v>1431843.4770186241</v>
          </cell>
          <cell r="E213">
            <v>0</v>
          </cell>
          <cell r="F213">
            <v>0</v>
          </cell>
          <cell r="G213">
            <v>0</v>
          </cell>
          <cell r="H213">
            <v>0</v>
          </cell>
          <cell r="I213">
            <v>0</v>
          </cell>
        </row>
        <row r="214">
          <cell r="A214">
            <v>197</v>
          </cell>
          <cell r="B214">
            <v>45459</v>
          </cell>
          <cell r="C214">
            <v>0</v>
          </cell>
          <cell r="D214">
            <v>1431843.4770186241</v>
          </cell>
          <cell r="E214">
            <v>0</v>
          </cell>
          <cell r="F214">
            <v>0</v>
          </cell>
          <cell r="G214">
            <v>0</v>
          </cell>
          <cell r="H214">
            <v>0</v>
          </cell>
          <cell r="I214">
            <v>0</v>
          </cell>
        </row>
        <row r="215">
          <cell r="A215">
            <v>198</v>
          </cell>
          <cell r="B215">
            <v>45489</v>
          </cell>
          <cell r="C215">
            <v>0</v>
          </cell>
          <cell r="D215">
            <v>1431843.4770186241</v>
          </cell>
          <cell r="E215">
            <v>0</v>
          </cell>
          <cell r="F215">
            <v>0</v>
          </cell>
          <cell r="G215">
            <v>0</v>
          </cell>
          <cell r="H215">
            <v>0</v>
          </cell>
          <cell r="I215">
            <v>0</v>
          </cell>
        </row>
        <row r="216">
          <cell r="A216">
            <v>199</v>
          </cell>
          <cell r="B216">
            <v>45520</v>
          </cell>
          <cell r="C216">
            <v>0</v>
          </cell>
          <cell r="D216">
            <v>1431843.4770186241</v>
          </cell>
          <cell r="E216">
            <v>0</v>
          </cell>
          <cell r="F216">
            <v>0</v>
          </cell>
          <cell r="G216">
            <v>0</v>
          </cell>
          <cell r="H216">
            <v>0</v>
          </cell>
          <cell r="I216">
            <v>0</v>
          </cell>
        </row>
        <row r="217">
          <cell r="A217">
            <v>200</v>
          </cell>
          <cell r="B217">
            <v>45551</v>
          </cell>
          <cell r="C217">
            <v>0</v>
          </cell>
          <cell r="D217">
            <v>1431843.4770186241</v>
          </cell>
          <cell r="E217">
            <v>0</v>
          </cell>
          <cell r="F217">
            <v>0</v>
          </cell>
          <cell r="G217">
            <v>0</v>
          </cell>
          <cell r="H217">
            <v>0</v>
          </cell>
          <cell r="I217">
            <v>0</v>
          </cell>
        </row>
        <row r="218">
          <cell r="A218">
            <v>201</v>
          </cell>
          <cell r="B218">
            <v>45581</v>
          </cell>
          <cell r="C218">
            <v>0</v>
          </cell>
          <cell r="D218">
            <v>1431843.4770186241</v>
          </cell>
          <cell r="E218">
            <v>0</v>
          </cell>
          <cell r="F218">
            <v>0</v>
          </cell>
          <cell r="G218">
            <v>0</v>
          </cell>
          <cell r="H218">
            <v>0</v>
          </cell>
          <cell r="I218">
            <v>0</v>
          </cell>
        </row>
        <row r="219">
          <cell r="A219">
            <v>202</v>
          </cell>
          <cell r="B219">
            <v>45612</v>
          </cell>
          <cell r="C219">
            <v>0</v>
          </cell>
          <cell r="D219">
            <v>1431843.4770186241</v>
          </cell>
          <cell r="E219">
            <v>0</v>
          </cell>
          <cell r="F219">
            <v>0</v>
          </cell>
          <cell r="G219">
            <v>0</v>
          </cell>
          <cell r="H219">
            <v>0</v>
          </cell>
          <cell r="I219">
            <v>0</v>
          </cell>
        </row>
        <row r="220">
          <cell r="A220">
            <v>203</v>
          </cell>
          <cell r="B220">
            <v>45642</v>
          </cell>
          <cell r="C220">
            <v>0</v>
          </cell>
          <cell r="D220">
            <v>1431843.4770186241</v>
          </cell>
          <cell r="E220">
            <v>0</v>
          </cell>
          <cell r="F220">
            <v>0</v>
          </cell>
          <cell r="G220">
            <v>0</v>
          </cell>
          <cell r="H220">
            <v>0</v>
          </cell>
          <cell r="I220">
            <v>0</v>
          </cell>
        </row>
        <row r="221">
          <cell r="A221">
            <v>204</v>
          </cell>
          <cell r="B221">
            <v>45673</v>
          </cell>
          <cell r="C221">
            <v>0</v>
          </cell>
          <cell r="D221">
            <v>1431843.4770186241</v>
          </cell>
          <cell r="E221">
            <v>0</v>
          </cell>
          <cell r="F221">
            <v>0</v>
          </cell>
          <cell r="G221">
            <v>0</v>
          </cell>
          <cell r="H221">
            <v>0</v>
          </cell>
          <cell r="I221">
            <v>0</v>
          </cell>
        </row>
        <row r="222">
          <cell r="A222">
            <v>205</v>
          </cell>
          <cell r="B222">
            <v>45704</v>
          </cell>
          <cell r="C222">
            <v>0</v>
          </cell>
          <cell r="D222">
            <v>1431843.4770186241</v>
          </cell>
          <cell r="E222">
            <v>0</v>
          </cell>
          <cell r="F222">
            <v>0</v>
          </cell>
          <cell r="G222">
            <v>0</v>
          </cell>
          <cell r="H222">
            <v>0</v>
          </cell>
          <cell r="I222">
            <v>0</v>
          </cell>
        </row>
        <row r="223">
          <cell r="A223">
            <v>206</v>
          </cell>
          <cell r="B223">
            <v>45732</v>
          </cell>
          <cell r="C223">
            <v>0</v>
          </cell>
          <cell r="D223">
            <v>1431843.4770186241</v>
          </cell>
          <cell r="E223">
            <v>0</v>
          </cell>
          <cell r="F223">
            <v>0</v>
          </cell>
          <cell r="G223">
            <v>0</v>
          </cell>
          <cell r="H223">
            <v>0</v>
          </cell>
          <cell r="I223">
            <v>0</v>
          </cell>
        </row>
        <row r="224">
          <cell r="A224">
            <v>207</v>
          </cell>
          <cell r="B224">
            <v>45763</v>
          </cell>
          <cell r="C224">
            <v>0</v>
          </cell>
          <cell r="D224">
            <v>1431843.4770186241</v>
          </cell>
          <cell r="E224">
            <v>0</v>
          </cell>
          <cell r="F224">
            <v>0</v>
          </cell>
          <cell r="G224">
            <v>0</v>
          </cell>
          <cell r="H224">
            <v>0</v>
          </cell>
          <cell r="I224">
            <v>0</v>
          </cell>
        </row>
        <row r="225">
          <cell r="A225">
            <v>208</v>
          </cell>
          <cell r="B225">
            <v>45793</v>
          </cell>
          <cell r="C225">
            <v>0</v>
          </cell>
          <cell r="D225">
            <v>1431843.4770186241</v>
          </cell>
          <cell r="E225">
            <v>0</v>
          </cell>
          <cell r="F225">
            <v>0</v>
          </cell>
          <cell r="G225">
            <v>0</v>
          </cell>
          <cell r="H225">
            <v>0</v>
          </cell>
          <cell r="I225">
            <v>0</v>
          </cell>
        </row>
        <row r="226">
          <cell r="A226">
            <v>209</v>
          </cell>
          <cell r="B226">
            <v>45824</v>
          </cell>
          <cell r="C226">
            <v>0</v>
          </cell>
          <cell r="D226">
            <v>1431843.4770186241</v>
          </cell>
          <cell r="E226">
            <v>0</v>
          </cell>
          <cell r="F226">
            <v>0</v>
          </cell>
          <cell r="G226">
            <v>0</v>
          </cell>
          <cell r="H226">
            <v>0</v>
          </cell>
          <cell r="I226">
            <v>0</v>
          </cell>
        </row>
        <row r="227">
          <cell r="A227">
            <v>210</v>
          </cell>
          <cell r="B227">
            <v>45854</v>
          </cell>
          <cell r="C227">
            <v>0</v>
          </cell>
          <cell r="D227">
            <v>1431843.4770186241</v>
          </cell>
          <cell r="E227">
            <v>0</v>
          </cell>
          <cell r="F227">
            <v>0</v>
          </cell>
          <cell r="G227">
            <v>0</v>
          </cell>
          <cell r="H227">
            <v>0</v>
          </cell>
          <cell r="I227">
            <v>0</v>
          </cell>
        </row>
        <row r="228">
          <cell r="A228">
            <v>211</v>
          </cell>
          <cell r="B228">
            <v>45885</v>
          </cell>
          <cell r="C228">
            <v>0</v>
          </cell>
          <cell r="D228">
            <v>1431843.4770186241</v>
          </cell>
          <cell r="E228">
            <v>0</v>
          </cell>
          <cell r="F228">
            <v>0</v>
          </cell>
          <cell r="G228">
            <v>0</v>
          </cell>
          <cell r="H228">
            <v>0</v>
          </cell>
          <cell r="I228">
            <v>0</v>
          </cell>
        </row>
        <row r="229">
          <cell r="A229">
            <v>212</v>
          </cell>
          <cell r="B229">
            <v>45916</v>
          </cell>
          <cell r="C229">
            <v>0</v>
          </cell>
          <cell r="D229">
            <v>1431843.4770186241</v>
          </cell>
          <cell r="E229">
            <v>0</v>
          </cell>
          <cell r="F229">
            <v>0</v>
          </cell>
          <cell r="G229">
            <v>0</v>
          </cell>
          <cell r="H229">
            <v>0</v>
          </cell>
          <cell r="I229">
            <v>0</v>
          </cell>
        </row>
        <row r="230">
          <cell r="A230">
            <v>213</v>
          </cell>
          <cell r="B230">
            <v>45946</v>
          </cell>
          <cell r="C230">
            <v>0</v>
          </cell>
          <cell r="D230">
            <v>1431843.4770186241</v>
          </cell>
          <cell r="E230">
            <v>0</v>
          </cell>
          <cell r="F230">
            <v>0</v>
          </cell>
          <cell r="G230">
            <v>0</v>
          </cell>
          <cell r="H230">
            <v>0</v>
          </cell>
          <cell r="I230">
            <v>0</v>
          </cell>
        </row>
        <row r="231">
          <cell r="A231">
            <v>214</v>
          </cell>
          <cell r="B231">
            <v>45977</v>
          </cell>
          <cell r="C231">
            <v>0</v>
          </cell>
          <cell r="D231">
            <v>1431843.4770186241</v>
          </cell>
          <cell r="E231">
            <v>0</v>
          </cell>
          <cell r="F231">
            <v>0</v>
          </cell>
          <cell r="G231">
            <v>0</v>
          </cell>
          <cell r="H231">
            <v>0</v>
          </cell>
          <cell r="I231">
            <v>0</v>
          </cell>
        </row>
        <row r="232">
          <cell r="A232">
            <v>215</v>
          </cell>
          <cell r="B232">
            <v>46007</v>
          </cell>
          <cell r="C232">
            <v>0</v>
          </cell>
          <cell r="D232">
            <v>1431843.4770186241</v>
          </cell>
          <cell r="E232">
            <v>0</v>
          </cell>
          <cell r="F232">
            <v>0</v>
          </cell>
          <cell r="G232">
            <v>0</v>
          </cell>
          <cell r="H232">
            <v>0</v>
          </cell>
          <cell r="I232">
            <v>0</v>
          </cell>
        </row>
        <row r="233">
          <cell r="A233">
            <v>216</v>
          </cell>
          <cell r="B233">
            <v>46038</v>
          </cell>
          <cell r="C233">
            <v>0</v>
          </cell>
          <cell r="D233">
            <v>1431843.4770186241</v>
          </cell>
          <cell r="E233">
            <v>0</v>
          </cell>
          <cell r="F233">
            <v>0</v>
          </cell>
          <cell r="G233">
            <v>0</v>
          </cell>
          <cell r="H233">
            <v>0</v>
          </cell>
          <cell r="I233">
            <v>0</v>
          </cell>
        </row>
        <row r="234">
          <cell r="A234">
            <v>217</v>
          </cell>
          <cell r="B234">
            <v>46069</v>
          </cell>
          <cell r="C234">
            <v>0</v>
          </cell>
          <cell r="D234">
            <v>1431843.4770186241</v>
          </cell>
          <cell r="E234">
            <v>0</v>
          </cell>
          <cell r="F234">
            <v>0</v>
          </cell>
          <cell r="G234">
            <v>0</v>
          </cell>
          <cell r="H234">
            <v>0</v>
          </cell>
          <cell r="I234">
            <v>0</v>
          </cell>
        </row>
        <row r="235">
          <cell r="A235">
            <v>218</v>
          </cell>
          <cell r="B235">
            <v>46097</v>
          </cell>
          <cell r="C235">
            <v>0</v>
          </cell>
          <cell r="D235">
            <v>1431843.4770186241</v>
          </cell>
          <cell r="E235">
            <v>0</v>
          </cell>
          <cell r="F235">
            <v>0</v>
          </cell>
          <cell r="G235">
            <v>0</v>
          </cell>
          <cell r="H235">
            <v>0</v>
          </cell>
          <cell r="I235">
            <v>0</v>
          </cell>
        </row>
        <row r="236">
          <cell r="A236">
            <v>219</v>
          </cell>
          <cell r="B236">
            <v>46128</v>
          </cell>
          <cell r="C236">
            <v>0</v>
          </cell>
          <cell r="D236">
            <v>1431843.4770186241</v>
          </cell>
          <cell r="E236">
            <v>0</v>
          </cell>
          <cell r="F236">
            <v>0</v>
          </cell>
          <cell r="G236">
            <v>0</v>
          </cell>
          <cell r="H236">
            <v>0</v>
          </cell>
          <cell r="I236">
            <v>0</v>
          </cell>
        </row>
        <row r="237">
          <cell r="A237">
            <v>220</v>
          </cell>
          <cell r="B237">
            <v>46158</v>
          </cell>
          <cell r="C237">
            <v>0</v>
          </cell>
          <cell r="D237">
            <v>1431843.4770186241</v>
          </cell>
          <cell r="E237">
            <v>0</v>
          </cell>
          <cell r="F237">
            <v>0</v>
          </cell>
          <cell r="G237">
            <v>0</v>
          </cell>
          <cell r="H237">
            <v>0</v>
          </cell>
          <cell r="I237">
            <v>0</v>
          </cell>
        </row>
        <row r="238">
          <cell r="A238">
            <v>221</v>
          </cell>
          <cell r="B238">
            <v>46189</v>
          </cell>
          <cell r="C238">
            <v>0</v>
          </cell>
          <cell r="D238">
            <v>1431843.4770186241</v>
          </cell>
          <cell r="E238">
            <v>0</v>
          </cell>
          <cell r="F238">
            <v>0</v>
          </cell>
          <cell r="G238">
            <v>0</v>
          </cell>
          <cell r="H238">
            <v>0</v>
          </cell>
          <cell r="I238">
            <v>0</v>
          </cell>
        </row>
        <row r="239">
          <cell r="A239">
            <v>222</v>
          </cell>
          <cell r="B239">
            <v>46219</v>
          </cell>
          <cell r="C239">
            <v>0</v>
          </cell>
          <cell r="D239">
            <v>1431843.4770186241</v>
          </cell>
          <cell r="E239">
            <v>0</v>
          </cell>
          <cell r="F239">
            <v>0</v>
          </cell>
          <cell r="G239">
            <v>0</v>
          </cell>
          <cell r="H239">
            <v>0</v>
          </cell>
          <cell r="I239">
            <v>0</v>
          </cell>
        </row>
        <row r="240">
          <cell r="A240">
            <v>223</v>
          </cell>
          <cell r="B240">
            <v>46250</v>
          </cell>
          <cell r="C240">
            <v>0</v>
          </cell>
          <cell r="D240">
            <v>1431843.4770186241</v>
          </cell>
          <cell r="E240">
            <v>0</v>
          </cell>
          <cell r="F240">
            <v>0</v>
          </cell>
          <cell r="G240">
            <v>0</v>
          </cell>
          <cell r="H240">
            <v>0</v>
          </cell>
          <cell r="I240">
            <v>0</v>
          </cell>
        </row>
        <row r="241">
          <cell r="A241">
            <v>224</v>
          </cell>
          <cell r="B241">
            <v>46281</v>
          </cell>
          <cell r="C241">
            <v>0</v>
          </cell>
          <cell r="D241">
            <v>1431843.4770186241</v>
          </cell>
          <cell r="E241">
            <v>0</v>
          </cell>
          <cell r="F241">
            <v>0</v>
          </cell>
          <cell r="G241">
            <v>0</v>
          </cell>
          <cell r="H241">
            <v>0</v>
          </cell>
          <cell r="I241">
            <v>0</v>
          </cell>
        </row>
        <row r="242">
          <cell r="A242">
            <v>225</v>
          </cell>
          <cell r="B242">
            <v>46311</v>
          </cell>
          <cell r="C242">
            <v>0</v>
          </cell>
          <cell r="D242">
            <v>1431843.4770186241</v>
          </cell>
          <cell r="E242">
            <v>0</v>
          </cell>
          <cell r="F242">
            <v>0</v>
          </cell>
          <cell r="G242">
            <v>0</v>
          </cell>
          <cell r="H242">
            <v>0</v>
          </cell>
          <cell r="I242">
            <v>0</v>
          </cell>
        </row>
        <row r="243">
          <cell r="A243">
            <v>226</v>
          </cell>
          <cell r="B243">
            <v>46342</v>
          </cell>
          <cell r="C243">
            <v>0</v>
          </cell>
          <cell r="D243">
            <v>1431843.4770186241</v>
          </cell>
          <cell r="E243">
            <v>0</v>
          </cell>
          <cell r="F243">
            <v>0</v>
          </cell>
          <cell r="G243">
            <v>0</v>
          </cell>
          <cell r="H243">
            <v>0</v>
          </cell>
          <cell r="I243">
            <v>0</v>
          </cell>
        </row>
        <row r="244">
          <cell r="A244">
            <v>227</v>
          </cell>
          <cell r="B244">
            <v>46372</v>
          </cell>
          <cell r="C244">
            <v>0</v>
          </cell>
          <cell r="D244">
            <v>1431843.4770186241</v>
          </cell>
          <cell r="E244">
            <v>0</v>
          </cell>
          <cell r="F244">
            <v>0</v>
          </cell>
          <cell r="G244">
            <v>0</v>
          </cell>
          <cell r="H244">
            <v>0</v>
          </cell>
          <cell r="I244">
            <v>0</v>
          </cell>
        </row>
        <row r="245">
          <cell r="A245">
            <v>228</v>
          </cell>
          <cell r="B245">
            <v>46403</v>
          </cell>
          <cell r="C245">
            <v>0</v>
          </cell>
          <cell r="D245">
            <v>1431843.4770186241</v>
          </cell>
          <cell r="E245">
            <v>0</v>
          </cell>
          <cell r="F245">
            <v>0</v>
          </cell>
          <cell r="G245">
            <v>0</v>
          </cell>
          <cell r="H245">
            <v>0</v>
          </cell>
          <cell r="I245">
            <v>0</v>
          </cell>
        </row>
        <row r="246">
          <cell r="A246">
            <v>229</v>
          </cell>
          <cell r="B246">
            <v>46434</v>
          </cell>
          <cell r="C246">
            <v>0</v>
          </cell>
          <cell r="D246">
            <v>1431843.4770186241</v>
          </cell>
          <cell r="E246">
            <v>0</v>
          </cell>
          <cell r="F246">
            <v>0</v>
          </cell>
          <cell r="G246">
            <v>0</v>
          </cell>
          <cell r="H246">
            <v>0</v>
          </cell>
          <cell r="I246">
            <v>0</v>
          </cell>
        </row>
        <row r="247">
          <cell r="A247">
            <v>230</v>
          </cell>
          <cell r="B247">
            <v>46462</v>
          </cell>
          <cell r="C247">
            <v>0</v>
          </cell>
          <cell r="D247">
            <v>1431843.4770186241</v>
          </cell>
          <cell r="E247">
            <v>0</v>
          </cell>
          <cell r="F247">
            <v>0</v>
          </cell>
          <cell r="G247">
            <v>0</v>
          </cell>
          <cell r="H247">
            <v>0</v>
          </cell>
          <cell r="I247">
            <v>0</v>
          </cell>
        </row>
        <row r="248">
          <cell r="A248">
            <v>231</v>
          </cell>
          <cell r="B248">
            <v>46493</v>
          </cell>
          <cell r="C248">
            <v>0</v>
          </cell>
          <cell r="D248">
            <v>1431843.4770186241</v>
          </cell>
          <cell r="E248">
            <v>0</v>
          </cell>
          <cell r="F248">
            <v>0</v>
          </cell>
          <cell r="G248">
            <v>0</v>
          </cell>
          <cell r="H248">
            <v>0</v>
          </cell>
          <cell r="I248">
            <v>0</v>
          </cell>
        </row>
        <row r="249">
          <cell r="A249">
            <v>232</v>
          </cell>
          <cell r="B249">
            <v>46523</v>
          </cell>
          <cell r="C249">
            <v>0</v>
          </cell>
          <cell r="D249">
            <v>1431843.4770186241</v>
          </cell>
          <cell r="E249">
            <v>0</v>
          </cell>
          <cell r="F249">
            <v>0</v>
          </cell>
          <cell r="G249">
            <v>0</v>
          </cell>
          <cell r="H249">
            <v>0</v>
          </cell>
          <cell r="I249">
            <v>0</v>
          </cell>
        </row>
        <row r="250">
          <cell r="A250">
            <v>233</v>
          </cell>
          <cell r="B250">
            <v>46554</v>
          </cell>
          <cell r="C250">
            <v>0</v>
          </cell>
          <cell r="D250">
            <v>1431843.4770186241</v>
          </cell>
          <cell r="E250">
            <v>0</v>
          </cell>
          <cell r="F250">
            <v>0</v>
          </cell>
          <cell r="G250">
            <v>0</v>
          </cell>
          <cell r="H250">
            <v>0</v>
          </cell>
          <cell r="I250">
            <v>0</v>
          </cell>
        </row>
        <row r="251">
          <cell r="A251">
            <v>234</v>
          </cell>
          <cell r="B251">
            <v>46584</v>
          </cell>
          <cell r="C251">
            <v>0</v>
          </cell>
          <cell r="D251">
            <v>1431843.4770186241</v>
          </cell>
          <cell r="E251">
            <v>0</v>
          </cell>
          <cell r="F251">
            <v>0</v>
          </cell>
          <cell r="G251">
            <v>0</v>
          </cell>
          <cell r="H251">
            <v>0</v>
          </cell>
          <cell r="I251">
            <v>0</v>
          </cell>
        </row>
        <row r="252">
          <cell r="A252">
            <v>235</v>
          </cell>
          <cell r="B252">
            <v>46615</v>
          </cell>
          <cell r="C252">
            <v>0</v>
          </cell>
          <cell r="D252">
            <v>1431843.4770186241</v>
          </cell>
          <cell r="E252">
            <v>0</v>
          </cell>
          <cell r="F252">
            <v>0</v>
          </cell>
          <cell r="G252">
            <v>0</v>
          </cell>
          <cell r="H252">
            <v>0</v>
          </cell>
          <cell r="I252">
            <v>0</v>
          </cell>
        </row>
        <row r="253">
          <cell r="A253">
            <v>236</v>
          </cell>
          <cell r="B253">
            <v>46646</v>
          </cell>
          <cell r="C253">
            <v>0</v>
          </cell>
          <cell r="D253">
            <v>1431843.4770186241</v>
          </cell>
          <cell r="E253">
            <v>0</v>
          </cell>
          <cell r="F253">
            <v>0</v>
          </cell>
          <cell r="G253">
            <v>0</v>
          </cell>
          <cell r="H253">
            <v>0</v>
          </cell>
          <cell r="I253">
            <v>0</v>
          </cell>
        </row>
        <row r="254">
          <cell r="A254">
            <v>237</v>
          </cell>
          <cell r="B254">
            <v>46676</v>
          </cell>
          <cell r="C254">
            <v>0</v>
          </cell>
          <cell r="D254">
            <v>1431843.4770186241</v>
          </cell>
          <cell r="E254">
            <v>0</v>
          </cell>
          <cell r="F254">
            <v>0</v>
          </cell>
          <cell r="G254">
            <v>0</v>
          </cell>
          <cell r="H254">
            <v>0</v>
          </cell>
          <cell r="I254">
            <v>0</v>
          </cell>
        </row>
        <row r="255">
          <cell r="A255">
            <v>238</v>
          </cell>
          <cell r="B255">
            <v>46707</v>
          </cell>
          <cell r="C255">
            <v>0</v>
          </cell>
          <cell r="D255">
            <v>1431843.4770186241</v>
          </cell>
          <cell r="E255">
            <v>0</v>
          </cell>
          <cell r="F255">
            <v>0</v>
          </cell>
          <cell r="G255">
            <v>0</v>
          </cell>
          <cell r="H255">
            <v>0</v>
          </cell>
          <cell r="I255">
            <v>0</v>
          </cell>
        </row>
        <row r="256">
          <cell r="A256">
            <v>239</v>
          </cell>
          <cell r="B256">
            <v>46737</v>
          </cell>
          <cell r="C256">
            <v>0</v>
          </cell>
          <cell r="D256">
            <v>1431843.4770186241</v>
          </cell>
          <cell r="E256">
            <v>0</v>
          </cell>
          <cell r="F256">
            <v>0</v>
          </cell>
          <cell r="G256">
            <v>0</v>
          </cell>
          <cell r="H256">
            <v>0</v>
          </cell>
          <cell r="I256">
            <v>0</v>
          </cell>
        </row>
        <row r="257">
          <cell r="A257">
            <v>240</v>
          </cell>
          <cell r="B257">
            <v>46768</v>
          </cell>
          <cell r="C257">
            <v>0</v>
          </cell>
          <cell r="D257">
            <v>1431843.4770186241</v>
          </cell>
          <cell r="E257">
            <v>0</v>
          </cell>
          <cell r="F257">
            <v>0</v>
          </cell>
          <cell r="G257">
            <v>0</v>
          </cell>
          <cell r="H257">
            <v>0</v>
          </cell>
          <cell r="I257">
            <v>0</v>
          </cell>
        </row>
        <row r="258">
          <cell r="A258">
            <v>241</v>
          </cell>
          <cell r="B258">
            <v>46799</v>
          </cell>
          <cell r="C258">
            <v>0</v>
          </cell>
          <cell r="D258">
            <v>1431843.4770186241</v>
          </cell>
          <cell r="E258">
            <v>0</v>
          </cell>
          <cell r="F258">
            <v>0</v>
          </cell>
          <cell r="G258">
            <v>0</v>
          </cell>
          <cell r="H258">
            <v>0</v>
          </cell>
          <cell r="I258">
            <v>0</v>
          </cell>
        </row>
        <row r="259">
          <cell r="A259">
            <v>242</v>
          </cell>
          <cell r="B259">
            <v>46828</v>
          </cell>
          <cell r="C259">
            <v>0</v>
          </cell>
          <cell r="D259">
            <v>1431843.4770186241</v>
          </cell>
          <cell r="E259">
            <v>0</v>
          </cell>
          <cell r="F259">
            <v>0</v>
          </cell>
          <cell r="G259">
            <v>0</v>
          </cell>
          <cell r="H259">
            <v>0</v>
          </cell>
          <cell r="I259">
            <v>0</v>
          </cell>
        </row>
        <row r="260">
          <cell r="A260">
            <v>243</v>
          </cell>
          <cell r="B260">
            <v>46859</v>
          </cell>
          <cell r="C260">
            <v>0</v>
          </cell>
          <cell r="D260">
            <v>1431843.4770186241</v>
          </cell>
          <cell r="E260">
            <v>0</v>
          </cell>
          <cell r="F260">
            <v>0</v>
          </cell>
          <cell r="G260">
            <v>0</v>
          </cell>
          <cell r="H260">
            <v>0</v>
          </cell>
          <cell r="I260">
            <v>0</v>
          </cell>
        </row>
        <row r="261">
          <cell r="A261">
            <v>244</v>
          </cell>
          <cell r="B261">
            <v>46889</v>
          </cell>
          <cell r="C261">
            <v>0</v>
          </cell>
          <cell r="D261">
            <v>1431843.4770186241</v>
          </cell>
          <cell r="E261">
            <v>0</v>
          </cell>
          <cell r="F261">
            <v>0</v>
          </cell>
          <cell r="G261">
            <v>0</v>
          </cell>
          <cell r="H261">
            <v>0</v>
          </cell>
          <cell r="I261">
            <v>0</v>
          </cell>
        </row>
        <row r="262">
          <cell r="A262">
            <v>245</v>
          </cell>
          <cell r="B262">
            <v>46920</v>
          </cell>
          <cell r="C262">
            <v>0</v>
          </cell>
          <cell r="D262">
            <v>1431843.4770186241</v>
          </cell>
          <cell r="E262">
            <v>0</v>
          </cell>
          <cell r="F262">
            <v>0</v>
          </cell>
          <cell r="G262">
            <v>0</v>
          </cell>
          <cell r="H262">
            <v>0</v>
          </cell>
          <cell r="I262">
            <v>0</v>
          </cell>
        </row>
        <row r="263">
          <cell r="A263">
            <v>246</v>
          </cell>
          <cell r="B263">
            <v>46950</v>
          </cell>
          <cell r="C263">
            <v>0</v>
          </cell>
          <cell r="D263">
            <v>1431843.4770186241</v>
          </cell>
          <cell r="E263">
            <v>0</v>
          </cell>
          <cell r="F263">
            <v>0</v>
          </cell>
          <cell r="G263">
            <v>0</v>
          </cell>
          <cell r="H263">
            <v>0</v>
          </cell>
          <cell r="I263">
            <v>0</v>
          </cell>
        </row>
        <row r="264">
          <cell r="A264">
            <v>247</v>
          </cell>
          <cell r="B264">
            <v>46981</v>
          </cell>
          <cell r="C264">
            <v>0</v>
          </cell>
          <cell r="D264">
            <v>1431843.4770186241</v>
          </cell>
          <cell r="E264">
            <v>0</v>
          </cell>
          <cell r="F264">
            <v>0</v>
          </cell>
          <cell r="G264">
            <v>0</v>
          </cell>
          <cell r="H264">
            <v>0</v>
          </cell>
          <cell r="I264">
            <v>0</v>
          </cell>
        </row>
        <row r="265">
          <cell r="A265">
            <v>248</v>
          </cell>
          <cell r="B265">
            <v>47012</v>
          </cell>
          <cell r="C265">
            <v>0</v>
          </cell>
          <cell r="D265">
            <v>1431843.4770186241</v>
          </cell>
          <cell r="E265">
            <v>0</v>
          </cell>
          <cell r="F265">
            <v>0</v>
          </cell>
          <cell r="G265">
            <v>0</v>
          </cell>
          <cell r="H265">
            <v>0</v>
          </cell>
          <cell r="I265">
            <v>0</v>
          </cell>
        </row>
        <row r="266">
          <cell r="A266">
            <v>249</v>
          </cell>
          <cell r="B266">
            <v>47042</v>
          </cell>
          <cell r="C266">
            <v>0</v>
          </cell>
          <cell r="D266">
            <v>1431843.4770186241</v>
          </cell>
          <cell r="E266">
            <v>0</v>
          </cell>
          <cell r="F266">
            <v>0</v>
          </cell>
          <cell r="G266">
            <v>0</v>
          </cell>
          <cell r="H266">
            <v>0</v>
          </cell>
          <cell r="I266">
            <v>0</v>
          </cell>
        </row>
        <row r="267">
          <cell r="A267">
            <v>250</v>
          </cell>
          <cell r="B267">
            <v>47073</v>
          </cell>
          <cell r="C267">
            <v>0</v>
          </cell>
          <cell r="D267">
            <v>1431843.4770186241</v>
          </cell>
          <cell r="E267">
            <v>0</v>
          </cell>
          <cell r="F267">
            <v>0</v>
          </cell>
          <cell r="G267">
            <v>0</v>
          </cell>
          <cell r="H267">
            <v>0</v>
          </cell>
          <cell r="I267">
            <v>0</v>
          </cell>
        </row>
        <row r="268">
          <cell r="A268">
            <v>251</v>
          </cell>
          <cell r="B268">
            <v>47103</v>
          </cell>
          <cell r="C268">
            <v>0</v>
          </cell>
          <cell r="D268">
            <v>1431843.4770186241</v>
          </cell>
          <cell r="E268">
            <v>0</v>
          </cell>
          <cell r="F268">
            <v>0</v>
          </cell>
          <cell r="G268">
            <v>0</v>
          </cell>
          <cell r="H268">
            <v>0</v>
          </cell>
          <cell r="I268">
            <v>0</v>
          </cell>
        </row>
        <row r="269">
          <cell r="A269">
            <v>252</v>
          </cell>
          <cell r="B269">
            <v>47134</v>
          </cell>
          <cell r="C269">
            <v>0</v>
          </cell>
          <cell r="D269">
            <v>1431843.4770186241</v>
          </cell>
          <cell r="E269">
            <v>0</v>
          </cell>
          <cell r="F269">
            <v>0</v>
          </cell>
          <cell r="G269">
            <v>0</v>
          </cell>
          <cell r="H269">
            <v>0</v>
          </cell>
          <cell r="I269">
            <v>0</v>
          </cell>
        </row>
        <row r="270">
          <cell r="A270">
            <v>253</v>
          </cell>
          <cell r="B270">
            <v>47165</v>
          </cell>
          <cell r="C270">
            <v>0</v>
          </cell>
          <cell r="D270">
            <v>1431843.4770186241</v>
          </cell>
          <cell r="E270">
            <v>0</v>
          </cell>
          <cell r="F270">
            <v>0</v>
          </cell>
          <cell r="G270">
            <v>0</v>
          </cell>
          <cell r="H270">
            <v>0</v>
          </cell>
          <cell r="I270">
            <v>0</v>
          </cell>
        </row>
        <row r="271">
          <cell r="A271">
            <v>254</v>
          </cell>
          <cell r="B271">
            <v>47193</v>
          </cell>
          <cell r="C271">
            <v>0</v>
          </cell>
          <cell r="D271">
            <v>1431843.4770186241</v>
          </cell>
          <cell r="E271">
            <v>0</v>
          </cell>
          <cell r="F271">
            <v>0</v>
          </cell>
          <cell r="G271">
            <v>0</v>
          </cell>
          <cell r="H271">
            <v>0</v>
          </cell>
          <cell r="I271">
            <v>0</v>
          </cell>
        </row>
        <row r="272">
          <cell r="A272">
            <v>255</v>
          </cell>
          <cell r="B272">
            <v>47224</v>
          </cell>
          <cell r="C272">
            <v>0</v>
          </cell>
          <cell r="D272">
            <v>1431843.4770186241</v>
          </cell>
          <cell r="E272">
            <v>0</v>
          </cell>
          <cell r="F272">
            <v>0</v>
          </cell>
          <cell r="G272">
            <v>0</v>
          </cell>
          <cell r="H272">
            <v>0</v>
          </cell>
          <cell r="I272">
            <v>0</v>
          </cell>
        </row>
        <row r="273">
          <cell r="A273">
            <v>256</v>
          </cell>
          <cell r="B273">
            <v>47254</v>
          </cell>
          <cell r="C273">
            <v>0</v>
          </cell>
          <cell r="D273">
            <v>1431843.4770186241</v>
          </cell>
          <cell r="E273">
            <v>0</v>
          </cell>
          <cell r="F273">
            <v>0</v>
          </cell>
          <cell r="G273">
            <v>0</v>
          </cell>
          <cell r="H273">
            <v>0</v>
          </cell>
          <cell r="I273">
            <v>0</v>
          </cell>
        </row>
        <row r="274">
          <cell r="A274">
            <v>257</v>
          </cell>
          <cell r="B274">
            <v>47285</v>
          </cell>
          <cell r="C274">
            <v>0</v>
          </cell>
          <cell r="D274">
            <v>1431843.4770186241</v>
          </cell>
          <cell r="E274">
            <v>0</v>
          </cell>
          <cell r="F274">
            <v>0</v>
          </cell>
          <cell r="G274">
            <v>0</v>
          </cell>
          <cell r="H274">
            <v>0</v>
          </cell>
          <cell r="I274">
            <v>0</v>
          </cell>
        </row>
        <row r="275">
          <cell r="A275">
            <v>258</v>
          </cell>
          <cell r="B275">
            <v>47315</v>
          </cell>
          <cell r="C275">
            <v>0</v>
          </cell>
          <cell r="D275">
            <v>1431843.4770186241</v>
          </cell>
          <cell r="E275">
            <v>0</v>
          </cell>
          <cell r="F275">
            <v>0</v>
          </cell>
          <cell r="G275">
            <v>0</v>
          </cell>
          <cell r="H275">
            <v>0</v>
          </cell>
          <cell r="I275">
            <v>0</v>
          </cell>
        </row>
        <row r="276">
          <cell r="A276">
            <v>259</v>
          </cell>
          <cell r="B276">
            <v>47346</v>
          </cell>
          <cell r="C276">
            <v>0</v>
          </cell>
          <cell r="D276">
            <v>1431843.4770186241</v>
          </cell>
          <cell r="E276">
            <v>0</v>
          </cell>
          <cell r="F276">
            <v>0</v>
          </cell>
          <cell r="G276">
            <v>0</v>
          </cell>
          <cell r="H276">
            <v>0</v>
          </cell>
          <cell r="I276">
            <v>0</v>
          </cell>
        </row>
        <row r="277">
          <cell r="A277">
            <v>260</v>
          </cell>
          <cell r="B277">
            <v>47377</v>
          </cell>
          <cell r="C277">
            <v>0</v>
          </cell>
          <cell r="D277">
            <v>1431843.4770186241</v>
          </cell>
          <cell r="E277">
            <v>0</v>
          </cell>
          <cell r="F277">
            <v>0</v>
          </cell>
          <cell r="G277">
            <v>0</v>
          </cell>
          <cell r="H277">
            <v>0</v>
          </cell>
          <cell r="I277">
            <v>0</v>
          </cell>
        </row>
        <row r="278">
          <cell r="A278">
            <v>261</v>
          </cell>
          <cell r="B278">
            <v>47407</v>
          </cell>
          <cell r="C278">
            <v>0</v>
          </cell>
          <cell r="D278">
            <v>1431843.4770186241</v>
          </cell>
          <cell r="E278">
            <v>0</v>
          </cell>
          <cell r="F278">
            <v>0</v>
          </cell>
          <cell r="G278">
            <v>0</v>
          </cell>
          <cell r="H278">
            <v>0</v>
          </cell>
          <cell r="I278">
            <v>0</v>
          </cell>
        </row>
        <row r="279">
          <cell r="A279">
            <v>262</v>
          </cell>
          <cell r="B279">
            <v>47438</v>
          </cell>
          <cell r="C279">
            <v>0</v>
          </cell>
          <cell r="D279">
            <v>1431843.4770186241</v>
          </cell>
          <cell r="E279">
            <v>0</v>
          </cell>
          <cell r="F279">
            <v>0</v>
          </cell>
          <cell r="G279">
            <v>0</v>
          </cell>
          <cell r="H279">
            <v>0</v>
          </cell>
          <cell r="I279">
            <v>0</v>
          </cell>
        </row>
        <row r="280">
          <cell r="A280">
            <v>263</v>
          </cell>
          <cell r="B280">
            <v>47468</v>
          </cell>
          <cell r="C280">
            <v>0</v>
          </cell>
          <cell r="D280">
            <v>1431843.4770186241</v>
          </cell>
          <cell r="E280">
            <v>0</v>
          </cell>
          <cell r="F280">
            <v>0</v>
          </cell>
          <cell r="G280">
            <v>0</v>
          </cell>
          <cell r="H280">
            <v>0</v>
          </cell>
          <cell r="I280">
            <v>0</v>
          </cell>
        </row>
        <row r="281">
          <cell r="A281">
            <v>264</v>
          </cell>
          <cell r="B281">
            <v>47499</v>
          </cell>
          <cell r="C281">
            <v>0</v>
          </cell>
          <cell r="D281">
            <v>1431843.4770186241</v>
          </cell>
          <cell r="E281">
            <v>0</v>
          </cell>
          <cell r="F281">
            <v>0</v>
          </cell>
          <cell r="G281">
            <v>0</v>
          </cell>
          <cell r="H281">
            <v>0</v>
          </cell>
          <cell r="I281">
            <v>0</v>
          </cell>
        </row>
        <row r="282">
          <cell r="A282">
            <v>265</v>
          </cell>
          <cell r="B282">
            <v>47530</v>
          </cell>
          <cell r="C282">
            <v>0</v>
          </cell>
          <cell r="D282">
            <v>1431843.4770186241</v>
          </cell>
          <cell r="E282">
            <v>0</v>
          </cell>
          <cell r="F282">
            <v>0</v>
          </cell>
          <cell r="G282">
            <v>0</v>
          </cell>
          <cell r="H282">
            <v>0</v>
          </cell>
          <cell r="I282">
            <v>0</v>
          </cell>
        </row>
        <row r="283">
          <cell r="A283">
            <v>266</v>
          </cell>
          <cell r="B283">
            <v>47558</v>
          </cell>
          <cell r="C283">
            <v>0</v>
          </cell>
          <cell r="D283">
            <v>1431843.4770186241</v>
          </cell>
          <cell r="E283">
            <v>0</v>
          </cell>
          <cell r="F283">
            <v>0</v>
          </cell>
          <cell r="G283">
            <v>0</v>
          </cell>
          <cell r="H283">
            <v>0</v>
          </cell>
          <cell r="I283">
            <v>0</v>
          </cell>
        </row>
        <row r="284">
          <cell r="A284">
            <v>267</v>
          </cell>
          <cell r="B284">
            <v>47589</v>
          </cell>
          <cell r="C284">
            <v>0</v>
          </cell>
          <cell r="D284">
            <v>1431843.4770186241</v>
          </cell>
          <cell r="E284">
            <v>0</v>
          </cell>
          <cell r="F284">
            <v>0</v>
          </cell>
          <cell r="G284">
            <v>0</v>
          </cell>
          <cell r="H284">
            <v>0</v>
          </cell>
          <cell r="I284">
            <v>0</v>
          </cell>
        </row>
        <row r="285">
          <cell r="A285">
            <v>268</v>
          </cell>
          <cell r="B285">
            <v>47619</v>
          </cell>
          <cell r="C285">
            <v>0</v>
          </cell>
          <cell r="D285">
            <v>1431843.4770186241</v>
          </cell>
          <cell r="E285">
            <v>0</v>
          </cell>
          <cell r="F285">
            <v>0</v>
          </cell>
          <cell r="G285">
            <v>0</v>
          </cell>
          <cell r="H285">
            <v>0</v>
          </cell>
          <cell r="I285">
            <v>0</v>
          </cell>
        </row>
        <row r="286">
          <cell r="A286">
            <v>269</v>
          </cell>
          <cell r="B286">
            <v>47650</v>
          </cell>
          <cell r="C286">
            <v>0</v>
          </cell>
          <cell r="D286">
            <v>1431843.4770186241</v>
          </cell>
          <cell r="E286">
            <v>0</v>
          </cell>
          <cell r="F286">
            <v>0</v>
          </cell>
          <cell r="G286">
            <v>0</v>
          </cell>
          <cell r="H286">
            <v>0</v>
          </cell>
          <cell r="I286">
            <v>0</v>
          </cell>
        </row>
        <row r="287">
          <cell r="A287">
            <v>270</v>
          </cell>
          <cell r="B287">
            <v>47680</v>
          </cell>
          <cell r="C287">
            <v>0</v>
          </cell>
          <cell r="D287">
            <v>1431843.4770186241</v>
          </cell>
          <cell r="E287">
            <v>0</v>
          </cell>
          <cell r="F287">
            <v>0</v>
          </cell>
          <cell r="G287">
            <v>0</v>
          </cell>
          <cell r="H287">
            <v>0</v>
          </cell>
          <cell r="I287">
            <v>0</v>
          </cell>
        </row>
        <row r="288">
          <cell r="A288">
            <v>271</v>
          </cell>
          <cell r="B288">
            <v>47711</v>
          </cell>
          <cell r="C288">
            <v>0</v>
          </cell>
          <cell r="D288">
            <v>1431843.4770186241</v>
          </cell>
          <cell r="E288">
            <v>0</v>
          </cell>
          <cell r="F288">
            <v>0</v>
          </cell>
          <cell r="G288">
            <v>0</v>
          </cell>
          <cell r="H288">
            <v>0</v>
          </cell>
          <cell r="I288">
            <v>0</v>
          </cell>
        </row>
        <row r="289">
          <cell r="A289">
            <v>272</v>
          </cell>
          <cell r="B289">
            <v>47742</v>
          </cell>
          <cell r="C289">
            <v>0</v>
          </cell>
          <cell r="D289">
            <v>1431843.4770186241</v>
          </cell>
          <cell r="E289">
            <v>0</v>
          </cell>
          <cell r="F289">
            <v>0</v>
          </cell>
          <cell r="G289">
            <v>0</v>
          </cell>
          <cell r="H289">
            <v>0</v>
          </cell>
          <cell r="I289">
            <v>0</v>
          </cell>
        </row>
        <row r="290">
          <cell r="A290">
            <v>273</v>
          </cell>
          <cell r="B290">
            <v>47772</v>
          </cell>
          <cell r="C290">
            <v>0</v>
          </cell>
          <cell r="D290">
            <v>1431843.4770186241</v>
          </cell>
          <cell r="E290">
            <v>0</v>
          </cell>
          <cell r="F290">
            <v>0</v>
          </cell>
          <cell r="G290">
            <v>0</v>
          </cell>
          <cell r="H290">
            <v>0</v>
          </cell>
          <cell r="I290">
            <v>0</v>
          </cell>
        </row>
        <row r="291">
          <cell r="A291">
            <v>274</v>
          </cell>
          <cell r="B291">
            <v>47803</v>
          </cell>
          <cell r="C291">
            <v>0</v>
          </cell>
          <cell r="D291">
            <v>1431843.4770186241</v>
          </cell>
          <cell r="E291">
            <v>0</v>
          </cell>
          <cell r="F291">
            <v>0</v>
          </cell>
          <cell r="G291">
            <v>0</v>
          </cell>
          <cell r="H291">
            <v>0</v>
          </cell>
          <cell r="I291">
            <v>0</v>
          </cell>
        </row>
        <row r="292">
          <cell r="A292">
            <v>275</v>
          </cell>
          <cell r="B292">
            <v>47833</v>
          </cell>
          <cell r="C292">
            <v>0</v>
          </cell>
          <cell r="D292">
            <v>1431843.4770186241</v>
          </cell>
          <cell r="E292">
            <v>0</v>
          </cell>
          <cell r="F292">
            <v>0</v>
          </cell>
          <cell r="G292">
            <v>0</v>
          </cell>
          <cell r="H292">
            <v>0</v>
          </cell>
          <cell r="I292">
            <v>0</v>
          </cell>
        </row>
        <row r="293">
          <cell r="A293">
            <v>276</v>
          </cell>
          <cell r="B293">
            <v>47864</v>
          </cell>
          <cell r="C293">
            <v>0</v>
          </cell>
          <cell r="D293">
            <v>1431843.4770186241</v>
          </cell>
          <cell r="E293">
            <v>0</v>
          </cell>
          <cell r="F293">
            <v>0</v>
          </cell>
          <cell r="G293">
            <v>0</v>
          </cell>
          <cell r="H293">
            <v>0</v>
          </cell>
          <cell r="I293">
            <v>0</v>
          </cell>
        </row>
        <row r="294">
          <cell r="A294">
            <v>277</v>
          </cell>
          <cell r="B294">
            <v>47895</v>
          </cell>
          <cell r="C294">
            <v>0</v>
          </cell>
          <cell r="D294">
            <v>1431843.4770186241</v>
          </cell>
          <cell r="E294">
            <v>0</v>
          </cell>
          <cell r="F294">
            <v>0</v>
          </cell>
          <cell r="G294">
            <v>0</v>
          </cell>
          <cell r="H294">
            <v>0</v>
          </cell>
          <cell r="I294">
            <v>0</v>
          </cell>
        </row>
        <row r="295">
          <cell r="A295">
            <v>278</v>
          </cell>
          <cell r="B295">
            <v>47923</v>
          </cell>
          <cell r="C295">
            <v>0</v>
          </cell>
          <cell r="D295">
            <v>1431843.4770186241</v>
          </cell>
          <cell r="E295">
            <v>0</v>
          </cell>
          <cell r="F295">
            <v>0</v>
          </cell>
          <cell r="G295">
            <v>0</v>
          </cell>
          <cell r="H295">
            <v>0</v>
          </cell>
          <cell r="I295">
            <v>0</v>
          </cell>
        </row>
        <row r="296">
          <cell r="A296">
            <v>279</v>
          </cell>
          <cell r="B296">
            <v>47954</v>
          </cell>
          <cell r="C296">
            <v>0</v>
          </cell>
          <cell r="D296">
            <v>1431843.4770186241</v>
          </cell>
          <cell r="E296">
            <v>0</v>
          </cell>
          <cell r="F296">
            <v>0</v>
          </cell>
          <cell r="G296">
            <v>0</v>
          </cell>
          <cell r="H296">
            <v>0</v>
          </cell>
          <cell r="I296">
            <v>0</v>
          </cell>
        </row>
        <row r="297">
          <cell r="A297">
            <v>280</v>
          </cell>
          <cell r="B297">
            <v>47984</v>
          </cell>
          <cell r="C297">
            <v>0</v>
          </cell>
          <cell r="D297">
            <v>1431843.4770186241</v>
          </cell>
          <cell r="E297">
            <v>0</v>
          </cell>
          <cell r="F297">
            <v>0</v>
          </cell>
          <cell r="G297">
            <v>0</v>
          </cell>
          <cell r="H297">
            <v>0</v>
          </cell>
          <cell r="I297">
            <v>0</v>
          </cell>
        </row>
        <row r="298">
          <cell r="A298">
            <v>281</v>
          </cell>
          <cell r="B298">
            <v>48015</v>
          </cell>
          <cell r="C298">
            <v>0</v>
          </cell>
          <cell r="D298">
            <v>1431843.4770186241</v>
          </cell>
          <cell r="E298">
            <v>0</v>
          </cell>
          <cell r="F298">
            <v>0</v>
          </cell>
          <cell r="G298">
            <v>0</v>
          </cell>
          <cell r="H298">
            <v>0</v>
          </cell>
          <cell r="I298">
            <v>0</v>
          </cell>
        </row>
        <row r="299">
          <cell r="A299">
            <v>282</v>
          </cell>
          <cell r="B299">
            <v>48045</v>
          </cell>
          <cell r="C299">
            <v>0</v>
          </cell>
          <cell r="D299">
            <v>1431843.4770186241</v>
          </cell>
          <cell r="E299">
            <v>0</v>
          </cell>
          <cell r="F299">
            <v>0</v>
          </cell>
          <cell r="G299">
            <v>0</v>
          </cell>
          <cell r="H299">
            <v>0</v>
          </cell>
          <cell r="I299">
            <v>0</v>
          </cell>
        </row>
        <row r="300">
          <cell r="A300">
            <v>283</v>
          </cell>
          <cell r="B300">
            <v>48076</v>
          </cell>
          <cell r="C300">
            <v>0</v>
          </cell>
          <cell r="D300">
            <v>1431843.4770186241</v>
          </cell>
          <cell r="E300">
            <v>0</v>
          </cell>
          <cell r="F300">
            <v>0</v>
          </cell>
          <cell r="G300">
            <v>0</v>
          </cell>
          <cell r="H300">
            <v>0</v>
          </cell>
          <cell r="I300">
            <v>0</v>
          </cell>
        </row>
        <row r="301">
          <cell r="A301">
            <v>284</v>
          </cell>
          <cell r="B301">
            <v>48107</v>
          </cell>
          <cell r="C301">
            <v>0</v>
          </cell>
          <cell r="D301">
            <v>1431843.4770186241</v>
          </cell>
          <cell r="E301">
            <v>0</v>
          </cell>
          <cell r="F301">
            <v>0</v>
          </cell>
          <cell r="G301">
            <v>0</v>
          </cell>
          <cell r="H301">
            <v>0</v>
          </cell>
          <cell r="I301">
            <v>0</v>
          </cell>
        </row>
        <row r="302">
          <cell r="A302">
            <v>285</v>
          </cell>
          <cell r="B302">
            <v>48137</v>
          </cell>
          <cell r="C302">
            <v>0</v>
          </cell>
          <cell r="D302">
            <v>1431843.4770186241</v>
          </cell>
          <cell r="E302">
            <v>0</v>
          </cell>
          <cell r="F302">
            <v>0</v>
          </cell>
          <cell r="G302">
            <v>0</v>
          </cell>
          <cell r="H302">
            <v>0</v>
          </cell>
          <cell r="I302">
            <v>0</v>
          </cell>
        </row>
        <row r="303">
          <cell r="A303">
            <v>286</v>
          </cell>
          <cell r="B303">
            <v>48168</v>
          </cell>
          <cell r="C303">
            <v>0</v>
          </cell>
          <cell r="D303">
            <v>1431843.4770186241</v>
          </cell>
          <cell r="E303">
            <v>0</v>
          </cell>
          <cell r="F303">
            <v>0</v>
          </cell>
          <cell r="G303">
            <v>0</v>
          </cell>
          <cell r="H303">
            <v>0</v>
          </cell>
          <cell r="I303">
            <v>0</v>
          </cell>
        </row>
        <row r="304">
          <cell r="A304">
            <v>287</v>
          </cell>
          <cell r="B304">
            <v>48198</v>
          </cell>
          <cell r="C304">
            <v>0</v>
          </cell>
          <cell r="D304">
            <v>1431843.4770186241</v>
          </cell>
          <cell r="E304">
            <v>0</v>
          </cell>
          <cell r="F304">
            <v>0</v>
          </cell>
          <cell r="G304">
            <v>0</v>
          </cell>
          <cell r="H304">
            <v>0</v>
          </cell>
          <cell r="I304">
            <v>0</v>
          </cell>
        </row>
        <row r="305">
          <cell r="A305">
            <v>288</v>
          </cell>
          <cell r="B305">
            <v>48229</v>
          </cell>
          <cell r="C305">
            <v>0</v>
          </cell>
          <cell r="D305">
            <v>1431843.4770186241</v>
          </cell>
          <cell r="E305">
            <v>0</v>
          </cell>
          <cell r="F305">
            <v>0</v>
          </cell>
          <cell r="G305">
            <v>0</v>
          </cell>
          <cell r="H305">
            <v>0</v>
          </cell>
          <cell r="I305">
            <v>0</v>
          </cell>
        </row>
        <row r="306">
          <cell r="A306">
            <v>289</v>
          </cell>
          <cell r="B306">
            <v>48260</v>
          </cell>
          <cell r="C306">
            <v>0</v>
          </cell>
          <cell r="D306">
            <v>1431843.4770186241</v>
          </cell>
          <cell r="E306">
            <v>0</v>
          </cell>
          <cell r="F306">
            <v>0</v>
          </cell>
          <cell r="G306">
            <v>0</v>
          </cell>
          <cell r="H306">
            <v>0</v>
          </cell>
          <cell r="I306">
            <v>0</v>
          </cell>
        </row>
        <row r="307">
          <cell r="A307">
            <v>290</v>
          </cell>
          <cell r="B307">
            <v>48289</v>
          </cell>
          <cell r="C307">
            <v>0</v>
          </cell>
          <cell r="D307">
            <v>1431843.4770186241</v>
          </cell>
          <cell r="E307">
            <v>0</v>
          </cell>
          <cell r="F307">
            <v>0</v>
          </cell>
          <cell r="G307">
            <v>0</v>
          </cell>
          <cell r="H307">
            <v>0</v>
          </cell>
          <cell r="I307">
            <v>0</v>
          </cell>
        </row>
        <row r="308">
          <cell r="A308">
            <v>291</v>
          </cell>
          <cell r="B308">
            <v>48320</v>
          </cell>
          <cell r="C308">
            <v>0</v>
          </cell>
          <cell r="D308">
            <v>1431843.4770186241</v>
          </cell>
          <cell r="E308">
            <v>0</v>
          </cell>
          <cell r="F308">
            <v>0</v>
          </cell>
          <cell r="G308">
            <v>0</v>
          </cell>
          <cell r="H308">
            <v>0</v>
          </cell>
          <cell r="I308">
            <v>0</v>
          </cell>
        </row>
        <row r="309">
          <cell r="A309">
            <v>292</v>
          </cell>
          <cell r="B309">
            <v>48350</v>
          </cell>
          <cell r="C309">
            <v>0</v>
          </cell>
          <cell r="D309">
            <v>1431843.4770186241</v>
          </cell>
          <cell r="E309">
            <v>0</v>
          </cell>
          <cell r="F309">
            <v>0</v>
          </cell>
          <cell r="G309">
            <v>0</v>
          </cell>
          <cell r="H309">
            <v>0</v>
          </cell>
          <cell r="I309">
            <v>0</v>
          </cell>
        </row>
        <row r="310">
          <cell r="A310">
            <v>293</v>
          </cell>
          <cell r="B310">
            <v>48381</v>
          </cell>
          <cell r="C310">
            <v>0</v>
          </cell>
          <cell r="D310">
            <v>1431843.4770186241</v>
          </cell>
          <cell r="E310">
            <v>0</v>
          </cell>
          <cell r="F310">
            <v>0</v>
          </cell>
          <cell r="G310">
            <v>0</v>
          </cell>
          <cell r="H310">
            <v>0</v>
          </cell>
          <cell r="I310">
            <v>0</v>
          </cell>
        </row>
        <row r="311">
          <cell r="A311">
            <v>294</v>
          </cell>
          <cell r="B311">
            <v>48411</v>
          </cell>
          <cell r="C311">
            <v>0</v>
          </cell>
          <cell r="D311">
            <v>1431843.4770186241</v>
          </cell>
          <cell r="E311">
            <v>0</v>
          </cell>
          <cell r="F311">
            <v>0</v>
          </cell>
          <cell r="G311">
            <v>0</v>
          </cell>
          <cell r="H311">
            <v>0</v>
          </cell>
          <cell r="I311">
            <v>0</v>
          </cell>
        </row>
        <row r="312">
          <cell r="A312">
            <v>295</v>
          </cell>
          <cell r="B312">
            <v>48442</v>
          </cell>
          <cell r="C312">
            <v>0</v>
          </cell>
          <cell r="D312">
            <v>1431843.4770186241</v>
          </cell>
          <cell r="E312">
            <v>0</v>
          </cell>
          <cell r="F312">
            <v>0</v>
          </cell>
          <cell r="G312">
            <v>0</v>
          </cell>
          <cell r="H312">
            <v>0</v>
          </cell>
          <cell r="I312">
            <v>0</v>
          </cell>
        </row>
        <row r="313">
          <cell r="A313">
            <v>296</v>
          </cell>
          <cell r="B313">
            <v>48473</v>
          </cell>
          <cell r="C313">
            <v>0</v>
          </cell>
          <cell r="D313">
            <v>1431843.4770186241</v>
          </cell>
          <cell r="E313">
            <v>0</v>
          </cell>
          <cell r="F313">
            <v>0</v>
          </cell>
          <cell r="G313">
            <v>0</v>
          </cell>
          <cell r="H313">
            <v>0</v>
          </cell>
          <cell r="I313">
            <v>0</v>
          </cell>
        </row>
        <row r="314">
          <cell r="A314">
            <v>297</v>
          </cell>
          <cell r="B314">
            <v>48503</v>
          </cell>
          <cell r="C314">
            <v>0</v>
          </cell>
          <cell r="D314">
            <v>1431843.4770186241</v>
          </cell>
          <cell r="E314">
            <v>0</v>
          </cell>
          <cell r="F314">
            <v>0</v>
          </cell>
          <cell r="G314">
            <v>0</v>
          </cell>
          <cell r="H314">
            <v>0</v>
          </cell>
          <cell r="I314">
            <v>0</v>
          </cell>
        </row>
        <row r="315">
          <cell r="A315">
            <v>298</v>
          </cell>
          <cell r="B315">
            <v>48534</v>
          </cell>
          <cell r="C315">
            <v>0</v>
          </cell>
          <cell r="D315">
            <v>1431843.4770186241</v>
          </cell>
          <cell r="E315">
            <v>0</v>
          </cell>
          <cell r="F315">
            <v>0</v>
          </cell>
          <cell r="G315">
            <v>0</v>
          </cell>
          <cell r="H315">
            <v>0</v>
          </cell>
          <cell r="I315">
            <v>0</v>
          </cell>
        </row>
        <row r="316">
          <cell r="A316">
            <v>299</v>
          </cell>
          <cell r="B316">
            <v>48564</v>
          </cell>
          <cell r="C316">
            <v>0</v>
          </cell>
          <cell r="D316">
            <v>1431843.4770186241</v>
          </cell>
          <cell r="E316">
            <v>0</v>
          </cell>
          <cell r="F316">
            <v>0</v>
          </cell>
          <cell r="G316">
            <v>0</v>
          </cell>
          <cell r="H316">
            <v>0</v>
          </cell>
          <cell r="I316">
            <v>0</v>
          </cell>
        </row>
        <row r="317">
          <cell r="A317">
            <v>300</v>
          </cell>
          <cell r="B317">
            <v>48595</v>
          </cell>
          <cell r="C317">
            <v>0</v>
          </cell>
          <cell r="D317">
            <v>1431843.4770186241</v>
          </cell>
          <cell r="E317">
            <v>0</v>
          </cell>
          <cell r="F317">
            <v>0</v>
          </cell>
          <cell r="G317">
            <v>0</v>
          </cell>
          <cell r="H317">
            <v>0</v>
          </cell>
          <cell r="I317">
            <v>0</v>
          </cell>
        </row>
        <row r="318">
          <cell r="A318">
            <v>301</v>
          </cell>
          <cell r="B318">
            <v>48626</v>
          </cell>
          <cell r="C318">
            <v>0</v>
          </cell>
          <cell r="D318">
            <v>1431843.4770186241</v>
          </cell>
          <cell r="E318">
            <v>0</v>
          </cell>
          <cell r="F318">
            <v>0</v>
          </cell>
          <cell r="G318">
            <v>0</v>
          </cell>
          <cell r="H318">
            <v>0</v>
          </cell>
          <cell r="I318">
            <v>0</v>
          </cell>
        </row>
        <row r="319">
          <cell r="A319">
            <v>302</v>
          </cell>
          <cell r="B319">
            <v>48654</v>
          </cell>
          <cell r="C319">
            <v>0</v>
          </cell>
          <cell r="D319">
            <v>1431843.4770186241</v>
          </cell>
          <cell r="E319">
            <v>0</v>
          </cell>
          <cell r="F319">
            <v>0</v>
          </cell>
          <cell r="G319">
            <v>0</v>
          </cell>
          <cell r="H319">
            <v>0</v>
          </cell>
          <cell r="I319">
            <v>0</v>
          </cell>
        </row>
        <row r="320">
          <cell r="A320">
            <v>303</v>
          </cell>
          <cell r="B320">
            <v>48685</v>
          </cell>
          <cell r="C320">
            <v>0</v>
          </cell>
          <cell r="D320">
            <v>1431843.4770186241</v>
          </cell>
          <cell r="E320">
            <v>0</v>
          </cell>
          <cell r="F320">
            <v>0</v>
          </cell>
          <cell r="G320">
            <v>0</v>
          </cell>
          <cell r="H320">
            <v>0</v>
          </cell>
          <cell r="I320">
            <v>0</v>
          </cell>
        </row>
        <row r="321">
          <cell r="A321">
            <v>304</v>
          </cell>
          <cell r="B321">
            <v>48715</v>
          </cell>
          <cell r="C321">
            <v>0</v>
          </cell>
          <cell r="D321">
            <v>1431843.4770186241</v>
          </cell>
          <cell r="E321">
            <v>0</v>
          </cell>
          <cell r="F321">
            <v>0</v>
          </cell>
          <cell r="G321">
            <v>0</v>
          </cell>
          <cell r="H321">
            <v>0</v>
          </cell>
          <cell r="I321">
            <v>0</v>
          </cell>
        </row>
        <row r="322">
          <cell r="A322">
            <v>305</v>
          </cell>
          <cell r="B322">
            <v>48746</v>
          </cell>
          <cell r="C322">
            <v>0</v>
          </cell>
          <cell r="D322">
            <v>1431843.4770186241</v>
          </cell>
          <cell r="E322">
            <v>0</v>
          </cell>
          <cell r="F322">
            <v>0</v>
          </cell>
          <cell r="G322">
            <v>0</v>
          </cell>
          <cell r="H322">
            <v>0</v>
          </cell>
          <cell r="I322">
            <v>0</v>
          </cell>
        </row>
        <row r="323">
          <cell r="A323">
            <v>306</v>
          </cell>
          <cell r="B323">
            <v>48776</v>
          </cell>
          <cell r="C323">
            <v>0</v>
          </cell>
          <cell r="D323">
            <v>1431843.4770186241</v>
          </cell>
          <cell r="E323">
            <v>0</v>
          </cell>
          <cell r="F323">
            <v>0</v>
          </cell>
          <cell r="G323">
            <v>0</v>
          </cell>
          <cell r="H323">
            <v>0</v>
          </cell>
          <cell r="I323">
            <v>0</v>
          </cell>
        </row>
        <row r="324">
          <cell r="A324">
            <v>307</v>
          </cell>
          <cell r="B324">
            <v>48807</v>
          </cell>
          <cell r="C324">
            <v>0</v>
          </cell>
          <cell r="D324">
            <v>1431843.4770186241</v>
          </cell>
          <cell r="E324">
            <v>0</v>
          </cell>
          <cell r="F324">
            <v>0</v>
          </cell>
          <cell r="G324">
            <v>0</v>
          </cell>
          <cell r="H324">
            <v>0</v>
          </cell>
          <cell r="I324">
            <v>0</v>
          </cell>
        </row>
        <row r="325">
          <cell r="A325">
            <v>308</v>
          </cell>
          <cell r="B325">
            <v>48838</v>
          </cell>
          <cell r="C325">
            <v>0</v>
          </cell>
          <cell r="D325">
            <v>1431843.4770186241</v>
          </cell>
          <cell r="E325">
            <v>0</v>
          </cell>
          <cell r="F325">
            <v>0</v>
          </cell>
          <cell r="G325">
            <v>0</v>
          </cell>
          <cell r="H325">
            <v>0</v>
          </cell>
          <cell r="I325">
            <v>0</v>
          </cell>
        </row>
        <row r="326">
          <cell r="A326">
            <v>309</v>
          </cell>
          <cell r="B326">
            <v>48868</v>
          </cell>
          <cell r="C326">
            <v>0</v>
          </cell>
          <cell r="D326">
            <v>1431843.4770186241</v>
          </cell>
          <cell r="E326">
            <v>0</v>
          </cell>
          <cell r="F326">
            <v>0</v>
          </cell>
          <cell r="G326">
            <v>0</v>
          </cell>
          <cell r="H326">
            <v>0</v>
          </cell>
          <cell r="I326">
            <v>0</v>
          </cell>
        </row>
        <row r="327">
          <cell r="A327">
            <v>310</v>
          </cell>
          <cell r="B327">
            <v>48899</v>
          </cell>
          <cell r="C327">
            <v>0</v>
          </cell>
          <cell r="D327">
            <v>1431843.4770186241</v>
          </cell>
          <cell r="E327">
            <v>0</v>
          </cell>
          <cell r="F327">
            <v>0</v>
          </cell>
          <cell r="G327">
            <v>0</v>
          </cell>
          <cell r="H327">
            <v>0</v>
          </cell>
          <cell r="I327">
            <v>0</v>
          </cell>
        </row>
        <row r="328">
          <cell r="A328">
            <v>311</v>
          </cell>
          <cell r="B328">
            <v>48929</v>
          </cell>
          <cell r="C328">
            <v>0</v>
          </cell>
          <cell r="D328">
            <v>1431843.4770186241</v>
          </cell>
          <cell r="E328">
            <v>0</v>
          </cell>
          <cell r="F328">
            <v>0</v>
          </cell>
          <cell r="G328">
            <v>0</v>
          </cell>
          <cell r="H328">
            <v>0</v>
          </cell>
          <cell r="I328">
            <v>0</v>
          </cell>
        </row>
        <row r="329">
          <cell r="A329">
            <v>312</v>
          </cell>
          <cell r="B329">
            <v>48960</v>
          </cell>
          <cell r="C329">
            <v>0</v>
          </cell>
          <cell r="D329">
            <v>1431843.4770186241</v>
          </cell>
          <cell r="E329">
            <v>0</v>
          </cell>
          <cell r="F329">
            <v>0</v>
          </cell>
          <cell r="G329">
            <v>0</v>
          </cell>
          <cell r="H329">
            <v>0</v>
          </cell>
          <cell r="I329">
            <v>0</v>
          </cell>
        </row>
        <row r="330">
          <cell r="A330">
            <v>313</v>
          </cell>
          <cell r="B330">
            <v>48991</v>
          </cell>
          <cell r="C330">
            <v>0</v>
          </cell>
          <cell r="D330">
            <v>1431843.4770186241</v>
          </cell>
          <cell r="E330">
            <v>0</v>
          </cell>
          <cell r="F330">
            <v>0</v>
          </cell>
          <cell r="G330">
            <v>0</v>
          </cell>
          <cell r="H330">
            <v>0</v>
          </cell>
          <cell r="I330">
            <v>0</v>
          </cell>
        </row>
        <row r="331">
          <cell r="A331">
            <v>314</v>
          </cell>
          <cell r="B331">
            <v>49019</v>
          </cell>
          <cell r="C331">
            <v>0</v>
          </cell>
          <cell r="D331">
            <v>1431843.4770186241</v>
          </cell>
          <cell r="E331">
            <v>0</v>
          </cell>
          <cell r="F331">
            <v>0</v>
          </cell>
          <cell r="G331">
            <v>0</v>
          </cell>
          <cell r="H331">
            <v>0</v>
          </cell>
          <cell r="I331">
            <v>0</v>
          </cell>
        </row>
        <row r="332">
          <cell r="A332">
            <v>315</v>
          </cell>
          <cell r="B332">
            <v>49050</v>
          </cell>
          <cell r="C332">
            <v>0</v>
          </cell>
          <cell r="D332">
            <v>1431843.4770186241</v>
          </cell>
          <cell r="E332">
            <v>0</v>
          </cell>
          <cell r="F332">
            <v>0</v>
          </cell>
          <cell r="G332">
            <v>0</v>
          </cell>
          <cell r="H332">
            <v>0</v>
          </cell>
          <cell r="I332">
            <v>0</v>
          </cell>
        </row>
        <row r="333">
          <cell r="A333">
            <v>316</v>
          </cell>
          <cell r="B333">
            <v>49080</v>
          </cell>
          <cell r="C333">
            <v>0</v>
          </cell>
          <cell r="D333">
            <v>1431843.4770186241</v>
          </cell>
          <cell r="E333">
            <v>0</v>
          </cell>
          <cell r="F333">
            <v>0</v>
          </cell>
          <cell r="G333">
            <v>0</v>
          </cell>
          <cell r="H333">
            <v>0</v>
          </cell>
          <cell r="I333">
            <v>0</v>
          </cell>
        </row>
        <row r="334">
          <cell r="A334">
            <v>317</v>
          </cell>
          <cell r="B334">
            <v>49111</v>
          </cell>
          <cell r="C334">
            <v>0</v>
          </cell>
          <cell r="D334">
            <v>1431843.4770186241</v>
          </cell>
          <cell r="E334">
            <v>0</v>
          </cell>
          <cell r="F334">
            <v>0</v>
          </cell>
          <cell r="G334">
            <v>0</v>
          </cell>
          <cell r="H334">
            <v>0</v>
          </cell>
          <cell r="I334">
            <v>0</v>
          </cell>
        </row>
        <row r="335">
          <cell r="A335">
            <v>318</v>
          </cell>
          <cell r="B335">
            <v>49141</v>
          </cell>
          <cell r="C335">
            <v>0</v>
          </cell>
          <cell r="D335">
            <v>1431843.4770186241</v>
          </cell>
          <cell r="E335">
            <v>0</v>
          </cell>
          <cell r="F335">
            <v>0</v>
          </cell>
          <cell r="G335">
            <v>0</v>
          </cell>
          <cell r="H335">
            <v>0</v>
          </cell>
          <cell r="I335">
            <v>0</v>
          </cell>
        </row>
        <row r="336">
          <cell r="A336">
            <v>319</v>
          </cell>
          <cell r="B336">
            <v>49172</v>
          </cell>
          <cell r="C336">
            <v>0</v>
          </cell>
          <cell r="D336">
            <v>1431843.4770186241</v>
          </cell>
          <cell r="E336">
            <v>0</v>
          </cell>
          <cell r="F336">
            <v>0</v>
          </cell>
          <cell r="G336">
            <v>0</v>
          </cell>
          <cell r="H336">
            <v>0</v>
          </cell>
          <cell r="I336">
            <v>0</v>
          </cell>
        </row>
        <row r="337">
          <cell r="A337">
            <v>320</v>
          </cell>
          <cell r="B337">
            <v>49203</v>
          </cell>
          <cell r="C337">
            <v>0</v>
          </cell>
          <cell r="D337">
            <v>1431843.4770186241</v>
          </cell>
          <cell r="E337">
            <v>0</v>
          </cell>
          <cell r="F337">
            <v>0</v>
          </cell>
          <cell r="G337">
            <v>0</v>
          </cell>
          <cell r="H337">
            <v>0</v>
          </cell>
          <cell r="I337">
            <v>0</v>
          </cell>
        </row>
        <row r="338">
          <cell r="A338">
            <v>321</v>
          </cell>
          <cell r="B338">
            <v>49233</v>
          </cell>
          <cell r="C338">
            <v>0</v>
          </cell>
          <cell r="D338">
            <v>1431843.4770186241</v>
          </cell>
          <cell r="E338">
            <v>0</v>
          </cell>
          <cell r="F338">
            <v>0</v>
          </cell>
          <cell r="G338">
            <v>0</v>
          </cell>
          <cell r="H338">
            <v>0</v>
          </cell>
          <cell r="I338">
            <v>0</v>
          </cell>
        </row>
        <row r="339">
          <cell r="A339">
            <v>322</v>
          </cell>
          <cell r="B339">
            <v>49264</v>
          </cell>
          <cell r="C339">
            <v>0</v>
          </cell>
          <cell r="D339">
            <v>1431843.4770186241</v>
          </cell>
          <cell r="E339">
            <v>0</v>
          </cell>
          <cell r="F339">
            <v>0</v>
          </cell>
          <cell r="G339">
            <v>0</v>
          </cell>
          <cell r="H339">
            <v>0</v>
          </cell>
          <cell r="I339">
            <v>0</v>
          </cell>
        </row>
        <row r="340">
          <cell r="A340">
            <v>323</v>
          </cell>
          <cell r="B340">
            <v>49294</v>
          </cell>
          <cell r="C340">
            <v>0</v>
          </cell>
          <cell r="D340">
            <v>1431843.4770186241</v>
          </cell>
          <cell r="E340">
            <v>0</v>
          </cell>
          <cell r="F340">
            <v>0</v>
          </cell>
          <cell r="G340">
            <v>0</v>
          </cell>
          <cell r="H340">
            <v>0</v>
          </cell>
          <cell r="I340">
            <v>0</v>
          </cell>
        </row>
        <row r="341">
          <cell r="A341">
            <v>324</v>
          </cell>
          <cell r="B341">
            <v>49325</v>
          </cell>
          <cell r="C341">
            <v>0</v>
          </cell>
          <cell r="D341">
            <v>1431843.4770186241</v>
          </cell>
          <cell r="E341">
            <v>0</v>
          </cell>
          <cell r="F341">
            <v>0</v>
          </cell>
          <cell r="G341">
            <v>0</v>
          </cell>
          <cell r="H341">
            <v>0</v>
          </cell>
          <cell r="I341">
            <v>0</v>
          </cell>
        </row>
        <row r="342">
          <cell r="A342">
            <v>325</v>
          </cell>
          <cell r="B342">
            <v>49356</v>
          </cell>
          <cell r="C342">
            <v>0</v>
          </cell>
          <cell r="D342">
            <v>1431843.4770186241</v>
          </cell>
          <cell r="E342">
            <v>0</v>
          </cell>
          <cell r="F342">
            <v>0</v>
          </cell>
          <cell r="G342">
            <v>0</v>
          </cell>
          <cell r="H342">
            <v>0</v>
          </cell>
          <cell r="I342">
            <v>0</v>
          </cell>
        </row>
        <row r="343">
          <cell r="A343">
            <v>326</v>
          </cell>
          <cell r="B343">
            <v>49384</v>
          </cell>
          <cell r="C343">
            <v>0</v>
          </cell>
          <cell r="D343">
            <v>1431843.4770186241</v>
          </cell>
          <cell r="E343">
            <v>0</v>
          </cell>
          <cell r="F343">
            <v>0</v>
          </cell>
          <cell r="G343">
            <v>0</v>
          </cell>
          <cell r="H343">
            <v>0</v>
          </cell>
          <cell r="I343">
            <v>0</v>
          </cell>
        </row>
        <row r="344">
          <cell r="A344">
            <v>327</v>
          </cell>
          <cell r="B344">
            <v>49415</v>
          </cell>
          <cell r="C344">
            <v>0</v>
          </cell>
          <cell r="D344">
            <v>1431843.4770186241</v>
          </cell>
          <cell r="E344">
            <v>0</v>
          </cell>
          <cell r="F344">
            <v>0</v>
          </cell>
          <cell r="G344">
            <v>0</v>
          </cell>
          <cell r="H344">
            <v>0</v>
          </cell>
          <cell r="I344">
            <v>0</v>
          </cell>
        </row>
        <row r="345">
          <cell r="A345">
            <v>328</v>
          </cell>
          <cell r="B345">
            <v>49445</v>
          </cell>
          <cell r="C345">
            <v>0</v>
          </cell>
          <cell r="D345">
            <v>1431843.4770186241</v>
          </cell>
          <cell r="E345">
            <v>0</v>
          </cell>
          <cell r="F345">
            <v>0</v>
          </cell>
          <cell r="G345">
            <v>0</v>
          </cell>
          <cell r="H345">
            <v>0</v>
          </cell>
          <cell r="I345">
            <v>0</v>
          </cell>
        </row>
        <row r="346">
          <cell r="A346">
            <v>329</v>
          </cell>
          <cell r="B346">
            <v>49476</v>
          </cell>
          <cell r="C346">
            <v>0</v>
          </cell>
          <cell r="D346">
            <v>1431843.4770186241</v>
          </cell>
          <cell r="E346">
            <v>0</v>
          </cell>
          <cell r="F346">
            <v>0</v>
          </cell>
          <cell r="G346">
            <v>0</v>
          </cell>
          <cell r="H346">
            <v>0</v>
          </cell>
          <cell r="I346">
            <v>0</v>
          </cell>
        </row>
        <row r="347">
          <cell r="A347">
            <v>330</v>
          </cell>
          <cell r="B347">
            <v>49506</v>
          </cell>
          <cell r="C347">
            <v>0</v>
          </cell>
          <cell r="D347">
            <v>1431843.4770186241</v>
          </cell>
          <cell r="E347">
            <v>0</v>
          </cell>
          <cell r="F347">
            <v>0</v>
          </cell>
          <cell r="G347">
            <v>0</v>
          </cell>
          <cell r="H347">
            <v>0</v>
          </cell>
          <cell r="I347">
            <v>0</v>
          </cell>
        </row>
        <row r="348">
          <cell r="A348">
            <v>331</v>
          </cell>
          <cell r="B348">
            <v>49537</v>
          </cell>
          <cell r="C348">
            <v>0</v>
          </cell>
          <cell r="D348">
            <v>1431843.4770186241</v>
          </cell>
          <cell r="E348">
            <v>0</v>
          </cell>
          <cell r="F348">
            <v>0</v>
          </cell>
          <cell r="G348">
            <v>0</v>
          </cell>
          <cell r="H348">
            <v>0</v>
          </cell>
          <cell r="I348">
            <v>0</v>
          </cell>
        </row>
        <row r="349">
          <cell r="A349">
            <v>332</v>
          </cell>
          <cell r="B349">
            <v>49568</v>
          </cell>
          <cell r="C349">
            <v>0</v>
          </cell>
          <cell r="D349">
            <v>1431843.4770186241</v>
          </cell>
          <cell r="E349">
            <v>0</v>
          </cell>
          <cell r="F349">
            <v>0</v>
          </cell>
          <cell r="G349">
            <v>0</v>
          </cell>
          <cell r="H349">
            <v>0</v>
          </cell>
          <cell r="I349">
            <v>0</v>
          </cell>
        </row>
        <row r="350">
          <cell r="A350">
            <v>333</v>
          </cell>
          <cell r="B350">
            <v>49598</v>
          </cell>
          <cell r="C350">
            <v>0</v>
          </cell>
          <cell r="D350">
            <v>1431843.4770186241</v>
          </cell>
          <cell r="E350">
            <v>0</v>
          </cell>
          <cell r="F350">
            <v>0</v>
          </cell>
          <cell r="G350">
            <v>0</v>
          </cell>
          <cell r="H350">
            <v>0</v>
          </cell>
          <cell r="I350">
            <v>0</v>
          </cell>
        </row>
        <row r="351">
          <cell r="A351">
            <v>334</v>
          </cell>
          <cell r="B351">
            <v>49629</v>
          </cell>
          <cell r="C351">
            <v>0</v>
          </cell>
          <cell r="D351">
            <v>1431843.4770186241</v>
          </cell>
          <cell r="E351">
            <v>0</v>
          </cell>
          <cell r="F351">
            <v>0</v>
          </cell>
          <cell r="G351">
            <v>0</v>
          </cell>
          <cell r="H351">
            <v>0</v>
          </cell>
          <cell r="I351">
            <v>0</v>
          </cell>
        </row>
        <row r="352">
          <cell r="A352">
            <v>335</v>
          </cell>
          <cell r="B352">
            <v>49659</v>
          </cell>
          <cell r="C352">
            <v>0</v>
          </cell>
          <cell r="D352">
            <v>1431843.4770186241</v>
          </cell>
          <cell r="E352">
            <v>0</v>
          </cell>
          <cell r="F352">
            <v>0</v>
          </cell>
          <cell r="G352">
            <v>0</v>
          </cell>
          <cell r="H352">
            <v>0</v>
          </cell>
          <cell r="I352">
            <v>0</v>
          </cell>
        </row>
        <row r="353">
          <cell r="A353">
            <v>336</v>
          </cell>
          <cell r="B353">
            <v>49690</v>
          </cell>
          <cell r="C353">
            <v>0</v>
          </cell>
          <cell r="D353">
            <v>1431843.4770186241</v>
          </cell>
          <cell r="E353">
            <v>0</v>
          </cell>
          <cell r="F353">
            <v>0</v>
          </cell>
          <cell r="G353">
            <v>0</v>
          </cell>
          <cell r="H353">
            <v>0</v>
          </cell>
          <cell r="I353">
            <v>0</v>
          </cell>
        </row>
        <row r="354">
          <cell r="A354">
            <v>337</v>
          </cell>
          <cell r="B354">
            <v>49721</v>
          </cell>
          <cell r="C354">
            <v>0</v>
          </cell>
          <cell r="D354">
            <v>1431843.4770186241</v>
          </cell>
          <cell r="E354">
            <v>0</v>
          </cell>
          <cell r="F354">
            <v>0</v>
          </cell>
          <cell r="G354">
            <v>0</v>
          </cell>
          <cell r="H354">
            <v>0</v>
          </cell>
          <cell r="I354">
            <v>0</v>
          </cell>
        </row>
        <row r="355">
          <cell r="A355">
            <v>338</v>
          </cell>
          <cell r="B355">
            <v>49750</v>
          </cell>
          <cell r="C355">
            <v>0</v>
          </cell>
          <cell r="D355">
            <v>1431843.4770186241</v>
          </cell>
          <cell r="E355">
            <v>0</v>
          </cell>
          <cell r="F355">
            <v>0</v>
          </cell>
          <cell r="G355">
            <v>0</v>
          </cell>
          <cell r="H355">
            <v>0</v>
          </cell>
          <cell r="I355">
            <v>0</v>
          </cell>
        </row>
        <row r="356">
          <cell r="A356">
            <v>339</v>
          </cell>
          <cell r="B356">
            <v>49781</v>
          </cell>
          <cell r="C356">
            <v>0</v>
          </cell>
          <cell r="D356">
            <v>1431843.4770186241</v>
          </cell>
          <cell r="E356">
            <v>0</v>
          </cell>
          <cell r="F356">
            <v>0</v>
          </cell>
          <cell r="G356">
            <v>0</v>
          </cell>
          <cell r="H356">
            <v>0</v>
          </cell>
          <cell r="I356">
            <v>0</v>
          </cell>
        </row>
        <row r="357">
          <cell r="A357">
            <v>340</v>
          </cell>
          <cell r="B357">
            <v>49811</v>
          </cell>
          <cell r="C357">
            <v>0</v>
          </cell>
          <cell r="D357">
            <v>1431843.4770186241</v>
          </cell>
          <cell r="E357">
            <v>0</v>
          </cell>
          <cell r="F357">
            <v>0</v>
          </cell>
          <cell r="G357">
            <v>0</v>
          </cell>
          <cell r="H357">
            <v>0</v>
          </cell>
          <cell r="I357">
            <v>0</v>
          </cell>
        </row>
        <row r="358">
          <cell r="A358">
            <v>341</v>
          </cell>
          <cell r="B358">
            <v>49842</v>
          </cell>
          <cell r="C358">
            <v>0</v>
          </cell>
          <cell r="D358">
            <v>1431843.4770186241</v>
          </cell>
          <cell r="E358">
            <v>0</v>
          </cell>
          <cell r="F358">
            <v>0</v>
          </cell>
          <cell r="G358">
            <v>0</v>
          </cell>
          <cell r="H358">
            <v>0</v>
          </cell>
          <cell r="I358">
            <v>0</v>
          </cell>
        </row>
        <row r="359">
          <cell r="A359">
            <v>342</v>
          </cell>
          <cell r="B359">
            <v>49872</v>
          </cell>
          <cell r="C359">
            <v>0</v>
          </cell>
          <cell r="D359">
            <v>1431843.4770186241</v>
          </cell>
          <cell r="E359">
            <v>0</v>
          </cell>
          <cell r="F359">
            <v>0</v>
          </cell>
          <cell r="G359">
            <v>0</v>
          </cell>
          <cell r="H359">
            <v>0</v>
          </cell>
          <cell r="I359">
            <v>0</v>
          </cell>
        </row>
        <row r="360">
          <cell r="A360">
            <v>343</v>
          </cell>
          <cell r="B360">
            <v>49903</v>
          </cell>
          <cell r="C360">
            <v>0</v>
          </cell>
          <cell r="D360">
            <v>1431843.4770186241</v>
          </cell>
          <cell r="E360">
            <v>0</v>
          </cell>
          <cell r="F360">
            <v>0</v>
          </cell>
          <cell r="G360">
            <v>0</v>
          </cell>
          <cell r="H360">
            <v>0</v>
          </cell>
          <cell r="I360">
            <v>0</v>
          </cell>
        </row>
        <row r="361">
          <cell r="A361">
            <v>344</v>
          </cell>
          <cell r="B361">
            <v>49934</v>
          </cell>
          <cell r="C361">
            <v>0</v>
          </cell>
          <cell r="D361">
            <v>1431843.4770186241</v>
          </cell>
          <cell r="E361">
            <v>0</v>
          </cell>
          <cell r="F361">
            <v>0</v>
          </cell>
          <cell r="G361">
            <v>0</v>
          </cell>
          <cell r="H361">
            <v>0</v>
          </cell>
          <cell r="I361">
            <v>0</v>
          </cell>
        </row>
        <row r="362">
          <cell r="A362">
            <v>345</v>
          </cell>
          <cell r="B362">
            <v>49964</v>
          </cell>
          <cell r="C362">
            <v>0</v>
          </cell>
          <cell r="D362">
            <v>1431843.4770186241</v>
          </cell>
          <cell r="E362">
            <v>0</v>
          </cell>
          <cell r="F362">
            <v>0</v>
          </cell>
          <cell r="G362">
            <v>0</v>
          </cell>
          <cell r="H362">
            <v>0</v>
          </cell>
          <cell r="I362">
            <v>0</v>
          </cell>
        </row>
        <row r="363">
          <cell r="A363">
            <v>346</v>
          </cell>
          <cell r="B363">
            <v>49995</v>
          </cell>
          <cell r="C363">
            <v>0</v>
          </cell>
          <cell r="D363">
            <v>1431843.4770186241</v>
          </cell>
          <cell r="E363">
            <v>0</v>
          </cell>
          <cell r="F363">
            <v>0</v>
          </cell>
          <cell r="G363">
            <v>0</v>
          </cell>
          <cell r="H363">
            <v>0</v>
          </cell>
          <cell r="I363">
            <v>0</v>
          </cell>
        </row>
        <row r="364">
          <cell r="A364">
            <v>347</v>
          </cell>
          <cell r="B364">
            <v>50025</v>
          </cell>
          <cell r="C364">
            <v>0</v>
          </cell>
          <cell r="D364">
            <v>1431843.4770186241</v>
          </cell>
          <cell r="E364">
            <v>0</v>
          </cell>
          <cell r="F364">
            <v>0</v>
          </cell>
          <cell r="G364">
            <v>0</v>
          </cell>
          <cell r="H364">
            <v>0</v>
          </cell>
          <cell r="I364">
            <v>0</v>
          </cell>
        </row>
        <row r="365">
          <cell r="A365">
            <v>348</v>
          </cell>
          <cell r="B365">
            <v>50056</v>
          </cell>
          <cell r="C365">
            <v>0</v>
          </cell>
          <cell r="D365">
            <v>1431843.4770186241</v>
          </cell>
          <cell r="E365">
            <v>0</v>
          </cell>
          <cell r="F365">
            <v>0</v>
          </cell>
          <cell r="G365">
            <v>0</v>
          </cell>
          <cell r="H365">
            <v>0</v>
          </cell>
          <cell r="I365">
            <v>0</v>
          </cell>
        </row>
        <row r="366">
          <cell r="A366">
            <v>349</v>
          </cell>
          <cell r="B366">
            <v>50087</v>
          </cell>
          <cell r="C366">
            <v>0</v>
          </cell>
          <cell r="D366">
            <v>1431843.4770186241</v>
          </cell>
          <cell r="E366">
            <v>0</v>
          </cell>
          <cell r="F366">
            <v>0</v>
          </cell>
          <cell r="G366">
            <v>0</v>
          </cell>
          <cell r="H366">
            <v>0</v>
          </cell>
          <cell r="I366">
            <v>0</v>
          </cell>
        </row>
        <row r="367">
          <cell r="A367">
            <v>350</v>
          </cell>
          <cell r="B367">
            <v>50115</v>
          </cell>
          <cell r="C367">
            <v>0</v>
          </cell>
          <cell r="D367">
            <v>1431843.4770186241</v>
          </cell>
          <cell r="E367">
            <v>0</v>
          </cell>
          <cell r="F367">
            <v>0</v>
          </cell>
          <cell r="G367">
            <v>0</v>
          </cell>
          <cell r="H367">
            <v>0</v>
          </cell>
          <cell r="I367">
            <v>0</v>
          </cell>
        </row>
        <row r="368">
          <cell r="A368">
            <v>351</v>
          </cell>
          <cell r="B368">
            <v>50146</v>
          </cell>
          <cell r="C368">
            <v>0</v>
          </cell>
          <cell r="D368">
            <v>1431843.4770186241</v>
          </cell>
          <cell r="E368">
            <v>0</v>
          </cell>
          <cell r="F368">
            <v>0</v>
          </cell>
          <cell r="G368">
            <v>0</v>
          </cell>
          <cell r="H368">
            <v>0</v>
          </cell>
          <cell r="I368">
            <v>0</v>
          </cell>
        </row>
        <row r="369">
          <cell r="A369">
            <v>352</v>
          </cell>
          <cell r="B369">
            <v>50176</v>
          </cell>
          <cell r="C369">
            <v>0</v>
          </cell>
          <cell r="D369">
            <v>1431843.4770186241</v>
          </cell>
          <cell r="E369">
            <v>0</v>
          </cell>
          <cell r="F369">
            <v>0</v>
          </cell>
          <cell r="G369">
            <v>0</v>
          </cell>
          <cell r="H369">
            <v>0</v>
          </cell>
          <cell r="I369">
            <v>0</v>
          </cell>
        </row>
        <row r="370">
          <cell r="A370">
            <v>353</v>
          </cell>
          <cell r="B370">
            <v>50207</v>
          </cell>
          <cell r="C370">
            <v>0</v>
          </cell>
          <cell r="D370">
            <v>1431843.4770186241</v>
          </cell>
          <cell r="E370">
            <v>0</v>
          </cell>
          <cell r="F370">
            <v>0</v>
          </cell>
          <cell r="G370">
            <v>0</v>
          </cell>
          <cell r="H370">
            <v>0</v>
          </cell>
          <cell r="I370">
            <v>0</v>
          </cell>
        </row>
        <row r="371">
          <cell r="A371">
            <v>354</v>
          </cell>
          <cell r="B371">
            <v>50237</v>
          </cell>
          <cell r="C371">
            <v>0</v>
          </cell>
          <cell r="D371">
            <v>1431843.4770186241</v>
          </cell>
          <cell r="E371">
            <v>0</v>
          </cell>
          <cell r="F371">
            <v>0</v>
          </cell>
          <cell r="G371">
            <v>0</v>
          </cell>
          <cell r="H371">
            <v>0</v>
          </cell>
          <cell r="I371">
            <v>0</v>
          </cell>
        </row>
        <row r="372">
          <cell r="A372">
            <v>355</v>
          </cell>
          <cell r="B372">
            <v>50268</v>
          </cell>
          <cell r="C372">
            <v>0</v>
          </cell>
          <cell r="D372">
            <v>1431843.4770186241</v>
          </cell>
          <cell r="E372">
            <v>0</v>
          </cell>
          <cell r="F372">
            <v>0</v>
          </cell>
          <cell r="G372">
            <v>0</v>
          </cell>
          <cell r="H372">
            <v>0</v>
          </cell>
          <cell r="I372">
            <v>0</v>
          </cell>
        </row>
        <row r="373">
          <cell r="A373">
            <v>356</v>
          </cell>
          <cell r="B373">
            <v>50299</v>
          </cell>
          <cell r="C373">
            <v>0</v>
          </cell>
          <cell r="D373">
            <v>1431843.4770186241</v>
          </cell>
          <cell r="E373">
            <v>0</v>
          </cell>
          <cell r="F373">
            <v>0</v>
          </cell>
          <cell r="G373">
            <v>0</v>
          </cell>
          <cell r="H373">
            <v>0</v>
          </cell>
          <cell r="I373">
            <v>0</v>
          </cell>
        </row>
        <row r="374">
          <cell r="A374">
            <v>357</v>
          </cell>
          <cell r="B374">
            <v>50329</v>
          </cell>
          <cell r="C374">
            <v>0</v>
          </cell>
          <cell r="D374">
            <v>1431843.4770186241</v>
          </cell>
          <cell r="E374">
            <v>0</v>
          </cell>
          <cell r="F374">
            <v>0</v>
          </cell>
          <cell r="G374">
            <v>0</v>
          </cell>
          <cell r="H374">
            <v>0</v>
          </cell>
          <cell r="I374">
            <v>0</v>
          </cell>
        </row>
        <row r="375">
          <cell r="A375">
            <v>358</v>
          </cell>
          <cell r="B375">
            <v>50360</v>
          </cell>
          <cell r="C375">
            <v>0</v>
          </cell>
          <cell r="D375">
            <v>1431843.4770186241</v>
          </cell>
          <cell r="E375">
            <v>0</v>
          </cell>
          <cell r="F375">
            <v>0</v>
          </cell>
          <cell r="G375">
            <v>0</v>
          </cell>
          <cell r="H375">
            <v>0</v>
          </cell>
          <cell r="I375">
            <v>0</v>
          </cell>
        </row>
        <row r="376">
          <cell r="A376">
            <v>359</v>
          </cell>
          <cell r="B376">
            <v>50390</v>
          </cell>
          <cell r="C376">
            <v>0</v>
          </cell>
          <cell r="D376">
            <v>1431843.4770186241</v>
          </cell>
          <cell r="E376">
            <v>0</v>
          </cell>
          <cell r="F376">
            <v>0</v>
          </cell>
          <cell r="G376">
            <v>0</v>
          </cell>
          <cell r="H376">
            <v>0</v>
          </cell>
          <cell r="I376">
            <v>0</v>
          </cell>
        </row>
        <row r="377">
          <cell r="A377">
            <v>360</v>
          </cell>
          <cell r="B377">
            <v>50421</v>
          </cell>
          <cell r="C377">
            <v>0</v>
          </cell>
          <cell r="D377">
            <v>1431843.4770186241</v>
          </cell>
          <cell r="E377">
            <v>0</v>
          </cell>
          <cell r="F377">
            <v>0</v>
          </cell>
          <cell r="G377">
            <v>0</v>
          </cell>
          <cell r="H377">
            <v>0</v>
          </cell>
          <cell r="I37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1 Proj budget"/>
      <sheetName val="Hoja1"/>
      <sheetName val="PKF"/>
      <sheetName val="Detalle de Gastos"/>
      <sheetName val="Pres c. camionetas"/>
      <sheetName val="Informe de compatibilidad"/>
    </sheetNames>
    <sheetDataSet>
      <sheetData sheetId="0">
        <row r="170">
          <cell r="E170">
            <v>1110931.5865</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390</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391</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392</v>
      </c>
      <c r="D9" s="147" t="s">
        <v>393</v>
      </c>
      <c r="E9" s="148"/>
      <c r="F9" s="148"/>
      <c r="G9" s="148"/>
      <c r="H9" s="148"/>
      <c r="I9" s="148"/>
      <c r="J9" s="148"/>
      <c r="K9" s="148"/>
      <c r="L9" s="149" t="s">
        <v>394</v>
      </c>
      <c r="M9" s="150" t="s">
        <v>395</v>
      </c>
      <c r="O9" s="130"/>
      <c r="Q9" s="135"/>
    </row>
    <row r="10" spans="1:17" s="134" customFormat="1" ht="15">
      <c r="A10" s="130"/>
      <c r="B10" s="131"/>
      <c r="C10" s="146" t="s">
        <v>396</v>
      </c>
      <c r="D10" s="151" t="s">
        <v>397</v>
      </c>
      <c r="E10" s="148"/>
      <c r="F10" s="148"/>
      <c r="G10" s="148"/>
      <c r="H10" s="148"/>
      <c r="I10" s="148"/>
      <c r="J10" s="148"/>
      <c r="K10" s="148"/>
      <c r="L10" s="152" t="s">
        <v>398</v>
      </c>
      <c r="M10" s="153">
        <v>41017</v>
      </c>
      <c r="O10" s="130"/>
      <c r="Q10" s="135"/>
    </row>
    <row r="11" spans="1:17" s="134" customFormat="1" ht="15">
      <c r="A11" s="130"/>
      <c r="B11" s="131"/>
      <c r="C11" s="154" t="s">
        <v>399</v>
      </c>
      <c r="D11" s="151" t="s">
        <v>400</v>
      </c>
      <c r="E11" s="137"/>
      <c r="F11" s="137"/>
      <c r="G11" s="137"/>
      <c r="H11" s="137"/>
      <c r="I11" s="137"/>
      <c r="J11" s="137"/>
      <c r="K11" s="137"/>
      <c r="L11" s="152" t="s">
        <v>401</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402</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403</v>
      </c>
      <c r="D15" s="160">
        <f>I22</f>
        <v>33597584779</v>
      </c>
      <c r="F15" s="148"/>
      <c r="G15" s="148"/>
      <c r="H15" s="148"/>
      <c r="I15" s="148"/>
      <c r="J15" s="148"/>
      <c r="K15" s="148"/>
      <c r="L15" s="161" t="s">
        <v>404</v>
      </c>
      <c r="M15" s="161"/>
      <c r="O15" s="130"/>
      <c r="Q15" s="135"/>
    </row>
    <row r="16" spans="1:17" s="134" customFormat="1" ht="15">
      <c r="A16" s="130"/>
      <c r="B16" s="131"/>
      <c r="C16" s="152" t="s">
        <v>405</v>
      </c>
      <c r="D16" s="160">
        <f>+D15*1%</f>
        <v>335975847.79000002</v>
      </c>
      <c r="F16" s="162"/>
      <c r="G16" s="162"/>
      <c r="H16" s="162"/>
      <c r="I16" s="163"/>
      <c r="J16" s="162"/>
      <c r="K16" s="162"/>
      <c r="L16" s="164" t="s">
        <v>406</v>
      </c>
      <c r="M16" s="165" t="s">
        <v>397</v>
      </c>
      <c r="O16" s="130"/>
      <c r="Q16" s="135"/>
    </row>
    <row r="17" spans="1:17" s="134" customFormat="1" ht="15">
      <c r="A17" s="130"/>
      <c r="B17" s="131"/>
      <c r="C17" s="166" t="s">
        <v>407</v>
      </c>
      <c r="D17" s="160">
        <f>+D16*50%</f>
        <v>167987923.89500001</v>
      </c>
      <c r="F17" s="162"/>
      <c r="G17" s="162"/>
      <c r="H17" s="162"/>
      <c r="I17" s="163"/>
      <c r="J17" s="162"/>
      <c r="K17" s="162"/>
      <c r="L17" s="164" t="s">
        <v>408</v>
      </c>
      <c r="M17" s="165">
        <v>41013</v>
      </c>
      <c r="O17" s="130"/>
      <c r="Q17" s="135"/>
    </row>
    <row r="18" spans="1:17" s="134" customFormat="1" ht="15">
      <c r="A18" s="130"/>
      <c r="B18" s="131"/>
      <c r="C18" s="152" t="s">
        <v>409</v>
      </c>
      <c r="D18" s="160">
        <f>+D17*5%</f>
        <v>8399396.1947500017</v>
      </c>
      <c r="F18" s="162"/>
      <c r="G18" s="162"/>
      <c r="H18" s="162"/>
      <c r="I18" s="162"/>
      <c r="J18" s="162"/>
      <c r="K18" s="162"/>
      <c r="L18" s="164" t="s">
        <v>410</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411</v>
      </c>
      <c r="D20" s="169" t="s">
        <v>412</v>
      </c>
      <c r="E20" s="170" t="s">
        <v>413</v>
      </c>
      <c r="F20" s="171" t="s">
        <v>414</v>
      </c>
      <c r="G20" s="170" t="s">
        <v>415</v>
      </c>
      <c r="H20" s="171" t="s">
        <v>414</v>
      </c>
      <c r="I20" s="170" t="s">
        <v>416</v>
      </c>
      <c r="J20" s="171" t="s">
        <v>414</v>
      </c>
      <c r="K20" s="172" t="s">
        <v>417</v>
      </c>
      <c r="L20" s="173" t="s">
        <v>418</v>
      </c>
      <c r="M20" s="171" t="s">
        <v>414</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419</v>
      </c>
      <c r="D22" s="182" t="s">
        <v>420</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421</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422</v>
      </c>
      <c r="E26" s="199"/>
      <c r="F26" s="192"/>
      <c r="G26" s="199">
        <v>0</v>
      </c>
      <c r="H26" s="192">
        <f t="shared" si="0"/>
        <v>0</v>
      </c>
      <c r="I26" s="199">
        <v>0</v>
      </c>
      <c r="J26" s="192"/>
      <c r="K26" s="200"/>
      <c r="L26" s="199">
        <f t="shared" si="1"/>
        <v>0</v>
      </c>
      <c r="M26" s="192">
        <v>0</v>
      </c>
      <c r="O26" s="130"/>
      <c r="Q26" s="187"/>
    </row>
    <row r="27" spans="1:17" s="131" customFormat="1">
      <c r="A27" s="130"/>
      <c r="C27" s="197"/>
      <c r="D27" s="198" t="s">
        <v>378</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423</v>
      </c>
      <c r="E28" s="199"/>
      <c r="F28" s="192"/>
      <c r="G28" s="199">
        <v>0</v>
      </c>
      <c r="H28" s="192">
        <f t="shared" si="0"/>
        <v>0</v>
      </c>
      <c r="I28" s="199">
        <v>0</v>
      </c>
      <c r="J28" s="192"/>
      <c r="K28" s="200"/>
      <c r="L28" s="199">
        <f t="shared" si="1"/>
        <v>0</v>
      </c>
      <c r="M28" s="192">
        <v>0</v>
      </c>
      <c r="O28" s="130"/>
      <c r="Q28" s="187"/>
    </row>
    <row r="29" spans="1:17" s="131" customFormat="1">
      <c r="A29" s="130"/>
      <c r="C29" s="201"/>
      <c r="D29" s="198" t="s">
        <v>380</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381</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382</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383</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384</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385</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386</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387</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388</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389</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424</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425</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426</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427</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428</v>
      </c>
      <c r="D43" s="204" t="s">
        <v>429</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430</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431</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432</v>
      </c>
      <c r="D47" s="189" t="s">
        <v>433</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433</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434</v>
      </c>
      <c r="D50" s="207" t="s">
        <v>435</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436</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437</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438</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439</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440</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441</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442</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443</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444</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445</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446</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447</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448</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449</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450</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451</v>
      </c>
      <c r="D66" s="207" t="s">
        <v>452</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331</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453</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454</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455</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456</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457</v>
      </c>
      <c r="D73" s="212" t="s">
        <v>458</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459</v>
      </c>
      <c r="D74" s="207" t="s">
        <v>460</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461</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462</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463</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464</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465</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466</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467</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468</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469</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470</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471</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472</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473</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474</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475</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476</v>
      </c>
      <c r="D91" s="207" t="s">
        <v>477</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477</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478</v>
      </c>
      <c r="D94" s="195" t="s">
        <v>479</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480</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481</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482</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483</v>
      </c>
      <c r="D99" s="195" t="s">
        <v>484</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485</v>
      </c>
      <c r="D100" s="195" t="s">
        <v>486</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487</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488</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489</v>
      </c>
      <c r="D104" s="215" t="s">
        <v>490</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491</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492</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493</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383</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384</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494</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495</v>
      </c>
      <c r="D112" s="195" t="s">
        <v>496</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497</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498</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499</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500</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501</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502</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503</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504</v>
      </c>
      <c r="D121" s="189" t="s">
        <v>505</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506</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507</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505</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508</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509</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510</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511</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512</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513</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514</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515</v>
      </c>
      <c r="D133" s="195" t="s">
        <v>516</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517</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518</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519</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520</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521</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522</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523</v>
      </c>
      <c r="D144" s="215" t="s">
        <v>342</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524</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525</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526</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527</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528</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529</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530</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531</v>
      </c>
      <c r="E162" s="232">
        <f>I116</f>
        <v>0</v>
      </c>
      <c r="F162" s="249"/>
      <c r="G162" s="231">
        <f>+G137+G98</f>
        <v>21646689080</v>
      </c>
      <c r="H162" s="249"/>
      <c r="I162" s="231">
        <f>+I137+I98</f>
        <v>29256814207</v>
      </c>
      <c r="J162" s="249"/>
      <c r="K162" s="249"/>
      <c r="L162" s="232"/>
      <c r="M162" s="250"/>
    </row>
    <row r="163" spans="4:13" ht="15.75" thickBot="1">
      <c r="D163" s="251" t="s">
        <v>532</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21"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J49"/>
  <sheetViews>
    <sheetView topLeftCell="A25" zoomScale="75" zoomScaleNormal="75" workbookViewId="0">
      <selection activeCell="J23" sqref="J23"/>
    </sheetView>
  </sheetViews>
  <sheetFormatPr baseColWidth="10" defaultRowHeight="14.25"/>
  <cols>
    <col min="1" max="1" width="4.5703125" style="635" customWidth="1"/>
    <col min="2" max="2" width="5.140625" style="635" customWidth="1"/>
    <col min="3" max="3" width="19.7109375" style="635" bestFit="1" customWidth="1"/>
    <col min="4" max="4" width="7.85546875" style="635" bestFit="1" customWidth="1"/>
    <col min="5" max="5" width="28.5703125" style="635" bestFit="1" customWidth="1"/>
    <col min="6" max="6" width="12.28515625" style="635" bestFit="1" customWidth="1"/>
    <col min="7" max="7" width="7.42578125" style="635" bestFit="1" customWidth="1"/>
    <col min="8" max="8" width="17.85546875" style="635" bestFit="1" customWidth="1"/>
    <col min="9" max="9" width="18.7109375" style="635" customWidth="1"/>
    <col min="10" max="10" width="16.85546875" style="635" bestFit="1" customWidth="1"/>
    <col min="11" max="16384" width="11.42578125" style="635"/>
  </cols>
  <sheetData>
    <row r="7" spans="2:10" s="846" customFormat="1">
      <c r="B7" s="1006" t="s">
        <v>1011</v>
      </c>
      <c r="C7" s="1006"/>
    </row>
    <row r="9" spans="2:10">
      <c r="B9" s="959" t="s">
        <v>1204</v>
      </c>
      <c r="D9" s="773"/>
      <c r="E9" s="773"/>
      <c r="F9" s="773"/>
      <c r="G9" s="773"/>
    </row>
    <row r="10" spans="2:10">
      <c r="B10" s="773" t="s">
        <v>1205</v>
      </c>
      <c r="D10" s="773"/>
      <c r="E10" s="773"/>
      <c r="F10" s="773"/>
      <c r="G10" s="773"/>
    </row>
    <row r="11" spans="2:10">
      <c r="B11" s="959" t="s">
        <v>1206</v>
      </c>
      <c r="C11" s="773"/>
      <c r="D11" s="773"/>
      <c r="E11" s="773"/>
      <c r="F11" s="773"/>
      <c r="G11" s="773"/>
    </row>
    <row r="12" spans="2:10">
      <c r="B12" s="773" t="s">
        <v>1207</v>
      </c>
      <c r="C12" s="773"/>
      <c r="D12" s="773"/>
      <c r="E12" s="773"/>
      <c r="F12" s="773"/>
      <c r="G12" s="773"/>
    </row>
    <row r="13" spans="2:10">
      <c r="B13" s="773"/>
      <c r="C13" s="773"/>
      <c r="D13" s="773"/>
      <c r="E13" s="773"/>
      <c r="F13" s="773"/>
      <c r="G13" s="773"/>
    </row>
    <row r="14" spans="2:10">
      <c r="B14" s="773" t="s">
        <v>1202</v>
      </c>
    </row>
    <row r="15" spans="2:10">
      <c r="B15" s="773" t="s">
        <v>1224</v>
      </c>
      <c r="C15" s="773"/>
      <c r="D15" s="773"/>
      <c r="E15" s="773"/>
      <c r="F15" s="773"/>
      <c r="G15" s="773"/>
      <c r="H15" s="773"/>
      <c r="I15" s="773"/>
      <c r="J15" s="773"/>
    </row>
    <row r="16" spans="2:10">
      <c r="B16" s="773" t="s">
        <v>1203</v>
      </c>
      <c r="C16" s="773"/>
      <c r="D16" s="773"/>
      <c r="E16" s="773"/>
      <c r="F16" s="773"/>
      <c r="G16" s="773"/>
      <c r="H16" s="773"/>
      <c r="I16" s="773"/>
      <c r="J16" s="773"/>
    </row>
    <row r="17" spans="2:10">
      <c r="B17" s="773" t="s">
        <v>1012</v>
      </c>
      <c r="C17" s="773"/>
      <c r="D17" s="773"/>
      <c r="E17" s="773"/>
      <c r="F17" s="773"/>
      <c r="G17" s="773"/>
      <c r="H17" s="773"/>
      <c r="I17" s="773"/>
    </row>
    <row r="24" spans="2:10">
      <c r="B24" s="1148" t="s">
        <v>1013</v>
      </c>
      <c r="C24" s="1148"/>
      <c r="D24" s="1148"/>
      <c r="E24" s="1148"/>
      <c r="F24" s="1148"/>
      <c r="G24" s="1148"/>
      <c r="H24" s="1148"/>
      <c r="I24" s="1148"/>
      <c r="J24" s="1148"/>
    </row>
    <row r="26" spans="2:10" ht="15" thickBot="1"/>
    <row r="27" spans="2:10" ht="76.5" customHeight="1" thickBot="1">
      <c r="B27" s="969" t="s">
        <v>899</v>
      </c>
      <c r="C27" s="970" t="s">
        <v>900</v>
      </c>
      <c r="D27" s="970" t="s">
        <v>901</v>
      </c>
      <c r="E27" s="971" t="s">
        <v>902</v>
      </c>
      <c r="F27" s="970" t="s">
        <v>903</v>
      </c>
      <c r="G27" s="970" t="s">
        <v>904</v>
      </c>
      <c r="H27" s="970" t="s">
        <v>882</v>
      </c>
      <c r="I27" s="971" t="s">
        <v>905</v>
      </c>
    </row>
    <row r="28" spans="2:10" ht="21" customHeight="1" thickBot="1">
      <c r="B28" s="869">
        <v>1</v>
      </c>
      <c r="C28" s="884" t="s">
        <v>885</v>
      </c>
      <c r="D28" s="882" t="s">
        <v>883</v>
      </c>
      <c r="E28" s="882">
        <v>252</v>
      </c>
      <c r="F28" s="882" t="s">
        <v>884</v>
      </c>
      <c r="G28" s="882">
        <v>252</v>
      </c>
      <c r="H28" s="883">
        <v>2520000000</v>
      </c>
      <c r="I28" s="882">
        <v>85</v>
      </c>
    </row>
    <row r="29" spans="2:10" ht="21" customHeight="1" thickBot="1">
      <c r="B29" s="869">
        <v>2</v>
      </c>
      <c r="C29" s="884" t="s">
        <v>999</v>
      </c>
      <c r="D29" s="882" t="s">
        <v>883</v>
      </c>
      <c r="E29" s="882">
        <v>30</v>
      </c>
      <c r="F29" s="882" t="s">
        <v>884</v>
      </c>
      <c r="G29" s="882">
        <v>30</v>
      </c>
      <c r="H29" s="883">
        <v>300000000</v>
      </c>
      <c r="I29" s="882">
        <v>10</v>
      </c>
    </row>
    <row r="30" spans="2:10" ht="21.75" customHeight="1" thickBot="1">
      <c r="B30" s="869">
        <v>3</v>
      </c>
      <c r="C30" s="953" t="s">
        <v>906</v>
      </c>
      <c r="D30" s="954" t="s">
        <v>883</v>
      </c>
      <c r="E30" s="886">
        <v>15</v>
      </c>
      <c r="F30" s="954" t="s">
        <v>884</v>
      </c>
      <c r="G30" s="886">
        <v>15</v>
      </c>
      <c r="H30" s="885">
        <v>150000000</v>
      </c>
      <c r="I30" s="954">
        <v>5</v>
      </c>
    </row>
    <row r="31" spans="2:10" ht="15" thickBot="1">
      <c r="C31" s="663" t="s">
        <v>776</v>
      </c>
      <c r="D31" s="958"/>
      <c r="E31" s="955">
        <f>SUM(E28:E30)</f>
        <v>297</v>
      </c>
      <c r="F31" s="958"/>
      <c r="G31" s="956">
        <f>SUM(G28:G30)</f>
        <v>297</v>
      </c>
      <c r="H31" s="957">
        <f>SUM(H28:H30)</f>
        <v>2970000000</v>
      </c>
      <c r="I31" s="957">
        <f>SUM(I28:I30)</f>
        <v>100</v>
      </c>
    </row>
    <row r="35" spans="2:10">
      <c r="B35" s="1148" t="s">
        <v>1014</v>
      </c>
      <c r="C35" s="1148"/>
      <c r="D35" s="1148"/>
      <c r="E35" s="1148"/>
      <c r="F35" s="1148"/>
      <c r="G35" s="1148"/>
      <c r="H35" s="1148"/>
      <c r="I35" s="1148"/>
      <c r="J35" s="1148"/>
    </row>
    <row r="37" spans="2:10" ht="13.5" customHeight="1" thickBot="1"/>
    <row r="38" spans="2:10" ht="57.75" thickBot="1">
      <c r="B38" s="972" t="s">
        <v>899</v>
      </c>
      <c r="C38" s="970" t="s">
        <v>900</v>
      </c>
      <c r="D38" s="970" t="s">
        <v>901</v>
      </c>
      <c r="E38" s="971" t="s">
        <v>902</v>
      </c>
      <c r="F38" s="970" t="s">
        <v>903</v>
      </c>
      <c r="G38" s="970" t="s">
        <v>904</v>
      </c>
      <c r="H38" s="970" t="s">
        <v>882</v>
      </c>
      <c r="I38" s="971" t="s">
        <v>917</v>
      </c>
    </row>
    <row r="39" spans="2:10" ht="21" customHeight="1" thickBot="1">
      <c r="B39" s="869">
        <v>1</v>
      </c>
      <c r="C39" s="881" t="s">
        <v>885</v>
      </c>
      <c r="D39" s="882" t="s">
        <v>883</v>
      </c>
      <c r="E39" s="882">
        <v>252</v>
      </c>
      <c r="F39" s="882" t="s">
        <v>884</v>
      </c>
      <c r="G39" s="882">
        <v>252</v>
      </c>
      <c r="H39" s="883">
        <v>2520000000</v>
      </c>
      <c r="I39" s="882">
        <v>85</v>
      </c>
    </row>
    <row r="40" spans="2:10" ht="21" customHeight="1" thickBot="1">
      <c r="B40" s="869">
        <v>2</v>
      </c>
      <c r="C40" s="884" t="s">
        <v>999</v>
      </c>
      <c r="D40" s="882" t="s">
        <v>883</v>
      </c>
      <c r="E40" s="882">
        <v>30</v>
      </c>
      <c r="F40" s="882" t="s">
        <v>884</v>
      </c>
      <c r="G40" s="882">
        <v>30</v>
      </c>
      <c r="H40" s="883">
        <v>300000000</v>
      </c>
      <c r="I40" s="882">
        <v>10</v>
      </c>
    </row>
    <row r="41" spans="2:10" ht="21" customHeight="1" thickBot="1">
      <c r="B41" s="869">
        <v>3</v>
      </c>
      <c r="C41" s="881" t="s">
        <v>906</v>
      </c>
      <c r="D41" s="882" t="s">
        <v>883</v>
      </c>
      <c r="E41" s="882">
        <v>15</v>
      </c>
      <c r="F41" s="882" t="s">
        <v>884</v>
      </c>
      <c r="G41" s="882">
        <v>15</v>
      </c>
      <c r="H41" s="885">
        <v>150000000</v>
      </c>
      <c r="I41" s="882">
        <v>5</v>
      </c>
    </row>
    <row r="42" spans="2:10" ht="13.5" customHeight="1" thickBot="1">
      <c r="C42" s="663" t="s">
        <v>776</v>
      </c>
      <c r="D42" s="958"/>
      <c r="E42" s="955">
        <f>SUM(E39:E41)</f>
        <v>297</v>
      </c>
      <c r="F42" s="958"/>
      <c r="G42" s="956">
        <f>SUM(G39:G41)</f>
        <v>297</v>
      </c>
      <c r="H42" s="957">
        <f>SUM(H39:H41)</f>
        <v>2970000000</v>
      </c>
      <c r="I42" s="957">
        <f>SUM(I39:I41)</f>
        <v>100</v>
      </c>
    </row>
    <row r="43" spans="2:10" ht="13.5" customHeight="1"/>
    <row r="44" spans="2:10" ht="13.5" customHeight="1"/>
    <row r="45" spans="2:10" ht="13.5" customHeight="1"/>
    <row r="46" spans="2:10" ht="13.5" customHeight="1"/>
    <row r="47" spans="2:10" ht="13.5" customHeight="1">
      <c r="B47" s="1148" t="s">
        <v>1077</v>
      </c>
      <c r="C47" s="1148"/>
      <c r="D47" s="1148"/>
      <c r="E47" s="1148"/>
      <c r="F47" s="1148"/>
      <c r="G47" s="1148"/>
      <c r="H47" s="1148"/>
      <c r="I47" s="1148"/>
      <c r="J47" s="1148"/>
    </row>
    <row r="48" spans="2:10">
      <c r="B48" s="1148" t="s">
        <v>1155</v>
      </c>
      <c r="C48" s="1148"/>
      <c r="D48" s="1148"/>
      <c r="E48" s="1148"/>
      <c r="F48" s="1148"/>
      <c r="G48" s="1148"/>
      <c r="H48" s="1148"/>
      <c r="I48" s="1148"/>
      <c r="J48" s="1148"/>
    </row>
    <row r="49" spans="2:10">
      <c r="B49" s="1148" t="s">
        <v>1038</v>
      </c>
      <c r="C49" s="1148"/>
      <c r="D49" s="1148"/>
      <c r="E49" s="1148"/>
      <c r="F49" s="1148"/>
      <c r="G49" s="1148"/>
      <c r="H49" s="1148"/>
      <c r="I49" s="1148"/>
      <c r="J49" s="1148"/>
    </row>
  </sheetData>
  <mergeCells count="5">
    <mergeCell ref="B24:J24"/>
    <mergeCell ref="B35:J35"/>
    <mergeCell ref="B47:J47"/>
    <mergeCell ref="B48:J48"/>
    <mergeCell ref="B49:J4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8"/>
  <sheetViews>
    <sheetView zoomScale="80" zoomScaleNormal="80" workbookViewId="0">
      <selection activeCell="F15" sqref="F15"/>
    </sheetView>
  </sheetViews>
  <sheetFormatPr baseColWidth="10" defaultRowHeight="12.75"/>
  <cols>
    <col min="1" max="16384" width="11.42578125" style="727"/>
  </cols>
  <sheetData>
    <row r="6" spans="2:5" ht="14.25">
      <c r="B6" s="1149" t="s">
        <v>1015</v>
      </c>
      <c r="C6" s="1149"/>
      <c r="D6" s="1149"/>
      <c r="E6" s="1149"/>
    </row>
    <row r="7" spans="2:5" ht="14.25">
      <c r="B7" s="813"/>
    </row>
    <row r="8" spans="2:5" ht="15">
      <c r="B8" s="890" t="s">
        <v>1016</v>
      </c>
    </row>
    <row r="9" spans="2:5" ht="18">
      <c r="B9" s="755" t="s">
        <v>1156</v>
      </c>
    </row>
    <row r="10" spans="2:5" ht="18">
      <c r="B10" s="891"/>
    </row>
    <row r="11" spans="2:5" ht="15">
      <c r="B11" s="890" t="s">
        <v>1017</v>
      </c>
    </row>
    <row r="12" spans="2:5" ht="18">
      <c r="B12" s="756" t="s">
        <v>1157</v>
      </c>
    </row>
    <row r="26" spans="2:6">
      <c r="B26" s="1141" t="s">
        <v>1077</v>
      </c>
      <c r="C26" s="1141"/>
      <c r="D26" s="1141"/>
      <c r="E26" s="1141"/>
      <c r="F26" s="1141"/>
    </row>
    <row r="27" spans="2:6">
      <c r="B27" s="1141" t="s">
        <v>1155</v>
      </c>
      <c r="C27" s="1141"/>
      <c r="D27" s="1141"/>
      <c r="E27" s="1141"/>
      <c r="F27" s="1141"/>
    </row>
    <row r="28" spans="2:6">
      <c r="B28" s="1141" t="s">
        <v>1038</v>
      </c>
      <c r="C28" s="1141"/>
      <c r="D28" s="1141"/>
      <c r="E28" s="1141"/>
      <c r="F28" s="1141"/>
    </row>
  </sheetData>
  <mergeCells count="4">
    <mergeCell ref="B6:E6"/>
    <mergeCell ref="B26:F26"/>
    <mergeCell ref="B27:F27"/>
    <mergeCell ref="B28:F2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22"/>
  <sheetViews>
    <sheetView workbookViewId="0">
      <selection activeCell="K22" sqref="K22"/>
    </sheetView>
  </sheetViews>
  <sheetFormatPr baseColWidth="10" defaultRowHeight="12.75"/>
  <cols>
    <col min="1" max="16384" width="11.42578125" style="727"/>
  </cols>
  <sheetData>
    <row r="7" spans="2:9" ht="14.25">
      <c r="B7" s="892" t="s">
        <v>1018</v>
      </c>
      <c r="C7" s="892"/>
    </row>
    <row r="8" spans="2:9">
      <c r="B8" s="893"/>
    </row>
    <row r="9" spans="2:9" ht="15">
      <c r="B9" s="1012" t="s">
        <v>1304</v>
      </c>
      <c r="C9" s="894"/>
      <c r="I9" s="1024"/>
    </row>
    <row r="20" spans="2:6">
      <c r="B20" s="1141" t="s">
        <v>1077</v>
      </c>
      <c r="C20" s="1141"/>
      <c r="D20" s="1141"/>
      <c r="E20" s="1141"/>
      <c r="F20" s="1141"/>
    </row>
    <row r="21" spans="2:6">
      <c r="B21" s="1141" t="s">
        <v>1155</v>
      </c>
      <c r="C21" s="1141"/>
      <c r="D21" s="1141"/>
      <c r="E21" s="1141"/>
      <c r="F21" s="1141"/>
    </row>
    <row r="22" spans="2:6">
      <c r="B22" s="1141" t="s">
        <v>1038</v>
      </c>
      <c r="C22" s="1141"/>
      <c r="D22" s="1141"/>
      <c r="E22" s="1141"/>
      <c r="F22" s="1141"/>
    </row>
  </sheetData>
  <mergeCells count="3">
    <mergeCell ref="B20:F20"/>
    <mergeCell ref="B21:F21"/>
    <mergeCell ref="B22:F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25"/>
  <sheetViews>
    <sheetView showGridLines="0" topLeftCell="A67" zoomScale="70" zoomScaleNormal="70" workbookViewId="0">
      <selection activeCell="G62" sqref="G62"/>
    </sheetView>
  </sheetViews>
  <sheetFormatPr baseColWidth="10" defaultColWidth="11.42578125" defaultRowHeight="15"/>
  <cols>
    <col min="1" max="1" width="2.28515625" style="423" customWidth="1"/>
    <col min="2" max="2" width="58.85546875" style="423" customWidth="1"/>
    <col min="3" max="3" width="23" style="423" bestFit="1" customWidth="1"/>
    <col min="4" max="4" width="23.42578125" style="423" bestFit="1" customWidth="1"/>
    <col min="5" max="5" width="1.5703125" style="423" customWidth="1"/>
    <col min="6" max="6" width="60.5703125" style="423" customWidth="1"/>
    <col min="7" max="7" width="23" style="423" bestFit="1" customWidth="1"/>
    <col min="8" max="8" width="23.42578125" style="423" bestFit="1" customWidth="1"/>
    <col min="9" max="10" width="19.28515625" style="423" bestFit="1" customWidth="1"/>
    <col min="11" max="16384" width="11.42578125" style="423"/>
  </cols>
  <sheetData>
    <row r="5" spans="2:10" ht="19.5">
      <c r="B5" s="1152"/>
      <c r="C5" s="1152"/>
      <c r="D5" s="1152"/>
      <c r="E5" s="1152"/>
      <c r="F5" s="1152"/>
      <c r="G5" s="1152"/>
      <c r="H5" s="1152"/>
    </row>
    <row r="6" spans="2:10" ht="16.5">
      <c r="B6" s="1153" t="s">
        <v>1312</v>
      </c>
      <c r="C6" s="1153"/>
      <c r="D6" s="1153"/>
      <c r="E6" s="1153"/>
      <c r="F6" s="1153"/>
      <c r="G6" s="1153"/>
      <c r="H6" s="1153"/>
    </row>
    <row r="7" spans="2:10" ht="18.75" thickBot="1">
      <c r="B7" s="1154" t="s">
        <v>1039</v>
      </c>
      <c r="C7" s="1154"/>
      <c r="D7" s="1154"/>
      <c r="E7" s="1154"/>
      <c r="F7" s="1154"/>
      <c r="G7" s="1154"/>
      <c r="H7" s="1154"/>
    </row>
    <row r="8" spans="2:10">
      <c r="B8" s="666"/>
      <c r="C8" s="667">
        <v>44742</v>
      </c>
      <c r="D8" s="667">
        <v>44561</v>
      </c>
      <c r="E8" s="668"/>
      <c r="F8" s="668"/>
      <c r="G8" s="667">
        <v>44742</v>
      </c>
      <c r="H8" s="896">
        <v>44561</v>
      </c>
    </row>
    <row r="9" spans="2:10" ht="15" customHeight="1">
      <c r="B9" s="1155" t="s">
        <v>4</v>
      </c>
      <c r="C9" s="897" t="s">
        <v>536</v>
      </c>
      <c r="D9" s="897" t="s">
        <v>670</v>
      </c>
      <c r="E9" s="665"/>
      <c r="F9" s="1157" t="s">
        <v>241</v>
      </c>
      <c r="G9" s="897" t="s">
        <v>536</v>
      </c>
      <c r="H9" s="898" t="s">
        <v>670</v>
      </c>
    </row>
    <row r="10" spans="2:10" ht="15.75" thickBot="1">
      <c r="B10" s="1156"/>
      <c r="C10" s="424" t="s">
        <v>189</v>
      </c>
      <c r="D10" s="424" t="s">
        <v>348</v>
      </c>
      <c r="E10" s="425"/>
      <c r="F10" s="1158"/>
      <c r="G10" s="424" t="s">
        <v>189</v>
      </c>
      <c r="H10" s="426" t="s">
        <v>348</v>
      </c>
    </row>
    <row r="11" spans="2:10">
      <c r="B11" s="427"/>
      <c r="C11" s="428"/>
      <c r="D11" s="428"/>
      <c r="E11" s="429"/>
      <c r="F11" s="430"/>
      <c r="G11" s="428"/>
      <c r="H11" s="431"/>
    </row>
    <row r="12" spans="2:10">
      <c r="B12" s="432" t="s">
        <v>5</v>
      </c>
      <c r="C12" s="932"/>
      <c r="D12" s="932"/>
      <c r="E12" s="433"/>
      <c r="F12" s="434" t="s">
        <v>94</v>
      </c>
      <c r="G12" s="932"/>
      <c r="H12" s="933"/>
    </row>
    <row r="13" spans="2:10">
      <c r="B13" s="435"/>
      <c r="C13" s="934"/>
      <c r="D13" s="934"/>
      <c r="E13" s="436"/>
      <c r="F13" s="437"/>
      <c r="G13" s="932"/>
      <c r="H13" s="933"/>
    </row>
    <row r="14" spans="2:10">
      <c r="B14" s="438" t="s">
        <v>696</v>
      </c>
      <c r="C14" s="439"/>
      <c r="D14" s="439"/>
      <c r="E14" s="436"/>
      <c r="F14" s="440" t="s">
        <v>687</v>
      </c>
      <c r="G14" s="439"/>
      <c r="H14" s="441"/>
    </row>
    <row r="15" spans="2:10">
      <c r="B15" s="442" t="s">
        <v>675</v>
      </c>
      <c r="C15" s="935">
        <v>0</v>
      </c>
      <c r="D15" s="935">
        <v>0</v>
      </c>
      <c r="E15" s="436"/>
      <c r="F15" s="443" t="s">
        <v>688</v>
      </c>
      <c r="G15" s="935">
        <v>39009193299</v>
      </c>
      <c r="H15" s="936">
        <v>9261222188.316</v>
      </c>
      <c r="J15" s="1074"/>
    </row>
    <row r="16" spans="2:10">
      <c r="B16" s="442" t="s">
        <v>676</v>
      </c>
      <c r="C16" s="935"/>
      <c r="D16" s="935"/>
      <c r="E16" s="436"/>
      <c r="F16" s="443" t="s">
        <v>689</v>
      </c>
      <c r="G16" s="935">
        <v>38622846</v>
      </c>
      <c r="H16" s="936">
        <v>10724318</v>
      </c>
    </row>
    <row r="17" spans="2:10" ht="30">
      <c r="B17" s="442" t="s">
        <v>677</v>
      </c>
      <c r="C17" s="937">
        <v>48184732868</v>
      </c>
      <c r="D17" s="937">
        <v>14856168319</v>
      </c>
      <c r="E17" s="436"/>
      <c r="F17" s="711" t="s">
        <v>1044</v>
      </c>
      <c r="G17" s="935">
        <v>8454969252</v>
      </c>
      <c r="H17" s="936">
        <v>5188263332.9719992</v>
      </c>
      <c r="I17" s="422"/>
      <c r="J17" s="422"/>
    </row>
    <row r="18" spans="2:10">
      <c r="B18" s="442"/>
      <c r="C18" s="444">
        <f>SUM(C15:C17)</f>
        <v>48184732868</v>
      </c>
      <c r="D18" s="444">
        <f>SUM(D15:D17)</f>
        <v>14856168319</v>
      </c>
      <c r="E18" s="436"/>
      <c r="F18" s="443" t="s">
        <v>691</v>
      </c>
      <c r="G18" s="935"/>
      <c r="H18" s="936">
        <v>0</v>
      </c>
    </row>
    <row r="19" spans="2:10">
      <c r="B19" s="442"/>
      <c r="C19" s="741"/>
      <c r="D19" s="938"/>
      <c r="E19" s="436"/>
      <c r="F19" s="443" t="s">
        <v>692</v>
      </c>
      <c r="G19" s="935"/>
      <c r="H19" s="936">
        <v>0</v>
      </c>
    </row>
    <row r="20" spans="2:10">
      <c r="B20" s="438" t="s">
        <v>697</v>
      </c>
      <c r="C20" s="741"/>
      <c r="D20" s="938"/>
      <c r="E20" s="436"/>
      <c r="F20" s="437"/>
      <c r="G20" s="444">
        <f>SUM(G15:G19)</f>
        <v>47502785397</v>
      </c>
      <c r="H20" s="446">
        <f>SUM(H15:H19)</f>
        <v>14460209839.287998</v>
      </c>
    </row>
    <row r="21" spans="2:10">
      <c r="B21" s="442" t="s">
        <v>671</v>
      </c>
      <c r="C21" s="741"/>
      <c r="D21" s="938"/>
      <c r="E21" s="436"/>
      <c r="F21" s="443"/>
      <c r="G21" s="935"/>
      <c r="H21" s="936"/>
    </row>
    <row r="22" spans="2:10">
      <c r="B22" s="442" t="s">
        <v>672</v>
      </c>
      <c r="C22" s="741">
        <v>0</v>
      </c>
      <c r="D22" s="938">
        <v>0</v>
      </c>
      <c r="E22" s="436"/>
      <c r="F22" s="443"/>
      <c r="G22" s="935"/>
      <c r="H22" s="936"/>
    </row>
    <row r="23" spans="2:10">
      <c r="B23" s="442" t="s">
        <v>673</v>
      </c>
      <c r="C23" s="742"/>
      <c r="D23" s="895"/>
      <c r="E23" s="448"/>
      <c r="F23" s="440" t="s">
        <v>693</v>
      </c>
      <c r="G23" s="439"/>
      <c r="H23" s="441"/>
    </row>
    <row r="24" spans="2:10">
      <c r="B24" s="442"/>
      <c r="C24" s="444">
        <f>+C22</f>
        <v>0</v>
      </c>
      <c r="D24" s="449">
        <f>+D22</f>
        <v>0</v>
      </c>
      <c r="E24" s="448"/>
      <c r="F24" s="443" t="s">
        <v>493</v>
      </c>
      <c r="G24" s="935"/>
      <c r="H24" s="936"/>
    </row>
    <row r="25" spans="2:10">
      <c r="B25" s="450" t="s">
        <v>1300</v>
      </c>
      <c r="C25" s="741"/>
      <c r="D25" s="479"/>
      <c r="E25" s="448"/>
      <c r="F25" s="443" t="s">
        <v>694</v>
      </c>
      <c r="G25" s="935"/>
      <c r="H25" s="936"/>
    </row>
    <row r="26" spans="2:10">
      <c r="B26" s="451" t="s">
        <v>674</v>
      </c>
      <c r="C26" s="741"/>
      <c r="D26" s="938"/>
      <c r="E26" s="448"/>
      <c r="F26" s="443" t="s">
        <v>481</v>
      </c>
      <c r="G26" s="935"/>
      <c r="H26" s="936"/>
    </row>
    <row r="27" spans="2:10">
      <c r="B27" s="451" t="s">
        <v>678</v>
      </c>
      <c r="C27" s="741"/>
      <c r="D27" s="938"/>
      <c r="E27" s="448"/>
      <c r="F27" s="443"/>
      <c r="G27" s="452"/>
      <c r="H27" s="453"/>
    </row>
    <row r="28" spans="2:10">
      <c r="B28" s="442" t="s">
        <v>1301</v>
      </c>
      <c r="C28" s="741">
        <v>288423932</v>
      </c>
      <c r="D28" s="938">
        <v>214363356</v>
      </c>
      <c r="E28" s="448"/>
      <c r="F28" s="454" t="s">
        <v>981</v>
      </c>
      <c r="G28" s="445"/>
      <c r="H28" s="658"/>
    </row>
    <row r="29" spans="2:10">
      <c r="B29" s="442" t="s">
        <v>680</v>
      </c>
      <c r="C29" s="741"/>
      <c r="D29" s="938"/>
      <c r="E29" s="448"/>
      <c r="F29" s="443" t="s">
        <v>982</v>
      </c>
      <c r="G29" s="938">
        <v>0</v>
      </c>
      <c r="H29" s="458">
        <v>24417140</v>
      </c>
    </row>
    <row r="30" spans="2:10">
      <c r="B30" s="442" t="s">
        <v>1302</v>
      </c>
      <c r="C30" s="741">
        <v>0</v>
      </c>
      <c r="D30" s="938">
        <v>100659565</v>
      </c>
      <c r="E30" s="448"/>
      <c r="F30" s="443" t="s">
        <v>501</v>
      </c>
      <c r="G30" s="938">
        <v>15641679</v>
      </c>
      <c r="H30" s="458">
        <v>29554806</v>
      </c>
    </row>
    <row r="31" spans="2:10">
      <c r="B31" s="442" t="s">
        <v>682</v>
      </c>
      <c r="C31" s="741"/>
      <c r="D31" s="938"/>
      <c r="E31" s="448"/>
      <c r="F31" s="443" t="s">
        <v>1036</v>
      </c>
      <c r="G31" s="938">
        <v>0</v>
      </c>
      <c r="H31" s="458">
        <v>0</v>
      </c>
    </row>
    <row r="32" spans="2:10">
      <c r="B32" s="442" t="s">
        <v>683</v>
      </c>
      <c r="C32" s="741"/>
      <c r="D32" s="938"/>
      <c r="E32" s="448"/>
      <c r="F32" s="443" t="s">
        <v>976</v>
      </c>
      <c r="G32" s="938">
        <v>0</v>
      </c>
      <c r="H32" s="458">
        <v>0</v>
      </c>
    </row>
    <row r="33" spans="2:10">
      <c r="B33" s="442" t="s">
        <v>684</v>
      </c>
      <c r="C33" s="741"/>
      <c r="D33" s="938"/>
      <c r="E33" s="448"/>
      <c r="F33" s="741" t="s">
        <v>983</v>
      </c>
      <c r="G33" s="938">
        <v>8126004</v>
      </c>
      <c r="H33" s="458">
        <v>4620753</v>
      </c>
    </row>
    <row r="34" spans="2:10">
      <c r="B34" s="442" t="s">
        <v>685</v>
      </c>
      <c r="C34" s="741"/>
      <c r="D34" s="938"/>
      <c r="E34" s="456"/>
      <c r="F34" s="741"/>
      <c r="G34" s="728">
        <v>0</v>
      </c>
      <c r="H34" s="730">
        <v>0</v>
      </c>
    </row>
    <row r="35" spans="2:10">
      <c r="B35" s="442"/>
      <c r="C35" s="741"/>
      <c r="D35" s="728"/>
      <c r="E35" s="456"/>
      <c r="F35" s="741"/>
      <c r="G35" s="444">
        <f>SUM(G29:G34)</f>
        <v>23767683</v>
      </c>
      <c r="H35" s="457">
        <f>SUM(H29:H34)</f>
        <v>58592699</v>
      </c>
    </row>
    <row r="36" spans="2:10">
      <c r="B36" s="435"/>
      <c r="C36" s="444">
        <f>SUM(C28:C35)</f>
        <v>288423932</v>
      </c>
      <c r="D36" s="661">
        <f>SUM(D28:D35)</f>
        <v>315022921</v>
      </c>
      <c r="E36" s="456"/>
      <c r="F36" s="743" t="s">
        <v>695</v>
      </c>
      <c r="G36" s="741"/>
      <c r="H36" s="455"/>
    </row>
    <row r="37" spans="2:10">
      <c r="B37" s="442"/>
      <c r="C37" s="741"/>
      <c r="D37" s="729"/>
      <c r="E37" s="744"/>
      <c r="F37" s="741" t="s">
        <v>698</v>
      </c>
      <c r="G37" s="741">
        <v>0</v>
      </c>
      <c r="H37" s="458">
        <v>0</v>
      </c>
    </row>
    <row r="38" spans="2:10">
      <c r="B38" s="442"/>
      <c r="C38" s="741"/>
      <c r="D38" s="938"/>
      <c r="E38" s="744"/>
      <c r="F38" s="741" t="s">
        <v>984</v>
      </c>
      <c r="G38" s="741">
        <v>0</v>
      </c>
      <c r="H38" s="458">
        <v>0</v>
      </c>
    </row>
    <row r="39" spans="2:10">
      <c r="B39" s="442"/>
      <c r="C39" s="741"/>
      <c r="D39" s="938"/>
      <c r="E39" s="744"/>
      <c r="F39" s="741" t="s">
        <v>699</v>
      </c>
      <c r="G39" s="741">
        <v>164906960</v>
      </c>
      <c r="H39" s="458">
        <v>85138851</v>
      </c>
    </row>
    <row r="40" spans="2:10">
      <c r="B40" s="660" t="s">
        <v>1303</v>
      </c>
      <c r="C40" s="741"/>
      <c r="D40" s="939"/>
      <c r="E40" s="744"/>
      <c r="F40" s="741"/>
      <c r="G40" s="444">
        <f>+G39</f>
        <v>164906960</v>
      </c>
      <c r="H40" s="457">
        <f>+H39</f>
        <v>85138851</v>
      </c>
    </row>
    <row r="41" spans="2:10">
      <c r="B41" s="442" t="s">
        <v>686</v>
      </c>
      <c r="C41" s="741"/>
      <c r="D41" s="939"/>
      <c r="E41" s="744"/>
      <c r="F41" s="741"/>
      <c r="G41" s="940"/>
      <c r="H41" s="941"/>
    </row>
    <row r="42" spans="2:10">
      <c r="B42" s="442"/>
      <c r="C42" s="741"/>
      <c r="D42" s="447"/>
      <c r="E42" s="744"/>
      <c r="F42" s="459"/>
      <c r="G42" s="741">
        <v>0</v>
      </c>
      <c r="H42" s="458">
        <v>0</v>
      </c>
    </row>
    <row r="43" spans="2:10">
      <c r="B43" s="460" t="s">
        <v>630</v>
      </c>
      <c r="C43" s="444">
        <f>+C18+C24+C36</f>
        <v>48473156800</v>
      </c>
      <c r="D43" s="449">
        <f>+D18+D24+D36</f>
        <v>15171191240</v>
      </c>
      <c r="E43" s="744"/>
      <c r="F43" s="469" t="s">
        <v>631</v>
      </c>
      <c r="G43" s="444">
        <f>+G20+G35+G40</f>
        <v>47691460040</v>
      </c>
      <c r="H43" s="457">
        <f>+H20+H35+H40</f>
        <v>14603941389.287998</v>
      </c>
      <c r="I43" s="1074"/>
      <c r="J43" s="422"/>
    </row>
    <row r="44" spans="2:10">
      <c r="B44" s="435"/>
      <c r="C44" s="461"/>
      <c r="D44" s="942"/>
      <c r="E44" s="744"/>
      <c r="F44" s="444"/>
      <c r="G44" s="943"/>
      <c r="H44" s="462"/>
      <c r="J44" s="691"/>
    </row>
    <row r="45" spans="2:10">
      <c r="B45" s="463" t="s">
        <v>46</v>
      </c>
      <c r="C45" s="464"/>
      <c r="D45" s="464"/>
      <c r="E45" s="944"/>
      <c r="F45" s="465" t="s">
        <v>114</v>
      </c>
      <c r="G45" s="466"/>
      <c r="H45" s="467"/>
      <c r="J45" s="422"/>
    </row>
    <row r="46" spans="2:10">
      <c r="B46" s="435"/>
      <c r="C46" s="659"/>
      <c r="D46" s="659"/>
      <c r="E46" s="444"/>
      <c r="F46" s="745"/>
      <c r="G46" s="659"/>
      <c r="H46" s="468"/>
    </row>
    <row r="47" spans="2:10">
      <c r="B47" s="438" t="s">
        <v>321</v>
      </c>
      <c r="C47" s="741"/>
      <c r="D47" s="741"/>
      <c r="E47" s="469"/>
      <c r="F47" s="440" t="s">
        <v>709</v>
      </c>
      <c r="G47" s="746"/>
      <c r="H47" s="455"/>
    </row>
    <row r="48" spans="2:10">
      <c r="B48" s="442" t="s">
        <v>671</v>
      </c>
      <c r="C48" s="741"/>
      <c r="D48" s="741"/>
      <c r="E48" s="945"/>
      <c r="F48" s="741" t="s">
        <v>710</v>
      </c>
      <c r="G48" s="746"/>
      <c r="H48" s="455"/>
    </row>
    <row r="49" spans="2:10">
      <c r="B49" s="442" t="s">
        <v>700</v>
      </c>
      <c r="C49" s="1086">
        <v>2973964972</v>
      </c>
      <c r="D49" s="741">
        <v>2803601590</v>
      </c>
      <c r="E49" s="945"/>
      <c r="F49" s="741" t="s">
        <v>711</v>
      </c>
      <c r="G49" s="741"/>
      <c r="H49" s="455"/>
    </row>
    <row r="50" spans="2:10">
      <c r="B50" s="442" t="s">
        <v>701</v>
      </c>
      <c r="C50" s="1086">
        <v>900000000</v>
      </c>
      <c r="D50" s="741">
        <v>900000000</v>
      </c>
      <c r="E50" s="945"/>
      <c r="F50" s="938" t="s">
        <v>712</v>
      </c>
      <c r="G50" s="938"/>
      <c r="H50" s="455"/>
    </row>
    <row r="51" spans="2:10">
      <c r="B51" s="442" t="s">
        <v>673</v>
      </c>
      <c r="C51" s="745"/>
      <c r="D51" s="745"/>
      <c r="E51" s="945"/>
      <c r="F51" s="938" t="s">
        <v>690</v>
      </c>
      <c r="G51" s="939"/>
      <c r="H51" s="455"/>
    </row>
    <row r="52" spans="2:10">
      <c r="B52" s="442"/>
      <c r="C52" s="444">
        <f>+C49+C50</f>
        <v>3873964972</v>
      </c>
      <c r="D52" s="444">
        <f>+D49+D50</f>
        <v>3703601590</v>
      </c>
      <c r="E52" s="945"/>
      <c r="F52" s="741" t="s">
        <v>713</v>
      </c>
      <c r="G52" s="939"/>
      <c r="H52" s="455"/>
    </row>
    <row r="53" spans="2:10">
      <c r="B53" s="470" t="s">
        <v>702</v>
      </c>
      <c r="C53" s="745"/>
      <c r="D53" s="745"/>
      <c r="E53" s="945"/>
      <c r="F53" s="443" t="s">
        <v>689</v>
      </c>
      <c r="G53" s="938"/>
      <c r="H53" s="455"/>
    </row>
    <row r="54" spans="2:10">
      <c r="B54" s="442" t="s">
        <v>674</v>
      </c>
      <c r="C54" s="745"/>
      <c r="D54" s="745"/>
      <c r="E54" s="945"/>
      <c r="F54" s="443"/>
      <c r="G54" s="452"/>
      <c r="H54" s="471"/>
    </row>
    <row r="55" spans="2:10">
      <c r="B55" s="442" t="s">
        <v>679</v>
      </c>
      <c r="C55" s="741">
        <v>2038671199</v>
      </c>
      <c r="D55" s="741">
        <v>285816764</v>
      </c>
      <c r="E55" s="945"/>
      <c r="F55" s="454" t="s">
        <v>714</v>
      </c>
      <c r="G55" s="939"/>
      <c r="H55" s="455"/>
    </row>
    <row r="56" spans="2:10">
      <c r="B56" s="442" t="s">
        <v>703</v>
      </c>
      <c r="C56" s="745"/>
      <c r="D56" s="745"/>
      <c r="E56" s="945"/>
      <c r="F56" s="443" t="s">
        <v>715</v>
      </c>
      <c r="G56" s="939"/>
      <c r="H56" s="455"/>
    </row>
    <row r="57" spans="2:10">
      <c r="B57" s="442" t="s">
        <v>680</v>
      </c>
      <c r="C57" s="745"/>
      <c r="D57" s="745"/>
      <c r="E57" s="945"/>
      <c r="F57" s="443" t="s">
        <v>481</v>
      </c>
      <c r="G57" s="938"/>
      <c r="H57" s="458"/>
    </row>
    <row r="58" spans="2:10">
      <c r="B58" s="442" t="s">
        <v>681</v>
      </c>
      <c r="C58" s="741"/>
      <c r="D58" s="741"/>
      <c r="E58" s="945"/>
      <c r="F58" s="745"/>
      <c r="G58" s="449"/>
      <c r="H58" s="457"/>
    </row>
    <row r="59" spans="2:10">
      <c r="B59" s="442" t="s">
        <v>682</v>
      </c>
      <c r="C59" s="741"/>
      <c r="D59" s="741"/>
      <c r="E59" s="945"/>
      <c r="F59" s="743" t="s">
        <v>184</v>
      </c>
      <c r="G59" s="946"/>
      <c r="H59" s="472"/>
    </row>
    <row r="60" spans="2:10">
      <c r="B60" s="442" t="s">
        <v>683</v>
      </c>
      <c r="C60" s="741"/>
      <c r="D60" s="741"/>
      <c r="E60" s="945"/>
      <c r="F60" s="741" t="s">
        <v>716</v>
      </c>
      <c r="G60" s="745"/>
      <c r="H60" s="472"/>
    </row>
    <row r="61" spans="2:10">
      <c r="B61" s="442" t="s">
        <v>684</v>
      </c>
      <c r="C61" s="741"/>
      <c r="D61" s="741"/>
      <c r="E61" s="945"/>
      <c r="F61" s="473" t="s">
        <v>717</v>
      </c>
      <c r="G61" s="745"/>
      <c r="H61" s="472"/>
    </row>
    <row r="62" spans="2:10">
      <c r="B62" s="442" t="s">
        <v>704</v>
      </c>
      <c r="C62" s="741"/>
      <c r="D62" s="741"/>
      <c r="E62" s="945"/>
      <c r="F62" s="741" t="s">
        <v>718</v>
      </c>
      <c r="G62" s="741">
        <v>2055903604</v>
      </c>
      <c r="H62" s="458">
        <v>280116659</v>
      </c>
    </row>
    <row r="63" spans="2:10">
      <c r="B63" s="442" t="s">
        <v>685</v>
      </c>
      <c r="C63" s="741"/>
      <c r="D63" s="741"/>
      <c r="E63" s="945"/>
      <c r="F63" s="741"/>
      <c r="G63" s="446">
        <f>+G62</f>
        <v>2055903604</v>
      </c>
      <c r="H63" s="446">
        <f>+H62</f>
        <v>280116659</v>
      </c>
    </row>
    <row r="64" spans="2:10">
      <c r="B64" s="442"/>
      <c r="C64" s="444">
        <f>+C55</f>
        <v>2038671199</v>
      </c>
      <c r="D64" s="444">
        <f>+D55</f>
        <v>285816764</v>
      </c>
      <c r="E64" s="945"/>
      <c r="F64" s="474" t="s">
        <v>632</v>
      </c>
      <c r="G64" s="446">
        <f>+G62</f>
        <v>2055903604</v>
      </c>
      <c r="H64" s="446">
        <f>+H62</f>
        <v>280116659</v>
      </c>
      <c r="I64" s="691"/>
      <c r="J64" s="691"/>
    </row>
    <row r="65" spans="2:8">
      <c r="B65" s="442"/>
      <c r="C65" s="741"/>
      <c r="D65" s="938"/>
      <c r="E65" s="945"/>
      <c r="F65" s="745"/>
      <c r="G65" s="745"/>
      <c r="H65" s="472"/>
    </row>
    <row r="66" spans="2:8">
      <c r="B66" s="470" t="s">
        <v>705</v>
      </c>
      <c r="C66" s="741"/>
      <c r="D66" s="741"/>
      <c r="E66" s="945"/>
      <c r="F66" s="745"/>
      <c r="G66" s="745"/>
      <c r="H66" s="472"/>
    </row>
    <row r="67" spans="2:8">
      <c r="B67" s="451" t="s">
        <v>460</v>
      </c>
      <c r="C67" s="741">
        <v>381390399</v>
      </c>
      <c r="D67" s="741">
        <v>369890399</v>
      </c>
      <c r="E67" s="945"/>
      <c r="F67" s="745"/>
      <c r="G67" s="745"/>
      <c r="H67" s="472"/>
    </row>
    <row r="68" spans="2:8">
      <c r="B68" s="442" t="s">
        <v>706</v>
      </c>
      <c r="C68" s="938">
        <v>-175539932</v>
      </c>
      <c r="D68" s="938">
        <v>-175539932</v>
      </c>
      <c r="E68" s="944"/>
      <c r="F68" s="745"/>
      <c r="G68" s="475"/>
      <c r="H68" s="476"/>
    </row>
    <row r="69" spans="2:8">
      <c r="B69" s="442"/>
      <c r="C69" s="444">
        <f>+C67+C68</f>
        <v>205850467</v>
      </c>
      <c r="D69" s="449">
        <f>+D67+D68</f>
        <v>194350467</v>
      </c>
      <c r="E69" s="944"/>
      <c r="F69" s="477" t="s">
        <v>633</v>
      </c>
      <c r="G69" s="444">
        <f>+G43+G64</f>
        <v>49747363644</v>
      </c>
      <c r="H69" s="478">
        <f>+H43+H64</f>
        <v>14884058048.287998</v>
      </c>
    </row>
    <row r="70" spans="2:8">
      <c r="B70" s="435"/>
      <c r="C70" s="479"/>
      <c r="D70" s="747"/>
      <c r="E70" s="944"/>
      <c r="F70" s="748"/>
      <c r="G70" s="469"/>
      <c r="H70" s="480"/>
    </row>
    <row r="71" spans="2:8">
      <c r="B71" s="470" t="s">
        <v>991</v>
      </c>
      <c r="C71" s="747"/>
      <c r="D71" s="747"/>
      <c r="E71" s="945"/>
      <c r="F71" s="745"/>
      <c r="G71" s="945"/>
      <c r="H71" s="472"/>
    </row>
    <row r="72" spans="2:8">
      <c r="B72" s="442" t="s">
        <v>988</v>
      </c>
      <c r="C72" s="741">
        <v>41367931</v>
      </c>
      <c r="D72" s="741">
        <v>41367931</v>
      </c>
      <c r="E72" s="945"/>
      <c r="F72" s="743" t="s">
        <v>719</v>
      </c>
      <c r="G72" s="945"/>
      <c r="H72" s="472"/>
    </row>
    <row r="73" spans="2:8">
      <c r="B73" s="442" t="s">
        <v>707</v>
      </c>
      <c r="C73" s="746"/>
      <c r="D73" s="746"/>
      <c r="E73" s="945"/>
      <c r="F73" s="741"/>
      <c r="G73" s="945"/>
      <c r="H73" s="472"/>
    </row>
    <row r="74" spans="2:8">
      <c r="B74" s="442" t="s">
        <v>989</v>
      </c>
      <c r="C74" s="746"/>
      <c r="D74" s="746"/>
      <c r="E74" s="945"/>
      <c r="F74" s="741"/>
      <c r="G74" s="945"/>
      <c r="H74" s="472"/>
    </row>
    <row r="75" spans="2:8">
      <c r="B75" s="442" t="s">
        <v>990</v>
      </c>
      <c r="C75" s="481">
        <v>-30911974</v>
      </c>
      <c r="D75" s="481">
        <v>-30911974</v>
      </c>
      <c r="E75" s="945"/>
      <c r="F75" s="741"/>
      <c r="G75" s="943"/>
      <c r="H75" s="462"/>
    </row>
    <row r="76" spans="2:8">
      <c r="B76" s="435"/>
      <c r="C76" s="444">
        <f>SUM(C72:C75)</f>
        <v>10455957</v>
      </c>
      <c r="D76" s="449">
        <f>+D72+D75</f>
        <v>10455957</v>
      </c>
      <c r="E76" s="945"/>
      <c r="F76" s="741" t="s">
        <v>720</v>
      </c>
      <c r="G76" s="943"/>
      <c r="H76" s="462"/>
    </row>
    <row r="77" spans="2:8">
      <c r="B77" s="435" t="s">
        <v>992</v>
      </c>
      <c r="C77" s="741"/>
      <c r="D77" s="741"/>
      <c r="E77" s="945"/>
      <c r="F77" s="741" t="s">
        <v>721</v>
      </c>
      <c r="G77" s="446">
        <v>4854735751</v>
      </c>
      <c r="H77" s="446">
        <v>4481357970</v>
      </c>
    </row>
    <row r="78" spans="2:8">
      <c r="B78" s="442" t="s">
        <v>708</v>
      </c>
      <c r="C78" s="741">
        <v>0</v>
      </c>
      <c r="D78" s="741">
        <v>0</v>
      </c>
      <c r="E78" s="945"/>
      <c r="F78" s="741"/>
      <c r="G78" s="938"/>
      <c r="H78" s="458"/>
    </row>
    <row r="79" spans="2:8">
      <c r="B79" s="442"/>
      <c r="C79" s="482"/>
      <c r="D79" s="483"/>
      <c r="E79" s="945"/>
      <c r="F79" s="741"/>
      <c r="G79" s="481">
        <v>0</v>
      </c>
      <c r="H79" s="730">
        <v>0</v>
      </c>
    </row>
    <row r="80" spans="2:8">
      <c r="B80" s="435"/>
      <c r="C80" s="747"/>
      <c r="D80" s="746"/>
      <c r="E80" s="945"/>
      <c r="F80" s="741"/>
      <c r="G80" s="938"/>
      <c r="H80" s="458"/>
    </row>
    <row r="81" spans="1:9">
      <c r="B81" s="474" t="s">
        <v>635</v>
      </c>
      <c r="C81" s="485">
        <f>+C52+C64+C69+C76</f>
        <v>6128942595</v>
      </c>
      <c r="D81" s="485">
        <f>+D52+D64+D69+D76</f>
        <v>4194224778</v>
      </c>
      <c r="E81" s="945"/>
      <c r="F81" s="741"/>
      <c r="G81" s="938"/>
      <c r="H81" s="458"/>
    </row>
    <row r="82" spans="1:9" ht="15.75" thickBot="1">
      <c r="B82" s="435"/>
      <c r="C82" s="899"/>
      <c r="D82" s="899"/>
      <c r="E82" s="745"/>
      <c r="F82" s="741"/>
      <c r="G82" s="938"/>
      <c r="H82" s="458"/>
    </row>
    <row r="83" spans="1:9" ht="15.75" thickBot="1">
      <c r="B83" s="1100" t="s">
        <v>636</v>
      </c>
      <c r="C83" s="1101">
        <f>+C43+C81</f>
        <v>54602099395</v>
      </c>
      <c r="D83" s="1101">
        <f>+D43+D81</f>
        <v>19365416018</v>
      </c>
      <c r="E83" s="1102"/>
      <c r="F83" s="1100" t="s">
        <v>722</v>
      </c>
      <c r="G83" s="1103">
        <f>+G69+G77</f>
        <v>54602099395</v>
      </c>
      <c r="H83" s="1103">
        <f>+H69+H77</f>
        <v>19365416018.287998</v>
      </c>
      <c r="I83" s="422"/>
    </row>
    <row r="84" spans="1:9">
      <c r="B84" s="437"/>
      <c r="C84" s="484"/>
      <c r="D84" s="484"/>
      <c r="E84" s="484"/>
      <c r="F84" s="437"/>
      <c r="G84" s="484"/>
      <c r="H84" s="484"/>
    </row>
    <row r="85" spans="1:9">
      <c r="B85" s="473" t="s">
        <v>1201</v>
      </c>
      <c r="C85" s="486"/>
      <c r="D85" s="487"/>
      <c r="E85" s="484"/>
      <c r="F85" s="484"/>
      <c r="G85" s="487"/>
      <c r="H85" s="487"/>
    </row>
    <row r="86" spans="1:9">
      <c r="B86" s="488"/>
      <c r="D86" s="489"/>
      <c r="E86" s="489"/>
      <c r="F86" s="879"/>
      <c r="G86" s="1151"/>
      <c r="H86" s="1151"/>
    </row>
    <row r="87" spans="1:9">
      <c r="B87" s="484"/>
      <c r="C87" s="422"/>
      <c r="D87" s="422"/>
      <c r="E87" s="490"/>
      <c r="F87" s="437"/>
      <c r="G87" s="1151"/>
      <c r="H87" s="1151"/>
    </row>
    <row r="88" spans="1:9">
      <c r="B88" s="422"/>
      <c r="D88" s="489"/>
      <c r="E88" s="488"/>
      <c r="H88" s="491"/>
    </row>
    <row r="89" spans="1:9">
      <c r="B89" s="422"/>
      <c r="D89" s="489"/>
      <c r="E89" s="488"/>
      <c r="H89" s="491"/>
    </row>
    <row r="90" spans="1:9">
      <c r="B90" s="422"/>
      <c r="D90" s="489"/>
      <c r="E90" s="488"/>
      <c r="H90" s="491"/>
    </row>
    <row r="91" spans="1:9">
      <c r="B91" s="422"/>
      <c r="D91" s="489"/>
      <c r="E91" s="488"/>
      <c r="H91" s="491"/>
    </row>
    <row r="92" spans="1:9">
      <c r="B92" s="422"/>
      <c r="D92" s="489"/>
      <c r="E92" s="488"/>
      <c r="F92" s="488"/>
      <c r="G92" s="488"/>
      <c r="H92" s="488"/>
    </row>
    <row r="93" spans="1:9">
      <c r="B93" s="422"/>
      <c r="D93" s="489"/>
      <c r="E93" s="488"/>
      <c r="F93" s="488"/>
      <c r="G93" s="488"/>
      <c r="H93" s="488"/>
    </row>
    <row r="94" spans="1:9">
      <c r="A94" s="1150" t="s">
        <v>1077</v>
      </c>
      <c r="B94" s="1150"/>
      <c r="C94" s="1150"/>
      <c r="D94" s="1150"/>
      <c r="E94" s="1150"/>
      <c r="F94" s="1150"/>
      <c r="G94" s="1150"/>
      <c r="H94" s="1150"/>
    </row>
    <row r="95" spans="1:9">
      <c r="A95" s="1150" t="s">
        <v>1155</v>
      </c>
      <c r="B95" s="1150"/>
      <c r="C95" s="1150"/>
      <c r="D95" s="1150"/>
      <c r="E95" s="1150"/>
      <c r="F95" s="1150"/>
      <c r="G95" s="1150"/>
      <c r="H95" s="1150"/>
    </row>
    <row r="96" spans="1:9">
      <c r="A96" s="1150" t="s">
        <v>1038</v>
      </c>
      <c r="B96" s="1150"/>
      <c r="C96" s="1150"/>
      <c r="D96" s="1150"/>
      <c r="E96" s="1150"/>
      <c r="F96" s="1150"/>
      <c r="G96" s="1150"/>
      <c r="H96" s="1150"/>
    </row>
    <row r="97" spans="2:8">
      <c r="B97" s="422"/>
      <c r="C97" s="488"/>
      <c r="D97" s="488"/>
      <c r="E97" s="422"/>
      <c r="F97" s="422"/>
      <c r="G97" s="422"/>
      <c r="H97" s="422"/>
    </row>
    <row r="98" spans="2:8">
      <c r="B98" s="422"/>
      <c r="C98" s="488"/>
      <c r="D98" s="488"/>
      <c r="E98" s="422"/>
      <c r="F98" s="422"/>
      <c r="G98" s="422"/>
      <c r="H98" s="422"/>
    </row>
    <row r="99" spans="2:8" ht="25.5" customHeight="1">
      <c r="B99" s="422"/>
      <c r="C99" s="484"/>
      <c r="D99" s="484"/>
      <c r="E99" s="422"/>
      <c r="F99" s="422"/>
      <c r="G99" s="422"/>
      <c r="H99" s="422"/>
    </row>
    <row r="100" spans="2:8" ht="18.75" customHeight="1">
      <c r="B100" s="422"/>
      <c r="C100" s="422"/>
      <c r="D100" s="422"/>
      <c r="E100" s="422"/>
      <c r="F100" s="422"/>
      <c r="G100" s="422"/>
      <c r="H100" s="422"/>
    </row>
    <row r="101" spans="2:8" ht="18.75" customHeight="1">
      <c r="B101" s="422"/>
      <c r="C101" s="422"/>
      <c r="D101" s="422"/>
      <c r="E101" s="422"/>
      <c r="F101" s="422"/>
      <c r="G101" s="422"/>
      <c r="H101" s="422"/>
    </row>
    <row r="102" spans="2:8">
      <c r="B102" s="422"/>
      <c r="C102" s="422"/>
      <c r="D102" s="422"/>
      <c r="E102" s="422"/>
      <c r="F102" s="422"/>
      <c r="G102" s="422"/>
      <c r="H102" s="422"/>
    </row>
    <row r="103" spans="2:8">
      <c r="B103" s="422"/>
      <c r="C103" s="422"/>
      <c r="D103" s="422"/>
      <c r="E103" s="422"/>
      <c r="F103" s="422"/>
      <c r="G103" s="422"/>
      <c r="H103" s="422"/>
    </row>
    <row r="104" spans="2:8">
      <c r="B104" s="422"/>
      <c r="C104" s="422"/>
      <c r="D104" s="422"/>
      <c r="E104" s="422"/>
      <c r="F104" s="422"/>
      <c r="G104" s="422"/>
      <c r="H104" s="422"/>
    </row>
    <row r="105" spans="2:8">
      <c r="B105" s="422"/>
      <c r="C105" s="422"/>
      <c r="D105" s="422"/>
      <c r="E105" s="422"/>
      <c r="F105" s="422"/>
      <c r="G105" s="422"/>
      <c r="H105" s="422"/>
    </row>
    <row r="106" spans="2:8">
      <c r="B106" s="422"/>
      <c r="C106" s="422"/>
      <c r="D106" s="422"/>
      <c r="E106" s="422"/>
      <c r="F106" s="422"/>
      <c r="G106" s="422"/>
      <c r="H106" s="422"/>
    </row>
    <row r="107" spans="2:8">
      <c r="B107" s="422"/>
      <c r="C107" s="422"/>
      <c r="D107" s="422"/>
      <c r="E107" s="422"/>
      <c r="F107" s="422"/>
      <c r="G107" s="422"/>
      <c r="H107" s="422"/>
    </row>
    <row r="108" spans="2:8">
      <c r="B108" s="422"/>
      <c r="C108" s="422"/>
      <c r="D108" s="422"/>
      <c r="E108" s="422"/>
      <c r="F108" s="422"/>
      <c r="G108" s="422"/>
      <c r="H108" s="422"/>
    </row>
    <row r="109" spans="2:8">
      <c r="B109" s="422"/>
      <c r="C109" s="422"/>
      <c r="D109" s="422"/>
      <c r="E109" s="422"/>
      <c r="F109" s="422"/>
      <c r="G109" s="422"/>
      <c r="H109" s="422"/>
    </row>
    <row r="110" spans="2:8">
      <c r="B110" s="422"/>
      <c r="C110" s="422"/>
      <c r="D110" s="422"/>
      <c r="E110" s="422"/>
      <c r="F110" s="422"/>
      <c r="G110" s="422"/>
      <c r="H110" s="422"/>
    </row>
    <row r="111" spans="2:8">
      <c r="B111" s="422"/>
      <c r="C111" s="422"/>
      <c r="D111" s="422"/>
      <c r="E111" s="422"/>
      <c r="F111" s="422"/>
      <c r="G111" s="422"/>
      <c r="H111" s="422"/>
    </row>
    <row r="112" spans="2:8">
      <c r="B112" s="422"/>
      <c r="C112" s="422"/>
      <c r="D112" s="422"/>
      <c r="E112" s="422"/>
      <c r="F112" s="422"/>
      <c r="G112" s="422"/>
      <c r="H112" s="422"/>
    </row>
    <row r="113" spans="2:8">
      <c r="B113" s="422"/>
      <c r="C113" s="422"/>
      <c r="D113" s="422"/>
      <c r="E113" s="422"/>
      <c r="F113" s="422"/>
      <c r="G113" s="422"/>
      <c r="H113" s="422"/>
    </row>
    <row r="114" spans="2:8">
      <c r="B114" s="422"/>
      <c r="C114" s="422"/>
      <c r="D114" s="422"/>
      <c r="E114" s="422"/>
      <c r="F114" s="422"/>
      <c r="G114" s="422"/>
      <c r="H114" s="422"/>
    </row>
    <row r="115" spans="2:8">
      <c r="B115" s="422"/>
      <c r="C115" s="422"/>
      <c r="D115" s="422"/>
      <c r="E115" s="422"/>
      <c r="F115" s="422"/>
      <c r="G115" s="422"/>
      <c r="H115" s="422"/>
    </row>
    <row r="116" spans="2:8">
      <c r="B116" s="422"/>
      <c r="C116" s="422"/>
      <c r="D116" s="422"/>
      <c r="E116" s="422"/>
      <c r="F116" s="422"/>
      <c r="G116" s="422"/>
      <c r="H116" s="422"/>
    </row>
    <row r="117" spans="2:8">
      <c r="B117" s="422"/>
      <c r="C117" s="422"/>
      <c r="D117" s="422"/>
      <c r="E117" s="422"/>
      <c r="F117" s="422"/>
      <c r="G117" s="422"/>
      <c r="H117" s="422"/>
    </row>
    <row r="118" spans="2:8">
      <c r="B118" s="422"/>
      <c r="C118" s="422"/>
      <c r="D118" s="422"/>
      <c r="E118" s="422"/>
      <c r="F118" s="422"/>
      <c r="G118" s="422"/>
      <c r="H118" s="422"/>
    </row>
    <row r="119" spans="2:8">
      <c r="B119" s="422"/>
      <c r="C119" s="422"/>
      <c r="D119" s="422"/>
      <c r="E119" s="422"/>
      <c r="F119" s="422"/>
      <c r="G119" s="422"/>
      <c r="H119" s="422"/>
    </row>
    <row r="120" spans="2:8">
      <c r="B120" s="422"/>
      <c r="C120" s="422"/>
      <c r="D120" s="422"/>
      <c r="E120" s="422"/>
      <c r="F120" s="422"/>
      <c r="G120" s="422"/>
      <c r="H120" s="422"/>
    </row>
    <row r="121" spans="2:8">
      <c r="B121" s="422"/>
      <c r="C121" s="422"/>
      <c r="D121" s="422"/>
      <c r="E121" s="422"/>
      <c r="F121" s="422"/>
      <c r="G121" s="422"/>
      <c r="H121" s="422"/>
    </row>
    <row r="122" spans="2:8">
      <c r="B122" s="422"/>
      <c r="C122" s="422"/>
      <c r="D122" s="422"/>
      <c r="E122" s="422"/>
      <c r="F122" s="422"/>
      <c r="G122" s="422"/>
      <c r="H122" s="422"/>
    </row>
    <row r="123" spans="2:8">
      <c r="B123" s="422"/>
      <c r="C123" s="422"/>
      <c r="D123" s="422"/>
      <c r="E123" s="422"/>
      <c r="F123" s="422"/>
      <c r="G123" s="422"/>
      <c r="H123" s="422"/>
    </row>
    <row r="124" spans="2:8">
      <c r="B124" s="422"/>
      <c r="C124" s="422"/>
      <c r="D124" s="422"/>
      <c r="E124" s="422"/>
      <c r="F124" s="422"/>
      <c r="G124" s="422"/>
      <c r="H124" s="422"/>
    </row>
    <row r="125" spans="2:8">
      <c r="B125" s="422"/>
      <c r="C125" s="422"/>
      <c r="D125" s="422"/>
      <c r="E125" s="422"/>
      <c r="F125" s="422"/>
      <c r="G125" s="422"/>
      <c r="H125" s="422"/>
    </row>
    <row r="126" spans="2:8">
      <c r="B126" s="422"/>
      <c r="C126" s="422"/>
      <c r="D126" s="422"/>
      <c r="E126" s="422"/>
      <c r="F126" s="422"/>
      <c r="G126" s="422"/>
      <c r="H126" s="422"/>
    </row>
    <row r="127" spans="2:8">
      <c r="B127" s="422"/>
      <c r="C127" s="422"/>
      <c r="D127" s="422"/>
      <c r="E127" s="422"/>
      <c r="F127" s="422"/>
      <c r="G127" s="422"/>
      <c r="H127" s="422"/>
    </row>
    <row r="128" spans="2:8">
      <c r="B128" s="422"/>
      <c r="C128" s="422"/>
      <c r="D128" s="422"/>
      <c r="E128" s="422"/>
      <c r="F128" s="422"/>
      <c r="G128" s="422"/>
      <c r="H128" s="422"/>
    </row>
    <row r="129" spans="2:8">
      <c r="B129" s="422"/>
      <c r="C129" s="422"/>
      <c r="D129" s="422"/>
      <c r="E129" s="422"/>
      <c r="F129" s="422"/>
      <c r="G129" s="422"/>
      <c r="H129" s="422"/>
    </row>
    <row r="130" spans="2:8">
      <c r="B130" s="422"/>
      <c r="C130" s="422"/>
      <c r="D130" s="422"/>
      <c r="E130" s="422"/>
      <c r="F130" s="422"/>
      <c r="G130" s="422"/>
      <c r="H130" s="422"/>
    </row>
    <row r="131" spans="2:8">
      <c r="B131" s="422"/>
      <c r="C131" s="422"/>
      <c r="D131" s="422"/>
      <c r="E131" s="422"/>
      <c r="F131" s="422"/>
      <c r="G131" s="422"/>
      <c r="H131" s="422"/>
    </row>
    <row r="132" spans="2:8">
      <c r="B132" s="422"/>
      <c r="C132" s="422"/>
      <c r="D132" s="422"/>
      <c r="E132" s="422"/>
      <c r="F132" s="422"/>
      <c r="G132" s="422"/>
      <c r="H132" s="422"/>
    </row>
    <row r="133" spans="2:8">
      <c r="B133" s="422"/>
      <c r="C133" s="422"/>
      <c r="D133" s="422"/>
      <c r="E133" s="422"/>
      <c r="F133" s="422"/>
      <c r="G133" s="422"/>
      <c r="H133" s="422"/>
    </row>
    <row r="134" spans="2:8">
      <c r="B134" s="422"/>
      <c r="C134" s="422"/>
      <c r="D134" s="422"/>
      <c r="E134" s="422"/>
      <c r="F134" s="422"/>
      <c r="G134" s="422"/>
      <c r="H134" s="422"/>
    </row>
    <row r="135" spans="2:8">
      <c r="B135" s="422"/>
      <c r="C135" s="422"/>
      <c r="D135" s="422"/>
      <c r="E135" s="422"/>
      <c r="F135" s="422"/>
      <c r="G135" s="422"/>
      <c r="H135" s="422"/>
    </row>
    <row r="136" spans="2:8">
      <c r="B136" s="422"/>
      <c r="C136" s="422"/>
      <c r="D136" s="422"/>
      <c r="E136" s="422"/>
      <c r="F136" s="422"/>
      <c r="G136" s="422"/>
      <c r="H136" s="422"/>
    </row>
    <row r="137" spans="2:8">
      <c r="B137" s="422"/>
      <c r="C137" s="422"/>
      <c r="D137" s="422"/>
      <c r="E137" s="422"/>
      <c r="F137" s="422"/>
      <c r="G137" s="422"/>
      <c r="H137" s="422"/>
    </row>
    <row r="138" spans="2:8">
      <c r="B138" s="422"/>
      <c r="C138" s="422"/>
      <c r="D138" s="422"/>
      <c r="E138" s="422"/>
      <c r="F138" s="422"/>
      <c r="G138" s="422"/>
      <c r="H138" s="422"/>
    </row>
    <row r="139" spans="2:8">
      <c r="B139" s="422"/>
      <c r="C139" s="422"/>
      <c r="D139" s="422"/>
      <c r="E139" s="422"/>
      <c r="F139" s="422"/>
      <c r="G139" s="422"/>
      <c r="H139" s="422"/>
    </row>
    <row r="140" spans="2:8">
      <c r="B140" s="422"/>
      <c r="C140" s="422"/>
      <c r="D140" s="422"/>
      <c r="E140" s="422"/>
      <c r="F140" s="422"/>
      <c r="G140" s="422"/>
      <c r="H140" s="422"/>
    </row>
    <row r="141" spans="2:8">
      <c r="B141" s="422"/>
      <c r="C141" s="422"/>
      <c r="D141" s="422"/>
      <c r="E141" s="422"/>
      <c r="F141" s="422"/>
      <c r="G141" s="422"/>
      <c r="H141" s="422"/>
    </row>
    <row r="142" spans="2:8">
      <c r="B142" s="422"/>
      <c r="C142" s="422"/>
      <c r="D142" s="422"/>
      <c r="E142" s="422"/>
      <c r="F142" s="422"/>
      <c r="G142" s="422"/>
      <c r="H142" s="422"/>
    </row>
    <row r="143" spans="2:8">
      <c r="B143" s="422"/>
      <c r="C143" s="422"/>
      <c r="D143" s="422"/>
      <c r="E143" s="422"/>
      <c r="F143" s="422"/>
      <c r="G143" s="422"/>
      <c r="H143" s="422"/>
    </row>
    <row r="144" spans="2:8">
      <c r="B144" s="422"/>
      <c r="C144" s="422"/>
      <c r="D144" s="422"/>
      <c r="E144" s="422"/>
      <c r="F144" s="422"/>
      <c r="G144" s="422"/>
      <c r="H144" s="422"/>
    </row>
    <row r="145" spans="2:8">
      <c r="B145" s="422"/>
      <c r="C145" s="422"/>
      <c r="D145" s="422"/>
      <c r="E145" s="422"/>
      <c r="F145" s="422"/>
      <c r="G145" s="422"/>
      <c r="H145" s="422"/>
    </row>
    <row r="146" spans="2:8">
      <c r="B146" s="422"/>
      <c r="C146" s="422"/>
      <c r="D146" s="422"/>
      <c r="E146" s="422"/>
      <c r="F146" s="422"/>
      <c r="G146" s="422"/>
      <c r="H146" s="422"/>
    </row>
    <row r="147" spans="2:8">
      <c r="B147" s="422"/>
      <c r="C147" s="422"/>
      <c r="D147" s="422"/>
      <c r="E147" s="422"/>
      <c r="F147" s="422"/>
      <c r="G147" s="422"/>
      <c r="H147" s="422"/>
    </row>
    <row r="148" spans="2:8">
      <c r="B148" s="422"/>
      <c r="C148" s="422"/>
      <c r="D148" s="422"/>
      <c r="E148" s="422"/>
      <c r="F148" s="422"/>
      <c r="G148" s="422"/>
      <c r="H148" s="422"/>
    </row>
    <row r="149" spans="2:8">
      <c r="B149" s="422"/>
      <c r="C149" s="422"/>
      <c r="D149" s="422"/>
      <c r="E149" s="422"/>
      <c r="F149" s="422"/>
      <c r="G149" s="422"/>
      <c r="H149" s="422"/>
    </row>
    <row r="150" spans="2:8">
      <c r="B150" s="422"/>
      <c r="C150" s="422"/>
      <c r="D150" s="422"/>
      <c r="E150" s="422"/>
      <c r="F150" s="422"/>
      <c r="G150" s="422"/>
      <c r="H150" s="422"/>
    </row>
    <row r="151" spans="2:8">
      <c r="B151" s="422"/>
      <c r="C151" s="422"/>
      <c r="D151" s="422"/>
      <c r="E151" s="422"/>
      <c r="F151" s="422"/>
      <c r="G151" s="422"/>
      <c r="H151" s="422"/>
    </row>
    <row r="152" spans="2:8">
      <c r="B152" s="422"/>
      <c r="C152" s="422"/>
      <c r="D152" s="422"/>
      <c r="E152" s="422"/>
      <c r="F152" s="422"/>
      <c r="G152" s="422"/>
      <c r="H152" s="422"/>
    </row>
    <row r="153" spans="2:8">
      <c r="B153" s="422"/>
      <c r="C153" s="422"/>
      <c r="D153" s="422"/>
      <c r="E153" s="422"/>
      <c r="F153" s="422"/>
      <c r="G153" s="422"/>
      <c r="H153" s="422"/>
    </row>
    <row r="154" spans="2:8">
      <c r="B154" s="422"/>
      <c r="C154" s="422"/>
      <c r="D154" s="422"/>
      <c r="E154" s="422"/>
      <c r="F154" s="422"/>
      <c r="G154" s="422"/>
      <c r="H154" s="422"/>
    </row>
    <row r="155" spans="2:8">
      <c r="B155" s="422"/>
      <c r="C155" s="422"/>
      <c r="D155" s="422"/>
      <c r="E155" s="422"/>
      <c r="F155" s="422"/>
      <c r="G155" s="422"/>
      <c r="H155" s="422"/>
    </row>
    <row r="156" spans="2:8">
      <c r="B156" s="422"/>
      <c r="C156" s="422"/>
      <c r="D156" s="422"/>
      <c r="E156" s="422"/>
      <c r="F156" s="422"/>
      <c r="G156" s="422"/>
      <c r="H156" s="422"/>
    </row>
    <row r="157" spans="2:8">
      <c r="B157" s="422"/>
      <c r="C157" s="422"/>
      <c r="D157" s="422"/>
      <c r="E157" s="422"/>
      <c r="F157" s="422"/>
      <c r="G157" s="422"/>
      <c r="H157" s="422"/>
    </row>
    <row r="158" spans="2:8">
      <c r="B158" s="422"/>
      <c r="C158" s="422"/>
      <c r="D158" s="422"/>
      <c r="E158" s="422"/>
      <c r="F158" s="422"/>
      <c r="G158" s="422"/>
      <c r="H158" s="422"/>
    </row>
    <row r="159" spans="2:8">
      <c r="B159" s="422"/>
      <c r="C159" s="422"/>
      <c r="D159" s="422"/>
      <c r="E159" s="422"/>
      <c r="F159" s="422"/>
      <c r="G159" s="422"/>
      <c r="H159" s="422"/>
    </row>
    <row r="160" spans="2:8">
      <c r="B160" s="422"/>
      <c r="C160" s="422"/>
      <c r="D160" s="422"/>
      <c r="E160" s="422"/>
      <c r="F160" s="422"/>
      <c r="G160" s="422"/>
      <c r="H160" s="422"/>
    </row>
    <row r="161" spans="2:8">
      <c r="B161" s="422"/>
      <c r="C161" s="422"/>
      <c r="D161" s="422"/>
      <c r="E161" s="422"/>
      <c r="F161" s="422"/>
      <c r="G161" s="422"/>
      <c r="H161" s="422"/>
    </row>
    <row r="162" spans="2:8">
      <c r="B162" s="422"/>
      <c r="C162" s="422"/>
      <c r="D162" s="422"/>
      <c r="E162" s="422"/>
      <c r="F162" s="422"/>
      <c r="G162" s="422"/>
      <c r="H162" s="422"/>
    </row>
    <row r="163" spans="2:8">
      <c r="B163" s="422"/>
      <c r="C163" s="422"/>
      <c r="D163" s="422"/>
      <c r="E163" s="422"/>
      <c r="F163" s="422"/>
      <c r="G163" s="422"/>
      <c r="H163" s="422"/>
    </row>
    <row r="164" spans="2:8">
      <c r="B164" s="422"/>
      <c r="C164" s="422"/>
      <c r="D164" s="422"/>
      <c r="E164" s="422"/>
      <c r="F164" s="422"/>
      <c r="G164" s="422"/>
      <c r="H164" s="422"/>
    </row>
    <row r="165" spans="2:8">
      <c r="B165" s="422"/>
      <c r="C165" s="422"/>
      <c r="D165" s="422"/>
      <c r="E165" s="422"/>
      <c r="F165" s="422"/>
      <c r="G165" s="422"/>
      <c r="H165" s="422"/>
    </row>
    <row r="166" spans="2:8">
      <c r="B166" s="422"/>
      <c r="C166" s="422"/>
      <c r="D166" s="422"/>
      <c r="E166" s="422"/>
      <c r="F166" s="422"/>
      <c r="G166" s="422"/>
      <c r="H166" s="422"/>
    </row>
    <row r="167" spans="2:8">
      <c r="B167" s="422"/>
      <c r="C167" s="422"/>
      <c r="D167" s="422"/>
      <c r="E167" s="422"/>
      <c r="F167" s="422"/>
      <c r="G167" s="422"/>
      <c r="H167" s="422"/>
    </row>
    <row r="168" spans="2:8">
      <c r="B168" s="422"/>
      <c r="C168" s="422"/>
      <c r="D168" s="422"/>
      <c r="E168" s="422"/>
      <c r="F168" s="422"/>
      <c r="G168" s="422"/>
      <c r="H168" s="422"/>
    </row>
    <row r="169" spans="2:8">
      <c r="B169" s="422"/>
      <c r="C169" s="422"/>
      <c r="D169" s="422"/>
      <c r="E169" s="422"/>
      <c r="F169" s="422"/>
      <c r="G169" s="422"/>
      <c r="H169" s="422"/>
    </row>
    <row r="170" spans="2:8">
      <c r="B170" s="422"/>
      <c r="C170" s="422"/>
      <c r="D170" s="422"/>
      <c r="E170" s="422"/>
      <c r="F170" s="422"/>
      <c r="G170" s="422"/>
      <c r="H170" s="422"/>
    </row>
    <row r="171" spans="2:8">
      <c r="B171" s="422"/>
      <c r="C171" s="422"/>
      <c r="D171" s="422"/>
      <c r="E171" s="422"/>
      <c r="F171" s="422"/>
      <c r="G171" s="422"/>
      <c r="H171" s="422"/>
    </row>
    <row r="172" spans="2:8">
      <c r="B172" s="422"/>
      <c r="C172" s="422"/>
      <c r="D172" s="422"/>
      <c r="E172" s="422"/>
      <c r="F172" s="422"/>
      <c r="G172" s="422"/>
      <c r="H172" s="422"/>
    </row>
    <row r="173" spans="2:8">
      <c r="B173" s="422"/>
      <c r="C173" s="422"/>
      <c r="D173" s="422"/>
      <c r="E173" s="422"/>
      <c r="F173" s="422"/>
      <c r="G173" s="422"/>
      <c r="H173" s="422"/>
    </row>
    <row r="174" spans="2:8">
      <c r="B174" s="422"/>
      <c r="C174" s="422"/>
      <c r="D174" s="422"/>
      <c r="E174" s="422"/>
      <c r="F174" s="422"/>
      <c r="G174" s="422"/>
      <c r="H174" s="422"/>
    </row>
    <row r="175" spans="2:8">
      <c r="B175" s="422"/>
      <c r="C175" s="422"/>
      <c r="D175" s="422"/>
      <c r="E175" s="422"/>
      <c r="F175" s="422"/>
      <c r="G175" s="422"/>
      <c r="H175" s="422"/>
    </row>
    <row r="176" spans="2:8">
      <c r="B176" s="422"/>
      <c r="C176" s="422"/>
      <c r="D176" s="422"/>
      <c r="E176" s="422"/>
      <c r="F176" s="422"/>
      <c r="G176" s="422"/>
      <c r="H176" s="422"/>
    </row>
    <row r="177" spans="2:8">
      <c r="B177" s="422"/>
      <c r="C177" s="422"/>
      <c r="D177" s="422"/>
      <c r="E177" s="422"/>
      <c r="F177" s="422"/>
      <c r="G177" s="422"/>
      <c r="H177" s="422"/>
    </row>
    <row r="178" spans="2:8">
      <c r="B178" s="422"/>
      <c r="C178" s="422"/>
      <c r="D178" s="422"/>
      <c r="E178" s="422"/>
      <c r="F178" s="422"/>
      <c r="G178" s="422"/>
      <c r="H178" s="422"/>
    </row>
    <row r="179" spans="2:8">
      <c r="B179" s="422"/>
      <c r="C179" s="422"/>
      <c r="D179" s="422"/>
      <c r="E179" s="422"/>
      <c r="F179" s="422"/>
      <c r="G179" s="422"/>
      <c r="H179" s="422"/>
    </row>
    <row r="180" spans="2:8">
      <c r="B180" s="422"/>
      <c r="C180" s="422"/>
      <c r="D180" s="422"/>
      <c r="E180" s="422"/>
      <c r="F180" s="422"/>
      <c r="G180" s="422"/>
      <c r="H180" s="422"/>
    </row>
    <row r="181" spans="2:8">
      <c r="B181" s="422"/>
      <c r="C181" s="422"/>
      <c r="D181" s="422"/>
      <c r="E181" s="422"/>
      <c r="F181" s="422"/>
      <c r="G181" s="422"/>
      <c r="H181" s="422"/>
    </row>
    <row r="182" spans="2:8">
      <c r="B182" s="422"/>
      <c r="C182" s="422"/>
      <c r="D182" s="422"/>
      <c r="E182" s="422"/>
      <c r="F182" s="422"/>
      <c r="G182" s="422"/>
      <c r="H182" s="422"/>
    </row>
    <row r="183" spans="2:8">
      <c r="B183" s="422"/>
      <c r="C183" s="422"/>
      <c r="D183" s="422"/>
      <c r="E183" s="422"/>
      <c r="F183" s="422"/>
      <c r="G183" s="422"/>
      <c r="H183" s="422"/>
    </row>
    <row r="184" spans="2:8">
      <c r="B184" s="422"/>
      <c r="C184" s="422"/>
      <c r="D184" s="422"/>
      <c r="E184" s="422"/>
      <c r="F184" s="422"/>
      <c r="G184" s="422"/>
      <c r="H184" s="422"/>
    </row>
    <row r="185" spans="2:8">
      <c r="B185" s="422"/>
      <c r="C185" s="422"/>
      <c r="D185" s="422"/>
      <c r="E185" s="422"/>
      <c r="F185" s="422"/>
      <c r="G185" s="422"/>
      <c r="H185" s="422"/>
    </row>
    <row r="186" spans="2:8">
      <c r="B186" s="422"/>
      <c r="C186" s="422"/>
      <c r="D186" s="422"/>
      <c r="E186" s="422"/>
      <c r="F186" s="422"/>
      <c r="G186" s="422"/>
      <c r="H186" s="422"/>
    </row>
    <row r="187" spans="2:8">
      <c r="B187" s="422"/>
      <c r="C187" s="422"/>
      <c r="D187" s="422"/>
      <c r="E187" s="422"/>
      <c r="F187" s="422"/>
      <c r="G187" s="422"/>
      <c r="H187" s="422"/>
    </row>
    <row r="188" spans="2:8">
      <c r="B188" s="422"/>
      <c r="C188" s="422"/>
      <c r="D188" s="422"/>
      <c r="E188" s="422"/>
      <c r="F188" s="422"/>
      <c r="G188" s="422"/>
      <c r="H188" s="422"/>
    </row>
    <row r="189" spans="2:8">
      <c r="B189" s="422"/>
      <c r="C189" s="422"/>
      <c r="D189" s="422"/>
      <c r="E189" s="422"/>
      <c r="F189" s="422"/>
      <c r="G189" s="422"/>
      <c r="H189" s="422"/>
    </row>
    <row r="190" spans="2:8">
      <c r="B190" s="422"/>
      <c r="C190" s="422"/>
      <c r="D190" s="422"/>
      <c r="E190" s="422"/>
      <c r="F190" s="422"/>
      <c r="G190" s="422"/>
      <c r="H190" s="422"/>
    </row>
    <row r="191" spans="2:8">
      <c r="B191" s="422"/>
      <c r="C191" s="422"/>
      <c r="D191" s="422"/>
      <c r="E191" s="422"/>
      <c r="F191" s="422"/>
      <c r="G191" s="422"/>
      <c r="H191" s="422"/>
    </row>
    <row r="192" spans="2:8">
      <c r="B192" s="422"/>
      <c r="C192" s="422"/>
      <c r="D192" s="422"/>
      <c r="E192" s="422"/>
      <c r="F192" s="422"/>
      <c r="G192" s="422"/>
      <c r="H192" s="422"/>
    </row>
    <row r="193" spans="2:8">
      <c r="B193" s="422"/>
      <c r="C193" s="422"/>
      <c r="D193" s="422"/>
      <c r="E193" s="422"/>
      <c r="F193" s="422"/>
      <c r="G193" s="422"/>
      <c r="H193" s="422"/>
    </row>
    <row r="194" spans="2:8">
      <c r="B194" s="422"/>
      <c r="C194" s="422"/>
      <c r="D194" s="422"/>
      <c r="E194" s="422"/>
      <c r="F194" s="422"/>
      <c r="G194" s="422"/>
      <c r="H194" s="422"/>
    </row>
    <row r="195" spans="2:8">
      <c r="B195" s="422"/>
      <c r="C195" s="422"/>
      <c r="D195" s="422"/>
      <c r="E195" s="422"/>
      <c r="F195" s="422"/>
      <c r="G195" s="422"/>
      <c r="H195" s="422"/>
    </row>
    <row r="196" spans="2:8">
      <c r="B196" s="422"/>
      <c r="C196" s="422"/>
      <c r="D196" s="422"/>
      <c r="E196" s="422"/>
      <c r="F196" s="422"/>
      <c r="G196" s="422"/>
      <c r="H196" s="422"/>
    </row>
    <row r="197" spans="2:8">
      <c r="B197" s="422"/>
      <c r="C197" s="422"/>
      <c r="D197" s="422"/>
      <c r="E197" s="422"/>
      <c r="F197" s="422"/>
      <c r="G197" s="422"/>
      <c r="H197" s="422"/>
    </row>
    <row r="198" spans="2:8">
      <c r="B198" s="422"/>
      <c r="C198" s="422"/>
      <c r="D198" s="422"/>
      <c r="E198" s="422"/>
      <c r="F198" s="422"/>
      <c r="G198" s="422"/>
      <c r="H198" s="422"/>
    </row>
    <row r="199" spans="2:8">
      <c r="B199" s="422"/>
      <c r="C199" s="422"/>
      <c r="D199" s="422"/>
      <c r="E199" s="422"/>
      <c r="F199" s="422"/>
      <c r="G199" s="422"/>
      <c r="H199" s="422"/>
    </row>
    <row r="200" spans="2:8">
      <c r="B200" s="422"/>
      <c r="C200" s="422"/>
      <c r="D200" s="422"/>
      <c r="E200" s="422"/>
      <c r="F200" s="422"/>
      <c r="G200" s="422"/>
      <c r="H200" s="422"/>
    </row>
    <row r="201" spans="2:8">
      <c r="B201" s="422"/>
      <c r="C201" s="422"/>
      <c r="D201" s="422"/>
      <c r="E201" s="422"/>
      <c r="F201" s="422"/>
      <c r="G201" s="422"/>
      <c r="H201" s="422"/>
    </row>
    <row r="202" spans="2:8">
      <c r="B202" s="422"/>
      <c r="C202" s="422"/>
      <c r="D202" s="422"/>
      <c r="E202" s="422"/>
      <c r="F202" s="422"/>
      <c r="G202" s="422"/>
      <c r="H202" s="422"/>
    </row>
    <row r="203" spans="2:8">
      <c r="B203" s="422"/>
      <c r="C203" s="422"/>
      <c r="D203" s="422"/>
      <c r="E203" s="422"/>
      <c r="F203" s="422"/>
      <c r="G203" s="422"/>
      <c r="H203" s="422"/>
    </row>
    <row r="204" spans="2:8">
      <c r="B204" s="422"/>
      <c r="C204" s="422"/>
      <c r="D204" s="422"/>
      <c r="E204" s="422"/>
      <c r="F204" s="422"/>
      <c r="G204" s="422"/>
      <c r="H204" s="422"/>
    </row>
    <row r="205" spans="2:8">
      <c r="B205" s="422"/>
      <c r="C205" s="422"/>
      <c r="D205" s="422"/>
      <c r="E205" s="422"/>
      <c r="F205" s="422"/>
      <c r="G205" s="422"/>
      <c r="H205" s="422"/>
    </row>
    <row r="206" spans="2:8">
      <c r="B206" s="422"/>
      <c r="C206" s="422"/>
      <c r="D206" s="422"/>
      <c r="E206" s="422"/>
      <c r="F206" s="422"/>
      <c r="G206" s="422"/>
      <c r="H206" s="422"/>
    </row>
    <row r="207" spans="2:8">
      <c r="B207" s="422"/>
      <c r="C207" s="422"/>
      <c r="D207" s="422"/>
      <c r="E207" s="422"/>
      <c r="F207" s="422"/>
      <c r="G207" s="422"/>
      <c r="H207" s="422"/>
    </row>
    <row r="208" spans="2:8">
      <c r="B208" s="422"/>
      <c r="C208" s="422"/>
      <c r="D208" s="422"/>
      <c r="E208" s="422"/>
      <c r="F208" s="422"/>
      <c r="G208" s="422"/>
      <c r="H208" s="422"/>
    </row>
    <row r="209" spans="2:8">
      <c r="B209" s="422"/>
      <c r="C209" s="422"/>
      <c r="D209" s="422"/>
      <c r="E209" s="422"/>
      <c r="F209" s="422"/>
      <c r="G209" s="422"/>
      <c r="H209" s="422"/>
    </row>
    <row r="210" spans="2:8">
      <c r="B210" s="422"/>
      <c r="C210" s="422"/>
      <c r="D210" s="422"/>
      <c r="E210" s="422"/>
      <c r="F210" s="422"/>
      <c r="G210" s="422"/>
      <c r="H210" s="422"/>
    </row>
    <row r="211" spans="2:8">
      <c r="B211" s="422"/>
      <c r="C211" s="422"/>
      <c r="D211" s="422"/>
      <c r="E211" s="422"/>
      <c r="F211" s="422"/>
      <c r="G211" s="422"/>
      <c r="H211" s="422"/>
    </row>
    <row r="212" spans="2:8">
      <c r="B212" s="422"/>
      <c r="C212" s="422"/>
      <c r="D212" s="422"/>
      <c r="E212" s="422"/>
      <c r="F212" s="422"/>
      <c r="G212" s="422"/>
      <c r="H212" s="422"/>
    </row>
    <row r="213" spans="2:8">
      <c r="B213" s="422"/>
      <c r="C213" s="422"/>
      <c r="D213" s="422"/>
      <c r="E213" s="422"/>
      <c r="F213" s="422"/>
      <c r="G213" s="422"/>
      <c r="H213" s="422"/>
    </row>
    <row r="214" spans="2:8">
      <c r="B214" s="422"/>
      <c r="C214" s="422"/>
      <c r="D214" s="422"/>
      <c r="E214" s="422"/>
      <c r="F214" s="422"/>
      <c r="G214" s="422"/>
      <c r="H214" s="422"/>
    </row>
    <row r="215" spans="2:8">
      <c r="B215" s="422"/>
      <c r="C215" s="422"/>
      <c r="D215" s="422"/>
      <c r="E215" s="422"/>
      <c r="F215" s="422"/>
      <c r="G215" s="422"/>
      <c r="H215" s="422"/>
    </row>
    <row r="216" spans="2:8">
      <c r="C216" s="422"/>
      <c r="D216" s="422"/>
      <c r="E216" s="422"/>
      <c r="F216" s="422"/>
      <c r="G216" s="422"/>
      <c r="H216" s="422"/>
    </row>
    <row r="217" spans="2:8">
      <c r="C217" s="422"/>
      <c r="D217" s="422"/>
      <c r="E217" s="422"/>
      <c r="F217" s="422"/>
      <c r="G217" s="422"/>
      <c r="H217" s="422"/>
    </row>
    <row r="218" spans="2:8">
      <c r="C218" s="422"/>
      <c r="D218" s="422"/>
      <c r="E218" s="422"/>
      <c r="F218" s="422"/>
      <c r="G218" s="422"/>
      <c r="H218" s="422"/>
    </row>
    <row r="219" spans="2:8">
      <c r="C219" s="422"/>
      <c r="D219" s="422"/>
      <c r="E219" s="422"/>
      <c r="F219" s="422"/>
      <c r="G219" s="422"/>
      <c r="H219" s="422"/>
    </row>
    <row r="220" spans="2:8">
      <c r="C220" s="422"/>
      <c r="D220" s="422"/>
      <c r="E220" s="422"/>
      <c r="F220" s="422"/>
      <c r="G220" s="422"/>
      <c r="H220" s="422"/>
    </row>
    <row r="221" spans="2:8">
      <c r="C221" s="422"/>
      <c r="D221" s="422"/>
      <c r="F221" s="422"/>
      <c r="G221" s="422"/>
      <c r="H221" s="422"/>
    </row>
    <row r="222" spans="2:8">
      <c r="C222" s="422"/>
      <c r="D222" s="422"/>
      <c r="F222" s="422"/>
      <c r="G222" s="422"/>
      <c r="H222" s="422"/>
    </row>
    <row r="223" spans="2:8">
      <c r="C223" s="422"/>
      <c r="D223" s="422"/>
    </row>
    <row r="224" spans="2:8">
      <c r="C224" s="422"/>
      <c r="D224" s="422"/>
    </row>
    <row r="225" spans="3:4">
      <c r="C225" s="422"/>
      <c r="D225" s="422"/>
    </row>
  </sheetData>
  <mergeCells count="10">
    <mergeCell ref="B5:H5"/>
    <mergeCell ref="B6:H6"/>
    <mergeCell ref="B7:H7"/>
    <mergeCell ref="B9:B10"/>
    <mergeCell ref="F9:F10"/>
    <mergeCell ref="A94:H94"/>
    <mergeCell ref="A95:H95"/>
    <mergeCell ref="A96:H96"/>
    <mergeCell ref="G86:H86"/>
    <mergeCell ref="G87:H8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F95"/>
  <sheetViews>
    <sheetView showGridLines="0" topLeftCell="A16" zoomScale="80" zoomScaleNormal="80" workbookViewId="0">
      <selection activeCell="C29" sqref="C29"/>
    </sheetView>
  </sheetViews>
  <sheetFormatPr baseColWidth="10" defaultColWidth="11.42578125" defaultRowHeight="15"/>
  <cols>
    <col min="1" max="1" width="4.5703125" style="492" customWidth="1"/>
    <col min="2" max="2" width="83.7109375" style="493" customWidth="1"/>
    <col min="3" max="3" width="25.7109375" style="989" customWidth="1"/>
    <col min="4" max="4" width="27.140625" style="493" customWidth="1"/>
    <col min="5" max="5" width="13.42578125" style="493" bestFit="1" customWidth="1"/>
    <col min="6" max="6" width="12.85546875" style="493" bestFit="1" customWidth="1"/>
    <col min="7" max="16384" width="11.42578125" style="493"/>
  </cols>
  <sheetData>
    <row r="3" spans="1:5" ht="19.5">
      <c r="B3" s="1159"/>
      <c r="C3" s="1159"/>
      <c r="D3" s="1159"/>
    </row>
    <row r="4" spans="1:5" ht="19.5">
      <c r="B4" s="880"/>
      <c r="C4" s="988"/>
      <c r="D4" s="679"/>
    </row>
    <row r="5" spans="1:5" ht="34.5" customHeight="1">
      <c r="A5" s="494"/>
      <c r="B5" s="1162" t="s">
        <v>1313</v>
      </c>
      <c r="C5" s="1162"/>
      <c r="D5" s="1162"/>
    </row>
    <row r="6" spans="1:5">
      <c r="B6" s="1163" t="s">
        <v>1040</v>
      </c>
      <c r="C6" s="1163"/>
      <c r="D6" s="1163"/>
    </row>
    <row r="7" spans="1:5" ht="15.75" thickBot="1">
      <c r="C7" s="990">
        <v>44742</v>
      </c>
      <c r="D7" s="495">
        <v>44377</v>
      </c>
    </row>
    <row r="8" spans="1:5" s="497" customFormat="1">
      <c r="A8" s="496"/>
      <c r="B8" s="1160"/>
      <c r="C8" s="874" t="s">
        <v>534</v>
      </c>
      <c r="D8" s="874" t="s">
        <v>724</v>
      </c>
    </row>
    <row r="9" spans="1:5" ht="15.75" thickBot="1">
      <c r="B9" s="1161"/>
      <c r="C9" s="875" t="s">
        <v>723</v>
      </c>
      <c r="D9" s="875" t="s">
        <v>725</v>
      </c>
    </row>
    <row r="10" spans="1:5">
      <c r="B10" s="515" t="s">
        <v>726</v>
      </c>
      <c r="C10" s="684"/>
      <c r="D10" s="683"/>
    </row>
    <row r="11" spans="1:5">
      <c r="B11" s="500" t="s">
        <v>727</v>
      </c>
      <c r="C11" s="501"/>
      <c r="D11" s="499"/>
    </row>
    <row r="12" spans="1:5">
      <c r="B12" s="502" t="s">
        <v>1160</v>
      </c>
      <c r="C12" s="501">
        <v>0</v>
      </c>
      <c r="D12" s="499">
        <v>0</v>
      </c>
      <c r="E12" s="1079"/>
    </row>
    <row r="13" spans="1:5" ht="15" customHeight="1">
      <c r="B13" s="502" t="s">
        <v>1161</v>
      </c>
      <c r="C13" s="501">
        <v>3944285</v>
      </c>
      <c r="D13" s="501">
        <v>8520190</v>
      </c>
      <c r="E13" s="1079"/>
    </row>
    <row r="14" spans="1:5" ht="15" customHeight="1">
      <c r="B14" s="502"/>
      <c r="C14" s="501"/>
      <c r="D14" s="501"/>
      <c r="E14" s="1080"/>
    </row>
    <row r="15" spans="1:5" ht="15" customHeight="1">
      <c r="B15" s="500" t="s">
        <v>728</v>
      </c>
      <c r="C15" s="503"/>
      <c r="D15" s="503"/>
    </row>
    <row r="16" spans="1:5">
      <c r="B16" s="502" t="s">
        <v>1162</v>
      </c>
      <c r="C16" s="505">
        <v>0</v>
      </c>
      <c r="D16" s="505">
        <v>0</v>
      </c>
    </row>
    <row r="17" spans="1:6">
      <c r="B17" s="502" t="s">
        <v>1163</v>
      </c>
      <c r="C17" s="505">
        <v>816158298</v>
      </c>
      <c r="D17" s="505">
        <v>210791055</v>
      </c>
    </row>
    <row r="18" spans="1:6">
      <c r="B18" s="502"/>
      <c r="C18" s="505"/>
      <c r="D18" s="505"/>
    </row>
    <row r="19" spans="1:6">
      <c r="B19" s="500" t="s">
        <v>1164</v>
      </c>
      <c r="C19" s="505"/>
      <c r="D19" s="505"/>
    </row>
    <row r="20" spans="1:6">
      <c r="B20" s="502" t="s">
        <v>1165</v>
      </c>
      <c r="C20" s="505">
        <v>0</v>
      </c>
      <c r="D20" s="505">
        <v>0</v>
      </c>
    </row>
    <row r="21" spans="1:6">
      <c r="B21" s="502" t="s">
        <v>1166</v>
      </c>
      <c r="C21" s="505">
        <v>0</v>
      </c>
      <c r="D21" s="505">
        <v>0</v>
      </c>
    </row>
    <row r="22" spans="1:6">
      <c r="B22" s="502"/>
      <c r="C22" s="503"/>
      <c r="D22" s="503"/>
    </row>
    <row r="23" spans="1:6" s="509" customFormat="1">
      <c r="A23" s="508"/>
      <c r="B23" s="502" t="s">
        <v>1167</v>
      </c>
      <c r="C23" s="505">
        <v>0</v>
      </c>
      <c r="D23" s="505">
        <v>44616859</v>
      </c>
      <c r="F23" s="1079"/>
    </row>
    <row r="24" spans="1:6">
      <c r="B24" s="502" t="s">
        <v>1168</v>
      </c>
      <c r="C24" s="505">
        <v>37228384</v>
      </c>
      <c r="D24" s="505">
        <v>0</v>
      </c>
      <c r="F24" s="1079"/>
    </row>
    <row r="25" spans="1:6">
      <c r="B25" s="502" t="s">
        <v>1169</v>
      </c>
      <c r="C25" s="505">
        <v>367546833</v>
      </c>
      <c r="D25" s="505">
        <v>1169938494</v>
      </c>
      <c r="F25" s="1079"/>
    </row>
    <row r="26" spans="1:6">
      <c r="B26" s="502" t="s">
        <v>986</v>
      </c>
      <c r="C26" s="505">
        <v>0</v>
      </c>
      <c r="D26" s="506">
        <v>0</v>
      </c>
      <c r="F26" s="1079"/>
    </row>
    <row r="27" spans="1:6">
      <c r="B27" s="502" t="s">
        <v>1170</v>
      </c>
      <c r="C27" s="876">
        <v>0</v>
      </c>
      <c r="D27" s="506">
        <v>0</v>
      </c>
      <c r="F27" s="1079"/>
    </row>
    <row r="28" spans="1:6">
      <c r="B28" s="502" t="s">
        <v>1171</v>
      </c>
      <c r="C28" s="876">
        <v>0</v>
      </c>
      <c r="D28" s="506">
        <v>0</v>
      </c>
      <c r="F28" s="1079"/>
    </row>
    <row r="29" spans="1:6">
      <c r="B29" s="502" t="s">
        <v>1172</v>
      </c>
      <c r="C29" s="505">
        <v>1075151997</v>
      </c>
      <c r="D29" s="506">
        <v>0</v>
      </c>
      <c r="F29" s="1079"/>
    </row>
    <row r="30" spans="1:6">
      <c r="B30" s="502" t="s">
        <v>1173</v>
      </c>
      <c r="C30" s="505">
        <v>0</v>
      </c>
      <c r="D30" s="506">
        <v>0</v>
      </c>
    </row>
    <row r="31" spans="1:6">
      <c r="B31" s="502"/>
      <c r="C31" s="877"/>
      <c r="D31" s="506"/>
    </row>
    <row r="32" spans="1:6">
      <c r="B32" s="502" t="s">
        <v>729</v>
      </c>
      <c r="C32" s="505">
        <v>0</v>
      </c>
      <c r="D32" s="506">
        <v>0</v>
      </c>
    </row>
    <row r="33" spans="1:4">
      <c r="B33" s="502"/>
      <c r="C33" s="503"/>
      <c r="D33" s="506"/>
    </row>
    <row r="34" spans="1:4" s="497" customFormat="1">
      <c r="A34" s="496"/>
      <c r="B34" s="498" t="s">
        <v>1174</v>
      </c>
      <c r="C34" s="507">
        <f>SUM(C10:C32)</f>
        <v>2300029797</v>
      </c>
      <c r="D34" s="510">
        <f>SUM(D10:D32)</f>
        <v>1433866598</v>
      </c>
    </row>
    <row r="35" spans="1:4">
      <c r="B35" s="498" t="s">
        <v>730</v>
      </c>
      <c r="C35" s="878"/>
      <c r="D35" s="504"/>
    </row>
    <row r="36" spans="1:4">
      <c r="A36" s="496"/>
      <c r="B36" s="502" t="s">
        <v>733</v>
      </c>
      <c r="C36" s="501">
        <v>1384947177</v>
      </c>
      <c r="D36" s="504">
        <v>982689111</v>
      </c>
    </row>
    <row r="37" spans="1:4">
      <c r="A37" s="496"/>
      <c r="B37" s="502" t="s">
        <v>1175</v>
      </c>
      <c r="C37" s="501">
        <v>2641530</v>
      </c>
      <c r="D37" s="504">
        <v>2530200</v>
      </c>
    </row>
    <row r="38" spans="1:4">
      <c r="B38" s="502" t="s">
        <v>734</v>
      </c>
      <c r="C38" s="501">
        <v>86318118</v>
      </c>
      <c r="D38" s="504">
        <v>87563397</v>
      </c>
    </row>
    <row r="39" spans="1:4" s="497" customFormat="1">
      <c r="A39" s="496"/>
      <c r="B39" s="498" t="s">
        <v>735</v>
      </c>
      <c r="C39" s="680">
        <f>+C34-C35-C36-C37-C38</f>
        <v>826122972</v>
      </c>
      <c r="D39" s="680">
        <f>+D34-D35-D36-D37-D38</f>
        <v>361083890</v>
      </c>
    </row>
    <row r="40" spans="1:4" s="497" customFormat="1">
      <c r="A40" s="496"/>
      <c r="B40" s="498"/>
      <c r="C40" s="507"/>
      <c r="D40" s="512"/>
    </row>
    <row r="41" spans="1:4" s="497" customFormat="1">
      <c r="A41" s="496"/>
      <c r="B41" s="498" t="s">
        <v>1176</v>
      </c>
      <c r="C41" s="511"/>
      <c r="D41" s="504"/>
    </row>
    <row r="42" spans="1:4">
      <c r="B42" s="502" t="s">
        <v>736</v>
      </c>
      <c r="C42" s="501">
        <v>0</v>
      </c>
      <c r="D42" s="504">
        <v>0</v>
      </c>
    </row>
    <row r="43" spans="1:4">
      <c r="B43" s="502" t="s">
        <v>737</v>
      </c>
      <c r="C43" s="501">
        <v>0</v>
      </c>
      <c r="D43" s="504">
        <v>0</v>
      </c>
    </row>
    <row r="44" spans="1:4">
      <c r="B44" s="502" t="s">
        <v>1177</v>
      </c>
      <c r="C44" s="501">
        <v>7797969</v>
      </c>
      <c r="D44" s="504">
        <v>14871072</v>
      </c>
    </row>
    <row r="45" spans="1:4">
      <c r="B45" s="502"/>
      <c r="C45" s="511">
        <f>+C44</f>
        <v>7797969</v>
      </c>
      <c r="D45" s="512">
        <f>+D44</f>
        <v>14871072</v>
      </c>
    </row>
    <row r="46" spans="1:4" s="497" customFormat="1" ht="15" customHeight="1">
      <c r="A46" s="496"/>
      <c r="B46" s="498" t="s">
        <v>1178</v>
      </c>
      <c r="C46" s="991"/>
      <c r="D46" s="512"/>
    </row>
    <row r="47" spans="1:4" ht="15.75" customHeight="1">
      <c r="B47" s="502" t="s">
        <v>918</v>
      </c>
      <c r="C47" s="501">
        <v>218377905</v>
      </c>
      <c r="D47" s="499">
        <v>176240358</v>
      </c>
    </row>
    <row r="48" spans="1:4" ht="15" customHeight="1">
      <c r="B48" s="502" t="s">
        <v>1179</v>
      </c>
      <c r="C48" s="501">
        <v>0</v>
      </c>
      <c r="D48" s="499">
        <v>0</v>
      </c>
    </row>
    <row r="49" spans="1:4" ht="15.75" customHeight="1">
      <c r="B49" s="502" t="s">
        <v>1180</v>
      </c>
      <c r="C49" s="501">
        <v>7269092</v>
      </c>
      <c r="D49" s="499">
        <v>8359271</v>
      </c>
    </row>
    <row r="50" spans="1:4" ht="15" customHeight="1">
      <c r="B50" s="502" t="s">
        <v>919</v>
      </c>
      <c r="C50" s="501">
        <v>70128144</v>
      </c>
      <c r="D50" s="499">
        <v>67309496</v>
      </c>
    </row>
    <row r="51" spans="1:4" ht="15.75" customHeight="1">
      <c r="B51" s="502" t="s">
        <v>614</v>
      </c>
      <c r="C51" s="501">
        <v>11121816</v>
      </c>
      <c r="D51" s="499">
        <v>11589894</v>
      </c>
    </row>
    <row r="52" spans="1:4">
      <c r="B52" s="502" t="s">
        <v>596</v>
      </c>
      <c r="C52" s="501">
        <v>1473539</v>
      </c>
      <c r="D52" s="499">
        <v>0</v>
      </c>
    </row>
    <row r="53" spans="1:4">
      <c r="B53" s="502" t="s">
        <v>920</v>
      </c>
      <c r="C53" s="501">
        <v>292943</v>
      </c>
      <c r="D53" s="499">
        <v>0</v>
      </c>
    </row>
    <row r="54" spans="1:4">
      <c r="B54" s="502" t="s">
        <v>653</v>
      </c>
      <c r="C54" s="501">
        <v>8928598</v>
      </c>
      <c r="D54" s="499">
        <v>8139100</v>
      </c>
    </row>
    <row r="55" spans="1:4">
      <c r="B55" s="502" t="s">
        <v>1181</v>
      </c>
      <c r="C55" s="501">
        <v>102192479</v>
      </c>
      <c r="D55" s="499">
        <v>74438464</v>
      </c>
    </row>
    <row r="56" spans="1:4">
      <c r="B56" s="502"/>
      <c r="C56" s="511">
        <f>SUM(C47:C55)</f>
        <v>419784516</v>
      </c>
      <c r="D56" s="512">
        <f>SUM(D47:D55)</f>
        <v>346076583</v>
      </c>
    </row>
    <row r="57" spans="1:4" s="497" customFormat="1">
      <c r="A57" s="496"/>
      <c r="B57" s="498" t="s">
        <v>738</v>
      </c>
      <c r="C57" s="680">
        <f>+C39-C45-C56</f>
        <v>398540487</v>
      </c>
      <c r="D57" s="681">
        <f>+D39-D45-D56</f>
        <v>136235</v>
      </c>
    </row>
    <row r="58" spans="1:4" s="497" customFormat="1">
      <c r="A58" s="496"/>
      <c r="B58" s="498"/>
      <c r="C58" s="511"/>
      <c r="D58" s="512"/>
    </row>
    <row r="59" spans="1:4" s="497" customFormat="1">
      <c r="A59" s="496"/>
      <c r="B59" s="498" t="s">
        <v>731</v>
      </c>
      <c r="C59" s="991"/>
      <c r="D59" s="512"/>
    </row>
    <row r="60" spans="1:4" s="497" customFormat="1">
      <c r="A60" s="496"/>
      <c r="B60" s="498"/>
      <c r="C60" s="991"/>
      <c r="D60" s="512"/>
    </row>
    <row r="61" spans="1:4">
      <c r="B61" s="502" t="s">
        <v>552</v>
      </c>
      <c r="C61" s="501">
        <v>693626</v>
      </c>
      <c r="D61" s="504">
        <v>1297181</v>
      </c>
    </row>
    <row r="62" spans="1:4">
      <c r="B62" s="502" t="s">
        <v>877</v>
      </c>
      <c r="C62" s="513">
        <v>3535526</v>
      </c>
      <c r="D62" s="514">
        <v>44766562</v>
      </c>
    </row>
    <row r="63" spans="1:4">
      <c r="B63" s="502"/>
      <c r="C63" s="513"/>
      <c r="D63" s="514"/>
    </row>
    <row r="64" spans="1:4">
      <c r="B64" s="498" t="s">
        <v>955</v>
      </c>
      <c r="C64" s="992"/>
      <c r="D64" s="514"/>
    </row>
    <row r="65" spans="2:4">
      <c r="B65" s="515" t="s">
        <v>954</v>
      </c>
      <c r="C65" s="992"/>
      <c r="D65" s="514"/>
    </row>
    <row r="66" spans="2:4">
      <c r="B66" s="516" t="s">
        <v>739</v>
      </c>
      <c r="C66" s="501">
        <v>72904479</v>
      </c>
      <c r="D66" s="501">
        <v>35882651</v>
      </c>
    </row>
    <row r="67" spans="2:4">
      <c r="B67" s="502" t="s">
        <v>740</v>
      </c>
      <c r="C67" s="517">
        <v>-261937571</v>
      </c>
      <c r="D67" s="517">
        <v>-549904133</v>
      </c>
    </row>
    <row r="68" spans="2:4">
      <c r="B68" s="519"/>
      <c r="C68" s="520"/>
      <c r="D68" s="521"/>
    </row>
    <row r="69" spans="2:4">
      <c r="B69" s="515" t="s">
        <v>732</v>
      </c>
      <c r="C69" s="522"/>
      <c r="D69" s="523"/>
    </row>
    <row r="70" spans="2:4">
      <c r="B70" s="502" t="s">
        <v>741</v>
      </c>
      <c r="C70" s="517"/>
      <c r="D70" s="518">
        <v>0</v>
      </c>
    </row>
    <row r="71" spans="2:4">
      <c r="B71" s="502" t="s">
        <v>740</v>
      </c>
      <c r="C71" s="517">
        <v>166712286</v>
      </c>
      <c r="D71" s="518">
        <v>401965712</v>
      </c>
    </row>
    <row r="72" spans="2:4">
      <c r="B72" s="502"/>
      <c r="C72" s="517"/>
      <c r="D72" s="518"/>
    </row>
    <row r="73" spans="2:4">
      <c r="B73" s="498" t="s">
        <v>742</v>
      </c>
      <c r="C73" s="517">
        <v>0</v>
      </c>
      <c r="D73" s="504">
        <v>0</v>
      </c>
    </row>
    <row r="74" spans="2:4">
      <c r="B74" s="502" t="s">
        <v>970</v>
      </c>
      <c r="C74" s="517">
        <v>0</v>
      </c>
      <c r="D74" s="504">
        <v>0</v>
      </c>
    </row>
    <row r="75" spans="2:4">
      <c r="B75" s="502" t="s">
        <v>743</v>
      </c>
      <c r="C75" s="517">
        <v>0</v>
      </c>
      <c r="D75" s="504">
        <v>0</v>
      </c>
    </row>
    <row r="76" spans="2:4">
      <c r="B76" s="502"/>
      <c r="C76" s="993"/>
      <c r="D76" s="504"/>
    </row>
    <row r="77" spans="2:4">
      <c r="B77" s="498" t="s">
        <v>744</v>
      </c>
      <c r="C77" s="993"/>
      <c r="D77" s="504"/>
    </row>
    <row r="78" spans="2:4">
      <c r="B78" s="502" t="s">
        <v>669</v>
      </c>
      <c r="C78" s="517">
        <v>0</v>
      </c>
      <c r="D78" s="504">
        <v>0</v>
      </c>
    </row>
    <row r="79" spans="2:4">
      <c r="B79" s="502" t="s">
        <v>347</v>
      </c>
      <c r="C79" s="517">
        <v>0</v>
      </c>
      <c r="D79" s="504">
        <v>0</v>
      </c>
    </row>
    <row r="80" spans="2:4">
      <c r="B80" s="502"/>
      <c r="C80" s="993"/>
      <c r="D80" s="504"/>
    </row>
    <row r="81" spans="1:4" s="497" customFormat="1">
      <c r="A81" s="496"/>
      <c r="B81" s="498" t="s">
        <v>971</v>
      </c>
      <c r="C81" s="994">
        <f>+C57+C61-C62+C66+C67-C70+C71+C74-C75</f>
        <v>373377781</v>
      </c>
      <c r="D81" s="524">
        <f>+D57+D61-D62+D66+D67-D70+D71+D74-D75</f>
        <v>-155388916</v>
      </c>
    </row>
    <row r="82" spans="1:4">
      <c r="B82" s="498" t="s">
        <v>244</v>
      </c>
      <c r="C82" s="501">
        <v>0</v>
      </c>
      <c r="D82" s="504">
        <v>0</v>
      </c>
    </row>
    <row r="83" spans="1:4">
      <c r="B83" s="498" t="s">
        <v>613</v>
      </c>
      <c r="C83" s="513">
        <v>0</v>
      </c>
      <c r="D83" s="514">
        <v>0</v>
      </c>
    </row>
    <row r="84" spans="1:4" ht="15.75" thickBot="1">
      <c r="B84" s="525" t="s">
        <v>634</v>
      </c>
      <c r="C84" s="526">
        <f>+C81-C82-C83</f>
        <v>373377781</v>
      </c>
      <c r="D84" s="526">
        <f>+D81-D82-D83</f>
        <v>-155388916</v>
      </c>
    </row>
    <row r="85" spans="1:4" s="950" customFormat="1">
      <c r="A85" s="947"/>
      <c r="B85" s="948"/>
      <c r="C85" s="995"/>
      <c r="D85" s="949"/>
    </row>
    <row r="86" spans="1:4">
      <c r="B86" s="473" t="s">
        <v>1201</v>
      </c>
      <c r="C86" s="996"/>
    </row>
    <row r="87" spans="1:4">
      <c r="C87" s="996"/>
    </row>
    <row r="88" spans="1:4">
      <c r="C88" s="997"/>
    </row>
    <row r="89" spans="1:4">
      <c r="C89" s="998"/>
    </row>
    <row r="93" spans="1:4">
      <c r="B93" s="1150" t="s">
        <v>1077</v>
      </c>
      <c r="C93" s="1150"/>
      <c r="D93" s="1150"/>
    </row>
    <row r="94" spans="1:4">
      <c r="B94" s="1150" t="s">
        <v>1155</v>
      </c>
      <c r="C94" s="1150"/>
      <c r="D94" s="1150"/>
    </row>
    <row r="95" spans="1:4">
      <c r="B95" s="1150" t="s">
        <v>1038</v>
      </c>
      <c r="C95" s="1150"/>
      <c r="D95" s="1150"/>
    </row>
  </sheetData>
  <mergeCells count="7">
    <mergeCell ref="B93:D93"/>
    <mergeCell ref="B94:D94"/>
    <mergeCell ref="B95:D95"/>
    <mergeCell ref="B3:D3"/>
    <mergeCell ref="B8:B9"/>
    <mergeCell ref="B5:D5"/>
    <mergeCell ref="B6:D6"/>
  </mergeCells>
  <phoneticPr fontId="41" type="noConversion"/>
  <pageMargins left="0.70866141732283472" right="0.39370078740157483" top="1.0236220472440944" bottom="0.59055118110236227" header="0.51181102362204722" footer="0.51181102362204722"/>
  <pageSetup paperSize="9" scale="45"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G44"/>
  <sheetViews>
    <sheetView showGridLines="0" zoomScale="80" zoomScaleNormal="80" workbookViewId="0">
      <selection activeCell="B8" sqref="B8:G33"/>
    </sheetView>
  </sheetViews>
  <sheetFormatPr baseColWidth="10" defaultColWidth="11.42578125" defaultRowHeight="15"/>
  <cols>
    <col min="1" max="1" width="4.28515625" style="527" customWidth="1"/>
    <col min="2" max="2" width="11.42578125" style="527"/>
    <col min="3" max="3" width="17.5703125" style="527" customWidth="1"/>
    <col min="4" max="4" width="15.7109375" style="527" customWidth="1"/>
    <col min="5" max="5" width="51" style="527" customWidth="1"/>
    <col min="6" max="6" width="24.28515625" style="556" customWidth="1"/>
    <col min="7" max="7" width="29.28515625" style="527" customWidth="1"/>
    <col min="8" max="16384" width="11.42578125" style="527"/>
  </cols>
  <sheetData>
    <row r="5" spans="2:7" ht="24" customHeight="1">
      <c r="B5" s="1168" t="s">
        <v>959</v>
      </c>
      <c r="C5" s="1168"/>
      <c r="D5" s="1168"/>
      <c r="E5" s="1168"/>
      <c r="F5" s="1168"/>
      <c r="G5" s="1168"/>
    </row>
    <row r="6" spans="2:7" ht="24" customHeight="1">
      <c r="B6" s="1168" t="s">
        <v>1314</v>
      </c>
      <c r="C6" s="1168"/>
      <c r="D6" s="1168"/>
      <c r="E6" s="1168"/>
      <c r="F6" s="1168"/>
      <c r="G6" s="1168"/>
    </row>
    <row r="7" spans="2:7" ht="18">
      <c r="B7" s="1164" t="s">
        <v>1040</v>
      </c>
      <c r="C7" s="1164"/>
      <c r="D7" s="1164"/>
      <c r="E7" s="1164"/>
      <c r="F7" s="1164"/>
      <c r="G7" s="1164"/>
    </row>
    <row r="8" spans="2:7" ht="15.75" thickBot="1">
      <c r="B8" s="529"/>
      <c r="C8" s="529"/>
      <c r="D8" s="529"/>
      <c r="E8" s="529"/>
      <c r="F8" s="530">
        <v>44742</v>
      </c>
      <c r="G8" s="530">
        <v>44377</v>
      </c>
    </row>
    <row r="9" spans="2:7">
      <c r="B9" s="685"/>
      <c r="C9" s="686"/>
      <c r="D9" s="686"/>
      <c r="E9" s="687"/>
      <c r="F9" s="531" t="s">
        <v>745</v>
      </c>
      <c r="G9" s="532" t="s">
        <v>746</v>
      </c>
    </row>
    <row r="10" spans="2:7" ht="15.75" thickBot="1">
      <c r="B10" s="688"/>
      <c r="C10" s="689"/>
      <c r="D10" s="689"/>
      <c r="E10" s="690"/>
      <c r="F10" s="533">
        <v>2022</v>
      </c>
      <c r="G10" s="534">
        <v>2021</v>
      </c>
    </row>
    <row r="11" spans="2:7" ht="21.95" customHeight="1">
      <c r="B11" s="535" t="s">
        <v>942</v>
      </c>
      <c r="C11" s="536"/>
      <c r="D11" s="536"/>
      <c r="E11" s="536"/>
      <c r="F11" s="537"/>
      <c r="G11" s="537"/>
    </row>
    <row r="12" spans="2:7" ht="21.95" customHeight="1">
      <c r="B12" s="538" t="s">
        <v>927</v>
      </c>
      <c r="C12" s="528"/>
      <c r="D12" s="528"/>
      <c r="E12" s="528"/>
      <c r="F12" s="539">
        <v>2496162366</v>
      </c>
      <c r="G12" s="539">
        <v>1525536655</v>
      </c>
    </row>
    <row r="13" spans="2:7" ht="21.95" customHeight="1">
      <c r="B13" s="538" t="s">
        <v>928</v>
      </c>
      <c r="C13" s="528"/>
      <c r="D13" s="528"/>
      <c r="E13" s="528"/>
      <c r="F13" s="539">
        <v>31594117990</v>
      </c>
      <c r="G13" s="539">
        <v>10073702709</v>
      </c>
    </row>
    <row r="14" spans="2:7" ht="21.95" customHeight="1">
      <c r="B14" s="538" t="s">
        <v>929</v>
      </c>
      <c r="C14" s="528"/>
      <c r="D14" s="528"/>
      <c r="E14" s="528"/>
      <c r="F14" s="539">
        <v>0</v>
      </c>
      <c r="G14" s="539">
        <v>0</v>
      </c>
    </row>
    <row r="15" spans="2:7" ht="21.95" customHeight="1">
      <c r="B15" s="538" t="s">
        <v>930</v>
      </c>
      <c r="C15" s="528"/>
      <c r="D15" s="528"/>
      <c r="E15" s="528"/>
      <c r="F15" s="539">
        <v>-132040391</v>
      </c>
      <c r="G15" s="539">
        <v>-94844698</v>
      </c>
    </row>
    <row r="16" spans="2:7" ht="21.95" customHeight="1">
      <c r="B16" s="538" t="s">
        <v>931</v>
      </c>
      <c r="C16" s="528"/>
      <c r="D16" s="528"/>
      <c r="E16" s="528"/>
      <c r="F16" s="539">
        <v>-350282478</v>
      </c>
      <c r="G16" s="539">
        <v>-395423865</v>
      </c>
    </row>
    <row r="17" spans="2:7" ht="21.95" customHeight="1">
      <c r="B17" s="538" t="s">
        <v>932</v>
      </c>
      <c r="C17" s="528"/>
      <c r="D17" s="528"/>
      <c r="E17" s="528"/>
      <c r="F17" s="539">
        <v>-43058932</v>
      </c>
      <c r="G17" s="539">
        <v>-20594299</v>
      </c>
    </row>
    <row r="18" spans="2:7" ht="35.25" customHeight="1">
      <c r="B18" s="1165" t="s">
        <v>943</v>
      </c>
      <c r="C18" s="1166"/>
      <c r="D18" s="1166"/>
      <c r="E18" s="1167"/>
      <c r="F18" s="540">
        <f>SUM(F12:F17)</f>
        <v>33564898555</v>
      </c>
      <c r="G18" s="540">
        <f>SUM(G12:G17)</f>
        <v>11088376502</v>
      </c>
    </row>
    <row r="19" spans="2:7">
      <c r="B19" s="542" t="s">
        <v>944</v>
      </c>
      <c r="C19" s="528"/>
      <c r="D19" s="528"/>
      <c r="E19" s="528"/>
      <c r="F19" s="543"/>
      <c r="G19" s="543"/>
    </row>
    <row r="20" spans="2:7" ht="21.6" customHeight="1">
      <c r="B20" s="538" t="s">
        <v>933</v>
      </c>
      <c r="C20" s="528"/>
      <c r="D20" s="528"/>
      <c r="E20" s="528"/>
      <c r="F20" s="543">
        <v>-58410432</v>
      </c>
      <c r="G20" s="543">
        <v>-464842985</v>
      </c>
    </row>
    <row r="21" spans="2:7" ht="21.6" customHeight="1">
      <c r="B21" s="538" t="s">
        <v>934</v>
      </c>
      <c r="C21" s="528"/>
      <c r="D21" s="528"/>
      <c r="E21" s="528"/>
      <c r="F21" s="543">
        <v>-1923217817</v>
      </c>
      <c r="G21" s="543">
        <v>-12531255</v>
      </c>
    </row>
    <row r="22" spans="2:7" ht="21.6" customHeight="1">
      <c r="B22" s="538" t="s">
        <v>935</v>
      </c>
      <c r="C22" s="528"/>
      <c r="D22" s="528"/>
      <c r="E22" s="528"/>
      <c r="F22" s="539">
        <v>-11500000</v>
      </c>
      <c r="G22" s="539">
        <v>0</v>
      </c>
    </row>
    <row r="23" spans="2:7" ht="21.95" customHeight="1">
      <c r="B23" s="544" t="s">
        <v>945</v>
      </c>
      <c r="C23" s="545"/>
      <c r="D23" s="545"/>
      <c r="E23" s="546"/>
      <c r="F23" s="540">
        <f>SUM(F20:F22)</f>
        <v>-1993128249</v>
      </c>
      <c r="G23" s="540">
        <f>SUM(G20:G22)</f>
        <v>-477374240</v>
      </c>
    </row>
    <row r="24" spans="2:7" ht="21.95" customHeight="1">
      <c r="B24" s="542" t="s">
        <v>946</v>
      </c>
      <c r="C24" s="528"/>
      <c r="D24" s="528"/>
      <c r="E24" s="528"/>
      <c r="F24" s="543"/>
      <c r="G24" s="543"/>
    </row>
    <row r="25" spans="2:7" ht="21.95" customHeight="1">
      <c r="B25" s="547" t="s">
        <v>936</v>
      </c>
      <c r="C25" s="548"/>
      <c r="D25" s="548"/>
      <c r="E25" s="548"/>
      <c r="F25" s="539">
        <v>0</v>
      </c>
      <c r="G25" s="1081">
        <v>455974514</v>
      </c>
    </row>
    <row r="26" spans="2:7" ht="21.95" customHeight="1">
      <c r="B26" s="547" t="s">
        <v>937</v>
      </c>
      <c r="C26" s="548"/>
      <c r="D26" s="548"/>
      <c r="E26" s="548"/>
      <c r="F26" s="539">
        <v>0</v>
      </c>
      <c r="G26" s="1081">
        <v>0</v>
      </c>
    </row>
    <row r="27" spans="2:7" ht="21.95" customHeight="1">
      <c r="B27" s="547" t="s">
        <v>938</v>
      </c>
      <c r="C27" s="528"/>
      <c r="D27" s="528"/>
      <c r="E27" s="528"/>
      <c r="F27" s="539">
        <v>0</v>
      </c>
      <c r="G27" s="1081">
        <v>0</v>
      </c>
    </row>
    <row r="28" spans="2:7" ht="21.95" customHeight="1">
      <c r="B28" s="547" t="s">
        <v>939</v>
      </c>
      <c r="C28" s="528"/>
      <c r="D28" s="528"/>
      <c r="E28" s="528"/>
      <c r="F28" s="539">
        <v>1852019528</v>
      </c>
      <c r="G28" s="1081">
        <v>-79151917</v>
      </c>
    </row>
    <row r="29" spans="2:7" ht="21.95" customHeight="1">
      <c r="B29" s="544" t="s">
        <v>947</v>
      </c>
      <c r="C29" s="545"/>
      <c r="D29" s="545"/>
      <c r="E29" s="545"/>
      <c r="F29" s="540">
        <f>SUM(F25:F28)</f>
        <v>1852019528</v>
      </c>
      <c r="G29" s="540">
        <f>SUM(G25:G28)</f>
        <v>376822597</v>
      </c>
    </row>
    <row r="30" spans="2:7" s="552" customFormat="1" ht="21.95" customHeight="1">
      <c r="B30" s="544" t="s">
        <v>948</v>
      </c>
      <c r="C30" s="549"/>
      <c r="D30" s="549"/>
      <c r="E30" s="550"/>
      <c r="F30" s="551">
        <v>-95225285</v>
      </c>
      <c r="G30" s="551">
        <v>-147938421</v>
      </c>
    </row>
    <row r="31" spans="2:7" ht="21.95" customHeight="1">
      <c r="B31" s="547" t="s">
        <v>940</v>
      </c>
      <c r="C31" s="528"/>
      <c r="D31" s="528"/>
      <c r="E31" s="528"/>
      <c r="F31" s="539">
        <f>+F18+F23+F29+F30</f>
        <v>33328564549</v>
      </c>
      <c r="G31" s="539">
        <f>+G18+G23+G29+G30</f>
        <v>10839886438</v>
      </c>
    </row>
    <row r="32" spans="2:7" ht="21.95" customHeight="1">
      <c r="B32" s="547" t="s">
        <v>941</v>
      </c>
      <c r="C32" s="528"/>
      <c r="D32" s="528"/>
      <c r="E32" s="528"/>
      <c r="F32" s="539">
        <v>14856168319</v>
      </c>
      <c r="G32" s="539">
        <v>9312811854</v>
      </c>
    </row>
    <row r="33" spans="2:7" ht="31.5" customHeight="1" thickBot="1">
      <c r="B33" s="553" t="s">
        <v>949</v>
      </c>
      <c r="C33" s="554"/>
      <c r="D33" s="554"/>
      <c r="E33" s="554"/>
      <c r="F33" s="555">
        <f>SUM(F31:F32)</f>
        <v>48184732868</v>
      </c>
      <c r="G33" s="555">
        <f>SUM(G31:G32)</f>
        <v>20152698292</v>
      </c>
    </row>
    <row r="34" spans="2:7" ht="31.5" customHeight="1">
      <c r="B34" s="951"/>
      <c r="C34" s="548"/>
      <c r="D34" s="548"/>
      <c r="E34" s="548"/>
      <c r="F34" s="952"/>
      <c r="G34" s="952"/>
    </row>
    <row r="35" spans="2:7">
      <c r="B35" s="529"/>
      <c r="C35" s="473" t="s">
        <v>1201</v>
      </c>
      <c r="D35" s="529"/>
      <c r="E35" s="529"/>
      <c r="F35" s="1013"/>
      <c r="G35" s="1013"/>
    </row>
    <row r="36" spans="2:7">
      <c r="B36" s="529"/>
      <c r="C36" s="529"/>
      <c r="D36" s="529"/>
      <c r="E36" s="529"/>
      <c r="F36" s="541"/>
      <c r="G36" s="541"/>
    </row>
    <row r="37" spans="2:7">
      <c r="F37" s="527"/>
      <c r="G37" s="529"/>
    </row>
    <row r="38" spans="2:7">
      <c r="F38" s="527"/>
      <c r="G38" s="529"/>
    </row>
    <row r="39" spans="2:7">
      <c r="F39" s="527"/>
      <c r="G39" s="529"/>
    </row>
    <row r="40" spans="2:7">
      <c r="F40" s="527"/>
      <c r="G40" s="529"/>
    </row>
    <row r="41" spans="2:7">
      <c r="F41" s="527"/>
      <c r="G41" s="529"/>
    </row>
    <row r="42" spans="2:7">
      <c r="B42" s="1150" t="s">
        <v>1077</v>
      </c>
      <c r="C42" s="1150"/>
      <c r="D42" s="1150"/>
      <c r="E42" s="1150"/>
      <c r="F42" s="1150"/>
      <c r="G42" s="1150"/>
    </row>
    <row r="43" spans="2:7">
      <c r="B43" s="1150" t="s">
        <v>1155</v>
      </c>
      <c r="C43" s="1150"/>
      <c r="D43" s="1150"/>
      <c r="E43" s="1150"/>
      <c r="F43" s="1150"/>
      <c r="G43" s="1150"/>
    </row>
    <row r="44" spans="2:7">
      <c r="B44" s="1150" t="s">
        <v>1038</v>
      </c>
      <c r="C44" s="1150"/>
      <c r="D44" s="1150"/>
      <c r="E44" s="1150"/>
      <c r="F44" s="1150"/>
      <c r="G44" s="1150"/>
    </row>
  </sheetData>
  <mergeCells count="7">
    <mergeCell ref="B44:G44"/>
    <mergeCell ref="B7:G7"/>
    <mergeCell ref="B18:E18"/>
    <mergeCell ref="B5:G5"/>
    <mergeCell ref="B6:G6"/>
    <mergeCell ref="B42:G42"/>
    <mergeCell ref="B43:G43"/>
  </mergeCells>
  <phoneticPr fontId="21" type="noConversion"/>
  <pageMargins left="0.70866141732283472" right="0.39370078740157483" top="1.0236220472440944" bottom="0.59055118110236227" header="0.51181102362204722" footer="0.51181102362204722"/>
  <pageSetup paperSize="9" scale="62"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40"/>
  <sheetViews>
    <sheetView showGridLines="0" zoomScale="60" zoomScaleNormal="60" workbookViewId="0">
      <selection activeCell="A11" sqref="A11:L25"/>
    </sheetView>
  </sheetViews>
  <sheetFormatPr baseColWidth="10" defaultColWidth="11.42578125" defaultRowHeight="12.75"/>
  <cols>
    <col min="1" max="1" width="47.28515625" style="558" bestFit="1" customWidth="1"/>
    <col min="2" max="2" width="18.140625" style="558" bestFit="1" customWidth="1"/>
    <col min="3" max="3" width="20.5703125" style="558" bestFit="1" customWidth="1"/>
    <col min="4" max="4" width="21.28515625" style="558" bestFit="1" customWidth="1"/>
    <col min="5" max="5" width="17.140625" style="558" bestFit="1" customWidth="1"/>
    <col min="6" max="6" width="21.28515625" style="558" bestFit="1" customWidth="1"/>
    <col min="7" max="7" width="20.7109375" style="558" bestFit="1" customWidth="1"/>
    <col min="8" max="8" width="17.140625" style="558" bestFit="1" customWidth="1"/>
    <col min="9" max="9" width="20.7109375" style="558" bestFit="1" customWidth="1"/>
    <col min="10" max="10" width="22.42578125" style="558" bestFit="1" customWidth="1"/>
    <col min="11" max="12" width="21" style="558" bestFit="1" customWidth="1"/>
    <col min="13" max="13" width="12.5703125" style="558" bestFit="1" customWidth="1"/>
    <col min="14" max="14" width="14" style="558" bestFit="1" customWidth="1"/>
    <col min="15" max="16384" width="11.42578125" style="558"/>
  </cols>
  <sheetData>
    <row r="4" spans="1:13" ht="15">
      <c r="A4" s="1173"/>
      <c r="B4" s="1173"/>
      <c r="C4" s="1173"/>
      <c r="D4" s="1173"/>
      <c r="E4" s="1173"/>
      <c r="F4" s="1173"/>
      <c r="G4" s="1173"/>
      <c r="H4" s="1173"/>
      <c r="I4" s="1173"/>
      <c r="J4" s="1173"/>
      <c r="K4" s="557"/>
      <c r="L4" s="557"/>
    </row>
    <row r="5" spans="1:13" ht="15">
      <c r="A5" s="669"/>
      <c r="B5" s="669"/>
      <c r="C5" s="669"/>
      <c r="D5" s="669"/>
      <c r="E5" s="669"/>
      <c r="F5" s="669"/>
      <c r="G5" s="669"/>
      <c r="H5" s="669"/>
      <c r="I5" s="669"/>
      <c r="J5" s="669"/>
      <c r="K5" s="557"/>
      <c r="L5" s="557"/>
    </row>
    <row r="6" spans="1:13" ht="15">
      <c r="A6" s="669"/>
      <c r="B6" s="669"/>
      <c r="C6" s="669"/>
      <c r="D6" s="669"/>
      <c r="E6" s="669"/>
      <c r="F6" s="669"/>
      <c r="G6" s="669"/>
      <c r="H6" s="669"/>
      <c r="I6" s="669"/>
      <c r="J6" s="669"/>
      <c r="K6" s="557"/>
      <c r="L6" s="557"/>
    </row>
    <row r="7" spans="1:13" ht="18">
      <c r="A7" s="1177" t="s">
        <v>960</v>
      </c>
      <c r="B7" s="1177"/>
      <c r="C7" s="1177"/>
      <c r="D7" s="1177"/>
      <c r="E7" s="1177"/>
      <c r="F7" s="1177"/>
      <c r="G7" s="1177"/>
      <c r="H7" s="1177"/>
      <c r="I7" s="1177"/>
      <c r="J7" s="1177"/>
      <c r="K7" s="1177"/>
      <c r="L7" s="1177"/>
    </row>
    <row r="8" spans="1:13" ht="18">
      <c r="A8" s="1177" t="s">
        <v>1314</v>
      </c>
      <c r="B8" s="1177"/>
      <c r="C8" s="1177"/>
      <c r="D8" s="1177"/>
      <c r="E8" s="1177"/>
      <c r="F8" s="1177"/>
      <c r="G8" s="1177"/>
      <c r="H8" s="1177"/>
      <c r="I8" s="1177"/>
      <c r="J8" s="1177"/>
      <c r="K8" s="1177"/>
      <c r="L8" s="1177"/>
    </row>
    <row r="9" spans="1:13" ht="18">
      <c r="A9" s="1178" t="s">
        <v>1039</v>
      </c>
      <c r="B9" s="1178"/>
      <c r="C9" s="1178"/>
      <c r="D9" s="1178"/>
      <c r="E9" s="1178"/>
      <c r="F9" s="1178"/>
      <c r="G9" s="1178"/>
      <c r="H9" s="1178"/>
      <c r="I9" s="1178"/>
      <c r="J9" s="1178"/>
      <c r="K9" s="1178"/>
      <c r="L9" s="1178"/>
    </row>
    <row r="10" spans="1:13" ht="15.75" thickBot="1">
      <c r="A10" s="557"/>
      <c r="B10" s="559"/>
      <c r="C10" s="559"/>
      <c r="D10" s="559"/>
      <c r="E10" s="559"/>
      <c r="F10" s="559"/>
      <c r="G10" s="559"/>
      <c r="H10" s="559"/>
      <c r="I10" s="559"/>
      <c r="J10" s="559"/>
      <c r="K10" s="559"/>
      <c r="L10" s="559"/>
    </row>
    <row r="11" spans="1:13" ht="15" customHeight="1">
      <c r="A11" s="1174" t="s">
        <v>343</v>
      </c>
      <c r="B11" s="1183" t="s">
        <v>129</v>
      </c>
      <c r="C11" s="1169"/>
      <c r="D11" s="1184"/>
      <c r="E11" s="1183" t="s">
        <v>750</v>
      </c>
      <c r="F11" s="1169"/>
      <c r="G11" s="1169"/>
      <c r="H11" s="1184"/>
      <c r="I11" s="1183" t="s">
        <v>754</v>
      </c>
      <c r="J11" s="1169"/>
      <c r="K11" s="1169" t="s">
        <v>128</v>
      </c>
      <c r="L11" s="1170"/>
    </row>
    <row r="12" spans="1:13" ht="15" customHeight="1">
      <c r="A12" s="1175"/>
      <c r="B12" s="1185"/>
      <c r="C12" s="1171"/>
      <c r="D12" s="1186"/>
      <c r="E12" s="1185"/>
      <c r="F12" s="1171"/>
      <c r="G12" s="1171"/>
      <c r="H12" s="1186"/>
      <c r="I12" s="1185"/>
      <c r="J12" s="1171"/>
      <c r="K12" s="1171"/>
      <c r="L12" s="1172"/>
    </row>
    <row r="13" spans="1:13" ht="15">
      <c r="A13" s="1176"/>
      <c r="B13" s="871" t="s">
        <v>747</v>
      </c>
      <c r="C13" s="871" t="s">
        <v>761</v>
      </c>
      <c r="D13" s="871" t="s">
        <v>749</v>
      </c>
      <c r="E13" s="1179" t="s">
        <v>751</v>
      </c>
      <c r="F13" s="1180" t="s">
        <v>752</v>
      </c>
      <c r="G13" s="1181" t="s">
        <v>53</v>
      </c>
      <c r="H13" s="1182" t="s">
        <v>753</v>
      </c>
      <c r="I13" s="1187" t="s">
        <v>755</v>
      </c>
      <c r="J13" s="1187" t="s">
        <v>756</v>
      </c>
      <c r="K13" s="872" t="s">
        <v>534</v>
      </c>
      <c r="L13" s="873" t="s">
        <v>534</v>
      </c>
    </row>
    <row r="14" spans="1:13" ht="15">
      <c r="A14" s="1176"/>
      <c r="B14" s="871"/>
      <c r="C14" s="871" t="s">
        <v>748</v>
      </c>
      <c r="D14" s="871"/>
      <c r="E14" s="1179"/>
      <c r="F14" s="1180"/>
      <c r="G14" s="1181"/>
      <c r="H14" s="1182"/>
      <c r="I14" s="1188"/>
      <c r="J14" s="1188"/>
      <c r="K14" s="872" t="s">
        <v>723</v>
      </c>
      <c r="L14" s="873" t="s">
        <v>725</v>
      </c>
    </row>
    <row r="15" spans="1:13" ht="24" customHeight="1">
      <c r="A15" s="560" t="s">
        <v>950</v>
      </c>
      <c r="B15" s="561">
        <v>0</v>
      </c>
      <c r="C15" s="561">
        <v>0</v>
      </c>
      <c r="D15" s="561">
        <v>2970000000</v>
      </c>
      <c r="E15" s="561">
        <v>87793879</v>
      </c>
      <c r="F15" s="561">
        <v>0</v>
      </c>
      <c r="G15" s="561">
        <v>765431553</v>
      </c>
      <c r="H15" s="561">
        <v>21824713</v>
      </c>
      <c r="I15" s="561">
        <v>0</v>
      </c>
      <c r="J15" s="561">
        <v>636307825</v>
      </c>
      <c r="K15" s="561">
        <f>SUM(B15:J15)</f>
        <v>4481357970</v>
      </c>
      <c r="L15" s="562">
        <v>3299585745</v>
      </c>
    </row>
    <row r="16" spans="1:13" ht="24" customHeight="1">
      <c r="A16" s="560" t="s">
        <v>757</v>
      </c>
      <c r="B16" s="561">
        <v>0</v>
      </c>
      <c r="C16" s="564">
        <v>0</v>
      </c>
      <c r="D16" s="564">
        <v>0</v>
      </c>
      <c r="E16" s="561">
        <v>0</v>
      </c>
      <c r="F16" s="561">
        <v>636307825</v>
      </c>
      <c r="G16" s="561">
        <v>0</v>
      </c>
      <c r="H16" s="561">
        <v>0</v>
      </c>
      <c r="I16" s="561">
        <v>0</v>
      </c>
      <c r="J16" s="561">
        <v>0</v>
      </c>
      <c r="K16" s="561">
        <f t="shared" ref="K16:K23" si="0">SUM(B16:J16)</f>
        <v>636307825</v>
      </c>
      <c r="L16" s="562">
        <v>-363000000</v>
      </c>
      <c r="M16" s="749"/>
    </row>
    <row r="17" spans="1:15" ht="24" customHeight="1">
      <c r="A17" s="563" t="s">
        <v>968</v>
      </c>
      <c r="B17" s="564">
        <v>0</v>
      </c>
      <c r="C17" s="564">
        <v>0</v>
      </c>
      <c r="D17" s="564">
        <v>0</v>
      </c>
      <c r="E17" s="564">
        <v>0</v>
      </c>
      <c r="F17" s="564">
        <v>0</v>
      </c>
      <c r="G17" s="564">
        <v>0</v>
      </c>
      <c r="H17" s="564">
        <v>0</v>
      </c>
      <c r="I17" s="564">
        <v>0</v>
      </c>
      <c r="J17" s="564">
        <v>0</v>
      </c>
      <c r="K17" s="561">
        <f t="shared" si="0"/>
        <v>0</v>
      </c>
      <c r="L17" s="673">
        <v>455974514</v>
      </c>
    </row>
    <row r="18" spans="1:15" ht="24" customHeight="1">
      <c r="A18" s="563" t="s">
        <v>758</v>
      </c>
      <c r="B18" s="564">
        <v>0</v>
      </c>
      <c r="C18" s="564">
        <v>0</v>
      </c>
      <c r="D18" s="564">
        <v>0</v>
      </c>
      <c r="E18" s="564">
        <v>0</v>
      </c>
      <c r="F18" s="564">
        <v>0</v>
      </c>
      <c r="G18" s="564">
        <v>0</v>
      </c>
      <c r="H18" s="564">
        <v>0</v>
      </c>
      <c r="I18" s="674"/>
      <c r="J18" s="564">
        <v>0</v>
      </c>
      <c r="K18" s="561">
        <f t="shared" si="0"/>
        <v>0</v>
      </c>
      <c r="L18" s="673">
        <v>0</v>
      </c>
    </row>
    <row r="19" spans="1:15" ht="24" customHeight="1">
      <c r="A19" s="563" t="s">
        <v>969</v>
      </c>
      <c r="B19" s="564">
        <v>0</v>
      </c>
      <c r="C19" s="564">
        <v>0</v>
      </c>
      <c r="D19" s="564">
        <v>0</v>
      </c>
      <c r="E19" s="564">
        <v>0</v>
      </c>
      <c r="F19" s="564">
        <v>0</v>
      </c>
      <c r="G19" s="564">
        <v>0</v>
      </c>
      <c r="H19" s="564">
        <v>0</v>
      </c>
      <c r="I19" s="564">
        <v>0</v>
      </c>
      <c r="J19" s="564">
        <v>0</v>
      </c>
      <c r="K19" s="561">
        <f t="shared" si="0"/>
        <v>0</v>
      </c>
      <c r="L19" s="673">
        <v>49000000</v>
      </c>
    </row>
    <row r="20" spans="1:15" ht="24" customHeight="1">
      <c r="A20" s="563" t="s">
        <v>1067</v>
      </c>
      <c r="B20" s="564">
        <v>0</v>
      </c>
      <c r="C20" s="564">
        <v>0</v>
      </c>
      <c r="D20" s="564">
        <v>0</v>
      </c>
      <c r="E20" s="564">
        <v>0</v>
      </c>
      <c r="F20" s="564">
        <v>0</v>
      </c>
      <c r="G20" s="564">
        <v>0</v>
      </c>
      <c r="H20" s="564">
        <v>0</v>
      </c>
      <c r="I20" s="561"/>
      <c r="J20" s="561">
        <v>-636307825</v>
      </c>
      <c r="K20" s="561">
        <f t="shared" si="0"/>
        <v>-636307825</v>
      </c>
      <c r="L20" s="673">
        <v>0</v>
      </c>
    </row>
    <row r="21" spans="1:15" ht="36.75" customHeight="1">
      <c r="A21" s="724" t="s">
        <v>1068</v>
      </c>
      <c r="B21" s="564">
        <v>0</v>
      </c>
      <c r="C21" s="564">
        <v>0</v>
      </c>
      <c r="D21" s="561">
        <v>0</v>
      </c>
      <c r="E21" s="564">
        <v>0</v>
      </c>
      <c r="F21" s="564">
        <v>0</v>
      </c>
      <c r="G21" s="564">
        <v>0</v>
      </c>
      <c r="H21" s="564">
        <v>0</v>
      </c>
      <c r="I21" s="561">
        <v>0</v>
      </c>
      <c r="J21" s="561">
        <v>0</v>
      </c>
      <c r="K21" s="561">
        <f t="shared" si="0"/>
        <v>0</v>
      </c>
      <c r="L21" s="673">
        <v>0</v>
      </c>
    </row>
    <row r="22" spans="1:15" ht="26.25" customHeight="1">
      <c r="A22" s="724" t="s">
        <v>1078</v>
      </c>
      <c r="B22" s="564">
        <v>0</v>
      </c>
      <c r="C22" s="564">
        <v>0</v>
      </c>
      <c r="D22" s="561">
        <v>0</v>
      </c>
      <c r="E22" s="564">
        <v>0</v>
      </c>
      <c r="F22" s="564">
        <v>0</v>
      </c>
      <c r="G22" s="564">
        <v>0</v>
      </c>
      <c r="H22" s="564">
        <v>0</v>
      </c>
      <c r="I22" s="561">
        <v>0</v>
      </c>
      <c r="J22" s="561">
        <v>0</v>
      </c>
      <c r="K22" s="561">
        <f t="shared" si="0"/>
        <v>0</v>
      </c>
      <c r="L22" s="673">
        <v>0</v>
      </c>
    </row>
    <row r="23" spans="1:15" ht="24" customHeight="1">
      <c r="A23" s="560" t="s">
        <v>634</v>
      </c>
      <c r="B23" s="561">
        <v>0</v>
      </c>
      <c r="C23" s="561">
        <v>0</v>
      </c>
      <c r="D23" s="561">
        <v>0</v>
      </c>
      <c r="E23" s="561">
        <v>0</v>
      </c>
      <c r="F23" s="561">
        <v>0</v>
      </c>
      <c r="G23" s="561">
        <v>0</v>
      </c>
      <c r="H23" s="561">
        <v>0</v>
      </c>
      <c r="I23" s="561">
        <v>0</v>
      </c>
      <c r="J23" s="564">
        <v>373377781</v>
      </c>
      <c r="K23" s="561">
        <f t="shared" si="0"/>
        <v>373377781</v>
      </c>
      <c r="L23" s="562">
        <v>-155388916</v>
      </c>
    </row>
    <row r="24" spans="1:15" ht="24" customHeight="1">
      <c r="A24" s="565" t="s">
        <v>759</v>
      </c>
      <c r="B24" s="566">
        <v>0</v>
      </c>
      <c r="C24" s="566">
        <f>SUM(C15:C23)</f>
        <v>0</v>
      </c>
      <c r="D24" s="566">
        <f>SUM(D15:D23)</f>
        <v>2970000000</v>
      </c>
      <c r="E24" s="566">
        <f>SUM(E15:E23)</f>
        <v>87793879</v>
      </c>
      <c r="F24" s="566">
        <f>SUM(F15:F23)</f>
        <v>636307825</v>
      </c>
      <c r="G24" s="566">
        <f t="shared" ref="G24:J24" si="1">SUM(G15:G23)</f>
        <v>765431553</v>
      </c>
      <c r="H24" s="566">
        <f t="shared" si="1"/>
        <v>21824713</v>
      </c>
      <c r="I24" s="566">
        <f t="shared" si="1"/>
        <v>0</v>
      </c>
      <c r="J24" s="566">
        <f t="shared" si="1"/>
        <v>373377781</v>
      </c>
      <c r="K24" s="566">
        <f>SUM(K15:K23)</f>
        <v>4854735751</v>
      </c>
      <c r="L24" s="567">
        <v>0</v>
      </c>
      <c r="N24" s="749"/>
      <c r="O24" s="749"/>
    </row>
    <row r="25" spans="1:15" ht="24" customHeight="1" thickBot="1">
      <c r="A25" s="568" t="s">
        <v>760</v>
      </c>
      <c r="B25" s="569">
        <v>0</v>
      </c>
      <c r="C25" s="657">
        <v>0</v>
      </c>
      <c r="D25" s="657">
        <v>2600000000</v>
      </c>
      <c r="E25" s="569">
        <v>54303993</v>
      </c>
      <c r="F25" s="569">
        <v>0</v>
      </c>
      <c r="G25" s="569">
        <v>765431553</v>
      </c>
      <c r="H25" s="569">
        <v>21824713</v>
      </c>
      <c r="I25" s="569">
        <v>0</v>
      </c>
      <c r="J25" s="569">
        <v>-155388916</v>
      </c>
      <c r="K25" s="569">
        <v>0</v>
      </c>
      <c r="L25" s="570">
        <f>SUM(L15:L24)</f>
        <v>3286171343</v>
      </c>
      <c r="M25" s="634"/>
      <c r="N25" s="749"/>
      <c r="O25" s="749"/>
    </row>
    <row r="26" spans="1:15" ht="15">
      <c r="A26" s="571"/>
      <c r="B26" s="572"/>
      <c r="C26" s="572"/>
      <c r="D26" s="572"/>
      <c r="E26" s="572"/>
      <c r="F26" s="572"/>
      <c r="G26" s="572"/>
      <c r="H26" s="572"/>
      <c r="I26" s="572"/>
      <c r="J26" s="572"/>
      <c r="K26" s="573"/>
      <c r="L26" s="573"/>
    </row>
    <row r="27" spans="1:15" ht="15">
      <c r="A27" s="473" t="s">
        <v>1201</v>
      </c>
      <c r="B27" s="559"/>
      <c r="C27" s="574"/>
      <c r="D27" s="575"/>
      <c r="E27" s="559"/>
      <c r="F27" s="559"/>
      <c r="G27" s="559"/>
      <c r="H27" s="559"/>
      <c r="I27" s="559"/>
      <c r="J27" s="559"/>
      <c r="K27" s="559"/>
      <c r="L27" s="559"/>
    </row>
    <row r="28" spans="1:15" s="692" customFormat="1" ht="24" customHeight="1">
      <c r="J28" s="693"/>
    </row>
    <row r="29" spans="1:15" ht="15">
      <c r="A29" s="559"/>
      <c r="B29" s="559"/>
      <c r="C29" s="559"/>
      <c r="D29" s="576"/>
      <c r="E29" s="559"/>
      <c r="F29" s="559"/>
      <c r="G29" s="559"/>
      <c r="H29" s="559"/>
      <c r="I29" s="559"/>
      <c r="J29" s="559"/>
      <c r="K29" s="576"/>
      <c r="L29" s="559"/>
    </row>
    <row r="30" spans="1:15" ht="15">
      <c r="A30" s="559"/>
      <c r="B30" s="559"/>
      <c r="C30" s="559"/>
      <c r="D30" s="576"/>
      <c r="E30" s="559"/>
      <c r="F30" s="559"/>
      <c r="G30" s="559"/>
      <c r="H30" s="559"/>
      <c r="I30" s="559"/>
      <c r="J30" s="559"/>
      <c r="K30" s="559"/>
      <c r="L30" s="559"/>
    </row>
    <row r="31" spans="1:15" ht="15">
      <c r="A31" s="559"/>
      <c r="B31" s="559"/>
      <c r="C31" s="559"/>
      <c r="D31" s="559"/>
      <c r="E31" s="559"/>
      <c r="F31" s="559"/>
      <c r="G31" s="559"/>
      <c r="H31" s="559"/>
      <c r="I31" s="559"/>
      <c r="J31" s="559"/>
      <c r="K31" s="559"/>
      <c r="L31" s="559"/>
    </row>
    <row r="32" spans="1:15" ht="15">
      <c r="A32" s="559"/>
      <c r="B32" s="559"/>
      <c r="C32" s="559"/>
      <c r="D32" s="559"/>
      <c r="E32" s="559"/>
      <c r="F32" s="559"/>
      <c r="G32" s="559"/>
      <c r="H32" s="559"/>
      <c r="I32" s="559"/>
      <c r="J32" s="559"/>
      <c r="K32" s="559"/>
      <c r="L32" s="559"/>
    </row>
    <row r="33" spans="1:12" ht="15">
      <c r="A33" s="559"/>
      <c r="B33" s="559"/>
      <c r="C33" s="559"/>
      <c r="D33" s="559"/>
      <c r="E33" s="559"/>
      <c r="F33" s="559"/>
      <c r="G33" s="559"/>
      <c r="H33" s="559"/>
      <c r="I33" s="559"/>
      <c r="J33" s="559"/>
      <c r="K33" s="559"/>
      <c r="L33" s="559"/>
    </row>
    <row r="34" spans="1:12" ht="15">
      <c r="A34" s="559"/>
      <c r="B34" s="559"/>
      <c r="C34" s="559"/>
      <c r="D34" s="559"/>
      <c r="E34" s="559"/>
      <c r="F34" s="559"/>
      <c r="G34" s="559"/>
      <c r="H34" s="559"/>
      <c r="I34" s="559"/>
      <c r="J34" s="559"/>
      <c r="K34" s="559"/>
      <c r="L34" s="559"/>
    </row>
    <row r="35" spans="1:12" ht="15" customHeight="1">
      <c r="A35" s="1150" t="s">
        <v>1077</v>
      </c>
      <c r="B35" s="1150"/>
      <c r="C35" s="1150"/>
      <c r="D35" s="1150"/>
      <c r="E35" s="1150"/>
      <c r="F35" s="1150"/>
      <c r="G35" s="1150"/>
      <c r="H35" s="1150"/>
      <c r="I35" s="1150"/>
      <c r="J35" s="1150"/>
      <c r="K35" s="1150"/>
      <c r="L35" s="1150"/>
    </row>
    <row r="36" spans="1:12" ht="15" customHeight="1">
      <c r="A36" s="1150" t="s">
        <v>1155</v>
      </c>
      <c r="B36" s="1150"/>
      <c r="C36" s="1150"/>
      <c r="D36" s="1150"/>
      <c r="E36" s="1150"/>
      <c r="F36" s="1150"/>
      <c r="G36" s="1150"/>
      <c r="H36" s="1150"/>
      <c r="I36" s="1150"/>
      <c r="J36" s="1150"/>
      <c r="K36" s="1150"/>
      <c r="L36" s="1150"/>
    </row>
    <row r="37" spans="1:12">
      <c r="A37" s="1150" t="s">
        <v>1038</v>
      </c>
      <c r="B37" s="1150"/>
      <c r="C37" s="1150"/>
      <c r="D37" s="1150"/>
      <c r="E37" s="1150"/>
      <c r="F37" s="1150"/>
      <c r="G37" s="1150"/>
      <c r="H37" s="1150"/>
      <c r="I37" s="1150"/>
      <c r="J37" s="1150"/>
      <c r="K37" s="1150"/>
      <c r="L37" s="1150"/>
    </row>
    <row r="40" spans="1:12" ht="15">
      <c r="A40" s="559"/>
      <c r="B40" s="559"/>
      <c r="C40" s="559"/>
      <c r="D40" s="559"/>
      <c r="E40" s="559"/>
      <c r="F40" s="559"/>
      <c r="G40" s="559"/>
      <c r="H40" s="559"/>
      <c r="I40" s="559"/>
      <c r="J40" s="559"/>
      <c r="K40" s="559"/>
      <c r="L40" s="559"/>
    </row>
  </sheetData>
  <mergeCells count="18">
    <mergeCell ref="I13:I14"/>
    <mergeCell ref="J13:J14"/>
    <mergeCell ref="A35:L35"/>
    <mergeCell ref="A36:L36"/>
    <mergeCell ref="A37:L37"/>
    <mergeCell ref="K11:L12"/>
    <mergeCell ref="A4:J4"/>
    <mergeCell ref="A11:A14"/>
    <mergeCell ref="A7:L7"/>
    <mergeCell ref="A8:L8"/>
    <mergeCell ref="A9:L9"/>
    <mergeCell ref="E13:E14"/>
    <mergeCell ref="F13:F14"/>
    <mergeCell ref="G13:G14"/>
    <mergeCell ref="H13:H14"/>
    <mergeCell ref="B11:D12"/>
    <mergeCell ref="E11:H12"/>
    <mergeCell ref="I11:J12"/>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R199"/>
  <sheetViews>
    <sheetView zoomScale="85" zoomScaleNormal="85" workbookViewId="0">
      <selection activeCell="L15" sqref="L15"/>
    </sheetView>
  </sheetViews>
  <sheetFormatPr baseColWidth="10" defaultRowHeight="12.75"/>
  <cols>
    <col min="1" max="1" width="1.28515625" style="558" customWidth="1"/>
    <col min="2" max="17" width="11.42578125" style="558"/>
    <col min="18" max="18" width="13.85546875" style="558" customWidth="1"/>
    <col min="19" max="16384" width="11.42578125" style="558"/>
  </cols>
  <sheetData>
    <row r="7" spans="2:16">
      <c r="B7" s="963" t="s">
        <v>1315</v>
      </c>
    </row>
    <row r="9" spans="2:16">
      <c r="B9" s="964" t="s">
        <v>1091</v>
      </c>
    </row>
    <row r="10" spans="2:16">
      <c r="B10" s="558" t="s">
        <v>1363</v>
      </c>
    </row>
    <row r="12" spans="2:16">
      <c r="B12" s="964" t="s">
        <v>1092</v>
      </c>
    </row>
    <row r="13" spans="2:16">
      <c r="B13" s="965" t="s">
        <v>1093</v>
      </c>
      <c r="C13" s="965"/>
      <c r="D13" s="965"/>
      <c r="E13" s="965"/>
      <c r="F13" s="965"/>
      <c r="G13" s="965"/>
      <c r="H13" s="965"/>
      <c r="I13" s="965"/>
      <c r="J13" s="965"/>
      <c r="K13" s="965"/>
      <c r="L13" s="965"/>
      <c r="M13" s="965"/>
      <c r="N13" s="965"/>
      <c r="O13" s="965"/>
      <c r="P13" s="965"/>
    </row>
    <row r="14" spans="2:16">
      <c r="B14" s="558" t="s">
        <v>1215</v>
      </c>
    </row>
    <row r="15" spans="2:16">
      <c r="B15" s="558" t="s">
        <v>1094</v>
      </c>
    </row>
    <row r="17" spans="2:13">
      <c r="B17" s="558" t="s">
        <v>1081</v>
      </c>
    </row>
    <row r="18" spans="2:13">
      <c r="B18" s="558" t="s">
        <v>1082</v>
      </c>
    </row>
    <row r="19" spans="2:13">
      <c r="B19" s="966" t="s">
        <v>1083</v>
      </c>
      <c r="C19" s="966"/>
      <c r="D19" s="966"/>
      <c r="E19" s="966"/>
      <c r="F19" s="966"/>
      <c r="G19" s="966"/>
      <c r="H19" s="966"/>
      <c r="I19" s="966"/>
      <c r="J19" s="966"/>
      <c r="K19" s="966"/>
      <c r="L19" s="966"/>
      <c r="M19" s="966"/>
    </row>
    <row r="20" spans="2:13">
      <c r="B20" s="558" t="s">
        <v>1084</v>
      </c>
    </row>
    <row r="21" spans="2:13">
      <c r="B21" s="558" t="s">
        <v>1085</v>
      </c>
    </row>
    <row r="22" spans="2:13">
      <c r="B22" s="558" t="s">
        <v>1086</v>
      </c>
    </row>
    <row r="23" spans="2:13">
      <c r="B23" s="558" t="s">
        <v>1087</v>
      </c>
    </row>
    <row r="24" spans="2:13">
      <c r="B24" s="558" t="s">
        <v>1088</v>
      </c>
    </row>
    <row r="25" spans="2:13">
      <c r="B25" s="558" t="s">
        <v>1089</v>
      </c>
    </row>
    <row r="26" spans="2:13">
      <c r="B26" s="558" t="s">
        <v>1090</v>
      </c>
    </row>
    <row r="27" spans="2:13">
      <c r="B27" s="558" t="s">
        <v>1113</v>
      </c>
    </row>
    <row r="28" spans="2:13">
      <c r="B28" s="558" t="s">
        <v>1114</v>
      </c>
    </row>
    <row r="29" spans="2:13">
      <c r="B29" s="558" t="s">
        <v>1115</v>
      </c>
    </row>
    <row r="30" spans="2:13">
      <c r="B30" s="558" t="s">
        <v>1116</v>
      </c>
    </row>
    <row r="31" spans="2:13">
      <c r="B31" s="558" t="s">
        <v>1117</v>
      </c>
    </row>
    <row r="32" spans="2:13">
      <c r="B32" s="558" t="s">
        <v>1118</v>
      </c>
    </row>
    <row r="33" spans="2:7">
      <c r="B33" s="558" t="s">
        <v>1211</v>
      </c>
    </row>
    <row r="34" spans="2:7">
      <c r="B34" s="558" t="s">
        <v>1212</v>
      </c>
    </row>
    <row r="35" spans="2:7">
      <c r="B35" s="558" t="s">
        <v>1225</v>
      </c>
    </row>
    <row r="37" spans="2:7">
      <c r="B37" s="964" t="s">
        <v>1095</v>
      </c>
      <c r="C37" s="964" t="s">
        <v>1096</v>
      </c>
      <c r="D37" s="964"/>
      <c r="E37" s="964"/>
    </row>
    <row r="38" spans="2:7">
      <c r="B38" s="558" t="s">
        <v>1213</v>
      </c>
    </row>
    <row r="39" spans="2:7">
      <c r="B39" s="558" t="s">
        <v>1214</v>
      </c>
    </row>
    <row r="40" spans="2:7">
      <c r="B40" s="964" t="s">
        <v>1124</v>
      </c>
      <c r="C40" s="964"/>
      <c r="D40" s="964"/>
      <c r="E40" s="964"/>
      <c r="F40" s="964"/>
      <c r="G40" s="964"/>
    </row>
    <row r="41" spans="2:7">
      <c r="B41" s="964" t="s">
        <v>1097</v>
      </c>
      <c r="C41" s="964" t="s">
        <v>1098</v>
      </c>
      <c r="D41" s="964"/>
      <c r="E41" s="964"/>
      <c r="F41" s="964"/>
      <c r="G41" s="964"/>
    </row>
    <row r="43" spans="2:7">
      <c r="B43" s="558" t="s">
        <v>1125</v>
      </c>
    </row>
    <row r="44" spans="2:7">
      <c r="B44" s="558" t="s">
        <v>1126</v>
      </c>
    </row>
    <row r="45" spans="2:7">
      <c r="B45" s="558" t="s">
        <v>1316</v>
      </c>
    </row>
    <row r="47" spans="2:7">
      <c r="B47" s="964" t="s">
        <v>1099</v>
      </c>
      <c r="C47" s="964" t="s">
        <v>1100</v>
      </c>
      <c r="D47" s="964"/>
    </row>
    <row r="48" spans="2:7">
      <c r="B48" s="966" t="s">
        <v>1119</v>
      </c>
    </row>
    <row r="49" spans="2:18">
      <c r="B49" s="558" t="s">
        <v>1120</v>
      </c>
    </row>
    <row r="50" spans="2:18">
      <c r="B50" s="558" t="s">
        <v>1121</v>
      </c>
    </row>
    <row r="52" spans="2:18">
      <c r="B52" s="967" t="s">
        <v>1122</v>
      </c>
      <c r="C52" s="964" t="s">
        <v>1123</v>
      </c>
      <c r="D52" s="964"/>
    </row>
    <row r="53" spans="2:18">
      <c r="B53" s="558" t="s">
        <v>1101</v>
      </c>
    </row>
    <row r="55" spans="2:18">
      <c r="B55" s="967" t="s">
        <v>1102</v>
      </c>
      <c r="C55" s="964" t="s">
        <v>1103</v>
      </c>
      <c r="D55" s="964"/>
    </row>
    <row r="56" spans="2:18">
      <c r="B56" s="1190" t="s">
        <v>1296</v>
      </c>
      <c r="C56" s="1190"/>
      <c r="D56" s="1190"/>
      <c r="E56" s="1190"/>
      <c r="F56" s="1190"/>
      <c r="G56" s="1190"/>
      <c r="H56" s="1190"/>
      <c r="I56" s="1190"/>
      <c r="J56" s="1190"/>
      <c r="K56" s="1190"/>
      <c r="L56" s="1190"/>
      <c r="M56" s="1190"/>
      <c r="N56" s="1190"/>
      <c r="O56" s="1190"/>
      <c r="P56" s="1190"/>
      <c r="Q56" s="1190"/>
      <c r="R56" s="1190"/>
    </row>
    <row r="57" spans="2:18" ht="29.25" customHeight="1">
      <c r="B57" s="1191" t="s">
        <v>1297</v>
      </c>
      <c r="C57" s="1190"/>
      <c r="D57" s="1190"/>
      <c r="E57" s="1190"/>
      <c r="F57" s="1190"/>
      <c r="G57" s="1190"/>
      <c r="H57" s="1190"/>
      <c r="I57" s="1190"/>
      <c r="J57" s="1190"/>
      <c r="K57" s="1190"/>
      <c r="L57" s="1190"/>
      <c r="M57" s="1190"/>
      <c r="N57" s="1190"/>
      <c r="O57" s="1190"/>
      <c r="P57" s="1190"/>
      <c r="Q57" s="1190"/>
      <c r="R57" s="1190"/>
    </row>
    <row r="58" spans="2:18" ht="18.75" customHeight="1">
      <c r="B58" s="1192" t="s">
        <v>1299</v>
      </c>
      <c r="C58" s="1192"/>
      <c r="D58" s="1192"/>
      <c r="E58" s="1192"/>
      <c r="F58" s="1192"/>
      <c r="G58" s="1192"/>
      <c r="H58" s="1192"/>
      <c r="I58" s="1192"/>
      <c r="J58" s="1192"/>
      <c r="K58" s="1192"/>
      <c r="L58" s="1192"/>
      <c r="M58" s="1192"/>
      <c r="N58" s="1192"/>
      <c r="O58" s="1192"/>
      <c r="P58" s="1192"/>
      <c r="Q58" s="1192"/>
      <c r="R58" s="1192"/>
    </row>
    <row r="59" spans="2:18">
      <c r="B59" s="558" t="s">
        <v>1298</v>
      </c>
    </row>
    <row r="62" spans="2:18">
      <c r="B62" s="967" t="s">
        <v>1104</v>
      </c>
      <c r="C62" s="964" t="s">
        <v>1105</v>
      </c>
      <c r="D62" s="964"/>
    </row>
    <row r="63" spans="2:18">
      <c r="B63" s="558" t="s">
        <v>1106</v>
      </c>
    </row>
    <row r="65" spans="2:4">
      <c r="B65" s="964" t="s">
        <v>1107</v>
      </c>
      <c r="C65" s="964" t="s">
        <v>1108</v>
      </c>
      <c r="D65" s="964"/>
    </row>
    <row r="66" spans="2:4">
      <c r="B66" s="558" t="s">
        <v>1109</v>
      </c>
    </row>
    <row r="68" spans="2:4">
      <c r="B68" s="964" t="s">
        <v>1110</v>
      </c>
      <c r="C68" s="964" t="s">
        <v>1111</v>
      </c>
      <c r="D68" s="964"/>
    </row>
    <row r="69" spans="2:4">
      <c r="B69" s="558" t="s">
        <v>1112</v>
      </c>
    </row>
    <row r="72" spans="2:4">
      <c r="B72" s="967"/>
    </row>
    <row r="75" spans="2:4">
      <c r="B75" s="964"/>
    </row>
    <row r="152" spans="2:13">
      <c r="B152" s="968"/>
      <c r="C152" s="968"/>
      <c r="D152" s="968"/>
      <c r="E152" s="968"/>
      <c r="F152" s="968"/>
      <c r="G152" s="968"/>
      <c r="H152" s="968"/>
      <c r="I152" s="968"/>
      <c r="J152" s="968"/>
      <c r="K152" s="968"/>
      <c r="L152" s="968"/>
      <c r="M152" s="968"/>
    </row>
    <row r="153" spans="2:13">
      <c r="B153" s="968"/>
      <c r="C153" s="968"/>
      <c r="D153" s="968"/>
      <c r="E153" s="968"/>
      <c r="F153" s="968"/>
      <c r="G153" s="968"/>
      <c r="H153" s="968"/>
      <c r="I153" s="968"/>
      <c r="J153" s="968"/>
      <c r="K153" s="968"/>
      <c r="L153" s="968"/>
      <c r="M153" s="968"/>
    </row>
    <row r="154" spans="2:13">
      <c r="B154" s="968"/>
      <c r="C154" s="968"/>
      <c r="D154" s="968"/>
      <c r="E154" s="968"/>
      <c r="F154" s="968"/>
      <c r="G154" s="968"/>
      <c r="H154" s="968"/>
      <c r="I154" s="968"/>
      <c r="J154" s="968"/>
      <c r="K154" s="968"/>
      <c r="L154" s="968"/>
      <c r="M154" s="968"/>
    </row>
    <row r="197" spans="2:9">
      <c r="B197" s="1189" t="s">
        <v>885</v>
      </c>
      <c r="C197" s="1189"/>
      <c r="D197" s="1189"/>
      <c r="E197" s="1189"/>
      <c r="F197" s="1189"/>
      <c r="G197" s="1189"/>
      <c r="H197" s="1189"/>
      <c r="I197" s="1189"/>
    </row>
    <row r="198" spans="2:9">
      <c r="B198" s="1189" t="s">
        <v>237</v>
      </c>
      <c r="C198" s="1189"/>
      <c r="D198" s="1189"/>
      <c r="E198" s="1189"/>
      <c r="F198" s="1189"/>
      <c r="G198" s="1189"/>
      <c r="H198" s="1189"/>
      <c r="I198" s="1189"/>
    </row>
    <row r="199" spans="2:9">
      <c r="B199" s="1189" t="s">
        <v>1038</v>
      </c>
      <c r="C199" s="1189"/>
      <c r="D199" s="1189"/>
      <c r="E199" s="1189"/>
      <c r="F199" s="1189"/>
      <c r="G199" s="1189"/>
      <c r="H199" s="1189"/>
      <c r="I199" s="1189"/>
    </row>
  </sheetData>
  <mergeCells count="6">
    <mergeCell ref="B197:I197"/>
    <mergeCell ref="B198:I198"/>
    <mergeCell ref="B199:I199"/>
    <mergeCell ref="B56:R56"/>
    <mergeCell ref="B57:R57"/>
    <mergeCell ref="B58:R5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96" t="s">
        <v>239</v>
      </c>
      <c r="B1" s="1196"/>
      <c r="C1" s="1196"/>
      <c r="D1" s="1196"/>
      <c r="E1" s="1196"/>
      <c r="F1" s="23"/>
    </row>
    <row r="2" spans="1:6" ht="18.75" customHeight="1">
      <c r="A2" s="1196" t="s">
        <v>240</v>
      </c>
      <c r="B2" s="1196"/>
      <c r="C2" s="1196"/>
      <c r="D2" s="1196"/>
      <c r="E2" s="1196"/>
      <c r="F2" s="23"/>
    </row>
    <row r="3" spans="1:6" ht="18.75" customHeight="1">
      <c r="A3" s="1197" t="s">
        <v>250</v>
      </c>
      <c r="B3" s="1197"/>
      <c r="C3" s="1197"/>
      <c r="D3" s="1197"/>
      <c r="E3" s="1197"/>
      <c r="F3" s="23"/>
    </row>
    <row r="4" spans="1:6" ht="18.75" customHeight="1">
      <c r="B4" s="24"/>
      <c r="C4" s="25"/>
      <c r="D4" s="25"/>
    </row>
    <row r="5" spans="1:6" ht="18.75" customHeight="1">
      <c r="A5" s="1194" t="s">
        <v>242</v>
      </c>
      <c r="B5" s="1194"/>
      <c r="C5" s="1194"/>
      <c r="D5" s="1194"/>
      <c r="E5" s="1194"/>
    </row>
    <row r="6" spans="1:6" ht="18.75" customHeight="1">
      <c r="A6" s="1194" t="s">
        <v>243</v>
      </c>
      <c r="B6" s="1194"/>
      <c r="C6" s="1194"/>
      <c r="D6" s="1194"/>
      <c r="E6" s="1194"/>
    </row>
    <row r="7" spans="1:6" ht="18.75" customHeight="1">
      <c r="B7" s="1194" t="s">
        <v>245</v>
      </c>
      <c r="C7" s="1194"/>
      <c r="D7" s="1194"/>
      <c r="E7" s="1194"/>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93" t="s">
        <v>282</v>
      </c>
      <c r="B52" s="1193"/>
      <c r="C52" s="1195" t="s">
        <v>233</v>
      </c>
      <c r="D52" s="1195"/>
      <c r="E52" s="25" t="s">
        <v>234</v>
      </c>
    </row>
    <row r="53" spans="1:5">
      <c r="A53" s="1193" t="s">
        <v>235</v>
      </c>
      <c r="B53" s="1193"/>
      <c r="C53" s="1195" t="s">
        <v>236</v>
      </c>
      <c r="D53" s="1195"/>
      <c r="E53" s="25" t="s">
        <v>237</v>
      </c>
    </row>
    <row r="54" spans="1:5">
      <c r="A54" s="1193" t="s">
        <v>238</v>
      </c>
      <c r="B54" s="1193"/>
      <c r="C54" s="1193"/>
      <c r="D54" s="1193"/>
    </row>
    <row r="55" spans="1:5">
      <c r="B55" s="62"/>
      <c r="C55" s="23"/>
      <c r="D55" s="23"/>
    </row>
  </sheetData>
  <mergeCells count="12">
    <mergeCell ref="A1:E1"/>
    <mergeCell ref="A2:E2"/>
    <mergeCell ref="A3:E3"/>
    <mergeCell ref="A5:E5"/>
    <mergeCell ref="A6:E6"/>
    <mergeCell ref="A54:B54"/>
    <mergeCell ref="C54:D54"/>
    <mergeCell ref="B7:E7"/>
    <mergeCell ref="A52:B52"/>
    <mergeCell ref="C52:D52"/>
    <mergeCell ref="A53:B53"/>
    <mergeCell ref="C53:D53"/>
  </mergeCells>
  <phoneticPr fontId="21"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L26"/>
  <sheetViews>
    <sheetView zoomScaleNormal="100" workbookViewId="0">
      <selection activeCell="B11" sqref="B11:E14"/>
    </sheetView>
  </sheetViews>
  <sheetFormatPr baseColWidth="10" defaultRowHeight="12.75"/>
  <cols>
    <col min="1" max="1" width="11.42578125" style="727"/>
    <col min="2" max="2" width="27" style="727" bestFit="1" customWidth="1"/>
    <col min="3" max="3" width="19.42578125" style="727" customWidth="1"/>
    <col min="4" max="4" width="21.85546875" style="727" customWidth="1"/>
    <col min="5" max="5" width="21.28515625" style="727" customWidth="1"/>
    <col min="6" max="16384" width="11.42578125" style="727"/>
  </cols>
  <sheetData>
    <row r="5" spans="2:12" ht="14.25">
      <c r="B5" s="776" t="s">
        <v>1019</v>
      </c>
    </row>
    <row r="6" spans="2:12" ht="14.25">
      <c r="B6" s="813"/>
    </row>
    <row r="7" spans="2:12" ht="14.25">
      <c r="B7" s="777" t="s">
        <v>1020</v>
      </c>
    </row>
    <row r="9" spans="2:12" ht="81" customHeight="1">
      <c r="B9" s="1198" t="s">
        <v>1317</v>
      </c>
      <c r="C9" s="1198"/>
      <c r="D9" s="1198"/>
      <c r="E9" s="1198"/>
    </row>
    <row r="11" spans="2:12" ht="13.5" thickBot="1">
      <c r="C11" s="839">
        <v>44742</v>
      </c>
      <c r="D11" s="839">
        <v>44377</v>
      </c>
      <c r="E11" s="839">
        <v>44561</v>
      </c>
    </row>
    <row r="12" spans="2:12" s="558" customFormat="1" ht="15.75" thickBot="1">
      <c r="B12" s="411"/>
      <c r="C12" s="1067" t="s">
        <v>1305</v>
      </c>
      <c r="D12" s="1068" t="s">
        <v>1306</v>
      </c>
      <c r="E12" s="1067" t="s">
        <v>1047</v>
      </c>
      <c r="F12" s="559"/>
      <c r="G12" s="559"/>
      <c r="H12" s="559"/>
      <c r="I12" s="559"/>
      <c r="J12" s="559"/>
      <c r="K12" s="559"/>
      <c r="L12" s="559"/>
    </row>
    <row r="13" spans="2:12" s="558" customFormat="1" ht="15.75" thickBot="1">
      <c r="B13" s="869" t="s">
        <v>921</v>
      </c>
      <c r="C13" s="1069">
        <v>6837.9</v>
      </c>
      <c r="D13" s="1069">
        <v>6733.98</v>
      </c>
      <c r="E13" s="1069">
        <v>6870.81</v>
      </c>
      <c r="F13" s="559"/>
      <c r="G13" s="559"/>
      <c r="H13" s="559"/>
      <c r="I13" s="559"/>
      <c r="J13" s="559"/>
      <c r="K13" s="559"/>
      <c r="L13" s="559"/>
    </row>
    <row r="14" spans="2:12" s="558" customFormat="1" ht="15.75" thickBot="1">
      <c r="B14" s="869" t="s">
        <v>922</v>
      </c>
      <c r="C14" s="1069">
        <v>6850.05</v>
      </c>
      <c r="D14" s="1069">
        <v>6761.37</v>
      </c>
      <c r="E14" s="1069">
        <v>6887.4</v>
      </c>
      <c r="F14" s="559"/>
      <c r="G14" s="559"/>
      <c r="H14" s="559"/>
      <c r="I14" s="559"/>
      <c r="J14" s="559"/>
      <c r="K14" s="559"/>
      <c r="L14" s="559"/>
    </row>
    <row r="21" spans="2:10">
      <c r="E21" s="870"/>
    </row>
    <row r="22" spans="2:10">
      <c r="E22" s="870"/>
    </row>
    <row r="23" spans="2:10">
      <c r="E23" s="870"/>
    </row>
    <row r="24" spans="2:10">
      <c r="B24" s="870" t="s">
        <v>1077</v>
      </c>
      <c r="C24" s="870"/>
      <c r="D24" s="870"/>
      <c r="F24" s="819"/>
      <c r="G24" s="819"/>
      <c r="H24" s="819"/>
      <c r="I24" s="819"/>
      <c r="J24" s="819"/>
    </row>
    <row r="25" spans="2:10">
      <c r="B25" s="870" t="s">
        <v>1155</v>
      </c>
      <c r="C25" s="870"/>
      <c r="D25" s="870"/>
      <c r="F25" s="819"/>
      <c r="G25" s="819"/>
      <c r="H25" s="819"/>
      <c r="I25" s="819"/>
      <c r="J25" s="819"/>
    </row>
    <row r="26" spans="2:10">
      <c r="B26" s="870" t="s">
        <v>1038</v>
      </c>
      <c r="C26" s="870"/>
      <c r="D26" s="870"/>
      <c r="F26" s="819"/>
      <c r="G26" s="819"/>
      <c r="H26" s="819"/>
      <c r="I26" s="819"/>
      <c r="J26" s="819"/>
    </row>
  </sheetData>
  <mergeCells count="1">
    <mergeCell ref="B9:E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topLeftCell="D19" zoomScaleNormal="100" workbookViewId="0">
      <selection activeCell="I133" sqref="I133"/>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390</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391</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533</v>
      </c>
      <c r="D9" s="147" t="str">
        <f>'Balance (2)'!D9</f>
        <v>Metal Dorado S.A.</v>
      </c>
      <c r="E9" s="148"/>
      <c r="F9" s="148"/>
      <c r="G9" s="148"/>
      <c r="H9" s="148"/>
      <c r="I9" s="179"/>
      <c r="J9" s="179"/>
      <c r="K9" s="148"/>
      <c r="L9" s="149" t="s">
        <v>394</v>
      </c>
      <c r="M9" s="261" t="s">
        <v>395</v>
      </c>
      <c r="N9" s="148"/>
      <c r="O9" s="239"/>
      <c r="Q9" s="135"/>
    </row>
    <row r="10" spans="1:17" s="134" customFormat="1" ht="15">
      <c r="A10" s="239"/>
      <c r="B10" s="148"/>
      <c r="C10" s="146" t="s">
        <v>534</v>
      </c>
      <c r="D10" s="151" t="s">
        <v>397</v>
      </c>
      <c r="E10" s="148"/>
      <c r="F10" s="148"/>
      <c r="G10" s="148"/>
      <c r="H10" s="148"/>
      <c r="I10" s="179"/>
      <c r="J10" s="179"/>
      <c r="K10" s="148"/>
      <c r="L10" s="262" t="s">
        <v>398</v>
      </c>
      <c r="M10" s="263">
        <v>41017</v>
      </c>
      <c r="N10" s="148"/>
      <c r="O10" s="239"/>
      <c r="Q10" s="135"/>
    </row>
    <row r="11" spans="1:17" s="134" customFormat="1" ht="15">
      <c r="A11" s="239"/>
      <c r="B11" s="148"/>
      <c r="C11" s="146" t="s">
        <v>535</v>
      </c>
      <c r="D11" s="151" t="s">
        <v>400</v>
      </c>
      <c r="E11" s="148"/>
      <c r="F11" s="148"/>
      <c r="G11" s="148"/>
      <c r="H11" s="148"/>
      <c r="I11" s="179"/>
      <c r="J11" s="179"/>
      <c r="K11" s="148"/>
      <c r="L11" s="262" t="s">
        <v>401</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402</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403</v>
      </c>
      <c r="D15" s="265">
        <f>+'Balance (2)'!I22</f>
        <v>33597584779</v>
      </c>
      <c r="E15" s="148"/>
      <c r="F15" s="148"/>
      <c r="G15" s="148"/>
      <c r="H15" s="148"/>
      <c r="I15" s="179"/>
      <c r="J15" s="179"/>
      <c r="K15" s="148"/>
      <c r="L15" s="266" t="s">
        <v>404</v>
      </c>
      <c r="M15" s="266"/>
      <c r="N15" s="148"/>
      <c r="O15" s="239"/>
      <c r="Q15" s="135"/>
    </row>
    <row r="16" spans="1:17" s="134" customFormat="1" ht="15">
      <c r="A16" s="239"/>
      <c r="B16" s="148"/>
      <c r="C16" s="166" t="s">
        <v>405</v>
      </c>
      <c r="D16" s="265">
        <f>+D15*1%</f>
        <v>335975847.79000002</v>
      </c>
      <c r="E16" s="148"/>
      <c r="F16" s="267"/>
      <c r="G16" s="267"/>
      <c r="H16" s="267"/>
      <c r="I16" s="268"/>
      <c r="J16" s="268"/>
      <c r="K16" s="267"/>
      <c r="L16" s="267" t="s">
        <v>536</v>
      </c>
      <c r="M16" s="269" t="s">
        <v>397</v>
      </c>
      <c r="N16" s="148"/>
      <c r="O16" s="239"/>
      <c r="Q16" s="135"/>
    </row>
    <row r="17" spans="1:17" s="134" customFormat="1" ht="15">
      <c r="A17" s="239"/>
      <c r="B17" s="148"/>
      <c r="C17" s="152" t="s">
        <v>407</v>
      </c>
      <c r="D17" s="265">
        <f>+D16*50%</f>
        <v>167987923.89500001</v>
      </c>
      <c r="E17" s="148"/>
      <c r="F17" s="267"/>
      <c r="G17" s="267"/>
      <c r="H17" s="267"/>
      <c r="I17" s="268"/>
      <c r="J17" s="268"/>
      <c r="K17" s="267"/>
      <c r="L17" s="267" t="s">
        <v>537</v>
      </c>
      <c r="M17" s="269">
        <v>41013</v>
      </c>
      <c r="N17" s="148"/>
      <c r="O17" s="239"/>
      <c r="Q17" s="135"/>
    </row>
    <row r="18" spans="1:17" s="134" customFormat="1" ht="15">
      <c r="A18" s="239"/>
      <c r="B18" s="148"/>
      <c r="C18" s="166" t="s">
        <v>409</v>
      </c>
      <c r="D18" s="265">
        <f>+D17*5%</f>
        <v>8399396.1947500017</v>
      </c>
      <c r="E18" s="148"/>
      <c r="F18" s="267"/>
      <c r="G18" s="267"/>
      <c r="H18" s="267"/>
      <c r="I18" s="268"/>
      <c r="J18" s="268"/>
      <c r="K18" s="267"/>
      <c r="L18" s="267" t="s">
        <v>538</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411</v>
      </c>
      <c r="D20" s="270" t="s">
        <v>412</v>
      </c>
      <c r="E20" s="271" t="s">
        <v>413</v>
      </c>
      <c r="F20" s="272" t="s">
        <v>414</v>
      </c>
      <c r="G20" s="271" t="s">
        <v>415</v>
      </c>
      <c r="H20" s="272" t="s">
        <v>414</v>
      </c>
      <c r="I20" s="271" t="s">
        <v>416</v>
      </c>
      <c r="J20" s="272" t="s">
        <v>414</v>
      </c>
      <c r="K20" s="273" t="s">
        <v>417</v>
      </c>
      <c r="L20" s="274" t="s">
        <v>418</v>
      </c>
      <c r="M20" s="275" t="s">
        <v>414</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539</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540</v>
      </c>
      <c r="D23" s="287" t="s">
        <v>541</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542</v>
      </c>
      <c r="D24" s="287" t="s">
        <v>543</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544</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545</v>
      </c>
      <c r="D27" s="299" t="s">
        <v>546</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547</v>
      </c>
      <c r="D28" s="299" t="s">
        <v>548</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549</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550</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551</v>
      </c>
      <c r="D32" s="299" t="s">
        <v>552</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553</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554</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555</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556</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557</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558</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559</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560</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561</v>
      </c>
      <c r="D44" s="325" t="s">
        <v>562</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563</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564</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565</v>
      </c>
      <c r="D48" s="325" t="s">
        <v>566</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567</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568</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569</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570</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571</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572</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573</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574</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575</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576</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577</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578</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579</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580</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581</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582</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583</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584</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585</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586</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587</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588</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589</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590</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591</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592</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593</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594</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595</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596</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597</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598</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599</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600</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601</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602</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554</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603</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372</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604</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605</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606</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607</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608</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609</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610</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611</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612</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613</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614</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615</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616</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617</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618</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619</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620</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621</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622</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139"/>
      <c r="E114" s="1139"/>
      <c r="F114" s="1139"/>
      <c r="G114" s="1139"/>
      <c r="H114" s="1139"/>
      <c r="I114" s="1139"/>
      <c r="J114" s="1139"/>
      <c r="K114" s="1139"/>
      <c r="L114" s="1139"/>
      <c r="M114" s="1139"/>
      <c r="O114" s="130"/>
      <c r="Q114" s="187"/>
    </row>
    <row r="115" spans="1:17" s="131" customFormat="1" ht="15" thickBot="1">
      <c r="A115" s="239"/>
      <c r="B115" s="148"/>
      <c r="C115" s="361"/>
      <c r="D115" s="362" t="s">
        <v>623</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624</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625</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21"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65"/>
  <sheetViews>
    <sheetView showGridLines="0" topLeftCell="A44" zoomScale="70" zoomScaleNormal="70" workbookViewId="0">
      <selection activeCell="F29" sqref="F29"/>
    </sheetView>
  </sheetViews>
  <sheetFormatPr baseColWidth="10" defaultColWidth="11.42578125" defaultRowHeight="15"/>
  <cols>
    <col min="1" max="1" width="4.140625" style="577" customWidth="1"/>
    <col min="2" max="2" width="61.7109375" style="577" bestFit="1" customWidth="1"/>
    <col min="3" max="3" width="16" style="577" customWidth="1"/>
    <col min="4" max="4" width="23.85546875" style="593" bestFit="1" customWidth="1"/>
    <col min="5" max="5" width="21.140625" style="602" bestFit="1" customWidth="1"/>
    <col min="6" max="6" width="24.42578125" style="593" bestFit="1" customWidth="1"/>
    <col min="7" max="7" width="22" style="593" bestFit="1" customWidth="1"/>
    <col min="8" max="8" width="21.28515625" style="593" bestFit="1" customWidth="1"/>
    <col min="9" max="9" width="19.28515625" style="577" customWidth="1"/>
    <col min="10" max="10" width="4.140625" style="577" customWidth="1"/>
    <col min="11" max="11" width="22.28515625" style="577" bestFit="1" customWidth="1"/>
    <col min="12" max="13" width="17.7109375" style="577" bestFit="1" customWidth="1"/>
    <col min="14" max="14" width="13.85546875" style="577" bestFit="1" customWidth="1"/>
    <col min="15" max="16384" width="11.42578125" style="577"/>
  </cols>
  <sheetData>
    <row r="9" spans="2:9" ht="18">
      <c r="B9" s="1209" t="s">
        <v>1226</v>
      </c>
      <c r="C9" s="1209"/>
      <c r="D9" s="1209"/>
      <c r="E9" s="1209"/>
      <c r="F9" s="1209"/>
      <c r="G9" s="1209"/>
      <c r="H9" s="1209"/>
      <c r="I9" s="1209"/>
    </row>
    <row r="10" spans="2:9" ht="18">
      <c r="B10" s="1209"/>
      <c r="C10" s="1209"/>
      <c r="D10" s="1209"/>
      <c r="E10" s="1209"/>
      <c r="F10" s="1209"/>
      <c r="G10" s="1209"/>
      <c r="H10" s="1209"/>
      <c r="I10" s="1209"/>
    </row>
    <row r="11" spans="2:9" ht="18">
      <c r="B11" s="1209" t="s">
        <v>326</v>
      </c>
      <c r="C11" s="1209"/>
      <c r="D11" s="1209"/>
      <c r="E11" s="1209"/>
      <c r="F11" s="1209"/>
      <c r="G11" s="1209"/>
      <c r="H11" s="1209"/>
      <c r="I11" s="1209"/>
    </row>
    <row r="12" spans="2:9" ht="15.75" thickBot="1">
      <c r="B12" s="578"/>
      <c r="C12" s="1210"/>
      <c r="D12" s="1210"/>
      <c r="E12" s="1210"/>
      <c r="F12" s="1210"/>
      <c r="G12" s="1211"/>
      <c r="H12" s="1211"/>
      <c r="I12" s="1211"/>
    </row>
    <row r="13" spans="2:9" ht="52.5" customHeight="1">
      <c r="B13" s="1204" t="s">
        <v>325</v>
      </c>
      <c r="C13" s="1104" t="s">
        <v>328</v>
      </c>
      <c r="D13" s="1104" t="s">
        <v>328</v>
      </c>
      <c r="E13" s="1199" t="s">
        <v>1048</v>
      </c>
      <c r="F13" s="1105" t="s">
        <v>786</v>
      </c>
      <c r="G13" s="1106" t="s">
        <v>328</v>
      </c>
      <c r="H13" s="1199" t="s">
        <v>1050</v>
      </c>
      <c r="I13" s="1107" t="s">
        <v>1318</v>
      </c>
    </row>
    <row r="14" spans="2:9">
      <c r="B14" s="1205"/>
      <c r="C14" s="1202" t="s">
        <v>231</v>
      </c>
      <c r="D14" s="1202" t="s">
        <v>329</v>
      </c>
      <c r="E14" s="1200"/>
      <c r="F14" s="1108" t="s">
        <v>1049</v>
      </c>
      <c r="G14" s="1207" t="s">
        <v>329</v>
      </c>
      <c r="H14" s="1200"/>
      <c r="I14" s="1109" t="s">
        <v>1049</v>
      </c>
    </row>
    <row r="15" spans="2:9" ht="15.75" thickBot="1">
      <c r="B15" s="1206"/>
      <c r="C15" s="1203"/>
      <c r="D15" s="1203"/>
      <c r="E15" s="1201"/>
      <c r="F15" s="1110">
        <v>44742</v>
      </c>
      <c r="G15" s="1208"/>
      <c r="H15" s="1201"/>
      <c r="I15" s="1111">
        <v>44561</v>
      </c>
    </row>
    <row r="16" spans="2:9" ht="24.75" customHeight="1">
      <c r="B16" s="734" t="s">
        <v>330</v>
      </c>
      <c r="C16" s="735"/>
      <c r="D16" s="736"/>
      <c r="E16" s="736"/>
      <c r="F16" s="737"/>
      <c r="G16" s="737"/>
      <c r="H16" s="737"/>
      <c r="I16" s="738"/>
    </row>
    <row r="17" spans="2:11" ht="24.75" customHeight="1">
      <c r="B17" s="584" t="s">
        <v>667</v>
      </c>
      <c r="C17" s="580"/>
      <c r="D17" s="581"/>
      <c r="E17" s="581"/>
      <c r="F17" s="582"/>
      <c r="G17" s="582"/>
      <c r="H17" s="582"/>
      <c r="I17" s="583"/>
    </row>
    <row r="18" spans="2:11" ht="24.75" customHeight="1">
      <c r="B18" s="584" t="s">
        <v>1353</v>
      </c>
      <c r="C18" s="580"/>
      <c r="D18" s="581"/>
      <c r="E18" s="581"/>
      <c r="F18" s="582"/>
      <c r="G18" s="582"/>
      <c r="H18" s="582"/>
      <c r="I18" s="583"/>
    </row>
    <row r="19" spans="2:11" ht="24.75" customHeight="1">
      <c r="B19" s="585" t="s">
        <v>762</v>
      </c>
      <c r="C19" s="586" t="s">
        <v>923</v>
      </c>
      <c r="D19" s="581">
        <v>0</v>
      </c>
      <c r="E19" s="581">
        <v>6837.9</v>
      </c>
      <c r="F19" s="582">
        <v>0</v>
      </c>
      <c r="G19" s="581">
        <v>0</v>
      </c>
      <c r="H19" s="581">
        <v>6870.81</v>
      </c>
      <c r="I19" s="583">
        <v>0</v>
      </c>
    </row>
    <row r="20" spans="2:11" s="591" customFormat="1" ht="24.75" customHeight="1">
      <c r="B20" s="584" t="s">
        <v>1354</v>
      </c>
      <c r="C20" s="587"/>
      <c r="D20" s="588">
        <v>0</v>
      </c>
      <c r="E20" s="588"/>
      <c r="F20" s="589">
        <f>SUM(F23:F36)</f>
        <v>48051854410.455597</v>
      </c>
      <c r="G20" s="588">
        <f>SUM(G23:G36)</f>
        <v>2146379.65</v>
      </c>
      <c r="H20" s="589"/>
      <c r="I20" s="590">
        <f>SUM(I23:I36)</f>
        <v>14747366763.0165</v>
      </c>
    </row>
    <row r="21" spans="2:11" s="591" customFormat="1" ht="24.75" customHeight="1">
      <c r="B21" s="584" t="s">
        <v>1355</v>
      </c>
      <c r="C21" s="587"/>
      <c r="D21" s="588">
        <f>+D23+D24+D28+D29+D30+D32+D33+D34+D36</f>
        <v>6860588.1699999999</v>
      </c>
      <c r="E21" s="588"/>
      <c r="F21" s="589">
        <f>+F23+F24+F28+F29+F30+F32+F33+F34+F36</f>
        <v>46912015847.64299</v>
      </c>
      <c r="G21" s="588"/>
      <c r="H21" s="589"/>
      <c r="I21" s="590"/>
    </row>
    <row r="22" spans="2:11" s="591" customFormat="1" ht="24.75" customHeight="1">
      <c r="B22" s="584" t="s">
        <v>1356</v>
      </c>
      <c r="C22" s="587"/>
      <c r="D22" s="588">
        <f>+D31+D35</f>
        <v>159302.57</v>
      </c>
      <c r="E22" s="588"/>
      <c r="F22" s="589">
        <f>+F31+F35</f>
        <v>1139838562.8126001</v>
      </c>
      <c r="G22" s="588"/>
      <c r="H22" s="589"/>
      <c r="I22" s="590"/>
    </row>
    <row r="23" spans="2:11" ht="24.75" customHeight="1">
      <c r="B23" s="592" t="s">
        <v>1060</v>
      </c>
      <c r="C23" s="586" t="s">
        <v>923</v>
      </c>
      <c r="D23" s="581">
        <v>79052.600000000006</v>
      </c>
      <c r="E23" s="581">
        <v>6837.9</v>
      </c>
      <c r="F23" s="452">
        <f t="shared" ref="F23:F33" si="0">+D23*E23</f>
        <v>540553773.53999996</v>
      </c>
      <c r="G23" s="581">
        <v>24670.91</v>
      </c>
      <c r="H23" s="581">
        <v>6870.81</v>
      </c>
      <c r="I23" s="471">
        <v>169509135.13710001</v>
      </c>
    </row>
    <row r="24" spans="2:11" s="1022" customFormat="1" ht="24.75" customHeight="1">
      <c r="B24" s="1018" t="s">
        <v>963</v>
      </c>
      <c r="C24" s="1019" t="s">
        <v>923</v>
      </c>
      <c r="D24" s="597">
        <v>74793.279999999999</v>
      </c>
      <c r="E24" s="581">
        <v>6837.9</v>
      </c>
      <c r="F24" s="1020">
        <f t="shared" si="0"/>
        <v>511428969.31199998</v>
      </c>
      <c r="G24" s="597">
        <v>678248.27</v>
      </c>
      <c r="H24" s="597">
        <v>6870.81</v>
      </c>
      <c r="I24" s="1021">
        <v>4660114995.9987001</v>
      </c>
      <c r="K24" s="1023"/>
    </row>
    <row r="25" spans="2:11" ht="24.75" customHeight="1">
      <c r="B25" s="592" t="s">
        <v>1061</v>
      </c>
      <c r="C25" s="586" t="s">
        <v>923</v>
      </c>
      <c r="D25" s="581">
        <v>0</v>
      </c>
      <c r="E25" s="581">
        <v>6837.9</v>
      </c>
      <c r="F25" s="582">
        <v>0</v>
      </c>
      <c r="G25" s="581">
        <v>0</v>
      </c>
      <c r="H25" s="581">
        <v>0</v>
      </c>
      <c r="I25" s="583">
        <v>0</v>
      </c>
    </row>
    <row r="26" spans="2:11" ht="24.75" customHeight="1">
      <c r="B26" s="592" t="s">
        <v>1062</v>
      </c>
      <c r="C26" s="586" t="s">
        <v>923</v>
      </c>
      <c r="D26" s="581">
        <v>0</v>
      </c>
      <c r="E26" s="581">
        <v>6837.9</v>
      </c>
      <c r="F26" s="582">
        <f t="shared" si="0"/>
        <v>0</v>
      </c>
      <c r="G26" s="581">
        <v>5271.21</v>
      </c>
      <c r="H26" s="581">
        <v>6870.81</v>
      </c>
      <c r="I26" s="471">
        <v>36217482.380100004</v>
      </c>
    </row>
    <row r="27" spans="2:11" ht="24.75" customHeight="1">
      <c r="B27" s="592" t="s">
        <v>1332</v>
      </c>
      <c r="C27" s="586" t="s">
        <v>923</v>
      </c>
      <c r="D27" s="581">
        <v>0</v>
      </c>
      <c r="E27" s="581">
        <v>6837.9</v>
      </c>
      <c r="F27" s="582">
        <f t="shared" si="0"/>
        <v>0</v>
      </c>
      <c r="G27" s="581">
        <v>81774.86</v>
      </c>
      <c r="H27" s="581">
        <v>6870.81</v>
      </c>
      <c r="I27" s="583">
        <v>561859525.83660007</v>
      </c>
    </row>
    <row r="28" spans="2:11" ht="24.75" customHeight="1">
      <c r="B28" s="592" t="s">
        <v>1075</v>
      </c>
      <c r="C28" s="586" t="s">
        <v>923</v>
      </c>
      <c r="D28" s="581">
        <v>173121.81</v>
      </c>
      <c r="E28" s="581">
        <v>6837.9</v>
      </c>
      <c r="F28" s="452">
        <f t="shared" si="0"/>
        <v>1183789624.599</v>
      </c>
      <c r="G28" s="581">
        <v>424440.84</v>
      </c>
      <c r="H28" s="581">
        <v>6870.81</v>
      </c>
      <c r="I28" s="471">
        <v>2916252367.8804002</v>
      </c>
    </row>
    <row r="29" spans="2:11" ht="24.75" customHeight="1">
      <c r="B29" s="592" t="s">
        <v>1331</v>
      </c>
      <c r="C29" s="586" t="s">
        <v>923</v>
      </c>
      <c r="D29" s="581">
        <v>23713.31</v>
      </c>
      <c r="E29" s="581">
        <v>6837.9</v>
      </c>
      <c r="F29" s="452">
        <f t="shared" si="0"/>
        <v>162149242.449</v>
      </c>
      <c r="G29" s="581">
        <v>4396.91</v>
      </c>
      <c r="H29" s="581">
        <v>6870.81</v>
      </c>
      <c r="I29" s="471">
        <v>30210333.197100002</v>
      </c>
    </row>
    <row r="30" spans="2:11" ht="24.75" customHeight="1">
      <c r="B30" s="592" t="s">
        <v>1197</v>
      </c>
      <c r="C30" s="586" t="s">
        <v>923</v>
      </c>
      <c r="D30" s="581">
        <v>1040637.3</v>
      </c>
      <c r="E30" s="581">
        <v>6837.9</v>
      </c>
      <c r="F30" s="452">
        <f t="shared" si="0"/>
        <v>7115773793.6700001</v>
      </c>
      <c r="G30" s="581">
        <v>401765.91</v>
      </c>
      <c r="H30" s="581">
        <v>6870.81</v>
      </c>
      <c r="I30" s="583">
        <v>2760457232.0871</v>
      </c>
    </row>
    <row r="31" spans="2:11" ht="24.75" customHeight="1">
      <c r="B31" s="592" t="s">
        <v>1327</v>
      </c>
      <c r="C31" s="586" t="s">
        <v>1326</v>
      </c>
      <c r="D31" s="581">
        <v>2135.13</v>
      </c>
      <c r="E31" s="581">
        <v>7155.18</v>
      </c>
      <c r="F31" s="452">
        <f t="shared" si="0"/>
        <v>15277239.4734</v>
      </c>
      <c r="G31" s="581">
        <v>0</v>
      </c>
      <c r="H31" s="581">
        <v>0</v>
      </c>
      <c r="I31" s="583">
        <v>0</v>
      </c>
    </row>
    <row r="32" spans="2:11" ht="24.75" customHeight="1">
      <c r="B32" s="592" t="s">
        <v>1330</v>
      </c>
      <c r="C32" s="586" t="s">
        <v>923</v>
      </c>
      <c r="D32" s="581">
        <v>1512794.63</v>
      </c>
      <c r="E32" s="581">
        <v>6837.9</v>
      </c>
      <c r="F32" s="452">
        <f t="shared" si="0"/>
        <v>10344338400.476999</v>
      </c>
      <c r="G32" s="581">
        <v>415799.91000000003</v>
      </c>
      <c r="H32" s="581">
        <v>6870.81</v>
      </c>
      <c r="I32" s="583">
        <v>2856882179.6271005</v>
      </c>
    </row>
    <row r="33" spans="2:14" ht="24.75" customHeight="1">
      <c r="B33" s="592" t="s">
        <v>1198</v>
      </c>
      <c r="C33" s="586" t="s">
        <v>923</v>
      </c>
      <c r="D33" s="581">
        <v>109190.83</v>
      </c>
      <c r="E33" s="581">
        <v>6837.9</v>
      </c>
      <c r="F33" s="452">
        <f t="shared" si="0"/>
        <v>746635976.45700002</v>
      </c>
      <c r="G33" s="581">
        <v>110010.83</v>
      </c>
      <c r="H33" s="581">
        <v>6870.81</v>
      </c>
      <c r="I33" s="583">
        <v>755863510.87230003</v>
      </c>
    </row>
    <row r="34" spans="2:14" ht="24.75" customHeight="1">
      <c r="B34" s="592" t="s">
        <v>1329</v>
      </c>
      <c r="C34" s="586" t="s">
        <v>923</v>
      </c>
      <c r="D34" s="581">
        <v>362347.82</v>
      </c>
      <c r="E34" s="581">
        <v>6837.9</v>
      </c>
      <c r="F34" s="452">
        <f t="shared" ref="F34:F36" si="1">+D34*E34</f>
        <v>2477698158.3779998</v>
      </c>
      <c r="G34" s="581">
        <v>0</v>
      </c>
      <c r="H34" s="581">
        <v>0</v>
      </c>
      <c r="I34" s="583">
        <v>0</v>
      </c>
    </row>
    <row r="35" spans="2:14" ht="24.75" customHeight="1">
      <c r="B35" s="592" t="s">
        <v>1328</v>
      </c>
      <c r="C35" s="586" t="s">
        <v>1326</v>
      </c>
      <c r="D35" s="581">
        <v>157167.44</v>
      </c>
      <c r="E35" s="581">
        <v>7155.18</v>
      </c>
      <c r="F35" s="452">
        <f t="shared" si="1"/>
        <v>1124561323.3392</v>
      </c>
      <c r="G35" s="581">
        <v>0</v>
      </c>
      <c r="H35" s="581">
        <v>0</v>
      </c>
      <c r="I35" s="583">
        <v>0</v>
      </c>
    </row>
    <row r="36" spans="2:14" ht="24.75" customHeight="1">
      <c r="B36" s="592" t="s">
        <v>1333</v>
      </c>
      <c r="C36" s="586" t="s">
        <v>923</v>
      </c>
      <c r="D36" s="581">
        <v>3484936.59</v>
      </c>
      <c r="E36" s="581">
        <v>6837.9</v>
      </c>
      <c r="F36" s="452">
        <f t="shared" si="1"/>
        <v>23829647908.760998</v>
      </c>
      <c r="G36" s="581">
        <v>0</v>
      </c>
      <c r="H36" s="581">
        <v>0</v>
      </c>
      <c r="I36" s="583">
        <v>0</v>
      </c>
    </row>
    <row r="37" spans="2:14" ht="24.75" customHeight="1">
      <c r="B37" s="594"/>
      <c r="C37" s="586"/>
      <c r="D37" s="581"/>
      <c r="E37" s="721"/>
      <c r="F37" s="452"/>
      <c r="G37" s="581"/>
      <c r="H37" s="464"/>
      <c r="I37" s="471"/>
    </row>
    <row r="38" spans="2:14" s="591" customFormat="1" ht="24.75" customHeight="1">
      <c r="B38" s="594" t="s">
        <v>15</v>
      </c>
      <c r="C38" s="595"/>
      <c r="D38" s="588">
        <f>+D40+D39</f>
        <v>14424.59</v>
      </c>
      <c r="E38" s="722"/>
      <c r="F38" s="589">
        <f>+F40+F39</f>
        <v>98633903.960999995</v>
      </c>
      <c r="G38" s="588">
        <f>+G40+G39</f>
        <v>32204.89</v>
      </c>
      <c r="H38" s="596"/>
      <c r="I38" s="590">
        <f>+I40+I39</f>
        <v>221273680.26090002</v>
      </c>
    </row>
    <row r="39" spans="2:14" ht="24.75" customHeight="1">
      <c r="B39" s="592" t="s">
        <v>764</v>
      </c>
      <c r="C39" s="586" t="s">
        <v>923</v>
      </c>
      <c r="D39" s="581">
        <v>11224.59</v>
      </c>
      <c r="E39" s="581">
        <v>6837.9</v>
      </c>
      <c r="F39" s="452">
        <f>+D39*E39</f>
        <v>76752623.960999995</v>
      </c>
      <c r="G39" s="581">
        <v>29004.89</v>
      </c>
      <c r="H39" s="581">
        <v>6870.81</v>
      </c>
      <c r="I39" s="471">
        <v>199287088.26090002</v>
      </c>
    </row>
    <row r="40" spans="2:14" ht="24.75" customHeight="1">
      <c r="B40" s="592" t="s">
        <v>679</v>
      </c>
      <c r="C40" s="586" t="s">
        <v>923</v>
      </c>
      <c r="D40" s="597">
        <v>3200</v>
      </c>
      <c r="E40" s="581">
        <v>6837.9</v>
      </c>
      <c r="F40" s="452">
        <f>+D40*E40</f>
        <v>21881280</v>
      </c>
      <c r="G40" s="597">
        <v>3200</v>
      </c>
      <c r="H40" s="581">
        <v>6870.81</v>
      </c>
      <c r="I40" s="471">
        <v>21986592</v>
      </c>
    </row>
    <row r="41" spans="2:14" ht="24.75" customHeight="1">
      <c r="B41" s="594" t="s">
        <v>1352</v>
      </c>
      <c r="C41" s="586"/>
      <c r="D41" s="581"/>
      <c r="E41" s="723"/>
      <c r="F41" s="452"/>
      <c r="G41" s="581"/>
      <c r="H41" s="464"/>
      <c r="I41" s="471"/>
    </row>
    <row r="42" spans="2:14" ht="24.75" customHeight="1" thickBot="1">
      <c r="B42" s="1097" t="s">
        <v>764</v>
      </c>
      <c r="C42" s="1098" t="s">
        <v>923</v>
      </c>
      <c r="D42" s="1099">
        <v>0</v>
      </c>
      <c r="E42" s="1099">
        <v>6837.9</v>
      </c>
      <c r="F42" s="1117"/>
      <c r="G42" s="1099"/>
      <c r="H42" s="479"/>
      <c r="I42" s="1118"/>
    </row>
    <row r="43" spans="2:14" s="591" customFormat="1" ht="24.75" customHeight="1">
      <c r="B43" s="1119" t="s">
        <v>332</v>
      </c>
      <c r="C43" s="1120"/>
      <c r="D43" s="1121">
        <f>+D20+D38</f>
        <v>14424.59</v>
      </c>
      <c r="E43" s="1121"/>
      <c r="F43" s="1122">
        <f>+F20+F38</f>
        <v>48150488314.416595</v>
      </c>
      <c r="G43" s="1121">
        <f>+G20+G38</f>
        <v>2178584.54</v>
      </c>
      <c r="H43" s="1122"/>
      <c r="I43" s="1123">
        <f>+I20+I38</f>
        <v>14968640443.277401</v>
      </c>
    </row>
    <row r="44" spans="2:14" ht="24.75" customHeight="1">
      <c r="B44" s="579" t="s">
        <v>93</v>
      </c>
      <c r="C44" s="580"/>
      <c r="D44" s="581"/>
      <c r="E44" s="581"/>
      <c r="F44" s="582"/>
      <c r="G44" s="582"/>
      <c r="H44" s="582"/>
      <c r="I44" s="583"/>
    </row>
    <row r="45" spans="2:14" s="591" customFormat="1" ht="24.75" customHeight="1">
      <c r="B45" s="594" t="s">
        <v>333</v>
      </c>
      <c r="C45" s="587"/>
      <c r="D45" s="588"/>
      <c r="E45" s="588"/>
      <c r="F45" s="589">
        <f>SUM(F48:F51)</f>
        <v>47399357435.993805</v>
      </c>
      <c r="G45" s="588">
        <f>SUM(G48:G51)</f>
        <v>2049534.23</v>
      </c>
      <c r="H45" s="589"/>
      <c r="I45" s="590">
        <f>SUM(I48:I51)</f>
        <v>14115962055.701998</v>
      </c>
    </row>
    <row r="46" spans="2:14" s="591" customFormat="1" ht="24.75" customHeight="1">
      <c r="B46" s="594" t="s">
        <v>1347</v>
      </c>
      <c r="C46" s="587"/>
      <c r="D46" s="588">
        <f>+D48+D50</f>
        <v>6753404.5599999996</v>
      </c>
      <c r="E46" s="588"/>
      <c r="F46" s="589">
        <f>+F48+F50</f>
        <v>46261158906.228004</v>
      </c>
      <c r="G46" s="588"/>
      <c r="H46" s="589"/>
      <c r="I46" s="590"/>
    </row>
    <row r="47" spans="2:14" s="591" customFormat="1" ht="24.75" customHeight="1">
      <c r="B47" s="594" t="s">
        <v>1348</v>
      </c>
      <c r="C47" s="587"/>
      <c r="D47" s="588">
        <f>+D49</f>
        <v>158776.01</v>
      </c>
      <c r="E47" s="588"/>
      <c r="F47" s="589">
        <f>+F49</f>
        <v>1138198529.7658</v>
      </c>
      <c r="G47" s="588"/>
      <c r="H47" s="589"/>
      <c r="I47" s="590"/>
    </row>
    <row r="48" spans="2:14" ht="24.75" customHeight="1">
      <c r="B48" s="592" t="s">
        <v>1209</v>
      </c>
      <c r="C48" s="586" t="s">
        <v>923</v>
      </c>
      <c r="D48" s="600">
        <v>5526051.4299999997</v>
      </c>
      <c r="E48" s="581">
        <v>6850.05</v>
      </c>
      <c r="F48" s="601">
        <f>+D48*E48</f>
        <v>37853728598.071503</v>
      </c>
      <c r="G48" s="599">
        <v>1334493.5699999998</v>
      </c>
      <c r="H48" s="600">
        <v>6887.4</v>
      </c>
      <c r="I48" s="471">
        <v>9191191014.0179977</v>
      </c>
      <c r="K48" s="593"/>
      <c r="L48" s="593"/>
      <c r="M48" s="593"/>
      <c r="N48" s="593"/>
    </row>
    <row r="49" spans="2:14" ht="24.75" customHeight="1">
      <c r="B49" s="592" t="s">
        <v>1336</v>
      </c>
      <c r="C49" s="586" t="s">
        <v>1326</v>
      </c>
      <c r="D49" s="600">
        <v>158776.01</v>
      </c>
      <c r="E49" s="581">
        <v>7168.58</v>
      </c>
      <c r="F49" s="601">
        <f>+D49*E49</f>
        <v>1138198529.7658</v>
      </c>
      <c r="G49" s="601">
        <v>0</v>
      </c>
      <c r="H49" s="601">
        <v>0</v>
      </c>
      <c r="I49" s="583">
        <v>0</v>
      </c>
      <c r="K49" s="593"/>
      <c r="L49" s="593"/>
      <c r="M49" s="593"/>
      <c r="N49" s="593"/>
    </row>
    <row r="50" spans="2:14" ht="24.75" customHeight="1">
      <c r="B50" s="592" t="s">
        <v>1210</v>
      </c>
      <c r="C50" s="586" t="s">
        <v>923</v>
      </c>
      <c r="D50" s="600">
        <v>1227353.1300000001</v>
      </c>
      <c r="E50" s="581">
        <v>6850.05</v>
      </c>
      <c r="F50" s="601">
        <f>+D50*E50</f>
        <v>8407430308.1565008</v>
      </c>
      <c r="G50" s="600">
        <v>715040.66</v>
      </c>
      <c r="H50" s="600">
        <v>6887.4</v>
      </c>
      <c r="I50" s="471">
        <v>4924771041.684</v>
      </c>
      <c r="L50" s="602"/>
    </row>
    <row r="51" spans="2:14" ht="24.75" customHeight="1">
      <c r="B51" s="592" t="s">
        <v>1208</v>
      </c>
      <c r="C51" s="586" t="s">
        <v>923</v>
      </c>
      <c r="D51" s="599">
        <v>0</v>
      </c>
      <c r="E51" s="581">
        <v>6850.05</v>
      </c>
      <c r="F51" s="601">
        <f>+E51*D51</f>
        <v>0</v>
      </c>
      <c r="G51" s="599">
        <v>0</v>
      </c>
      <c r="H51" s="600">
        <v>6887.4</v>
      </c>
      <c r="I51" s="583">
        <v>0</v>
      </c>
      <c r="L51" s="602"/>
    </row>
    <row r="52" spans="2:14" ht="24.75" customHeight="1">
      <c r="B52" s="594" t="s">
        <v>668</v>
      </c>
      <c r="C52" s="580"/>
      <c r="D52" s="581"/>
      <c r="E52" s="581"/>
      <c r="F52" s="582"/>
      <c r="G52" s="582"/>
      <c r="H52" s="582"/>
      <c r="I52" s="583"/>
      <c r="L52" s="602"/>
    </row>
    <row r="53" spans="2:14" ht="24.75" customHeight="1">
      <c r="B53" s="592" t="s">
        <v>766</v>
      </c>
      <c r="C53" s="586" t="s">
        <v>923</v>
      </c>
      <c r="D53" s="599">
        <v>0</v>
      </c>
      <c r="E53" s="581">
        <v>6850.05</v>
      </c>
      <c r="F53" s="582">
        <v>0</v>
      </c>
      <c r="G53" s="582">
        <v>0</v>
      </c>
      <c r="H53" s="581">
        <v>6887.4</v>
      </c>
      <c r="I53" s="583">
        <v>0</v>
      </c>
    </row>
    <row r="54" spans="2:14" ht="24.75" customHeight="1">
      <c r="B54" s="598" t="s">
        <v>1349</v>
      </c>
      <c r="C54" s="586"/>
      <c r="D54" s="588">
        <f>+D48+D50</f>
        <v>6753404.5599999996</v>
      </c>
      <c r="E54" s="581"/>
      <c r="F54" s="582">
        <f>+F48+F50</f>
        <v>46261158906.228004</v>
      </c>
      <c r="G54" s="582"/>
      <c r="H54" s="581"/>
      <c r="I54" s="583"/>
    </row>
    <row r="55" spans="2:14" ht="24.75" customHeight="1">
      <c r="B55" s="598" t="s">
        <v>1350</v>
      </c>
      <c r="C55" s="587"/>
      <c r="D55" s="588">
        <f>+D48</f>
        <v>5526051.4299999997</v>
      </c>
      <c r="E55" s="588"/>
      <c r="F55" s="589">
        <f>+F49</f>
        <v>1138198529.7658</v>
      </c>
      <c r="G55" s="588">
        <v>0</v>
      </c>
      <c r="H55" s="589"/>
      <c r="I55" s="590">
        <v>0</v>
      </c>
    </row>
    <row r="56" spans="2:14" ht="24.75" customHeight="1" thickBot="1">
      <c r="B56" s="1112" t="s">
        <v>1351</v>
      </c>
      <c r="C56" s="1113"/>
      <c r="D56" s="1114"/>
      <c r="E56" s="1114"/>
      <c r="F56" s="1115">
        <f>+F54+F55</f>
        <v>47399357435.993805</v>
      </c>
      <c r="G56" s="1114">
        <f>SUM(G48:G53)</f>
        <v>2049534.23</v>
      </c>
      <c r="H56" s="1115"/>
      <c r="I56" s="1116">
        <f>SUM(I48:I53)</f>
        <v>14115962055.701998</v>
      </c>
    </row>
    <row r="63" spans="2:14">
      <c r="B63" s="1150" t="s">
        <v>1077</v>
      </c>
      <c r="C63" s="1150"/>
      <c r="D63" s="1150"/>
      <c r="E63" s="1150"/>
      <c r="F63" s="1150"/>
      <c r="G63" s="1150"/>
      <c r="H63" s="1150"/>
      <c r="I63" s="1150"/>
    </row>
    <row r="64" spans="2:14">
      <c r="B64" s="1150" t="s">
        <v>1155</v>
      </c>
      <c r="C64" s="1150"/>
      <c r="D64" s="1150"/>
      <c r="E64" s="1150"/>
      <c r="F64" s="1150"/>
      <c r="G64" s="1150"/>
      <c r="H64" s="1150"/>
      <c r="I64" s="1150"/>
    </row>
    <row r="65" spans="2:9">
      <c r="B65" s="1150" t="s">
        <v>1038</v>
      </c>
      <c r="C65" s="1150"/>
      <c r="D65" s="1150"/>
      <c r="E65" s="1150"/>
      <c r="F65" s="1150"/>
      <c r="G65" s="1150"/>
      <c r="H65" s="1150"/>
      <c r="I65" s="1150"/>
    </row>
  </sheetData>
  <mergeCells count="14">
    <mergeCell ref="B9:I9"/>
    <mergeCell ref="B10:I10"/>
    <mergeCell ref="B11:I11"/>
    <mergeCell ref="C12:F12"/>
    <mergeCell ref="G12:I12"/>
    <mergeCell ref="B63:I63"/>
    <mergeCell ref="B64:I64"/>
    <mergeCell ref="B65:I65"/>
    <mergeCell ref="E13:E15"/>
    <mergeCell ref="H13:H15"/>
    <mergeCell ref="C14:C15"/>
    <mergeCell ref="D14:D15"/>
    <mergeCell ref="B13:B15"/>
    <mergeCell ref="G14:G1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2"/>
  <sheetViews>
    <sheetView workbookViewId="0">
      <selection activeCell="B8" sqref="B8:F14"/>
    </sheetView>
  </sheetViews>
  <sheetFormatPr baseColWidth="10" defaultRowHeight="12.75"/>
  <cols>
    <col min="1" max="1" width="11.42578125" style="558"/>
    <col min="2" max="2" width="42.5703125" style="558" customWidth="1"/>
    <col min="3" max="3" width="16.5703125" style="558" bestFit="1" customWidth="1"/>
    <col min="4" max="4" width="18.5703125" style="558" bestFit="1" customWidth="1"/>
    <col min="5" max="5" width="16.5703125" style="558" bestFit="1" customWidth="1"/>
    <col min="6" max="6" width="19.5703125" style="558" bestFit="1" customWidth="1"/>
    <col min="7" max="7" width="11.85546875" style="558" bestFit="1" customWidth="1"/>
    <col min="8" max="8" width="15" style="558" bestFit="1" customWidth="1"/>
    <col min="9" max="9" width="13.42578125" style="558" bestFit="1" customWidth="1"/>
    <col min="10" max="10" width="11.7109375" style="558" bestFit="1" customWidth="1"/>
    <col min="11" max="16384" width="11.42578125" style="558"/>
  </cols>
  <sheetData>
    <row r="6" spans="2:10" s="577" customFormat="1" ht="18">
      <c r="B6" s="1212" t="s">
        <v>1227</v>
      </c>
      <c r="C6" s="1212"/>
      <c r="D6" s="1212"/>
      <c r="E6" s="1212"/>
      <c r="F6" s="1212"/>
      <c r="G6" s="866"/>
      <c r="H6" s="866"/>
      <c r="I6" s="866"/>
      <c r="J6" s="866"/>
    </row>
    <row r="7" spans="2:10" s="577" customFormat="1" ht="18">
      <c r="B7" s="753"/>
      <c r="C7" s="753"/>
      <c r="D7" s="753"/>
      <c r="E7" s="753"/>
      <c r="F7" s="753"/>
      <c r="G7" s="866"/>
      <c r="H7" s="866"/>
      <c r="I7" s="866"/>
      <c r="J7" s="866"/>
    </row>
    <row r="8" spans="2:10">
      <c r="D8" s="603">
        <v>44742</v>
      </c>
      <c r="E8" s="603"/>
      <c r="F8" s="603">
        <v>44377</v>
      </c>
    </row>
    <row r="9" spans="2:10" s="778" customFormat="1" ht="38.25">
      <c r="B9" s="867" t="s">
        <v>767</v>
      </c>
      <c r="C9" s="868" t="s">
        <v>1184</v>
      </c>
      <c r="D9" s="868" t="s">
        <v>1186</v>
      </c>
      <c r="E9" s="868" t="s">
        <v>1185</v>
      </c>
      <c r="F9" s="868" t="s">
        <v>1187</v>
      </c>
    </row>
    <row r="10" spans="2:10" ht="25.5">
      <c r="B10" s="826" t="s">
        <v>768</v>
      </c>
      <c r="C10" s="865">
        <v>6837.9</v>
      </c>
      <c r="D10" s="655">
        <v>722044530</v>
      </c>
      <c r="E10" s="865">
        <v>6733.98</v>
      </c>
      <c r="F10" s="655">
        <v>816867352</v>
      </c>
      <c r="H10" s="749"/>
      <c r="I10" s="749"/>
      <c r="J10" s="749"/>
    </row>
    <row r="11" spans="2:10" ht="25.5">
      <c r="B11" s="826" t="s">
        <v>769</v>
      </c>
      <c r="C11" s="865">
        <v>6850.05</v>
      </c>
      <c r="D11" s="655">
        <v>970106142</v>
      </c>
      <c r="E11" s="865">
        <v>6761.37</v>
      </c>
      <c r="F11" s="655">
        <v>1184642173</v>
      </c>
      <c r="H11" s="749"/>
      <c r="I11" s="749"/>
      <c r="J11" s="749"/>
    </row>
    <row r="12" spans="2:10" ht="25.5">
      <c r="B12" s="826" t="s">
        <v>770</v>
      </c>
      <c r="C12" s="865">
        <v>6837.9</v>
      </c>
      <c r="D12" s="655">
        <v>983982101</v>
      </c>
      <c r="E12" s="865">
        <v>6733.98</v>
      </c>
      <c r="F12" s="655">
        <v>1366771485</v>
      </c>
      <c r="G12" s="749"/>
      <c r="H12" s="749"/>
      <c r="J12" s="749"/>
    </row>
    <row r="13" spans="2:10" ht="25.5">
      <c r="B13" s="826" t="s">
        <v>771</v>
      </c>
      <c r="C13" s="865">
        <v>6850.05</v>
      </c>
      <c r="D13" s="655">
        <v>803393856</v>
      </c>
      <c r="E13" s="865">
        <v>6761.37</v>
      </c>
      <c r="F13" s="655">
        <v>782676461</v>
      </c>
      <c r="H13" s="749"/>
    </row>
    <row r="14" spans="2:10" s="778" customFormat="1">
      <c r="B14" s="604" t="s">
        <v>772</v>
      </c>
      <c r="C14" s="604"/>
      <c r="D14" s="605">
        <f>+D10+D11-D12-D13</f>
        <v>-95225285</v>
      </c>
      <c r="E14" s="606"/>
      <c r="F14" s="605">
        <f>+F10+F11-F12-F13</f>
        <v>-147938421</v>
      </c>
      <c r="H14" s="749"/>
      <c r="I14" s="558"/>
    </row>
    <row r="15" spans="2:10">
      <c r="H15" s="749"/>
    </row>
    <row r="16" spans="2:10">
      <c r="C16" s="749"/>
    </row>
    <row r="17" spans="2:9">
      <c r="C17" s="749"/>
    </row>
    <row r="18" spans="2:9">
      <c r="C18" s="749"/>
      <c r="H18" s="749"/>
    </row>
    <row r="19" spans="2:9">
      <c r="E19" s="749"/>
      <c r="F19" s="749"/>
      <c r="H19" s="749"/>
    </row>
    <row r="20" spans="2:9">
      <c r="B20" s="1141" t="s">
        <v>1077</v>
      </c>
      <c r="C20" s="1141"/>
      <c r="D20" s="1141"/>
      <c r="E20" s="1141"/>
      <c r="F20" s="1141"/>
      <c r="G20" s="819"/>
      <c r="H20" s="819"/>
      <c r="I20" s="819"/>
    </row>
    <row r="21" spans="2:9">
      <c r="B21" s="1141" t="s">
        <v>1155</v>
      </c>
      <c r="C21" s="1141"/>
      <c r="D21" s="1141"/>
      <c r="E21" s="1141"/>
      <c r="F21" s="1141"/>
      <c r="G21" s="819"/>
      <c r="H21" s="819"/>
      <c r="I21" s="819"/>
    </row>
    <row r="22" spans="2:9">
      <c r="B22" s="1141" t="s">
        <v>1038</v>
      </c>
      <c r="C22" s="1141"/>
      <c r="D22" s="1141"/>
      <c r="E22" s="1141"/>
      <c r="F22" s="1141"/>
      <c r="G22" s="819"/>
      <c r="H22" s="819"/>
      <c r="I22" s="819"/>
    </row>
  </sheetData>
  <mergeCells count="4">
    <mergeCell ref="B6:F6"/>
    <mergeCell ref="B20:F20"/>
    <mergeCell ref="B22:F22"/>
    <mergeCell ref="B21:F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4"/>
  <sheetViews>
    <sheetView topLeftCell="A11" zoomScaleNormal="100" workbookViewId="0">
      <selection activeCell="B9" sqref="B9:E34"/>
    </sheetView>
  </sheetViews>
  <sheetFormatPr baseColWidth="10" defaultRowHeight="12.75"/>
  <cols>
    <col min="1" max="1" width="11.42578125" style="558"/>
    <col min="2" max="2" width="41" style="558" customWidth="1"/>
    <col min="3" max="3" width="17.85546875" style="558" customWidth="1"/>
    <col min="4" max="4" width="18.28515625" style="558" bestFit="1" customWidth="1"/>
    <col min="5" max="5" width="21" style="558" bestFit="1" customWidth="1"/>
    <col min="6" max="6" width="11.42578125" style="558"/>
    <col min="7" max="7" width="15.5703125" style="824" bestFit="1" customWidth="1"/>
    <col min="8" max="8" width="14.140625" style="749" bestFit="1" customWidth="1"/>
    <col min="9" max="9" width="15.140625" style="558" bestFit="1" customWidth="1"/>
    <col min="10" max="16384" width="11.42578125" style="558"/>
  </cols>
  <sheetData>
    <row r="5" spans="2:8" ht="18">
      <c r="B5" s="1004" t="s">
        <v>1228</v>
      </c>
    </row>
    <row r="6" spans="2:8">
      <c r="B6" s="778"/>
    </row>
    <row r="7" spans="2:8" ht="14.25">
      <c r="B7" s="1214" t="s">
        <v>1021</v>
      </c>
      <c r="C7" s="1214"/>
      <c r="D7" s="1214"/>
      <c r="E7" s="1214"/>
    </row>
    <row r="8" spans="2:8" ht="14.25">
      <c r="B8" s="774"/>
      <c r="C8" s="774"/>
      <c r="D8" s="774"/>
      <c r="E8" s="774"/>
    </row>
    <row r="9" spans="2:8">
      <c r="D9" s="603">
        <v>44742</v>
      </c>
      <c r="E9" s="603">
        <v>44561</v>
      </c>
    </row>
    <row r="10" spans="2:8" s="778" customFormat="1" ht="15" customHeight="1">
      <c r="B10" s="1215" t="s">
        <v>773</v>
      </c>
      <c r="C10" s="1215" t="s">
        <v>1338</v>
      </c>
      <c r="D10" s="1213" t="s">
        <v>774</v>
      </c>
      <c r="E10" s="1213"/>
      <c r="G10" s="824"/>
      <c r="H10" s="864"/>
    </row>
    <row r="11" spans="2:8" s="778" customFormat="1" ht="15" customHeight="1">
      <c r="B11" s="1216"/>
      <c r="C11" s="1216"/>
      <c r="D11" s="754" t="s">
        <v>745</v>
      </c>
      <c r="E11" s="754" t="s">
        <v>964</v>
      </c>
      <c r="G11" s="824"/>
      <c r="H11" s="864"/>
    </row>
    <row r="12" spans="2:8" ht="15" customHeight="1">
      <c r="B12" s="651" t="s">
        <v>1060</v>
      </c>
      <c r="C12" s="1088">
        <v>79052.600000000006</v>
      </c>
      <c r="D12" s="655">
        <v>540553773.53999996</v>
      </c>
      <c r="E12" s="655">
        <v>169509135.13710001</v>
      </c>
    </row>
    <row r="13" spans="2:8" ht="15" customHeight="1">
      <c r="B13" s="651" t="s">
        <v>1063</v>
      </c>
      <c r="C13" s="865">
        <v>0</v>
      </c>
      <c r="D13" s="655">
        <v>13439026</v>
      </c>
      <c r="E13" s="655">
        <v>8482177</v>
      </c>
    </row>
    <row r="14" spans="2:8" ht="15" customHeight="1">
      <c r="B14" s="651" t="s">
        <v>775</v>
      </c>
      <c r="C14" s="865">
        <v>0</v>
      </c>
      <c r="D14" s="655">
        <v>4560000</v>
      </c>
      <c r="E14" s="655">
        <v>4780000</v>
      </c>
    </row>
    <row r="15" spans="2:8" ht="14.25" customHeight="1">
      <c r="B15" s="651" t="s">
        <v>962</v>
      </c>
      <c r="C15" s="865">
        <v>0</v>
      </c>
      <c r="D15" s="655">
        <v>114879432</v>
      </c>
      <c r="E15" s="655">
        <v>74913525</v>
      </c>
    </row>
    <row r="16" spans="2:8" ht="14.25" customHeight="1">
      <c r="B16" s="651" t="s">
        <v>963</v>
      </c>
      <c r="C16" s="1088">
        <v>74793.279999999999</v>
      </c>
      <c r="D16" s="655">
        <v>511428969.31199998</v>
      </c>
      <c r="E16" s="655">
        <v>4660114995.9987001</v>
      </c>
      <c r="G16" s="1039"/>
    </row>
    <row r="17" spans="2:5" ht="14.25" customHeight="1">
      <c r="B17" s="651" t="s">
        <v>1043</v>
      </c>
      <c r="C17" s="865">
        <v>0</v>
      </c>
      <c r="D17" s="655">
        <v>0</v>
      </c>
      <c r="E17" s="655">
        <v>0</v>
      </c>
    </row>
    <row r="18" spans="2:5" ht="14.25" customHeight="1">
      <c r="B18" s="651" t="s">
        <v>1332</v>
      </c>
      <c r="C18" s="865">
        <v>0</v>
      </c>
      <c r="D18" s="655">
        <v>0</v>
      </c>
      <c r="E18" s="655">
        <v>561859525.83660007</v>
      </c>
    </row>
    <row r="19" spans="2:5" ht="14.25" customHeight="1">
      <c r="B19" s="651" t="s">
        <v>1064</v>
      </c>
      <c r="C19" s="865">
        <v>0</v>
      </c>
      <c r="D19" s="655">
        <v>0</v>
      </c>
      <c r="E19" s="655">
        <v>20625854</v>
      </c>
    </row>
    <row r="20" spans="2:5" ht="14.25" customHeight="1">
      <c r="B20" s="651" t="s">
        <v>1062</v>
      </c>
      <c r="C20" s="865">
        <v>0</v>
      </c>
      <c r="D20" s="655">
        <v>0</v>
      </c>
      <c r="E20" s="655">
        <v>36217482.380100004</v>
      </c>
    </row>
    <row r="21" spans="2:5" ht="14.25" customHeight="1">
      <c r="B21" s="651" t="s">
        <v>1075</v>
      </c>
      <c r="C21" s="1088">
        <v>173121.81</v>
      </c>
      <c r="D21" s="655">
        <v>1183789624.599</v>
      </c>
      <c r="E21" s="655">
        <v>2916252367.8804002</v>
      </c>
    </row>
    <row r="22" spans="2:5" ht="14.25" customHeight="1">
      <c r="B22" s="651" t="s">
        <v>1331</v>
      </c>
      <c r="C22" s="1088">
        <v>23713.31</v>
      </c>
      <c r="D22" s="655">
        <v>162149242.449</v>
      </c>
      <c r="E22" s="655">
        <v>30210333.197100002</v>
      </c>
    </row>
    <row r="23" spans="2:5" ht="14.25" customHeight="1">
      <c r="B23" s="651" t="s">
        <v>1197</v>
      </c>
      <c r="C23" s="1088">
        <v>1040637.3</v>
      </c>
      <c r="D23" s="655">
        <v>7115773793.6700001</v>
      </c>
      <c r="E23" s="655">
        <v>2760457232.0871</v>
      </c>
    </row>
    <row r="24" spans="2:5" ht="14.25" customHeight="1">
      <c r="B24" s="651" t="s">
        <v>1337</v>
      </c>
      <c r="C24" s="1089">
        <v>2135.13</v>
      </c>
      <c r="D24" s="655">
        <v>15277239.4734</v>
      </c>
      <c r="E24" s="655">
        <v>0</v>
      </c>
    </row>
    <row r="25" spans="2:5" ht="14.25" customHeight="1">
      <c r="B25" s="651" t="s">
        <v>1330</v>
      </c>
      <c r="C25" s="1088">
        <v>1512794.63</v>
      </c>
      <c r="D25" s="655">
        <v>10344338400.476999</v>
      </c>
      <c r="E25" s="655">
        <v>2856882179.6271005</v>
      </c>
    </row>
    <row r="26" spans="2:5" ht="14.25" customHeight="1">
      <c r="B26" s="651" t="s">
        <v>1339</v>
      </c>
      <c r="C26" s="1088">
        <v>109190.83</v>
      </c>
      <c r="D26" s="655">
        <v>746635976.45700002</v>
      </c>
      <c r="E26" s="655">
        <v>755863510.87230003</v>
      </c>
    </row>
    <row r="27" spans="2:5" ht="14.25" customHeight="1">
      <c r="B27" s="651" t="s">
        <v>1329</v>
      </c>
      <c r="C27" s="1088">
        <v>362347.82</v>
      </c>
      <c r="D27" s="655">
        <v>2477698158.3779998</v>
      </c>
      <c r="E27" s="655">
        <v>0</v>
      </c>
    </row>
    <row r="28" spans="2:5" ht="14.25" customHeight="1">
      <c r="B28" s="651" t="s">
        <v>1328</v>
      </c>
      <c r="C28" s="1089">
        <v>157167.44</v>
      </c>
      <c r="D28" s="655">
        <v>1124561323.3392</v>
      </c>
      <c r="E28" s="655">
        <v>0</v>
      </c>
    </row>
    <row r="29" spans="2:5" ht="14.25" customHeight="1">
      <c r="B29" s="651" t="s">
        <v>1333</v>
      </c>
      <c r="C29" s="1088">
        <v>3484936.59</v>
      </c>
      <c r="D29" s="655">
        <v>23829647908.760998</v>
      </c>
      <c r="E29" s="655">
        <v>0</v>
      </c>
    </row>
    <row r="30" spans="2:5" ht="14.25" customHeight="1">
      <c r="B30" s="651" t="s">
        <v>1334</v>
      </c>
      <c r="C30" s="865">
        <v>0</v>
      </c>
      <c r="D30" s="655">
        <v>0</v>
      </c>
      <c r="E30" s="655">
        <v>0</v>
      </c>
    </row>
    <row r="31" spans="2:5" ht="14.25" customHeight="1">
      <c r="B31" s="651" t="s">
        <v>1335</v>
      </c>
      <c r="C31" s="865">
        <v>0</v>
      </c>
      <c r="D31" s="655">
        <v>0</v>
      </c>
      <c r="E31" s="655">
        <v>0</v>
      </c>
    </row>
    <row r="32" spans="2:5" ht="14.25" customHeight="1">
      <c r="B32" s="1087" t="s">
        <v>1345</v>
      </c>
      <c r="C32" s="606">
        <f>+C12+C16+C21+C22+C23+C25+C26+C27+C29</f>
        <v>6860588.1699999999</v>
      </c>
      <c r="D32" s="606">
        <v>46912015848</v>
      </c>
      <c r="E32" s="606">
        <v>0</v>
      </c>
    </row>
    <row r="33" spans="2:10" ht="14.25" customHeight="1">
      <c r="B33" s="1087" t="s">
        <v>1346</v>
      </c>
      <c r="C33" s="606">
        <f>+C24+C28</f>
        <v>159302.57</v>
      </c>
      <c r="D33" s="606">
        <v>1139838563</v>
      </c>
      <c r="E33" s="606">
        <v>0</v>
      </c>
    </row>
    <row r="34" spans="2:10" s="778" customFormat="1" ht="15" customHeight="1">
      <c r="B34" s="754" t="s">
        <v>776</v>
      </c>
      <c r="C34" s="606"/>
      <c r="D34" s="605">
        <f>SUM(D12:D31)</f>
        <v>48184732868.455597</v>
      </c>
      <c r="E34" s="605">
        <f>SUM(E12:E33)</f>
        <v>14856168319.0165</v>
      </c>
      <c r="G34" s="824"/>
      <c r="H34" s="824"/>
      <c r="I34" s="824"/>
      <c r="J34" s="824"/>
    </row>
    <row r="35" spans="2:10">
      <c r="I35" s="824"/>
    </row>
    <row r="36" spans="2:10">
      <c r="I36" s="824"/>
    </row>
    <row r="37" spans="2:10">
      <c r="B37" s="558" t="s">
        <v>1222</v>
      </c>
      <c r="I37" s="824"/>
    </row>
    <row r="38" spans="2:10">
      <c r="I38" s="824"/>
    </row>
    <row r="39" spans="2:10">
      <c r="B39" s="558" t="s">
        <v>1223</v>
      </c>
      <c r="I39" s="824"/>
    </row>
    <row r="40" spans="2:10">
      <c r="I40" s="824"/>
    </row>
    <row r="41" spans="2:10">
      <c r="I41" s="749"/>
    </row>
    <row r="42" spans="2:10">
      <c r="B42" s="1141" t="s">
        <v>1077</v>
      </c>
      <c r="C42" s="1141"/>
      <c r="D42" s="1141"/>
      <c r="E42" s="1141"/>
      <c r="F42" s="819"/>
    </row>
    <row r="43" spans="2:10">
      <c r="B43" s="1141" t="s">
        <v>1155</v>
      </c>
      <c r="C43" s="1141"/>
      <c r="D43" s="1141"/>
      <c r="E43" s="1141"/>
      <c r="F43" s="819"/>
    </row>
    <row r="44" spans="2:10">
      <c r="B44" s="1141" t="s">
        <v>1038</v>
      </c>
      <c r="C44" s="1141"/>
      <c r="D44" s="1141"/>
      <c r="E44" s="1141"/>
      <c r="F44" s="819"/>
    </row>
  </sheetData>
  <mergeCells count="7">
    <mergeCell ref="D10:E10"/>
    <mergeCell ref="B7:E7"/>
    <mergeCell ref="B42:E42"/>
    <mergeCell ref="B43:E43"/>
    <mergeCell ref="B44:E44"/>
    <mergeCell ref="B10:B11"/>
    <mergeCell ref="C10:C11"/>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B4:J49"/>
  <sheetViews>
    <sheetView showGridLines="0" topLeftCell="A4" zoomScale="80" zoomScaleNormal="80" workbookViewId="0">
      <selection activeCell="B10" sqref="B10:I38"/>
    </sheetView>
  </sheetViews>
  <sheetFormatPr baseColWidth="10" defaultColWidth="11.42578125" defaultRowHeight="15"/>
  <cols>
    <col min="1" max="1" width="6.42578125" style="607" customWidth="1"/>
    <col min="2" max="2" width="60.85546875" style="607" bestFit="1" customWidth="1"/>
    <col min="3" max="3" width="22.28515625" style="607" bestFit="1" customWidth="1"/>
    <col min="4" max="4" width="13.7109375" style="607" customWidth="1"/>
    <col min="5" max="5" width="28.28515625" style="607" bestFit="1" customWidth="1"/>
    <col min="6" max="6" width="20.28515625" style="607" bestFit="1" customWidth="1"/>
    <col min="7" max="7" width="19" style="607" bestFit="1" customWidth="1"/>
    <col min="8" max="8" width="21.28515625" style="607" bestFit="1" customWidth="1"/>
    <col min="9" max="9" width="23" style="607" bestFit="1" customWidth="1"/>
    <col min="10" max="10" width="13.85546875" style="607" bestFit="1" customWidth="1"/>
    <col min="11" max="16384" width="11.42578125" style="607"/>
  </cols>
  <sheetData>
    <row r="4" spans="2:9">
      <c r="B4" s="1217"/>
      <c r="C4" s="1217"/>
      <c r="D4" s="1217"/>
      <c r="E4" s="1217"/>
      <c r="F4" s="1217"/>
      <c r="G4" s="1217"/>
      <c r="H4" s="1217"/>
      <c r="I4" s="1217"/>
    </row>
    <row r="5" spans="2:9">
      <c r="B5" s="1218" t="s">
        <v>1229</v>
      </c>
      <c r="C5" s="1218"/>
      <c r="D5" s="1218"/>
      <c r="E5" s="1218"/>
      <c r="F5" s="1218"/>
      <c r="G5" s="1218"/>
      <c r="H5" s="1218"/>
      <c r="I5" s="1218"/>
    </row>
    <row r="6" spans="2:9">
      <c r="B6" s="900"/>
      <c r="C6" s="900"/>
      <c r="D6" s="616" t="s">
        <v>327</v>
      </c>
      <c r="F6" s="616"/>
      <c r="G6" s="616"/>
      <c r="H6" s="616"/>
      <c r="I6" s="616"/>
    </row>
    <row r="7" spans="2:9" ht="15" customHeight="1">
      <c r="B7" s="672"/>
      <c r="C7" s="672"/>
      <c r="D7" s="672"/>
      <c r="E7" s="672"/>
      <c r="F7" s="672"/>
      <c r="G7" s="672"/>
      <c r="H7" s="672"/>
      <c r="I7" s="672"/>
    </row>
    <row r="8" spans="2:9">
      <c r="B8" s="1219" t="s">
        <v>1022</v>
      </c>
      <c r="C8" s="1219"/>
      <c r="D8" s="1219"/>
      <c r="E8" s="1219"/>
      <c r="F8" s="1219"/>
      <c r="G8" s="1219"/>
      <c r="H8" s="1219"/>
      <c r="I8" s="1219"/>
    </row>
    <row r="9" spans="2:9" ht="15.75" customHeight="1" thickBot="1">
      <c r="B9" s="608"/>
      <c r="C9" s="608"/>
      <c r="D9" s="608"/>
      <c r="E9" s="609"/>
      <c r="F9" s="609"/>
      <c r="G9" s="609"/>
      <c r="H9" s="608"/>
      <c r="I9" s="608"/>
    </row>
    <row r="10" spans="2:9" ht="15.75" thickBot="1">
      <c r="B10" s="1220" t="s">
        <v>1143</v>
      </c>
      <c r="C10" s="1221"/>
      <c r="D10" s="1221"/>
      <c r="E10" s="1221"/>
      <c r="F10" s="1222"/>
      <c r="G10" s="1223" t="s">
        <v>1319</v>
      </c>
      <c r="H10" s="1223"/>
      <c r="I10" s="1224"/>
    </row>
    <row r="11" spans="2:9">
      <c r="B11" s="1225" t="s">
        <v>833</v>
      </c>
      <c r="C11" s="1225" t="s">
        <v>777</v>
      </c>
      <c r="D11" s="1225" t="s">
        <v>778</v>
      </c>
      <c r="E11" s="1225" t="s">
        <v>637</v>
      </c>
      <c r="F11" s="1225" t="s">
        <v>785</v>
      </c>
      <c r="G11" s="1225" t="s">
        <v>229</v>
      </c>
      <c r="H11" s="1228" t="s">
        <v>319</v>
      </c>
      <c r="I11" s="1231" t="s">
        <v>320</v>
      </c>
    </row>
    <row r="12" spans="2:9">
      <c r="B12" s="1226"/>
      <c r="C12" s="1226"/>
      <c r="D12" s="1226"/>
      <c r="E12" s="1226"/>
      <c r="F12" s="1226"/>
      <c r="G12" s="1226"/>
      <c r="H12" s="1229"/>
      <c r="I12" s="1232"/>
    </row>
    <row r="13" spans="2:9" ht="15.75" thickBot="1">
      <c r="B13" s="1227"/>
      <c r="C13" s="1227"/>
      <c r="D13" s="1227"/>
      <c r="E13" s="1227"/>
      <c r="F13" s="1227"/>
      <c r="G13" s="1227"/>
      <c r="H13" s="1230"/>
      <c r="I13" s="1233"/>
    </row>
    <row r="14" spans="2:9" ht="18">
      <c r="B14" s="901" t="s">
        <v>1188</v>
      </c>
      <c r="C14" s="902"/>
      <c r="D14" s="902"/>
      <c r="E14" s="902"/>
      <c r="F14" s="902"/>
      <c r="G14" s="902"/>
      <c r="H14" s="902"/>
      <c r="I14" s="903"/>
    </row>
    <row r="15" spans="2:9" ht="18">
      <c r="B15" s="675" t="s">
        <v>965</v>
      </c>
      <c r="C15" s="904"/>
      <c r="D15" s="905"/>
      <c r="E15" s="905"/>
      <c r="F15" s="905"/>
      <c r="G15" s="906"/>
      <c r="H15" s="906"/>
      <c r="I15" s="907"/>
    </row>
    <row r="16" spans="2:9" ht="18">
      <c r="B16" s="908" t="s">
        <v>779</v>
      </c>
      <c r="C16" s="909"/>
      <c r="D16" s="909"/>
      <c r="E16" s="910">
        <f>SUM(E14:E15)</f>
        <v>0</v>
      </c>
      <c r="F16" s="910">
        <f>SUM(F14:F15)</f>
        <v>0</v>
      </c>
      <c r="G16" s="909"/>
      <c r="H16" s="909"/>
      <c r="I16" s="911"/>
    </row>
    <row r="17" spans="2:9">
      <c r="B17" s="612" t="s">
        <v>780</v>
      </c>
      <c r="C17" s="912"/>
      <c r="D17" s="912"/>
      <c r="E17" s="913">
        <v>0</v>
      </c>
      <c r="F17" s="913">
        <v>0</v>
      </c>
      <c r="G17" s="912"/>
      <c r="H17" s="912"/>
      <c r="I17" s="914"/>
    </row>
    <row r="18" spans="2:9" ht="18">
      <c r="B18" s="915" t="s">
        <v>321</v>
      </c>
      <c r="C18" s="916"/>
      <c r="D18" s="916"/>
      <c r="E18" s="916"/>
      <c r="F18" s="905"/>
      <c r="G18" s="916"/>
      <c r="H18" s="916"/>
      <c r="I18" s="917"/>
    </row>
    <row r="19" spans="2:9">
      <c r="B19" s="613" t="s">
        <v>781</v>
      </c>
      <c r="C19" s="916" t="s">
        <v>784</v>
      </c>
      <c r="D19" s="905">
        <v>1</v>
      </c>
      <c r="E19" s="905">
        <v>900000000</v>
      </c>
      <c r="F19" s="905">
        <v>900000000</v>
      </c>
      <c r="G19" s="905">
        <v>8800000000</v>
      </c>
      <c r="H19" s="905">
        <v>5146044578</v>
      </c>
      <c r="I19" s="918">
        <v>22720516339</v>
      </c>
    </row>
    <row r="20" spans="2:9" s="712" customFormat="1">
      <c r="B20" s="611" t="s">
        <v>1189</v>
      </c>
      <c r="C20" s="909"/>
      <c r="D20" s="909"/>
      <c r="E20" s="910">
        <f>SUM(E19)</f>
        <v>900000000</v>
      </c>
      <c r="F20" s="910">
        <f>SUM(F19)</f>
        <v>900000000</v>
      </c>
      <c r="G20" s="910"/>
      <c r="H20" s="910"/>
      <c r="I20" s="919"/>
    </row>
    <row r="21" spans="2:9">
      <c r="B21" s="612" t="s">
        <v>780</v>
      </c>
      <c r="C21" s="912"/>
      <c r="D21" s="912"/>
      <c r="E21" s="913">
        <v>851000000</v>
      </c>
      <c r="F21" s="913">
        <v>851000000</v>
      </c>
      <c r="G21" s="912"/>
      <c r="H21" s="912"/>
      <c r="I21" s="914"/>
    </row>
    <row r="22" spans="2:9">
      <c r="B22" s="1061" t="s">
        <v>1218</v>
      </c>
      <c r="C22" s="916" t="s">
        <v>1293</v>
      </c>
      <c r="D22" s="905">
        <v>1</v>
      </c>
      <c r="E22" s="905">
        <v>730088258</v>
      </c>
      <c r="F22" s="905">
        <v>730088258</v>
      </c>
      <c r="G22" s="1062"/>
      <c r="H22" s="1062"/>
      <c r="I22" s="1063"/>
    </row>
    <row r="23" spans="2:9">
      <c r="B23" s="613" t="s">
        <v>1219</v>
      </c>
      <c r="C23" s="916" t="s">
        <v>1293</v>
      </c>
      <c r="D23" s="905">
        <v>1650</v>
      </c>
      <c r="E23" s="905">
        <v>965220869</v>
      </c>
      <c r="F23" s="905">
        <v>965220869</v>
      </c>
      <c r="G23" s="1062"/>
      <c r="H23" s="1062"/>
      <c r="I23" s="1063"/>
    </row>
    <row r="24" spans="2:9">
      <c r="B24" s="613" t="s">
        <v>1308</v>
      </c>
      <c r="C24" s="916" t="s">
        <v>1293</v>
      </c>
      <c r="D24" s="905">
        <v>1</v>
      </c>
      <c r="E24" s="905">
        <v>47034153</v>
      </c>
      <c r="F24" s="905">
        <v>47034153</v>
      </c>
      <c r="G24" s="1062"/>
      <c r="H24" s="1062"/>
      <c r="I24" s="1063"/>
    </row>
    <row r="25" spans="2:9" s="712" customFormat="1">
      <c r="B25" s="611" t="s">
        <v>1190</v>
      </c>
      <c r="C25" s="909"/>
      <c r="D25" s="909"/>
      <c r="E25" s="910">
        <f>+E23+E22+E24</f>
        <v>1742343280</v>
      </c>
      <c r="F25" s="910">
        <f>+F23+F22+F24</f>
        <v>1742343280</v>
      </c>
      <c r="G25" s="910"/>
      <c r="H25" s="910"/>
      <c r="I25" s="919"/>
    </row>
    <row r="26" spans="2:9">
      <c r="B26" s="612" t="s">
        <v>780</v>
      </c>
      <c r="C26" s="912"/>
      <c r="D26" s="912"/>
      <c r="E26" s="913">
        <v>1703468449</v>
      </c>
      <c r="F26" s="913">
        <v>1703468449</v>
      </c>
      <c r="G26" s="912"/>
      <c r="H26" s="912"/>
      <c r="I26" s="914"/>
    </row>
    <row r="27" spans="2:9" ht="18">
      <c r="B27" s="610" t="s">
        <v>1065</v>
      </c>
      <c r="C27" s="904" t="s">
        <v>782</v>
      </c>
      <c r="D27" s="905">
        <v>1</v>
      </c>
      <c r="E27" s="905">
        <v>350784270</v>
      </c>
      <c r="F27" s="905">
        <v>350784270</v>
      </c>
      <c r="G27" s="906"/>
      <c r="H27" s="906"/>
      <c r="I27" s="907"/>
    </row>
    <row r="28" spans="2:9" ht="18">
      <c r="B28" s="610" t="s">
        <v>1066</v>
      </c>
      <c r="C28" s="904" t="s">
        <v>782</v>
      </c>
      <c r="D28" s="905">
        <v>1</v>
      </c>
      <c r="E28" s="905">
        <v>413441999.06999999</v>
      </c>
      <c r="F28" s="905">
        <v>413441999.06999999</v>
      </c>
      <c r="G28" s="906"/>
      <c r="H28" s="906"/>
      <c r="I28" s="907"/>
    </row>
    <row r="29" spans="2:9" s="712" customFormat="1">
      <c r="B29" s="611" t="s">
        <v>1191</v>
      </c>
      <c r="C29" s="909"/>
      <c r="D29" s="909"/>
      <c r="E29" s="910">
        <f>SUM(E27:E28)</f>
        <v>764226269.06999993</v>
      </c>
      <c r="F29" s="910">
        <f>SUM(F27:F28)</f>
        <v>764226269.06999993</v>
      </c>
      <c r="G29" s="910"/>
      <c r="H29" s="910"/>
      <c r="I29" s="919"/>
    </row>
    <row r="30" spans="2:9">
      <c r="B30" s="612" t="s">
        <v>780</v>
      </c>
      <c r="C30" s="912"/>
      <c r="D30" s="912"/>
      <c r="E30" s="913">
        <v>767904399</v>
      </c>
      <c r="F30" s="913">
        <v>767904399</v>
      </c>
      <c r="G30" s="912"/>
      <c r="H30" s="912"/>
      <c r="I30" s="914"/>
    </row>
    <row r="31" spans="2:9">
      <c r="B31" s="613" t="s">
        <v>1192</v>
      </c>
      <c r="C31" s="916" t="s">
        <v>782</v>
      </c>
      <c r="D31" s="905">
        <v>1</v>
      </c>
      <c r="E31" s="905">
        <v>131971470</v>
      </c>
      <c r="F31" s="905">
        <v>131971470</v>
      </c>
      <c r="G31" s="916"/>
      <c r="H31" s="916"/>
      <c r="I31" s="917"/>
    </row>
    <row r="32" spans="2:9">
      <c r="B32" s="613" t="s">
        <v>1193</v>
      </c>
      <c r="C32" s="916" t="s">
        <v>782</v>
      </c>
      <c r="D32" s="905">
        <v>1</v>
      </c>
      <c r="E32" s="905">
        <v>198665953</v>
      </c>
      <c r="F32" s="905">
        <v>198665953</v>
      </c>
      <c r="G32" s="916"/>
      <c r="H32" s="916"/>
      <c r="I32" s="917"/>
    </row>
    <row r="33" spans="2:10">
      <c r="B33" s="613" t="s">
        <v>1309</v>
      </c>
      <c r="C33" s="916" t="s">
        <v>782</v>
      </c>
      <c r="D33" s="905">
        <v>1</v>
      </c>
      <c r="E33" s="905">
        <v>136758000</v>
      </c>
      <c r="F33" s="905">
        <v>136758000</v>
      </c>
      <c r="G33" s="916"/>
      <c r="H33" s="916"/>
      <c r="I33" s="917"/>
    </row>
    <row r="34" spans="2:10" s="712" customFormat="1">
      <c r="B34" s="611" t="s">
        <v>1194</v>
      </c>
      <c r="C34" s="909"/>
      <c r="D34" s="909"/>
      <c r="E34" s="910">
        <f>SUM(E31:E33)</f>
        <v>467395423</v>
      </c>
      <c r="F34" s="910">
        <f>SUM(F31:F33)</f>
        <v>467395423</v>
      </c>
      <c r="G34" s="910"/>
      <c r="H34" s="910"/>
      <c r="I34" s="919"/>
    </row>
    <row r="35" spans="2:10">
      <c r="B35" s="612" t="s">
        <v>780</v>
      </c>
      <c r="C35" s="912"/>
      <c r="D35" s="912"/>
      <c r="E35" s="913">
        <v>332228742</v>
      </c>
      <c r="F35" s="913">
        <v>332228742</v>
      </c>
      <c r="G35" s="912"/>
      <c r="H35" s="912"/>
      <c r="I35" s="914"/>
    </row>
    <row r="36" spans="2:10" s="712" customFormat="1">
      <c r="B36" s="611" t="s">
        <v>1195</v>
      </c>
      <c r="C36" s="909"/>
      <c r="D36" s="909"/>
      <c r="E36" s="910">
        <f>+E25+E29+E34</f>
        <v>2973964972.0699997</v>
      </c>
      <c r="F36" s="910">
        <f>+F25+F29+F34</f>
        <v>2973964972.0699997</v>
      </c>
      <c r="G36" s="910"/>
      <c r="H36" s="910"/>
      <c r="I36" s="919"/>
    </row>
    <row r="37" spans="2:10" s="712" customFormat="1" ht="18">
      <c r="B37" s="908" t="s">
        <v>783</v>
      </c>
      <c r="C37" s="909"/>
      <c r="D37" s="909"/>
      <c r="E37" s="910">
        <f>+E20+E36</f>
        <v>3873964972.0699997</v>
      </c>
      <c r="F37" s="910">
        <f>+F20+F36</f>
        <v>3873964972.0699997</v>
      </c>
      <c r="G37" s="910">
        <v>8800000000</v>
      </c>
      <c r="H37" s="910">
        <v>5146044578</v>
      </c>
      <c r="I37" s="919">
        <v>22720516339</v>
      </c>
    </row>
    <row r="38" spans="2:10" ht="15.75" thickBot="1">
      <c r="B38" s="614" t="s">
        <v>780</v>
      </c>
      <c r="C38" s="920"/>
      <c r="D38" s="920"/>
      <c r="E38" s="921">
        <v>3703601590</v>
      </c>
      <c r="F38" s="922">
        <v>3703601590</v>
      </c>
      <c r="G38" s="923">
        <v>8800000000</v>
      </c>
      <c r="H38" s="923">
        <v>5146044578</v>
      </c>
      <c r="I38" s="924">
        <v>17574471761</v>
      </c>
      <c r="J38" s="615"/>
    </row>
    <row r="42" spans="2:10">
      <c r="F42" s="731"/>
    </row>
    <row r="47" spans="2:10">
      <c r="B47" s="1150" t="s">
        <v>1077</v>
      </c>
      <c r="C47" s="1150"/>
      <c r="D47" s="1150"/>
      <c r="E47" s="1150"/>
      <c r="F47" s="1150"/>
      <c r="G47" s="1150"/>
      <c r="H47" s="1150"/>
      <c r="I47" s="1150"/>
    </row>
    <row r="48" spans="2:10">
      <c r="B48" s="1150" t="s">
        <v>1155</v>
      </c>
      <c r="C48" s="1150"/>
      <c r="D48" s="1150"/>
      <c r="E48" s="1150"/>
      <c r="F48" s="1150"/>
      <c r="G48" s="1150"/>
      <c r="H48" s="1150"/>
      <c r="I48" s="1150"/>
    </row>
    <row r="49" spans="2:9">
      <c r="B49" s="1150" t="s">
        <v>1038</v>
      </c>
      <c r="C49" s="1150"/>
      <c r="D49" s="1150"/>
      <c r="E49" s="1150"/>
      <c r="F49" s="1150"/>
      <c r="G49" s="1150"/>
      <c r="H49" s="1150"/>
      <c r="I49" s="1150"/>
    </row>
  </sheetData>
  <mergeCells count="16">
    <mergeCell ref="B4:I4"/>
    <mergeCell ref="B5:I5"/>
    <mergeCell ref="B47:I47"/>
    <mergeCell ref="B48:I48"/>
    <mergeCell ref="B49:I49"/>
    <mergeCell ref="B8:I8"/>
    <mergeCell ref="B10:F10"/>
    <mergeCell ref="G10:I10"/>
    <mergeCell ref="B11:B13"/>
    <mergeCell ref="C11:C13"/>
    <mergeCell ref="D11:D13"/>
    <mergeCell ref="E11:E13"/>
    <mergeCell ref="F11:F13"/>
    <mergeCell ref="G11:G13"/>
    <mergeCell ref="H11:H13"/>
    <mergeCell ref="I11:I13"/>
  </mergeCells>
  <phoneticPr fontId="21" type="noConversion"/>
  <printOptions horizontalCentered="1"/>
  <pageMargins left="0.98425196850393704" right="1.0236220472440944" top="0.78740157480314965" bottom="0.70866141732283472" header="0.51181102362204722" footer="0.51181102362204722"/>
  <pageSetup paperSize="9" scale="54" firstPageNumber="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C6:Q66"/>
  <sheetViews>
    <sheetView showGridLines="0" topLeftCell="A34" zoomScale="75" zoomScaleNormal="75" workbookViewId="0">
      <selection activeCell="C10" sqref="C10:G34"/>
    </sheetView>
  </sheetViews>
  <sheetFormatPr baseColWidth="10" defaultColWidth="11.42578125" defaultRowHeight="15"/>
  <cols>
    <col min="1" max="1" width="11.42578125" style="412"/>
    <col min="2" max="2" width="1.85546875" style="412" customWidth="1"/>
    <col min="3" max="3" width="45.7109375" style="412" bestFit="1" customWidth="1"/>
    <col min="4" max="4" width="18.5703125" style="412" bestFit="1" customWidth="1"/>
    <col min="5" max="5" width="25.85546875" style="412" bestFit="1" customWidth="1"/>
    <col min="6" max="6" width="28.28515625" style="412" bestFit="1" customWidth="1"/>
    <col min="7" max="7" width="24.140625" style="412" bestFit="1" customWidth="1"/>
    <col min="8" max="8" width="1.85546875" style="412" customWidth="1"/>
    <col min="9" max="12" width="11.42578125" style="412"/>
    <col min="16" max="16" width="13.85546875" style="412" bestFit="1" customWidth="1"/>
    <col min="17" max="16384" width="11.42578125" style="412"/>
  </cols>
  <sheetData>
    <row r="6" spans="3:16">
      <c r="D6" s="616"/>
      <c r="E6" s="616"/>
      <c r="F6" s="616"/>
      <c r="G6" s="616"/>
    </row>
    <row r="7" spans="3:16">
      <c r="C7" s="1234" t="s">
        <v>1229</v>
      </c>
      <c r="D7" s="1234"/>
      <c r="E7" s="1234"/>
      <c r="F7" s="1234"/>
      <c r="G7" s="1234"/>
    </row>
    <row r="8" spans="3:16">
      <c r="C8" s="1235" t="s">
        <v>327</v>
      </c>
      <c r="D8" s="1235"/>
      <c r="E8" s="1235"/>
      <c r="F8" s="1235"/>
      <c r="G8" s="1235"/>
    </row>
    <row r="9" spans="3:16" ht="15.75" thickBot="1"/>
    <row r="10" spans="3:16">
      <c r="C10" s="1236" t="s">
        <v>316</v>
      </c>
      <c r="D10" s="1238" t="s">
        <v>639</v>
      </c>
      <c r="E10" s="1238" t="s">
        <v>785</v>
      </c>
      <c r="F10" s="1238" t="s">
        <v>637</v>
      </c>
      <c r="G10" s="1240" t="s">
        <v>638</v>
      </c>
      <c r="I10" s="617"/>
      <c r="J10" s="618"/>
    </row>
    <row r="11" spans="3:16">
      <c r="C11" s="1237"/>
      <c r="D11" s="1239"/>
      <c r="E11" s="1239"/>
      <c r="F11" s="1239"/>
      <c r="G11" s="1241"/>
    </row>
    <row r="12" spans="3:16" ht="30" customHeight="1">
      <c r="C12" s="413" t="s">
        <v>322</v>
      </c>
      <c r="D12" s="414"/>
      <c r="E12" s="414"/>
      <c r="F12" s="414"/>
      <c r="G12" s="415"/>
    </row>
    <row r="13" spans="3:16" ht="30" customHeight="1">
      <c r="C13" s="416" t="s">
        <v>966</v>
      </c>
      <c r="D13" s="414">
        <v>0</v>
      </c>
      <c r="E13" s="414">
        <v>0</v>
      </c>
      <c r="F13" s="414">
        <v>0</v>
      </c>
      <c r="G13" s="415"/>
      <c r="P13" s="619"/>
    </row>
    <row r="14" spans="3:16" ht="24.75" customHeight="1">
      <c r="C14" s="713" t="s">
        <v>786</v>
      </c>
      <c r="D14" s="714">
        <f>SUM(D13:D13)</f>
        <v>0</v>
      </c>
      <c r="E14" s="714">
        <f>SUM(E13:E13)</f>
        <v>0</v>
      </c>
      <c r="F14" s="714">
        <f>SUM(F13:F13)</f>
        <v>0</v>
      </c>
      <c r="G14" s="715"/>
    </row>
    <row r="15" spans="3:16" ht="30" customHeight="1">
      <c r="C15" s="413" t="s">
        <v>787</v>
      </c>
      <c r="D15" s="417">
        <v>0</v>
      </c>
      <c r="E15" s="417">
        <v>0</v>
      </c>
      <c r="F15" s="417">
        <v>0</v>
      </c>
      <c r="G15" s="418"/>
    </row>
    <row r="16" spans="3:16" ht="30" customHeight="1">
      <c r="C16" s="413" t="s">
        <v>323</v>
      </c>
      <c r="D16" s="414"/>
      <c r="E16" s="414"/>
      <c r="F16" s="414"/>
      <c r="G16" s="415"/>
    </row>
    <row r="17" spans="3:16" ht="24.95" customHeight="1">
      <c r="C17" s="413" t="s">
        <v>1079</v>
      </c>
      <c r="D17" s="414"/>
      <c r="E17" s="414"/>
      <c r="F17" s="414"/>
      <c r="G17" s="415"/>
    </row>
    <row r="18" spans="3:16" ht="24.95" customHeight="1">
      <c r="C18" s="416" t="s">
        <v>321</v>
      </c>
      <c r="D18" s="414">
        <v>900000000</v>
      </c>
      <c r="E18" s="414">
        <f>+D18</f>
        <v>900000000</v>
      </c>
      <c r="F18" s="414">
        <f>+E18</f>
        <v>900000000</v>
      </c>
      <c r="G18" s="415"/>
      <c r="P18" s="619"/>
    </row>
    <row r="19" spans="3:16" ht="24.95" customHeight="1">
      <c r="C19" s="713" t="s">
        <v>1196</v>
      </c>
      <c r="D19" s="714">
        <f>SUM(D18)</f>
        <v>900000000</v>
      </c>
      <c r="E19" s="714">
        <f t="shared" ref="E19:F19" si="0">SUM(E18)</f>
        <v>900000000</v>
      </c>
      <c r="F19" s="714">
        <f t="shared" si="0"/>
        <v>900000000</v>
      </c>
      <c r="G19" s="715"/>
      <c r="P19" s="619"/>
    </row>
    <row r="20" spans="3:16" ht="24.95" customHeight="1">
      <c r="C20" s="613" t="s">
        <v>1218</v>
      </c>
      <c r="D20" s="414">
        <v>730088258</v>
      </c>
      <c r="E20" s="414">
        <f>+D20</f>
        <v>730088258</v>
      </c>
      <c r="F20" s="414">
        <f>+D20</f>
        <v>730088258</v>
      </c>
      <c r="G20" s="415"/>
      <c r="P20" s="619"/>
    </row>
    <row r="21" spans="3:16" ht="24.95" customHeight="1">
      <c r="C21" s="675" t="s">
        <v>1219</v>
      </c>
      <c r="D21" s="414">
        <v>965220869</v>
      </c>
      <c r="E21" s="414">
        <f t="shared" ref="E21:E22" si="1">+D21</f>
        <v>965220869</v>
      </c>
      <c r="F21" s="414">
        <f t="shared" ref="F21:F22" si="2">+D21</f>
        <v>965220869</v>
      </c>
      <c r="G21" s="415"/>
      <c r="P21" s="619"/>
    </row>
    <row r="22" spans="3:16" ht="24.95" customHeight="1">
      <c r="C22" s="675" t="s">
        <v>1310</v>
      </c>
      <c r="D22" s="414">
        <v>47034153</v>
      </c>
      <c r="E22" s="414">
        <f t="shared" si="1"/>
        <v>47034153</v>
      </c>
      <c r="F22" s="414">
        <f t="shared" si="2"/>
        <v>47034153</v>
      </c>
      <c r="G22" s="415"/>
      <c r="P22" s="619"/>
    </row>
    <row r="23" spans="3:16" ht="24.95" customHeight="1">
      <c r="C23" s="925" t="s">
        <v>247</v>
      </c>
      <c r="D23" s="714">
        <f>SUM(D20:D22)</f>
        <v>1742343280</v>
      </c>
      <c r="E23" s="714">
        <f t="shared" ref="E23:F23" si="3">SUM(E20:E22)</f>
        <v>1742343280</v>
      </c>
      <c r="F23" s="714">
        <f t="shared" si="3"/>
        <v>1742343280</v>
      </c>
      <c r="G23" s="715"/>
      <c r="P23" s="619"/>
    </row>
    <row r="24" spans="3:16" ht="24.75" customHeight="1">
      <c r="C24" s="739" t="s">
        <v>1080</v>
      </c>
      <c r="D24" s="414"/>
      <c r="E24" s="414"/>
      <c r="F24" s="414"/>
      <c r="G24" s="415"/>
      <c r="P24" s="619"/>
    </row>
    <row r="25" spans="3:16" ht="24.75" customHeight="1">
      <c r="C25" s="610" t="s">
        <v>1065</v>
      </c>
      <c r="D25" s="414">
        <v>350784270</v>
      </c>
      <c r="E25" s="414">
        <f t="shared" ref="E25:E30" si="4">+D25</f>
        <v>350784270</v>
      </c>
      <c r="F25" s="414">
        <f t="shared" ref="F25:F26" si="5">+D25</f>
        <v>350784270</v>
      </c>
      <c r="G25" s="415"/>
    </row>
    <row r="26" spans="3:16" ht="24.75" customHeight="1">
      <c r="C26" s="610" t="s">
        <v>1066</v>
      </c>
      <c r="D26" s="414">
        <v>413441999.06999999</v>
      </c>
      <c r="E26" s="414">
        <f t="shared" si="4"/>
        <v>413441999.06999999</v>
      </c>
      <c r="F26" s="414">
        <f t="shared" si="5"/>
        <v>413441999.06999999</v>
      </c>
      <c r="G26" s="415"/>
    </row>
    <row r="27" spans="3:16" ht="24.75" customHeight="1">
      <c r="C27" s="713" t="s">
        <v>247</v>
      </c>
      <c r="D27" s="714">
        <f>SUM(D25:D26)</f>
        <v>764226269.06999993</v>
      </c>
      <c r="E27" s="714">
        <f>SUM(E25:E26)</f>
        <v>764226269.06999993</v>
      </c>
      <c r="F27" s="714">
        <f>SUM(F25:F26)</f>
        <v>764226269.06999993</v>
      </c>
      <c r="G27" s="715"/>
    </row>
    <row r="28" spans="3:16" ht="24.75" customHeight="1">
      <c r="C28" s="613" t="s">
        <v>1192</v>
      </c>
      <c r="D28" s="414">
        <v>131971470</v>
      </c>
      <c r="E28" s="414">
        <f t="shared" si="4"/>
        <v>131971470</v>
      </c>
      <c r="F28" s="414">
        <f t="shared" ref="F28:F30" si="6">+D28</f>
        <v>131971470</v>
      </c>
      <c r="G28" s="415"/>
      <c r="P28" s="619"/>
    </row>
    <row r="29" spans="3:16" ht="24.75" customHeight="1">
      <c r="C29" s="613" t="s">
        <v>1193</v>
      </c>
      <c r="D29" s="414">
        <v>198665953</v>
      </c>
      <c r="E29" s="414">
        <f t="shared" si="4"/>
        <v>198665953</v>
      </c>
      <c r="F29" s="414">
        <f t="shared" si="6"/>
        <v>198665953</v>
      </c>
      <c r="G29" s="415"/>
      <c r="P29" s="619"/>
    </row>
    <row r="30" spans="3:16" ht="24.75" customHeight="1">
      <c r="C30" s="613" t="s">
        <v>1309</v>
      </c>
      <c r="D30" s="414">
        <v>136758000</v>
      </c>
      <c r="E30" s="414">
        <f t="shared" si="4"/>
        <v>136758000</v>
      </c>
      <c r="F30" s="414">
        <f t="shared" si="6"/>
        <v>136758000</v>
      </c>
      <c r="G30" s="415"/>
      <c r="P30" s="619"/>
    </row>
    <row r="31" spans="3:16" ht="24.75" customHeight="1">
      <c r="C31" s="713" t="s">
        <v>247</v>
      </c>
      <c r="D31" s="714">
        <f>SUM(D28:D30)</f>
        <v>467395423</v>
      </c>
      <c r="E31" s="714">
        <f t="shared" ref="E31:F31" si="7">SUM(E28:E30)</f>
        <v>467395423</v>
      </c>
      <c r="F31" s="714">
        <f t="shared" si="7"/>
        <v>467395423</v>
      </c>
      <c r="G31" s="715"/>
      <c r="P31" s="619"/>
    </row>
    <row r="32" spans="3:16" ht="24.75" customHeight="1">
      <c r="C32" s="713" t="s">
        <v>1195</v>
      </c>
      <c r="D32" s="714">
        <f>+D23+D27+D31</f>
        <v>2973964972.0699997</v>
      </c>
      <c r="E32" s="714">
        <f>+E23+E27+E31</f>
        <v>2973964972.0699997</v>
      </c>
      <c r="F32" s="714">
        <f>+F23+F27+F31</f>
        <v>2973964972.0699997</v>
      </c>
      <c r="G32" s="715"/>
      <c r="P32" s="619"/>
    </row>
    <row r="33" spans="3:17" ht="24.75" customHeight="1">
      <c r="C33" s="713" t="s">
        <v>788</v>
      </c>
      <c r="D33" s="714">
        <f>+D19+D32</f>
        <v>3873964972.0699997</v>
      </c>
      <c r="E33" s="714">
        <f t="shared" ref="E33:F33" si="8">+E19+E32</f>
        <v>3873964972.0699997</v>
      </c>
      <c r="F33" s="714">
        <f t="shared" si="8"/>
        <v>3873964972.0699997</v>
      </c>
      <c r="G33" s="716"/>
    </row>
    <row r="34" spans="3:17" ht="24.75" customHeight="1" thickBot="1">
      <c r="C34" s="419" t="s">
        <v>789</v>
      </c>
      <c r="D34" s="420">
        <v>3703601590</v>
      </c>
      <c r="E34" s="420">
        <v>3703601590</v>
      </c>
      <c r="F34" s="420">
        <v>3703601590</v>
      </c>
      <c r="G34" s="421"/>
    </row>
    <row r="35" spans="3:17" ht="24.75" customHeight="1"/>
    <row r="36" spans="3:17" ht="24.95" customHeight="1">
      <c r="P36" s="620"/>
    </row>
    <row r="37" spans="3:17" s="620" customFormat="1" ht="24.95" customHeight="1" thickBot="1">
      <c r="C37" s="1235" t="s">
        <v>961</v>
      </c>
      <c r="D37" s="1235"/>
      <c r="E37" s="1235"/>
      <c r="F37" s="1235"/>
      <c r="G37" s="616"/>
      <c r="H37" s="412"/>
      <c r="I37" s="412"/>
      <c r="P37" s="412"/>
      <c r="Q37" s="412"/>
    </row>
    <row r="38" spans="3:17" ht="34.5" customHeight="1">
      <c r="C38" s="926" t="s">
        <v>951</v>
      </c>
      <c r="D38" s="927" t="s">
        <v>952</v>
      </c>
      <c r="E38" s="928" t="s">
        <v>953</v>
      </c>
      <c r="F38" s="929" t="s">
        <v>987</v>
      </c>
    </row>
    <row r="39" spans="3:17" ht="24.95" customHeight="1">
      <c r="C39" s="416" t="s">
        <v>786</v>
      </c>
      <c r="D39" s="930">
        <v>200000000</v>
      </c>
      <c r="E39" s="930">
        <v>516375371</v>
      </c>
      <c r="F39" s="931">
        <v>900000000</v>
      </c>
      <c r="P39" s="619"/>
    </row>
    <row r="40" spans="3:17" ht="24.95" customHeight="1" thickBot="1">
      <c r="C40" s="960" t="s">
        <v>787</v>
      </c>
      <c r="D40" s="961">
        <v>200000000</v>
      </c>
      <c r="E40" s="961">
        <v>516375371</v>
      </c>
      <c r="F40" s="962">
        <v>900000000</v>
      </c>
      <c r="G40" s="619"/>
    </row>
    <row r="41" spans="3:17" ht="24.95" customHeight="1"/>
    <row r="42" spans="3:17" ht="24.95" customHeight="1">
      <c r="E42" s="662"/>
    </row>
    <row r="43" spans="3:17" ht="24.95" customHeight="1"/>
    <row r="44" spans="3:17" ht="24.95" customHeight="1"/>
    <row r="49" spans="3:10">
      <c r="C49" s="1150" t="s">
        <v>1077</v>
      </c>
      <c r="D49" s="1150"/>
      <c r="E49" s="1150"/>
      <c r="F49" s="1150"/>
      <c r="G49" s="1150"/>
      <c r="H49" s="1150"/>
      <c r="I49" s="1150"/>
      <c r="J49" s="1150"/>
    </row>
    <row r="50" spans="3:10">
      <c r="C50" s="1150" t="s">
        <v>1155</v>
      </c>
      <c r="D50" s="1150"/>
      <c r="E50" s="1150"/>
      <c r="F50" s="1150"/>
      <c r="G50" s="1150"/>
      <c r="H50" s="1150"/>
      <c r="I50" s="1150"/>
      <c r="J50" s="1150"/>
    </row>
    <row r="51" spans="3:10">
      <c r="C51" s="1150" t="s">
        <v>1038</v>
      </c>
      <c r="D51" s="1150"/>
      <c r="E51" s="1150"/>
      <c r="F51" s="1150"/>
      <c r="G51" s="1150"/>
      <c r="H51" s="1150"/>
      <c r="I51" s="1150"/>
      <c r="J51" s="1150"/>
    </row>
    <row r="52" spans="3:10" ht="24.95" customHeight="1"/>
    <row r="53" spans="3:10" ht="24.95" customHeight="1"/>
    <row r="54" spans="3:10" ht="24.95" customHeight="1"/>
    <row r="55" spans="3:10" ht="24.95" customHeight="1"/>
    <row r="64" spans="3:10" ht="28.5" customHeight="1"/>
    <row r="65" ht="30" customHeight="1"/>
    <row r="66" ht="30" customHeight="1"/>
  </sheetData>
  <mergeCells count="11">
    <mergeCell ref="C49:J49"/>
    <mergeCell ref="C50:J50"/>
    <mergeCell ref="C51:J51"/>
    <mergeCell ref="C7:G7"/>
    <mergeCell ref="C8:G8"/>
    <mergeCell ref="C10:C11"/>
    <mergeCell ref="D10:D11"/>
    <mergeCell ref="E10:E11"/>
    <mergeCell ref="F10:F11"/>
    <mergeCell ref="G10:G11"/>
    <mergeCell ref="C37:F37"/>
  </mergeCells>
  <phoneticPr fontId="21" type="noConversion"/>
  <printOptions horizontalCentered="1"/>
  <pageMargins left="0.70866141732283472" right="0.39370078740157483" top="1.0236220472440944" bottom="0.59055118110236227" header="0.51181102362204722" footer="0.51181102362204722"/>
  <pageSetup paperSize="9" scale="67"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55"/>
  <sheetViews>
    <sheetView zoomScaleNormal="100" workbookViewId="0">
      <selection activeCell="B30" sqref="B30:D33"/>
    </sheetView>
  </sheetViews>
  <sheetFormatPr baseColWidth="10" defaultRowHeight="15"/>
  <cols>
    <col min="1" max="1" width="11.42578125" style="727"/>
    <col min="2" max="2" width="25.7109375" style="851" bestFit="1" customWidth="1"/>
    <col min="3" max="3" width="17.28515625" style="851" bestFit="1" customWidth="1"/>
    <col min="4" max="4" width="19" style="851" bestFit="1" customWidth="1"/>
    <col min="5" max="5" width="11.42578125" style="727"/>
    <col min="6" max="6" width="12.28515625" style="727" bestFit="1" customWidth="1"/>
    <col min="7" max="16384" width="11.42578125" style="727"/>
  </cols>
  <sheetData>
    <row r="7" spans="2:4">
      <c r="B7" s="1005" t="s">
        <v>1230</v>
      </c>
    </row>
    <row r="9" spans="2:4" ht="15.75" thickBot="1">
      <c r="B9" s="851" t="s">
        <v>881</v>
      </c>
    </row>
    <row r="10" spans="2:4" ht="13.5" thickBot="1">
      <c r="B10" s="1242" t="s">
        <v>674</v>
      </c>
      <c r="C10" s="1243"/>
      <c r="D10" s="1244"/>
    </row>
    <row r="11" spans="2:4" ht="20.100000000000001" customHeight="1" thickBot="1">
      <c r="B11" s="852" t="s">
        <v>790</v>
      </c>
      <c r="C11" s="853" t="s">
        <v>791</v>
      </c>
      <c r="D11" s="853" t="s">
        <v>792</v>
      </c>
    </row>
    <row r="12" spans="2:4" ht="20.100000000000001" customHeight="1" thickBot="1">
      <c r="B12" s="854"/>
      <c r="C12" s="855">
        <v>0</v>
      </c>
      <c r="D12" s="855">
        <v>0</v>
      </c>
    </row>
    <row r="13" spans="2:4" ht="20.100000000000001" customHeight="1" thickBot="1">
      <c r="B13" s="854"/>
      <c r="C13" s="855">
        <v>0</v>
      </c>
      <c r="D13" s="855">
        <v>0</v>
      </c>
    </row>
    <row r="14" spans="2:4" ht="20.100000000000001" customHeight="1" thickBot="1">
      <c r="B14" s="861" t="s">
        <v>794</v>
      </c>
      <c r="C14" s="862">
        <v>0</v>
      </c>
      <c r="D14" s="862">
        <v>0</v>
      </c>
    </row>
    <row r="15" spans="2:4" ht="20.100000000000001" customHeight="1" thickBot="1">
      <c r="B15" s="861" t="s">
        <v>793</v>
      </c>
      <c r="C15" s="862">
        <v>0</v>
      </c>
      <c r="D15" s="862">
        <v>0</v>
      </c>
    </row>
    <row r="19" spans="2:6" ht="15.75" thickBot="1"/>
    <row r="20" spans="2:6" ht="13.5" thickBot="1">
      <c r="B20" s="1242" t="s">
        <v>442</v>
      </c>
      <c r="C20" s="1243"/>
      <c r="D20" s="1244"/>
    </row>
    <row r="21" spans="2:6" ht="13.5" thickBot="1">
      <c r="B21" s="861" t="s">
        <v>790</v>
      </c>
      <c r="C21" s="862" t="s">
        <v>629</v>
      </c>
      <c r="D21" s="862" t="s">
        <v>1357</v>
      </c>
    </row>
    <row r="22" spans="2:6" ht="20.100000000000001" customHeight="1" thickBot="1">
      <c r="B22" s="854" t="s">
        <v>763</v>
      </c>
      <c r="C22" s="856">
        <v>123417300.961</v>
      </c>
      <c r="D22" s="857">
        <v>126408949</v>
      </c>
      <c r="F22" s="691"/>
    </row>
    <row r="23" spans="2:6" ht="20.100000000000001" customHeight="1" thickBot="1">
      <c r="B23" s="854" t="s">
        <v>795</v>
      </c>
      <c r="C23" s="856">
        <v>18641792</v>
      </c>
      <c r="D23" s="856">
        <v>0</v>
      </c>
      <c r="F23" s="691"/>
    </row>
    <row r="24" spans="2:6" ht="20.100000000000001" customHeight="1" thickBot="1">
      <c r="B24" s="854" t="s">
        <v>796</v>
      </c>
      <c r="C24" s="856">
        <v>0</v>
      </c>
      <c r="D24" s="856">
        <v>0</v>
      </c>
      <c r="F24" s="691"/>
    </row>
    <row r="25" spans="2:6" ht="20.100000000000001" customHeight="1" thickBot="1">
      <c r="B25" s="854" t="s">
        <v>957</v>
      </c>
      <c r="C25" s="1083">
        <v>146364839</v>
      </c>
      <c r="D25" s="856">
        <v>87954407</v>
      </c>
      <c r="F25" s="691"/>
    </row>
    <row r="26" spans="2:6" ht="20.100000000000001" customHeight="1" thickBot="1">
      <c r="B26" s="861" t="s">
        <v>247</v>
      </c>
      <c r="C26" s="863">
        <f>SUM(C22:C25)</f>
        <v>288423931.96099997</v>
      </c>
      <c r="D26" s="863">
        <f>SUM(D22:D25)</f>
        <v>214363356</v>
      </c>
    </row>
    <row r="27" spans="2:6" ht="12.75">
      <c r="B27" s="858"/>
      <c r="C27" s="859"/>
      <c r="D27" s="859"/>
    </row>
    <row r="28" spans="2:6" ht="12.75">
      <c r="B28" s="858"/>
      <c r="C28" s="859"/>
      <c r="D28" s="859"/>
    </row>
    <row r="29" spans="2:6" ht="15.75" thickBot="1">
      <c r="B29" s="860"/>
      <c r="C29" s="860"/>
      <c r="D29" s="860"/>
    </row>
    <row r="30" spans="2:6" ht="13.5" thickBot="1">
      <c r="B30" s="1242" t="s">
        <v>442</v>
      </c>
      <c r="C30" s="1243"/>
      <c r="D30" s="1244"/>
    </row>
    <row r="31" spans="2:6" ht="20.100000000000001" customHeight="1" thickBot="1">
      <c r="B31" s="861" t="s">
        <v>790</v>
      </c>
      <c r="C31" s="862" t="s">
        <v>629</v>
      </c>
      <c r="D31" s="862" t="s">
        <v>1357</v>
      </c>
    </row>
    <row r="32" spans="2:6" ht="20.100000000000001" customHeight="1" thickBot="1">
      <c r="B32" s="854" t="s">
        <v>958</v>
      </c>
      <c r="C32" s="1083">
        <v>2038671199</v>
      </c>
      <c r="D32" s="856">
        <v>285816764</v>
      </c>
    </row>
    <row r="33" spans="2:7" ht="20.100000000000001" customHeight="1" thickBot="1">
      <c r="B33" s="861" t="s">
        <v>247</v>
      </c>
      <c r="C33" s="863">
        <f>SUM(C32:C32)</f>
        <v>2038671199</v>
      </c>
      <c r="D33" s="863">
        <f>SUM(D32:D32)</f>
        <v>285816764</v>
      </c>
    </row>
    <row r="38" spans="2:7">
      <c r="B38" s="773" t="s">
        <v>881</v>
      </c>
    </row>
    <row r="39" spans="2:7" ht="15.75" thickBot="1">
      <c r="B39" s="773"/>
    </row>
    <row r="40" spans="2:7" ht="12.75">
      <c r="B40" s="1245" t="s">
        <v>797</v>
      </c>
      <c r="C40" s="1246"/>
      <c r="D40" s="1246"/>
      <c r="E40" s="1246"/>
      <c r="F40" s="1246"/>
      <c r="G40" s="1247"/>
    </row>
    <row r="41" spans="2:7" ht="51">
      <c r="B41" s="621" t="s">
        <v>798</v>
      </c>
      <c r="C41" s="754" t="s">
        <v>799</v>
      </c>
      <c r="D41" s="622" t="s">
        <v>778</v>
      </c>
      <c r="E41" s="622" t="s">
        <v>800</v>
      </c>
      <c r="F41" s="622" t="s">
        <v>801</v>
      </c>
      <c r="G41" s="623" t="s">
        <v>802</v>
      </c>
    </row>
    <row r="42" spans="2:7" ht="12.75">
      <c r="B42" s="650"/>
      <c r="C42" s="651"/>
      <c r="D42" s="651"/>
      <c r="E42" s="651"/>
      <c r="F42" s="651"/>
      <c r="G42" s="652"/>
    </row>
    <row r="43" spans="2:7" ht="12.75">
      <c r="B43" s="1248" t="s">
        <v>803</v>
      </c>
      <c r="C43" s="1249"/>
      <c r="D43" s="1249"/>
      <c r="E43" s="1249"/>
      <c r="F43" s="1249"/>
      <c r="G43" s="1250"/>
    </row>
    <row r="44" spans="2:7" ht="12.75">
      <c r="B44" s="638" t="s">
        <v>804</v>
      </c>
      <c r="C44" s="732"/>
      <c r="D44" s="732"/>
      <c r="E44" s="732"/>
      <c r="F44" s="732"/>
      <c r="G44" s="733"/>
    </row>
    <row r="45" spans="2:7" ht="13.5" thickBot="1">
      <c r="B45" s="640" t="s">
        <v>805</v>
      </c>
      <c r="C45" s="643"/>
      <c r="D45" s="643"/>
      <c r="E45" s="643"/>
      <c r="F45" s="643"/>
      <c r="G45" s="768"/>
    </row>
    <row r="53" spans="2:9" ht="12.75">
      <c r="B53" s="1141" t="s">
        <v>1077</v>
      </c>
      <c r="C53" s="1141"/>
      <c r="D53" s="1141"/>
      <c r="E53" s="1141"/>
      <c r="F53" s="1141"/>
      <c r="G53" s="1141"/>
      <c r="H53" s="819"/>
      <c r="I53" s="819"/>
    </row>
    <row r="54" spans="2:9" ht="12.75">
      <c r="B54" s="1141" t="s">
        <v>1155</v>
      </c>
      <c r="C54" s="1141"/>
      <c r="D54" s="1141"/>
      <c r="E54" s="1141"/>
      <c r="F54" s="1141"/>
      <c r="G54" s="1141"/>
      <c r="H54" s="819"/>
      <c r="I54" s="819"/>
    </row>
    <row r="55" spans="2:9" ht="12.75">
      <c r="B55" s="1141" t="s">
        <v>1038</v>
      </c>
      <c r="C55" s="1141"/>
      <c r="D55" s="1141"/>
      <c r="E55" s="1141"/>
      <c r="F55" s="1141"/>
      <c r="G55" s="1141"/>
      <c r="H55" s="819"/>
      <c r="I55" s="819"/>
    </row>
  </sheetData>
  <mergeCells count="8">
    <mergeCell ref="B53:G53"/>
    <mergeCell ref="B54:G54"/>
    <mergeCell ref="B55:G55"/>
    <mergeCell ref="B10:D10"/>
    <mergeCell ref="B20:D20"/>
    <mergeCell ref="B30:D30"/>
    <mergeCell ref="B40:G40"/>
    <mergeCell ref="B43:G4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5"/>
  <sheetViews>
    <sheetView showGridLines="0" topLeftCell="A7" zoomScale="75" zoomScaleNormal="75" workbookViewId="0">
      <selection activeCell="B14" sqref="B14:M24"/>
    </sheetView>
  </sheetViews>
  <sheetFormatPr baseColWidth="10" defaultColWidth="11.42578125" defaultRowHeight="15"/>
  <cols>
    <col min="1" max="1" width="2.140625" style="624" customWidth="1"/>
    <col min="2" max="2" width="37.85546875" style="624" customWidth="1"/>
    <col min="3" max="3" width="16" style="624" customWidth="1"/>
    <col min="4" max="4" width="15" style="624" customWidth="1"/>
    <col min="5" max="6" width="13.7109375" style="624" customWidth="1"/>
    <col min="7" max="7" width="16.42578125" style="624" customWidth="1"/>
    <col min="8" max="8" width="19.28515625" style="624" customWidth="1"/>
    <col min="9" max="9" width="14.85546875" style="624" customWidth="1"/>
    <col min="10" max="11" width="13.7109375" style="624" customWidth="1"/>
    <col min="12" max="13" width="17.85546875" style="624" bestFit="1" customWidth="1"/>
    <col min="14" max="14" width="16.28515625" style="624" bestFit="1" customWidth="1"/>
    <col min="15" max="15" width="14.42578125" style="624" bestFit="1" customWidth="1"/>
    <col min="16" max="16384" width="11.42578125" style="624"/>
  </cols>
  <sheetData>
    <row r="5" spans="2:13">
      <c r="I5" s="625"/>
      <c r="J5" s="626"/>
      <c r="K5" s="626"/>
      <c r="L5" s="626"/>
      <c r="M5" s="626"/>
    </row>
    <row r="6" spans="2:13">
      <c r="B6" s="1259"/>
      <c r="C6" s="1259"/>
      <c r="D6" s="1259"/>
      <c r="E6" s="1259"/>
      <c r="F6" s="1259"/>
      <c r="G6" s="1259"/>
      <c r="H6" s="1259"/>
      <c r="I6" s="1259"/>
      <c r="J6" s="1259"/>
      <c r="K6" s="1259"/>
      <c r="L6" s="1259"/>
      <c r="M6" s="627"/>
    </row>
    <row r="7" spans="2:13" s="629" customFormat="1" ht="18">
      <c r="B7" s="1256" t="s">
        <v>1231</v>
      </c>
      <c r="C7" s="1256"/>
      <c r="D7" s="1256"/>
      <c r="E7" s="1256"/>
      <c r="F7" s="1256"/>
      <c r="G7" s="1256"/>
      <c r="H7" s="1256"/>
      <c r="I7" s="1256"/>
      <c r="J7" s="1256"/>
      <c r="K7" s="1256"/>
      <c r="L7" s="1256"/>
      <c r="M7" s="1256"/>
    </row>
    <row r="8" spans="2:13" s="629" customFormat="1" ht="18">
      <c r="B8" s="1257" t="s">
        <v>1321</v>
      </c>
      <c r="C8" s="1257"/>
      <c r="D8" s="1257"/>
      <c r="E8" s="1257"/>
      <c r="F8" s="1257"/>
      <c r="G8" s="1257"/>
      <c r="H8" s="1257"/>
      <c r="I8" s="1257"/>
      <c r="J8" s="1257"/>
      <c r="K8" s="1257"/>
      <c r="L8" s="1257"/>
      <c r="M8" s="1257"/>
    </row>
    <row r="9" spans="2:13" s="629" customFormat="1" ht="18">
      <c r="B9" s="1258" t="s">
        <v>245</v>
      </c>
      <c r="C9" s="1258"/>
      <c r="D9" s="1258"/>
      <c r="E9" s="1258"/>
      <c r="F9" s="1258"/>
      <c r="G9" s="1258"/>
      <c r="H9" s="1258"/>
      <c r="I9" s="1258"/>
      <c r="J9" s="1258"/>
      <c r="K9" s="1258"/>
      <c r="L9" s="1258"/>
      <c r="M9" s="1258"/>
    </row>
    <row r="10" spans="2:13" s="629" customFormat="1" ht="18">
      <c r="B10" s="670"/>
      <c r="C10" s="670"/>
      <c r="D10" s="670"/>
      <c r="E10" s="670"/>
      <c r="F10" s="670"/>
      <c r="G10" s="670"/>
      <c r="H10" s="670"/>
      <c r="I10" s="670"/>
      <c r="J10" s="670"/>
      <c r="K10" s="670"/>
      <c r="L10" s="670"/>
      <c r="M10" s="628"/>
    </row>
    <row r="11" spans="2:13" s="629" customFormat="1" ht="18">
      <c r="B11" s="670"/>
      <c r="C11" s="670"/>
      <c r="D11" s="670"/>
      <c r="E11" s="670"/>
      <c r="F11" s="670"/>
      <c r="G11" s="670"/>
      <c r="H11" s="670"/>
      <c r="I11" s="670"/>
      <c r="J11" s="670"/>
      <c r="K11" s="670"/>
      <c r="L11" s="670"/>
      <c r="M11" s="628"/>
    </row>
    <row r="12" spans="2:13" s="629" customFormat="1" ht="18">
      <c r="B12" s="1270" t="s">
        <v>1320</v>
      </c>
      <c r="C12" s="1270"/>
      <c r="D12" s="1270"/>
      <c r="E12" s="1270"/>
      <c r="F12" s="1270"/>
      <c r="G12" s="1270"/>
      <c r="H12" s="1270"/>
      <c r="I12" s="1270"/>
      <c r="J12" s="1270"/>
      <c r="K12" s="1270"/>
      <c r="L12" s="1270"/>
      <c r="M12" s="1270"/>
    </row>
    <row r="13" spans="2:13" ht="15.75" thickBot="1">
      <c r="B13" s="630"/>
      <c r="C13" s="630"/>
      <c r="D13" s="630"/>
      <c r="E13" s="630"/>
      <c r="F13" s="630"/>
      <c r="G13" s="630"/>
      <c r="H13" s="630"/>
      <c r="I13" s="630"/>
      <c r="J13" s="630"/>
      <c r="K13" s="630"/>
      <c r="L13" s="630"/>
      <c r="M13" s="630"/>
    </row>
    <row r="14" spans="2:13" ht="15.75" thickBot="1">
      <c r="B14" s="1260" t="s">
        <v>291</v>
      </c>
      <c r="C14" s="1263" t="s">
        <v>288</v>
      </c>
      <c r="D14" s="1264"/>
      <c r="E14" s="1264"/>
      <c r="F14" s="1264"/>
      <c r="G14" s="1265"/>
      <c r="H14" s="1275" t="s">
        <v>289</v>
      </c>
      <c r="I14" s="1276"/>
      <c r="J14" s="1276"/>
      <c r="K14" s="1276"/>
      <c r="L14" s="1276"/>
      <c r="M14" s="1277"/>
    </row>
    <row r="15" spans="2:13">
      <c r="B15" s="1261"/>
      <c r="C15" s="1266" t="s">
        <v>806</v>
      </c>
      <c r="D15" s="1252" t="s">
        <v>292</v>
      </c>
      <c r="E15" s="1271" t="s">
        <v>293</v>
      </c>
      <c r="F15" s="1268" t="s">
        <v>807</v>
      </c>
      <c r="G15" s="1273" t="s">
        <v>808</v>
      </c>
      <c r="H15" s="1268" t="s">
        <v>663</v>
      </c>
      <c r="I15" s="1252" t="s">
        <v>292</v>
      </c>
      <c r="J15" s="1252" t="s">
        <v>293</v>
      </c>
      <c r="K15" s="1254" t="s">
        <v>807</v>
      </c>
      <c r="L15" s="1268" t="s">
        <v>664</v>
      </c>
      <c r="M15" s="1252" t="s">
        <v>665</v>
      </c>
    </row>
    <row r="16" spans="2:13" ht="28.5" customHeight="1" thickBot="1">
      <c r="B16" s="1262"/>
      <c r="C16" s="1267"/>
      <c r="D16" s="1253"/>
      <c r="E16" s="1272"/>
      <c r="F16" s="1269"/>
      <c r="G16" s="1274"/>
      <c r="H16" s="1269"/>
      <c r="I16" s="1253"/>
      <c r="J16" s="1253"/>
      <c r="K16" s="1255"/>
      <c r="L16" s="1269"/>
      <c r="M16" s="1253"/>
    </row>
    <row r="17" spans="2:15" ht="24.95" customHeight="1">
      <c r="B17" s="694" t="s">
        <v>1199</v>
      </c>
      <c r="C17" s="695">
        <v>116069695</v>
      </c>
      <c r="D17" s="699">
        <v>0</v>
      </c>
      <c r="E17" s="700">
        <v>0</v>
      </c>
      <c r="F17" s="703">
        <v>0</v>
      </c>
      <c r="G17" s="699">
        <f t="shared" ref="G17:G22" si="0">+C17+D17-E17+F17</f>
        <v>116069695</v>
      </c>
      <c r="H17" s="695">
        <v>48844553.145910084</v>
      </c>
      <c r="I17" s="703">
        <v>0</v>
      </c>
      <c r="J17" s="700">
        <v>0</v>
      </c>
      <c r="K17" s="700">
        <v>0</v>
      </c>
      <c r="L17" s="708">
        <f>+H17+I17-J17+K17</f>
        <v>48844553.145910084</v>
      </c>
      <c r="M17" s="699">
        <f>+G17-L17</f>
        <v>67225141.854089916</v>
      </c>
      <c r="O17" s="631"/>
    </row>
    <row r="18" spans="2:15" ht="24.95" customHeight="1">
      <c r="B18" s="694" t="s">
        <v>301</v>
      </c>
      <c r="C18" s="696">
        <v>106554256</v>
      </c>
      <c r="D18" s="697">
        <v>1238182</v>
      </c>
      <c r="E18" s="701">
        <v>0</v>
      </c>
      <c r="F18" s="704">
        <v>0</v>
      </c>
      <c r="G18" s="697">
        <f t="shared" si="0"/>
        <v>107792438</v>
      </c>
      <c r="H18" s="696">
        <v>60930365.839693099</v>
      </c>
      <c r="I18" s="704">
        <v>0</v>
      </c>
      <c r="J18" s="701">
        <v>0</v>
      </c>
      <c r="K18" s="701">
        <v>0</v>
      </c>
      <c r="L18" s="709">
        <f t="shared" ref="L18:L22" si="1">+H18+I18-J18+K18</f>
        <v>60930365.839693099</v>
      </c>
      <c r="M18" s="697">
        <f t="shared" ref="M18:M22" si="2">+G18-L18</f>
        <v>46862072.160306901</v>
      </c>
    </row>
    <row r="19" spans="2:15" ht="24.95" customHeight="1">
      <c r="B19" s="694" t="s">
        <v>811</v>
      </c>
      <c r="C19" s="697">
        <v>8403295</v>
      </c>
      <c r="D19" s="697">
        <v>0</v>
      </c>
      <c r="E19" s="701">
        <v>0</v>
      </c>
      <c r="F19" s="704">
        <v>0</v>
      </c>
      <c r="G19" s="697">
        <f t="shared" si="0"/>
        <v>8403295</v>
      </c>
      <c r="H19" s="706">
        <v>5681654.579914635</v>
      </c>
      <c r="I19" s="706">
        <v>0</v>
      </c>
      <c r="J19" s="701">
        <v>0</v>
      </c>
      <c r="K19" s="701">
        <v>0</v>
      </c>
      <c r="L19" s="709">
        <f t="shared" si="1"/>
        <v>5681654.579914635</v>
      </c>
      <c r="M19" s="697">
        <f t="shared" si="2"/>
        <v>2721640.420085365</v>
      </c>
    </row>
    <row r="20" spans="2:15" ht="24.95" customHeight="1">
      <c r="B20" s="694" t="s">
        <v>924</v>
      </c>
      <c r="C20" s="697">
        <v>92766114</v>
      </c>
      <c r="D20" s="697">
        <v>0</v>
      </c>
      <c r="E20" s="701">
        <v>0</v>
      </c>
      <c r="F20" s="704">
        <v>0</v>
      </c>
      <c r="G20" s="697">
        <f t="shared" si="0"/>
        <v>92766114</v>
      </c>
      <c r="H20" s="706">
        <v>45986241.547726057</v>
      </c>
      <c r="I20" s="706">
        <v>0</v>
      </c>
      <c r="J20" s="701">
        <v>0</v>
      </c>
      <c r="K20" s="701">
        <v>0</v>
      </c>
      <c r="L20" s="709">
        <f t="shared" si="1"/>
        <v>45986241.547726057</v>
      </c>
      <c r="M20" s="697">
        <f t="shared" si="2"/>
        <v>46779872.452273943</v>
      </c>
    </row>
    <row r="21" spans="2:15" ht="24.95" customHeight="1">
      <c r="B21" s="694" t="s">
        <v>812</v>
      </c>
      <c r="C21" s="697">
        <v>11551584</v>
      </c>
      <c r="D21" s="697">
        <v>10261818</v>
      </c>
      <c r="E21" s="701">
        <v>0</v>
      </c>
      <c r="F21" s="704">
        <v>0</v>
      </c>
      <c r="G21" s="697">
        <f t="shared" si="0"/>
        <v>21813402</v>
      </c>
      <c r="H21" s="706">
        <v>2766206.5148332892</v>
      </c>
      <c r="I21" s="706">
        <v>0</v>
      </c>
      <c r="J21" s="701">
        <v>0</v>
      </c>
      <c r="K21" s="701">
        <v>0</v>
      </c>
      <c r="L21" s="709">
        <f t="shared" si="1"/>
        <v>2766206.5148332892</v>
      </c>
      <c r="M21" s="697">
        <f t="shared" si="2"/>
        <v>19047195.48516671</v>
      </c>
    </row>
    <row r="22" spans="2:15" ht="24.95" customHeight="1" thickBot="1">
      <c r="B22" s="694" t="s">
        <v>461</v>
      </c>
      <c r="C22" s="698">
        <v>34545455</v>
      </c>
      <c r="D22" s="698">
        <v>0</v>
      </c>
      <c r="E22" s="702">
        <v>0</v>
      </c>
      <c r="F22" s="705">
        <v>0</v>
      </c>
      <c r="G22" s="698">
        <f t="shared" si="0"/>
        <v>34545455</v>
      </c>
      <c r="H22" s="707">
        <v>11330910.439999999</v>
      </c>
      <c r="I22" s="707">
        <v>0</v>
      </c>
      <c r="J22" s="702">
        <v>0</v>
      </c>
      <c r="K22" s="702">
        <v>0</v>
      </c>
      <c r="L22" s="710">
        <f t="shared" si="1"/>
        <v>11330910.439999999</v>
      </c>
      <c r="M22" s="698">
        <f t="shared" si="2"/>
        <v>23214544.560000002</v>
      </c>
    </row>
    <row r="23" spans="2:15" ht="24.95" customHeight="1" thickBot="1">
      <c r="B23" s="717" t="s">
        <v>809</v>
      </c>
      <c r="C23" s="718">
        <f t="shared" ref="C23:L23" si="3">SUM(C17:C22)</f>
        <v>369890399</v>
      </c>
      <c r="D23" s="718">
        <f t="shared" si="3"/>
        <v>11500000</v>
      </c>
      <c r="E23" s="718">
        <f t="shared" si="3"/>
        <v>0</v>
      </c>
      <c r="F23" s="718">
        <f t="shared" si="3"/>
        <v>0</v>
      </c>
      <c r="G23" s="718">
        <f t="shared" si="3"/>
        <v>381390399</v>
      </c>
      <c r="H23" s="718">
        <f t="shared" si="3"/>
        <v>175539932.06807718</v>
      </c>
      <c r="I23" s="719">
        <f t="shared" si="3"/>
        <v>0</v>
      </c>
      <c r="J23" s="718">
        <f t="shared" si="3"/>
        <v>0</v>
      </c>
      <c r="K23" s="720">
        <f t="shared" si="3"/>
        <v>0</v>
      </c>
      <c r="L23" s="719">
        <f t="shared" si="3"/>
        <v>175539932.06807718</v>
      </c>
      <c r="M23" s="718">
        <f>+G23-L23</f>
        <v>205850466.93192282</v>
      </c>
      <c r="N23" s="691"/>
      <c r="O23" s="691"/>
    </row>
    <row r="24" spans="2:15" ht="24.95" customHeight="1" thickBot="1">
      <c r="B24" s="663" t="s">
        <v>810</v>
      </c>
      <c r="C24" s="664">
        <v>336953582</v>
      </c>
      <c r="D24" s="632">
        <v>32936817</v>
      </c>
      <c r="E24" s="664">
        <v>0</v>
      </c>
      <c r="F24" s="664">
        <v>0</v>
      </c>
      <c r="G24" s="632">
        <v>369890399</v>
      </c>
      <c r="H24" s="664">
        <v>141558779</v>
      </c>
      <c r="I24" s="632">
        <v>33981153.068077169</v>
      </c>
      <c r="J24" s="664">
        <v>0</v>
      </c>
      <c r="K24" s="671">
        <v>0</v>
      </c>
      <c r="L24" s="682">
        <v>175539932.06807718</v>
      </c>
      <c r="M24" s="664">
        <v>194350466.93192282</v>
      </c>
    </row>
    <row r="25" spans="2:15">
      <c r="G25" s="631"/>
      <c r="M25" s="633"/>
    </row>
    <row r="26" spans="2:15">
      <c r="G26" s="631"/>
      <c r="H26" s="631"/>
    </row>
    <row r="27" spans="2:15">
      <c r="B27" s="635"/>
      <c r="C27" s="636"/>
      <c r="D27" s="636"/>
      <c r="E27" s="636"/>
      <c r="F27" s="636"/>
      <c r="G27" s="636"/>
      <c r="H27" s="636"/>
      <c r="I27" s="636"/>
      <c r="J27" s="635"/>
      <c r="K27" s="635"/>
      <c r="L27" s="635"/>
      <c r="M27" s="637"/>
    </row>
    <row r="28" spans="2:15">
      <c r="B28" s="635"/>
      <c r="C28" s="636"/>
      <c r="D28" s="636"/>
      <c r="E28" s="636"/>
      <c r="F28" s="636"/>
      <c r="G28" s="636"/>
      <c r="H28" s="636"/>
      <c r="I28" s="636"/>
      <c r="J28" s="635"/>
      <c r="K28" s="635"/>
      <c r="L28" s="635"/>
      <c r="M28" s="637"/>
    </row>
    <row r="29" spans="2:15">
      <c r="B29" s="635"/>
      <c r="C29" s="636"/>
      <c r="D29" s="636"/>
      <c r="E29" s="636"/>
      <c r="F29" s="636"/>
      <c r="G29" s="636"/>
      <c r="H29" s="636"/>
      <c r="I29" s="636"/>
      <c r="J29" s="635"/>
      <c r="K29" s="635"/>
      <c r="L29" s="635"/>
      <c r="M29" s="637"/>
    </row>
    <row r="30" spans="2:15">
      <c r="B30" s="676"/>
      <c r="C30" s="677"/>
      <c r="D30" s="677"/>
      <c r="E30" s="677"/>
      <c r="F30" s="677"/>
      <c r="G30" s="677"/>
      <c r="H30" s="677"/>
      <c r="I30" s="677"/>
      <c r="J30" s="676"/>
      <c r="K30" s="676"/>
      <c r="L30" s="676"/>
      <c r="M30" s="678"/>
    </row>
    <row r="31" spans="2:15">
      <c r="B31" s="676"/>
      <c r="C31" s="677"/>
      <c r="D31" s="676"/>
      <c r="E31" s="676"/>
      <c r="F31" s="676"/>
      <c r="G31" s="676"/>
      <c r="H31" s="676"/>
      <c r="I31" s="676"/>
      <c r="J31" s="676"/>
      <c r="K31" s="676"/>
      <c r="L31" s="676"/>
      <c r="M31" s="630"/>
    </row>
    <row r="32" spans="2:15">
      <c r="B32" s="1251" t="s">
        <v>1077</v>
      </c>
      <c r="C32" s="1251"/>
      <c r="D32" s="1251"/>
      <c r="E32" s="1251"/>
      <c r="F32" s="1251"/>
      <c r="G32" s="1251"/>
      <c r="H32" s="1251"/>
      <c r="I32" s="1251"/>
      <c r="J32" s="1251"/>
      <c r="K32" s="1251"/>
      <c r="L32" s="1251"/>
      <c r="M32" s="1251"/>
    </row>
    <row r="33" spans="2:13">
      <c r="B33" s="1251" t="s">
        <v>1155</v>
      </c>
      <c r="C33" s="1251"/>
      <c r="D33" s="1251"/>
      <c r="E33" s="1251"/>
      <c r="F33" s="1251"/>
      <c r="G33" s="1251"/>
      <c r="H33" s="1251"/>
      <c r="I33" s="1251"/>
      <c r="J33" s="1251"/>
      <c r="K33" s="1251"/>
      <c r="L33" s="1251"/>
      <c r="M33" s="1251"/>
    </row>
    <row r="34" spans="2:13">
      <c r="B34" s="1251" t="s">
        <v>1038</v>
      </c>
      <c r="C34" s="1251"/>
      <c r="D34" s="1251"/>
      <c r="E34" s="1251"/>
      <c r="F34" s="1251"/>
      <c r="G34" s="1251"/>
      <c r="H34" s="1251"/>
      <c r="I34" s="1251"/>
      <c r="J34" s="1251"/>
      <c r="K34" s="1251"/>
      <c r="L34" s="1251"/>
      <c r="M34" s="1251"/>
    </row>
    <row r="35" spans="2:13">
      <c r="B35" s="676"/>
      <c r="C35" s="677"/>
      <c r="D35" s="676"/>
      <c r="E35" s="676"/>
      <c r="F35" s="676"/>
      <c r="G35" s="676"/>
      <c r="H35" s="676"/>
      <c r="I35" s="676"/>
      <c r="J35" s="676"/>
      <c r="K35" s="676"/>
      <c r="L35" s="676"/>
      <c r="M35" s="630"/>
    </row>
    <row r="36" spans="2:13">
      <c r="B36" s="635"/>
      <c r="C36" s="636"/>
      <c r="D36" s="635"/>
      <c r="E36" s="635"/>
      <c r="F36" s="635"/>
      <c r="G36" s="635"/>
      <c r="H36" s="635"/>
      <c r="I36" s="635"/>
      <c r="J36" s="635"/>
      <c r="K36" s="635"/>
      <c r="L36" s="635"/>
    </row>
    <row r="37" spans="2:13">
      <c r="B37" s="635"/>
      <c r="C37" s="636"/>
      <c r="D37" s="635"/>
      <c r="E37" s="635"/>
      <c r="F37" s="635"/>
      <c r="G37" s="635"/>
      <c r="H37" s="635"/>
      <c r="I37" s="635"/>
      <c r="J37" s="635"/>
      <c r="K37" s="635"/>
      <c r="L37" s="635"/>
    </row>
    <row r="38" spans="2:13">
      <c r="B38" s="635"/>
      <c r="C38" s="636"/>
      <c r="D38" s="635"/>
      <c r="E38" s="635"/>
      <c r="F38" s="635"/>
      <c r="G38" s="635"/>
      <c r="H38" s="635"/>
      <c r="I38" s="635"/>
      <c r="J38" s="635"/>
      <c r="K38" s="635"/>
      <c r="L38" s="635"/>
    </row>
    <row r="39" spans="2:13">
      <c r="B39" s="635"/>
      <c r="C39" s="636"/>
      <c r="D39" s="635"/>
      <c r="E39" s="635"/>
      <c r="F39" s="635"/>
      <c r="G39" s="635"/>
      <c r="H39" s="635"/>
      <c r="I39" s="635"/>
      <c r="J39" s="635"/>
      <c r="K39" s="635"/>
      <c r="L39" s="635"/>
    </row>
    <row r="40" spans="2:13">
      <c r="B40" s="635"/>
      <c r="C40" s="636"/>
      <c r="D40" s="635"/>
      <c r="E40" s="635"/>
      <c r="F40" s="635"/>
      <c r="G40" s="635"/>
      <c r="H40" s="635"/>
      <c r="I40" s="635"/>
      <c r="J40" s="635"/>
      <c r="K40" s="635"/>
      <c r="L40" s="635"/>
    </row>
    <row r="41" spans="2:13">
      <c r="B41" s="635"/>
      <c r="C41" s="636"/>
      <c r="D41" s="635"/>
      <c r="E41" s="635"/>
      <c r="F41" s="635"/>
      <c r="G41" s="635"/>
      <c r="H41" s="635"/>
      <c r="I41" s="635"/>
      <c r="J41" s="635"/>
      <c r="K41" s="635"/>
      <c r="L41" s="635"/>
    </row>
    <row r="42" spans="2:13">
      <c r="B42" s="635"/>
      <c r="C42" s="636"/>
      <c r="D42" s="635"/>
      <c r="E42" s="635"/>
      <c r="F42" s="635"/>
      <c r="G42" s="635"/>
      <c r="H42" s="635"/>
      <c r="I42" s="635"/>
      <c r="J42" s="635"/>
      <c r="K42" s="635"/>
      <c r="L42" s="635"/>
    </row>
    <row r="43" spans="2:13">
      <c r="B43" s="635"/>
      <c r="C43" s="636"/>
      <c r="D43" s="635"/>
      <c r="E43" s="635"/>
      <c r="F43" s="635"/>
      <c r="G43" s="635"/>
      <c r="H43" s="635"/>
      <c r="I43" s="635"/>
      <c r="J43" s="635"/>
      <c r="K43" s="635"/>
      <c r="L43" s="635"/>
    </row>
    <row r="44" spans="2:13">
      <c r="C44" s="637"/>
    </row>
    <row r="45" spans="2:13">
      <c r="C45" s="637"/>
    </row>
  </sheetData>
  <mergeCells count="22">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 ref="B32:M32"/>
    <mergeCell ref="B33:M33"/>
    <mergeCell ref="B34:M34"/>
    <mergeCell ref="J15:J16"/>
    <mergeCell ref="K15:K16"/>
    <mergeCell ref="I15:I1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23"/>
  <sheetViews>
    <sheetView workbookViewId="0">
      <selection activeCell="K19" sqref="K19"/>
    </sheetView>
  </sheetViews>
  <sheetFormatPr baseColWidth="10" defaultRowHeight="12.75"/>
  <cols>
    <col min="1" max="1" width="11.42578125" style="727"/>
    <col min="2" max="2" width="27" style="727" bestFit="1" customWidth="1"/>
    <col min="3" max="4" width="11.85546875" style="727" bestFit="1" customWidth="1"/>
    <col min="5" max="5" width="15.28515625" style="727" bestFit="1" customWidth="1"/>
    <col min="6" max="6" width="15.42578125" style="727" bestFit="1" customWidth="1"/>
    <col min="7" max="16384" width="11.42578125" style="727"/>
  </cols>
  <sheetData>
    <row r="5" spans="2:6" ht="14.25">
      <c r="B5" s="987" t="s">
        <v>1232</v>
      </c>
    </row>
    <row r="6" spans="2:6" ht="14.25">
      <c r="B6" s="813" t="s">
        <v>1006</v>
      </c>
    </row>
    <row r="7" spans="2:6" ht="13.5" thickBot="1"/>
    <row r="8" spans="2:6">
      <c r="B8" s="847" t="s">
        <v>790</v>
      </c>
      <c r="C8" s="848" t="s">
        <v>814</v>
      </c>
      <c r="D8" s="848" t="s">
        <v>315</v>
      </c>
      <c r="E8" s="848" t="s">
        <v>185</v>
      </c>
      <c r="F8" s="849" t="s">
        <v>815</v>
      </c>
    </row>
    <row r="9" spans="2:6">
      <c r="B9" s="650"/>
      <c r="C9" s="655"/>
      <c r="D9" s="655"/>
      <c r="E9" s="655"/>
      <c r="F9" s="725"/>
    </row>
    <row r="10" spans="2:6">
      <c r="B10" s="638" t="s">
        <v>978</v>
      </c>
      <c r="C10" s="604">
        <v>0</v>
      </c>
      <c r="D10" s="605">
        <f>SUM(D9)</f>
        <v>0</v>
      </c>
      <c r="E10" s="605">
        <f>SUM(E9)</f>
        <v>0</v>
      </c>
      <c r="F10" s="639">
        <f>SUM(F9)</f>
        <v>0</v>
      </c>
    </row>
    <row r="11" spans="2:6" ht="13.5" thickBot="1">
      <c r="B11" s="640" t="s">
        <v>979</v>
      </c>
      <c r="C11" s="641">
        <v>0</v>
      </c>
      <c r="D11" s="644">
        <v>0</v>
      </c>
      <c r="E11" s="644">
        <v>0</v>
      </c>
      <c r="F11" s="645">
        <f>SUM(F10)</f>
        <v>0</v>
      </c>
    </row>
    <row r="21" spans="2:7">
      <c r="B21" s="1141" t="s">
        <v>1077</v>
      </c>
      <c r="C21" s="1141"/>
      <c r="D21" s="1141"/>
      <c r="E21" s="1141"/>
      <c r="F21" s="1141"/>
      <c r="G21" s="819"/>
    </row>
    <row r="22" spans="2:7">
      <c r="B22" s="1141" t="s">
        <v>1155</v>
      </c>
      <c r="C22" s="1141"/>
      <c r="D22" s="1141"/>
      <c r="E22" s="1141"/>
      <c r="F22" s="1141"/>
      <c r="G22" s="819"/>
    </row>
    <row r="23" spans="2:7">
      <c r="B23" s="1141" t="s">
        <v>1038</v>
      </c>
      <c r="C23" s="1141"/>
      <c r="D23" s="1141"/>
      <c r="E23" s="1141"/>
      <c r="F23" s="1141"/>
      <c r="G23" s="819"/>
    </row>
  </sheetData>
  <mergeCells count="3">
    <mergeCell ref="B21:F21"/>
    <mergeCell ref="B22:F22"/>
    <mergeCell ref="B23:F2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22"/>
  <sheetViews>
    <sheetView zoomScale="89" zoomScaleNormal="89" workbookViewId="0">
      <selection activeCell="H13" sqref="H13"/>
    </sheetView>
  </sheetViews>
  <sheetFormatPr baseColWidth="10" defaultRowHeight="12.75"/>
  <cols>
    <col min="1" max="1" width="11.42578125" style="558"/>
    <col min="2" max="2" width="23.85546875" style="558" customWidth="1"/>
    <col min="3" max="3" width="12.85546875" style="558" bestFit="1" customWidth="1"/>
    <col min="4" max="4" width="11.42578125" style="558" bestFit="1" customWidth="1"/>
    <col min="5" max="5" width="16" style="558" bestFit="1" customWidth="1"/>
    <col min="6" max="6" width="16.85546875" style="558" bestFit="1" customWidth="1"/>
    <col min="7" max="7" width="11.42578125" style="558"/>
    <col min="8" max="8" width="15.42578125" style="558" bestFit="1" customWidth="1"/>
    <col min="9" max="10" width="11.42578125" style="558"/>
    <col min="11" max="14" width="11.42578125" style="727"/>
    <col min="15" max="16384" width="11.42578125" style="558"/>
  </cols>
  <sheetData>
    <row r="5" spans="2:9" ht="18">
      <c r="B5" s="1004" t="s">
        <v>1250</v>
      </c>
    </row>
    <row r="7" spans="2:9" ht="20.100000000000001" customHeight="1" thickBot="1"/>
    <row r="8" spans="2:9" ht="20.100000000000001" customHeight="1">
      <c r="B8" s="847" t="s">
        <v>790</v>
      </c>
      <c r="C8" s="848" t="s">
        <v>814</v>
      </c>
      <c r="D8" s="848" t="s">
        <v>315</v>
      </c>
      <c r="E8" s="848" t="s">
        <v>185</v>
      </c>
      <c r="F8" s="849" t="s">
        <v>815</v>
      </c>
    </row>
    <row r="9" spans="2:9" ht="20.100000000000001" customHeight="1">
      <c r="B9" s="650" t="s">
        <v>357</v>
      </c>
      <c r="C9" s="655">
        <v>41367931</v>
      </c>
      <c r="D9" s="655">
        <v>0</v>
      </c>
      <c r="E9" s="655">
        <v>-30911974</v>
      </c>
      <c r="F9" s="725">
        <f>+C9+D9+E9</f>
        <v>10455957</v>
      </c>
    </row>
    <row r="10" spans="2:9" ht="20.100000000000001" customHeight="1">
      <c r="B10" s="638" t="s">
        <v>978</v>
      </c>
      <c r="C10" s="605">
        <f>SUM(C9)</f>
        <v>41367931</v>
      </c>
      <c r="D10" s="605">
        <f>SUM(D9)</f>
        <v>0</v>
      </c>
      <c r="E10" s="605">
        <f>SUM(E9)</f>
        <v>-30911974</v>
      </c>
      <c r="F10" s="639">
        <f>SUM(F9)</f>
        <v>10455957</v>
      </c>
      <c r="H10" s="749"/>
      <c r="I10" s="749"/>
    </row>
    <row r="11" spans="2:9" ht="20.100000000000001" customHeight="1" thickBot="1">
      <c r="B11" s="640" t="s">
        <v>979</v>
      </c>
      <c r="C11" s="644">
        <v>41367931</v>
      </c>
      <c r="D11" s="644">
        <v>0</v>
      </c>
      <c r="E11" s="644">
        <v>-30911974</v>
      </c>
      <c r="F11" s="645">
        <v>10455957</v>
      </c>
      <c r="H11" s="691"/>
      <c r="I11" s="749"/>
    </row>
    <row r="12" spans="2:9" ht="20.100000000000001" customHeight="1"/>
    <row r="13" spans="2:9" ht="20.100000000000001" customHeight="1"/>
    <row r="14" spans="2:9" ht="20.100000000000001" customHeight="1"/>
    <row r="15" spans="2:9" ht="20.100000000000001" customHeight="1"/>
    <row r="16" spans="2:9" ht="20.100000000000001" customHeight="1"/>
    <row r="17" spans="2:6" ht="20.100000000000001" customHeight="1"/>
    <row r="18" spans="2:6" ht="20.100000000000001" customHeight="1"/>
    <row r="19" spans="2:6" ht="20.100000000000001" customHeight="1"/>
    <row r="20" spans="2:6" ht="20.100000000000001" customHeight="1">
      <c r="B20" s="1141" t="s">
        <v>1077</v>
      </c>
      <c r="C20" s="1141"/>
      <c r="D20" s="1141"/>
      <c r="E20" s="1141"/>
      <c r="F20" s="1141"/>
    </row>
    <row r="21" spans="2:6">
      <c r="B21" s="1141" t="s">
        <v>1155</v>
      </c>
      <c r="C21" s="1141"/>
      <c r="D21" s="1141"/>
      <c r="E21" s="1141"/>
      <c r="F21" s="1141"/>
    </row>
    <row r="22" spans="2:6">
      <c r="B22" s="1141" t="s">
        <v>1038</v>
      </c>
      <c r="C22" s="1141"/>
      <c r="D22" s="1141"/>
      <c r="E22" s="1141"/>
      <c r="F22" s="1141"/>
    </row>
  </sheetData>
  <mergeCells count="3">
    <mergeCell ref="B20:F20"/>
    <mergeCell ref="B21:F21"/>
    <mergeCell ref="B22:F22"/>
  </mergeCells>
  <pageMargins left="0.7" right="0.7" top="0.75" bottom="0.75" header="0.3" footer="0.3"/>
  <pageSetup orientation="portrait" r:id="rId1"/>
  <ignoredErrors>
    <ignoredError sqref="F10"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24"/>
  <sheetViews>
    <sheetView workbookViewId="0">
      <selection activeCell="G8" sqref="G8"/>
    </sheetView>
  </sheetViews>
  <sheetFormatPr baseColWidth="10" defaultRowHeight="12.75"/>
  <cols>
    <col min="1" max="1" width="11.42578125" style="727"/>
    <col min="2" max="2" width="13.85546875" style="558" customWidth="1"/>
    <col min="3" max="4" width="13.42578125" style="558" bestFit="1" customWidth="1"/>
    <col min="5" max="16384" width="11.42578125" style="727"/>
  </cols>
  <sheetData>
    <row r="5" spans="2:4">
      <c r="B5" s="964" t="s">
        <v>1251</v>
      </c>
    </row>
    <row r="7" spans="2:4" ht="14.25">
      <c r="B7" s="774" t="s">
        <v>1023</v>
      </c>
    </row>
    <row r="8" spans="2:4" ht="15" thickBot="1">
      <c r="B8" s="774"/>
    </row>
    <row r="9" spans="2:4">
      <c r="B9" s="847" t="s">
        <v>790</v>
      </c>
      <c r="C9" s="848" t="s">
        <v>813</v>
      </c>
      <c r="D9" s="849" t="s">
        <v>816</v>
      </c>
    </row>
    <row r="10" spans="2:4">
      <c r="B10" s="650"/>
      <c r="C10" s="651">
        <v>0</v>
      </c>
      <c r="D10" s="652"/>
    </row>
    <row r="11" spans="2:4">
      <c r="B11" s="650"/>
      <c r="C11" s="651">
        <v>0</v>
      </c>
      <c r="D11" s="652"/>
    </row>
    <row r="12" spans="2:4">
      <c r="B12" s="638" t="s">
        <v>794</v>
      </c>
      <c r="C12" s="604"/>
      <c r="D12" s="642"/>
    </row>
    <row r="13" spans="2:4" ht="13.5" thickBot="1">
      <c r="B13" s="640" t="s">
        <v>793</v>
      </c>
      <c r="C13" s="641"/>
      <c r="D13" s="820"/>
    </row>
    <row r="22" spans="2:6">
      <c r="B22" s="1141" t="s">
        <v>1077</v>
      </c>
      <c r="C22" s="1141"/>
      <c r="D22" s="1141"/>
      <c r="E22" s="819"/>
      <c r="F22" s="819"/>
    </row>
    <row r="23" spans="2:6">
      <c r="B23" s="1141" t="s">
        <v>1155</v>
      </c>
      <c r="C23" s="1141"/>
      <c r="D23" s="1141"/>
      <c r="E23" s="819"/>
      <c r="F23" s="819"/>
    </row>
    <row r="24" spans="2:6">
      <c r="B24" s="1141" t="s">
        <v>1038</v>
      </c>
      <c r="C24" s="1141"/>
      <c r="D24" s="1141"/>
      <c r="E24" s="819"/>
      <c r="F24" s="819"/>
    </row>
  </sheetData>
  <mergeCells count="3">
    <mergeCell ref="B22:D22"/>
    <mergeCell ref="B23:D23"/>
    <mergeCell ref="B24:D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140" t="s">
        <v>0</v>
      </c>
      <c r="B1" s="1140"/>
      <c r="C1" s="1140"/>
      <c r="D1" s="1140"/>
      <c r="E1" s="1140"/>
      <c r="F1" s="1140"/>
      <c r="G1" s="1140"/>
      <c r="H1" s="3"/>
    </row>
    <row r="2" spans="1:8">
      <c r="A2" s="1140" t="s">
        <v>1</v>
      </c>
      <c r="B2" s="1140"/>
      <c r="C2" s="1140"/>
      <c r="D2" s="1140"/>
      <c r="E2" s="1140"/>
      <c r="F2" s="1140"/>
      <c r="G2" s="1140"/>
      <c r="H2" s="3"/>
    </row>
    <row r="3" spans="1:8">
      <c r="A3" s="1140" t="s">
        <v>2</v>
      </c>
      <c r="B3" s="1140"/>
      <c r="C3" s="1140"/>
      <c r="D3" s="1140"/>
      <c r="E3" s="1140"/>
      <c r="F3" s="1140"/>
      <c r="G3" s="1140"/>
      <c r="H3" s="3"/>
    </row>
    <row r="4" spans="1:8">
      <c r="A4" s="1140" t="s">
        <v>3</v>
      </c>
      <c r="B4" s="1140"/>
      <c r="C4" s="1140"/>
      <c r="D4" s="1140"/>
      <c r="E4" s="1140"/>
      <c r="F4" s="1140"/>
      <c r="G4" s="1140"/>
      <c r="H4" s="3"/>
    </row>
    <row r="5" spans="1:8">
      <c r="A5" s="1140" t="s">
        <v>376</v>
      </c>
      <c r="B5" s="1140"/>
      <c r="C5" s="1140"/>
      <c r="D5" s="1140"/>
      <c r="E5" s="1140"/>
      <c r="F5" s="1140"/>
      <c r="G5" s="1140"/>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377</v>
      </c>
    </row>
    <row r="12" spans="1:8">
      <c r="C12" s="1" t="s">
        <v>379</v>
      </c>
    </row>
    <row r="13" spans="1:8">
      <c r="C13" t="s">
        <v>380</v>
      </c>
    </row>
    <row r="14" spans="1:8">
      <c r="C14" t="s">
        <v>381</v>
      </c>
    </row>
    <row r="15" spans="1:8">
      <c r="C15" t="s">
        <v>382</v>
      </c>
    </row>
    <row r="16" spans="1:8">
      <c r="C16" t="s">
        <v>383</v>
      </c>
    </row>
    <row r="17" spans="2:10">
      <c r="B17"/>
      <c r="C17" t="s">
        <v>384</v>
      </c>
      <c r="D17"/>
      <c r="E17"/>
      <c r="F17"/>
      <c r="G17"/>
      <c r="H17"/>
      <c r="J17"/>
    </row>
    <row r="18" spans="2:10">
      <c r="B18"/>
      <c r="C18" t="s">
        <v>385</v>
      </c>
      <c r="D18"/>
      <c r="E18"/>
      <c r="F18"/>
      <c r="G18"/>
      <c r="H18"/>
      <c r="J18"/>
    </row>
    <row r="19" spans="2:10">
      <c r="B19"/>
      <c r="C19" t="s">
        <v>386</v>
      </c>
      <c r="D19"/>
      <c r="E19"/>
      <c r="F19"/>
      <c r="G19"/>
      <c r="H19"/>
      <c r="J19"/>
    </row>
    <row r="20" spans="2:10">
      <c r="B20"/>
      <c r="C20" t="s">
        <v>387</v>
      </c>
      <c r="D20"/>
      <c r="E20"/>
      <c r="F20"/>
      <c r="G20"/>
      <c r="H20"/>
      <c r="J20"/>
    </row>
    <row r="21" spans="2:10">
      <c r="B21"/>
      <c r="C21" t="s">
        <v>388</v>
      </c>
      <c r="D21"/>
      <c r="E21"/>
      <c r="F21"/>
      <c r="G21"/>
      <c r="H21"/>
      <c r="J21"/>
    </row>
    <row r="22" spans="2:10">
      <c r="B22"/>
      <c r="C22" t="s">
        <v>389</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21"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4"/>
  <sheetViews>
    <sheetView workbookViewId="0">
      <selection activeCell="G9" sqref="G9"/>
    </sheetView>
  </sheetViews>
  <sheetFormatPr baseColWidth="10" defaultRowHeight="12.75"/>
  <cols>
    <col min="1" max="1" width="11.42578125" style="727"/>
    <col min="2" max="2" width="15" style="558" customWidth="1"/>
    <col min="3" max="3" width="13.28515625" style="558" bestFit="1" customWidth="1"/>
    <col min="4" max="4" width="13.42578125" style="558" bestFit="1" customWidth="1"/>
    <col min="5" max="16384" width="11.42578125" style="727"/>
  </cols>
  <sheetData>
    <row r="6" spans="2:4">
      <c r="B6" s="964" t="s">
        <v>1252</v>
      </c>
    </row>
    <row r="8" spans="2:4" ht="14.25">
      <c r="B8" s="774" t="s">
        <v>1023</v>
      </c>
    </row>
    <row r="9" spans="2:4" ht="15" thickBot="1">
      <c r="B9" s="774"/>
    </row>
    <row r="10" spans="2:4">
      <c r="B10" s="847" t="s">
        <v>817</v>
      </c>
      <c r="C10" s="848" t="s">
        <v>813</v>
      </c>
      <c r="D10" s="849" t="s">
        <v>816</v>
      </c>
    </row>
    <row r="11" spans="2:4">
      <c r="B11" s="779"/>
      <c r="C11" s="772"/>
      <c r="D11" s="850"/>
    </row>
    <row r="12" spans="2:4">
      <c r="B12" s="650"/>
      <c r="C12" s="651"/>
      <c r="D12" s="652"/>
    </row>
    <row r="13" spans="2:4">
      <c r="B13" s="638" t="s">
        <v>794</v>
      </c>
      <c r="C13" s="604"/>
      <c r="D13" s="642"/>
    </row>
    <row r="14" spans="2:4" ht="13.5" thickBot="1">
      <c r="B14" s="640" t="s">
        <v>793</v>
      </c>
      <c r="C14" s="641"/>
      <c r="D14" s="820"/>
    </row>
    <row r="22" spans="2:4">
      <c r="B22" s="1141" t="s">
        <v>1077</v>
      </c>
      <c r="C22" s="1141"/>
      <c r="D22" s="1141"/>
    </row>
    <row r="23" spans="2:4">
      <c r="B23" s="1141" t="s">
        <v>1155</v>
      </c>
      <c r="C23" s="1141"/>
      <c r="D23" s="1141"/>
    </row>
    <row r="24" spans="2:4">
      <c r="B24" s="1141" t="s">
        <v>1038</v>
      </c>
      <c r="C24" s="1141"/>
      <c r="D24" s="1141"/>
    </row>
  </sheetData>
  <mergeCells count="3">
    <mergeCell ref="B22:D22"/>
    <mergeCell ref="B23:D23"/>
    <mergeCell ref="B24:D2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45"/>
  <sheetViews>
    <sheetView topLeftCell="A4" workbookViewId="0">
      <selection activeCell="H35" sqref="H35"/>
    </sheetView>
  </sheetViews>
  <sheetFormatPr baseColWidth="10" defaultRowHeight="12.75"/>
  <cols>
    <col min="1" max="1" width="11.42578125" style="727"/>
    <col min="2" max="2" width="31.85546875" style="558" customWidth="1"/>
    <col min="3" max="3" width="13.42578125" style="558" bestFit="1" customWidth="1"/>
    <col min="4" max="4" width="13.5703125" style="558" bestFit="1" customWidth="1"/>
    <col min="5" max="5" width="11.42578125" style="727"/>
    <col min="6" max="6" width="32.28515625" style="558" bestFit="1" customWidth="1"/>
    <col min="7" max="7" width="13.42578125" style="558" bestFit="1" customWidth="1"/>
    <col min="8" max="8" width="13.5703125" style="558" bestFit="1" customWidth="1"/>
    <col min="9" max="9" width="11.5703125" style="558" bestFit="1" customWidth="1"/>
    <col min="10" max="16384" width="11.42578125" style="727"/>
  </cols>
  <sheetData>
    <row r="6" spans="2:9" ht="14.25">
      <c r="B6" s="813"/>
      <c r="C6" s="727"/>
    </row>
    <row r="7" spans="2:9" ht="14.25">
      <c r="B7" s="1006" t="s">
        <v>1233</v>
      </c>
    </row>
    <row r="8" spans="2:9" ht="14.25">
      <c r="B8" s="846"/>
    </row>
    <row r="9" spans="2:9" ht="14.25">
      <c r="B9" s="1006" t="s">
        <v>1234</v>
      </c>
    </row>
    <row r="10" spans="2:9" ht="64.5" customHeight="1">
      <c r="B10" s="1198" t="s">
        <v>1322</v>
      </c>
      <c r="C10" s="1198"/>
      <c r="D10" s="1198"/>
    </row>
    <row r="11" spans="2:9" ht="14.25">
      <c r="B11" s="846"/>
    </row>
    <row r="13" spans="2:9">
      <c r="B13" s="778" t="s">
        <v>818</v>
      </c>
      <c r="F13" s="727"/>
      <c r="G13" s="727"/>
      <c r="H13" s="727"/>
      <c r="I13" s="727"/>
    </row>
    <row r="14" spans="2:9" ht="13.5" thickBot="1">
      <c r="B14" s="778"/>
      <c r="F14" s="727"/>
      <c r="G14" s="727"/>
      <c r="H14" s="727"/>
      <c r="I14" s="727"/>
    </row>
    <row r="15" spans="2:9">
      <c r="B15" s="847" t="s">
        <v>790</v>
      </c>
      <c r="C15" s="848" t="s">
        <v>813</v>
      </c>
      <c r="D15" s="849" t="s">
        <v>816</v>
      </c>
    </row>
    <row r="16" spans="2:9">
      <c r="B16" s="650" t="s">
        <v>819</v>
      </c>
      <c r="C16" s="655">
        <v>10275075</v>
      </c>
      <c r="D16" s="725">
        <v>0</v>
      </c>
    </row>
    <row r="17" spans="2:7">
      <c r="B17" s="650" t="s">
        <v>821</v>
      </c>
      <c r="C17" s="655">
        <v>797747</v>
      </c>
      <c r="D17" s="725">
        <v>0</v>
      </c>
    </row>
    <row r="18" spans="2:7">
      <c r="B18" s="650" t="s">
        <v>822</v>
      </c>
      <c r="C18" s="655">
        <v>22655744</v>
      </c>
      <c r="D18" s="725">
        <v>0</v>
      </c>
    </row>
    <row r="19" spans="2:7">
      <c r="B19" s="650" t="s">
        <v>823</v>
      </c>
      <c r="C19" s="655">
        <v>0</v>
      </c>
      <c r="D19" s="725">
        <v>0</v>
      </c>
    </row>
    <row r="20" spans="2:7">
      <c r="B20" s="650" t="s">
        <v>926</v>
      </c>
      <c r="C20" s="655">
        <v>4894280.25</v>
      </c>
      <c r="D20" s="725">
        <v>0</v>
      </c>
    </row>
    <row r="21" spans="2:7">
      <c r="B21" s="650" t="s">
        <v>825</v>
      </c>
      <c r="C21" s="655">
        <v>0</v>
      </c>
      <c r="D21" s="725">
        <v>0</v>
      </c>
    </row>
    <row r="22" spans="2:7">
      <c r="B22" s="638" t="s">
        <v>794</v>
      </c>
      <c r="C22" s="605">
        <f>SUM(C16:C21)</f>
        <v>38622846.25</v>
      </c>
      <c r="D22" s="639">
        <v>0</v>
      </c>
      <c r="F22" s="749"/>
      <c r="G22" s="749"/>
    </row>
    <row r="23" spans="2:7" ht="13.5" thickBot="1">
      <c r="B23" s="640" t="s">
        <v>793</v>
      </c>
      <c r="C23" s="644">
        <v>10724318</v>
      </c>
      <c r="D23" s="645">
        <v>0</v>
      </c>
      <c r="F23" s="749"/>
      <c r="G23" s="749"/>
    </row>
    <row r="26" spans="2:7" ht="14.25">
      <c r="B26" s="1006" t="s">
        <v>1235</v>
      </c>
      <c r="D26" s="691"/>
    </row>
    <row r="27" spans="2:7">
      <c r="D27" s="691"/>
    </row>
    <row r="28" spans="2:7">
      <c r="B28" s="778" t="s">
        <v>1024</v>
      </c>
      <c r="E28" s="558"/>
      <c r="F28" s="727"/>
    </row>
    <row r="29" spans="2:7" ht="13.5" thickBot="1">
      <c r="B29" s="778"/>
      <c r="E29" s="558"/>
      <c r="F29" s="727"/>
    </row>
    <row r="30" spans="2:7">
      <c r="B30" s="847" t="s">
        <v>790</v>
      </c>
      <c r="C30" s="848" t="s">
        <v>813</v>
      </c>
      <c r="D30" s="849" t="s">
        <v>816</v>
      </c>
      <c r="E30" s="558"/>
      <c r="F30" s="727"/>
    </row>
    <row r="31" spans="2:7">
      <c r="B31" s="650" t="s">
        <v>983</v>
      </c>
      <c r="C31" s="655">
        <v>0</v>
      </c>
      <c r="D31" s="652">
        <v>0</v>
      </c>
      <c r="E31" s="558"/>
      <c r="F31" s="727"/>
    </row>
    <row r="32" spans="2:7">
      <c r="B32" s="650" t="s">
        <v>824</v>
      </c>
      <c r="C32" s="655">
        <v>0</v>
      </c>
      <c r="D32" s="652">
        <v>0</v>
      </c>
      <c r="E32" s="558"/>
      <c r="F32" s="727"/>
    </row>
    <row r="33" spans="2:6">
      <c r="B33" s="650" t="s">
        <v>820</v>
      </c>
      <c r="C33" s="655">
        <v>8126004</v>
      </c>
      <c r="D33" s="725">
        <v>0</v>
      </c>
      <c r="E33" s="558"/>
      <c r="F33" s="727"/>
    </row>
    <row r="34" spans="2:6">
      <c r="B34" s="650" t="s">
        <v>1071</v>
      </c>
      <c r="C34" s="655">
        <v>15641679</v>
      </c>
      <c r="D34" s="652">
        <v>0</v>
      </c>
      <c r="E34" s="843"/>
      <c r="F34" s="727"/>
    </row>
    <row r="35" spans="2:6">
      <c r="B35" s="650" t="s">
        <v>982</v>
      </c>
      <c r="C35" s="655">
        <v>0</v>
      </c>
      <c r="D35" s="652">
        <v>0</v>
      </c>
      <c r="E35" s="843"/>
      <c r="F35" s="727"/>
    </row>
    <row r="36" spans="2:6">
      <c r="B36" s="638" t="s">
        <v>794</v>
      </c>
      <c r="C36" s="605">
        <f>SUM(C31:C35)</f>
        <v>23767683</v>
      </c>
      <c r="D36" s="642">
        <v>0</v>
      </c>
      <c r="E36" s="603"/>
      <c r="F36" s="727"/>
    </row>
    <row r="37" spans="2:6" ht="13.5" thickBot="1">
      <c r="B37" s="640" t="s">
        <v>793</v>
      </c>
      <c r="C37" s="644">
        <v>58592699</v>
      </c>
      <c r="D37" s="820">
        <v>0</v>
      </c>
      <c r="E37" s="603"/>
      <c r="F37" s="727"/>
    </row>
    <row r="43" spans="2:6">
      <c r="B43" s="1141" t="s">
        <v>1077</v>
      </c>
      <c r="C43" s="1141"/>
      <c r="D43" s="1141"/>
    </row>
    <row r="44" spans="2:6">
      <c r="B44" s="1141" t="s">
        <v>1155</v>
      </c>
      <c r="C44" s="1141"/>
      <c r="D44" s="1141"/>
    </row>
    <row r="45" spans="2:6">
      <c r="B45" s="1141" t="s">
        <v>1038</v>
      </c>
      <c r="C45" s="1141"/>
      <c r="D45" s="1141"/>
    </row>
  </sheetData>
  <mergeCells count="4">
    <mergeCell ref="B10:D10"/>
    <mergeCell ref="B43:D43"/>
    <mergeCell ref="B44:D44"/>
    <mergeCell ref="B45:D4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34"/>
  <sheetViews>
    <sheetView zoomScaleNormal="100" workbookViewId="0">
      <selection activeCell="B8" sqref="B8:D13"/>
    </sheetView>
  </sheetViews>
  <sheetFormatPr baseColWidth="10" defaultRowHeight="12.75"/>
  <cols>
    <col min="1" max="1" width="11.42578125" style="558"/>
    <col min="2" max="2" width="32.140625" style="558" customWidth="1"/>
    <col min="3" max="3" width="15.28515625" style="558" bestFit="1" customWidth="1"/>
    <col min="4" max="4" width="17.42578125" style="558" customWidth="1"/>
    <col min="5" max="5" width="17.5703125" style="558" customWidth="1"/>
    <col min="6" max="6" width="15.28515625" style="558" customWidth="1"/>
    <col min="7" max="7" width="13.28515625" style="558" bestFit="1" customWidth="1"/>
    <col min="8" max="9" width="11.5703125" style="558" bestFit="1" customWidth="1"/>
    <col min="10" max="10" width="32.5703125" style="558" customWidth="1"/>
    <col min="11" max="11" width="11.5703125" style="827" bestFit="1" customWidth="1"/>
    <col min="12" max="12" width="13.7109375" style="827" customWidth="1"/>
    <col min="13" max="13" width="11.5703125" style="827" bestFit="1" customWidth="1"/>
    <col min="14" max="15" width="11.42578125" style="827"/>
    <col min="16" max="16384" width="11.42578125" style="558"/>
  </cols>
  <sheetData>
    <row r="6" spans="2:7">
      <c r="B6" s="964" t="s">
        <v>1236</v>
      </c>
    </row>
    <row r="7" spans="2:7" ht="13.5" thickBot="1"/>
    <row r="8" spans="2:7">
      <c r="B8" s="840" t="s">
        <v>790</v>
      </c>
      <c r="C8" s="841" t="s">
        <v>813</v>
      </c>
      <c r="D8" s="842" t="s">
        <v>816</v>
      </c>
    </row>
    <row r="9" spans="2:7">
      <c r="B9" s="650" t="s">
        <v>1216</v>
      </c>
      <c r="C9" s="655">
        <v>0</v>
      </c>
      <c r="D9" s="725">
        <v>0</v>
      </c>
    </row>
    <row r="10" spans="2:7">
      <c r="B10" s="650" t="s">
        <v>967</v>
      </c>
      <c r="C10" s="655">
        <v>0</v>
      </c>
      <c r="D10" s="725">
        <v>0</v>
      </c>
    </row>
    <row r="11" spans="2:7">
      <c r="B11" s="650" t="s">
        <v>765</v>
      </c>
      <c r="C11" s="655">
        <v>39009193299</v>
      </c>
      <c r="D11" s="725">
        <v>0</v>
      </c>
      <c r="E11" s="691"/>
      <c r="F11" s="691"/>
    </row>
    <row r="12" spans="2:7">
      <c r="B12" s="653" t="s">
        <v>794</v>
      </c>
      <c r="C12" s="656">
        <f>SUM(C11)</f>
        <v>39009193299</v>
      </c>
      <c r="D12" s="725">
        <v>0</v>
      </c>
      <c r="E12" s="843"/>
      <c r="F12" s="691"/>
      <c r="G12" s="1016"/>
    </row>
    <row r="13" spans="2:7" ht="13.5" thickBot="1">
      <c r="B13" s="640" t="s">
        <v>793</v>
      </c>
      <c r="C13" s="645">
        <v>9261222188.316</v>
      </c>
      <c r="D13" s="768">
        <v>0</v>
      </c>
      <c r="E13" s="843"/>
      <c r="F13" s="691"/>
      <c r="G13" s="1016"/>
    </row>
    <row r="22" spans="2:15">
      <c r="B22" s="1141" t="s">
        <v>1077</v>
      </c>
      <c r="C22" s="1141"/>
      <c r="D22" s="1141"/>
    </row>
    <row r="23" spans="2:15">
      <c r="B23" s="1141" t="s">
        <v>1155</v>
      </c>
      <c r="C23" s="1141"/>
      <c r="D23" s="1141"/>
    </row>
    <row r="24" spans="2:15" s="778" customFormat="1">
      <c r="B24" s="1141" t="s">
        <v>1038</v>
      </c>
      <c r="C24" s="1141"/>
      <c r="D24" s="1141"/>
      <c r="N24" s="844"/>
      <c r="O24" s="844"/>
    </row>
    <row r="27" spans="2:15">
      <c r="M27" s="845"/>
    </row>
    <row r="28" spans="2:15">
      <c r="M28" s="845"/>
    </row>
    <row r="29" spans="2:15">
      <c r="M29" s="845"/>
    </row>
    <row r="33" spans="10:15">
      <c r="J33" s="778"/>
      <c r="K33" s="844"/>
      <c r="L33" s="844"/>
    </row>
    <row r="34" spans="10:15" s="778" customFormat="1">
      <c r="J34" s="558"/>
      <c r="K34" s="827"/>
      <c r="L34" s="827"/>
      <c r="M34" s="844"/>
      <c r="N34" s="844"/>
      <c r="O34" s="844"/>
    </row>
  </sheetData>
  <mergeCells count="3">
    <mergeCell ref="B22:D22"/>
    <mergeCell ref="B23:D23"/>
    <mergeCell ref="B24:D24"/>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3"/>
  <sheetViews>
    <sheetView workbookViewId="0">
      <selection activeCell="C10" sqref="C10"/>
    </sheetView>
  </sheetViews>
  <sheetFormatPr baseColWidth="10" defaultRowHeight="12.75"/>
  <cols>
    <col min="1" max="1" width="11.42578125" style="727"/>
    <col min="2" max="2" width="42.5703125" style="727" bestFit="1" customWidth="1"/>
    <col min="3" max="3" width="13.85546875" style="727" bestFit="1" customWidth="1"/>
    <col min="4" max="4" width="14" style="727" bestFit="1" customWidth="1"/>
    <col min="5" max="16384" width="11.42578125" style="727"/>
  </cols>
  <sheetData>
    <row r="5" spans="2:4">
      <c r="B5" s="964" t="s">
        <v>1237</v>
      </c>
      <c r="C5" s="558"/>
      <c r="D5" s="558"/>
    </row>
    <row r="6" spans="2:4">
      <c r="B6" s="558"/>
      <c r="C6" s="558"/>
      <c r="D6" s="558"/>
    </row>
    <row r="7" spans="2:4" ht="14.25">
      <c r="B7" s="813" t="s">
        <v>1025</v>
      </c>
      <c r="C7" s="558"/>
      <c r="D7" s="558"/>
    </row>
    <row r="8" spans="2:4" ht="15" thickBot="1">
      <c r="B8" s="813"/>
      <c r="C8" s="558"/>
      <c r="D8" s="558"/>
    </row>
    <row r="9" spans="2:4">
      <c r="B9" s="840" t="s">
        <v>790</v>
      </c>
      <c r="C9" s="841" t="s">
        <v>813</v>
      </c>
      <c r="D9" s="842" t="s">
        <v>816</v>
      </c>
    </row>
    <row r="10" spans="2:4">
      <c r="B10" s="650" t="s">
        <v>1037</v>
      </c>
      <c r="C10" s="652">
        <v>0</v>
      </c>
      <c r="D10" s="652">
        <v>0</v>
      </c>
    </row>
    <row r="11" spans="2:4" s="726" customFormat="1">
      <c r="B11" s="638" t="s">
        <v>794</v>
      </c>
      <c r="C11" s="642">
        <v>0</v>
      </c>
      <c r="D11" s="642">
        <v>0</v>
      </c>
    </row>
    <row r="12" spans="2:4" ht="13.5" thickBot="1">
      <c r="B12" s="640" t="s">
        <v>793</v>
      </c>
      <c r="C12" s="641">
        <v>0</v>
      </c>
      <c r="D12" s="820">
        <v>0</v>
      </c>
    </row>
    <row r="21" spans="2:4">
      <c r="B21" s="1141" t="s">
        <v>1077</v>
      </c>
      <c r="C21" s="1141"/>
      <c r="D21" s="1141"/>
    </row>
    <row r="22" spans="2:4">
      <c r="B22" s="1141" t="s">
        <v>1155</v>
      </c>
      <c r="C22" s="1141"/>
      <c r="D22" s="1141"/>
    </row>
    <row r="23" spans="2:4">
      <c r="B23" s="1141" t="s">
        <v>1038</v>
      </c>
      <c r="C23" s="1141"/>
      <c r="D23" s="1141"/>
    </row>
  </sheetData>
  <mergeCells count="3">
    <mergeCell ref="B21:D21"/>
    <mergeCell ref="B22:D22"/>
    <mergeCell ref="B23:D2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K39"/>
  <sheetViews>
    <sheetView topLeftCell="A22" workbookViewId="0">
      <selection activeCell="B12" sqref="B12:H25"/>
    </sheetView>
  </sheetViews>
  <sheetFormatPr baseColWidth="10" defaultRowHeight="12.75"/>
  <cols>
    <col min="1" max="1" width="11.42578125" style="727"/>
    <col min="2" max="2" width="39.85546875" style="727" customWidth="1"/>
    <col min="3" max="3" width="17.85546875" style="727" bestFit="1" customWidth="1"/>
    <col min="4" max="4" width="16.7109375" style="727" customWidth="1"/>
    <col min="5" max="5" width="18.140625" style="727" customWidth="1"/>
    <col min="6" max="6" width="12.85546875" style="727" customWidth="1"/>
    <col min="7" max="8" width="14.140625" style="727" bestFit="1" customWidth="1"/>
    <col min="9" max="9" width="14.85546875" style="727" bestFit="1" customWidth="1"/>
    <col min="10" max="10" width="8.85546875" style="727" customWidth="1"/>
    <col min="11" max="11" width="18.85546875" style="727" customWidth="1"/>
    <col min="12" max="16384" width="11.42578125" style="727"/>
  </cols>
  <sheetData>
    <row r="7" spans="2:10">
      <c r="B7" s="964" t="s">
        <v>1238</v>
      </c>
      <c r="C7" s="558"/>
      <c r="D7" s="558"/>
      <c r="E7" s="558"/>
      <c r="F7" s="558"/>
      <c r="G7" s="558"/>
      <c r="H7" s="558"/>
      <c r="I7" s="558"/>
    </row>
    <row r="8" spans="2:10">
      <c r="B8" s="558"/>
      <c r="C8" s="558"/>
      <c r="D8" s="558"/>
      <c r="E8" s="558"/>
      <c r="F8" s="558"/>
      <c r="G8" s="558"/>
      <c r="H8" s="558"/>
      <c r="I8" s="558"/>
    </row>
    <row r="9" spans="2:10">
      <c r="B9" s="558"/>
      <c r="C9" s="558"/>
      <c r="D9" s="558"/>
      <c r="E9" s="558"/>
      <c r="F9" s="558"/>
      <c r="G9" s="558"/>
      <c r="H9" s="558"/>
      <c r="I9" s="558"/>
    </row>
    <row r="10" spans="2:10">
      <c r="B10" s="558"/>
      <c r="C10" s="558"/>
      <c r="D10" s="558"/>
      <c r="E10" s="558"/>
      <c r="F10" s="603"/>
      <c r="G10" s="603"/>
      <c r="H10" s="603"/>
      <c r="I10" s="558"/>
    </row>
    <row r="11" spans="2:10" ht="13.5" thickBot="1">
      <c r="B11" s="558"/>
      <c r="C11" s="558"/>
      <c r="D11" s="558"/>
      <c r="E11" s="558"/>
      <c r="F11" s="558"/>
      <c r="G11" s="603"/>
      <c r="H11" s="603"/>
      <c r="I11" s="827"/>
    </row>
    <row r="12" spans="2:10" ht="25.5">
      <c r="B12" s="825" t="s">
        <v>827</v>
      </c>
      <c r="C12" s="790" t="s">
        <v>826</v>
      </c>
      <c r="D12" s="790" t="s">
        <v>828</v>
      </c>
      <c r="E12" s="790" t="s">
        <v>829</v>
      </c>
      <c r="F12" s="790" t="s">
        <v>1005</v>
      </c>
      <c r="G12" s="790" t="s">
        <v>830</v>
      </c>
      <c r="H12" s="823" t="s">
        <v>1358</v>
      </c>
      <c r="I12" s="603"/>
    </row>
    <row r="13" spans="2:10" ht="38.25">
      <c r="B13" s="818" t="s">
        <v>1076</v>
      </c>
      <c r="C13" s="775" t="s">
        <v>832</v>
      </c>
      <c r="D13" s="986" t="s">
        <v>765</v>
      </c>
      <c r="E13" s="775">
        <v>100</v>
      </c>
      <c r="F13" s="999">
        <v>44842</v>
      </c>
      <c r="G13" s="985">
        <v>102346597.05</v>
      </c>
      <c r="H13" s="1000">
        <v>326000478</v>
      </c>
      <c r="I13" s="778"/>
    </row>
    <row r="14" spans="2:10" ht="38.25">
      <c r="B14" s="1043" t="s">
        <v>1077</v>
      </c>
      <c r="C14" s="775" t="s">
        <v>832</v>
      </c>
      <c r="D14" s="986" t="s">
        <v>765</v>
      </c>
      <c r="E14" s="775">
        <v>100</v>
      </c>
      <c r="F14" s="999">
        <v>44842</v>
      </c>
      <c r="G14" s="1001">
        <v>6680171.7115000002</v>
      </c>
      <c r="H14" s="1002">
        <v>605</v>
      </c>
      <c r="I14" s="864"/>
      <c r="J14" s="838"/>
    </row>
    <row r="15" spans="2:10" ht="25.5">
      <c r="B15" s="1043" t="s">
        <v>1077</v>
      </c>
      <c r="C15" s="775" t="s">
        <v>832</v>
      </c>
      <c r="D15" s="1065" t="s">
        <v>1307</v>
      </c>
      <c r="E15" s="775">
        <v>30</v>
      </c>
      <c r="F15" s="999">
        <v>44772</v>
      </c>
      <c r="G15" s="1001">
        <v>6600000</v>
      </c>
      <c r="H15" s="1002">
        <v>0</v>
      </c>
      <c r="I15" s="778"/>
    </row>
    <row r="16" spans="2:10" ht="38.25">
      <c r="B16" s="982" t="s">
        <v>1281</v>
      </c>
      <c r="C16" s="1059" t="s">
        <v>1292</v>
      </c>
      <c r="D16" s="1017" t="s">
        <v>765</v>
      </c>
      <c r="E16" s="775">
        <v>100</v>
      </c>
      <c r="F16" s="999">
        <v>44842</v>
      </c>
      <c r="G16" s="1001">
        <v>616804463.68949997</v>
      </c>
      <c r="H16" s="1002">
        <v>178152974.26199999</v>
      </c>
      <c r="I16" s="778"/>
      <c r="J16" s="838"/>
    </row>
    <row r="17" spans="2:11" ht="38.25">
      <c r="B17" s="982" t="s">
        <v>1286</v>
      </c>
      <c r="C17" s="1059" t="s">
        <v>1292</v>
      </c>
      <c r="D17" s="1017" t="s">
        <v>765</v>
      </c>
      <c r="E17" s="775">
        <v>100</v>
      </c>
      <c r="F17" s="999">
        <v>44842</v>
      </c>
      <c r="G17" s="1001">
        <v>239466102.91500002</v>
      </c>
      <c r="H17" s="1002">
        <v>74971225.939999998</v>
      </c>
      <c r="I17" s="778"/>
    </row>
    <row r="18" spans="2:11" ht="38.25">
      <c r="B18" s="982" t="s">
        <v>1282</v>
      </c>
      <c r="C18" s="1059" t="s">
        <v>1292</v>
      </c>
      <c r="D18" s="1017" t="s">
        <v>765</v>
      </c>
      <c r="E18" s="775">
        <v>100</v>
      </c>
      <c r="F18" s="999">
        <v>44842</v>
      </c>
      <c r="G18" s="1001">
        <v>54661412.4855</v>
      </c>
      <c r="H18" s="1002">
        <v>10388492.68</v>
      </c>
      <c r="I18" s="778"/>
    </row>
    <row r="19" spans="2:11" ht="38.25">
      <c r="B19" s="1043" t="s">
        <v>1260</v>
      </c>
      <c r="C19" s="1059" t="s">
        <v>1292</v>
      </c>
      <c r="D19" s="1017" t="s">
        <v>765</v>
      </c>
      <c r="E19" s="775">
        <v>100</v>
      </c>
      <c r="F19" s="999">
        <v>44842</v>
      </c>
      <c r="G19" s="1001">
        <v>3064438.3680000002</v>
      </c>
      <c r="H19" s="1002">
        <v>63</v>
      </c>
      <c r="I19" s="778"/>
    </row>
    <row r="20" spans="2:11" ht="38.25">
      <c r="B20" s="1043" t="s">
        <v>1258</v>
      </c>
      <c r="C20" s="1059" t="s">
        <v>1292</v>
      </c>
      <c r="D20" s="1017" t="s">
        <v>765</v>
      </c>
      <c r="E20" s="775">
        <v>100</v>
      </c>
      <c r="F20" s="999">
        <v>44842</v>
      </c>
      <c r="G20" s="1001">
        <v>170534186.766</v>
      </c>
      <c r="H20" s="1002">
        <v>94159912.189999998</v>
      </c>
      <c r="I20" s="778"/>
    </row>
    <row r="21" spans="2:11" ht="38.25">
      <c r="B21" s="1043" t="s">
        <v>1257</v>
      </c>
      <c r="C21" s="1059" t="s">
        <v>1292</v>
      </c>
      <c r="D21" s="1017" t="s">
        <v>765</v>
      </c>
      <c r="E21" s="775">
        <v>100</v>
      </c>
      <c r="F21" s="999">
        <v>44842</v>
      </c>
      <c r="G21" s="1001">
        <v>7152660754.3215008</v>
      </c>
      <c r="H21" s="1002">
        <v>4475215566.8999996</v>
      </c>
      <c r="I21" s="778"/>
    </row>
    <row r="22" spans="2:11" ht="25.5">
      <c r="B22" s="1043" t="s">
        <v>1220</v>
      </c>
      <c r="C22" s="1059" t="s">
        <v>1292</v>
      </c>
      <c r="D22" s="1041" t="s">
        <v>1288</v>
      </c>
      <c r="E22" s="1040">
        <v>30</v>
      </c>
      <c r="F22" s="1042">
        <v>44772</v>
      </c>
      <c r="G22" s="1001">
        <v>38123776</v>
      </c>
      <c r="H22" s="1002">
        <v>29374015</v>
      </c>
      <c r="I22" s="778"/>
    </row>
    <row r="23" spans="2:11" ht="38.25">
      <c r="B23" s="1043" t="s">
        <v>1361</v>
      </c>
      <c r="C23" s="1058" t="s">
        <v>1292</v>
      </c>
      <c r="D23" s="984" t="s">
        <v>765</v>
      </c>
      <c r="E23" s="1040">
        <v>100</v>
      </c>
      <c r="F23" s="999">
        <v>44842</v>
      </c>
      <c r="G23" s="1001">
        <v>62742485</v>
      </c>
      <c r="H23" s="1002">
        <v>0</v>
      </c>
      <c r="I23" s="778"/>
    </row>
    <row r="24" spans="2:11" ht="38.25">
      <c r="B24" s="1043" t="s">
        <v>1362</v>
      </c>
      <c r="C24" s="1058" t="s">
        <v>1292</v>
      </c>
      <c r="D24" s="984" t="s">
        <v>765</v>
      </c>
      <c r="E24" s="1040">
        <v>100</v>
      </c>
      <c r="F24" s="999">
        <v>44842</v>
      </c>
      <c r="G24" s="1001">
        <v>1284864</v>
      </c>
      <c r="H24" s="1002">
        <v>0</v>
      </c>
      <c r="I24" s="778"/>
    </row>
    <row r="25" spans="2:11" ht="13.5" thickBot="1">
      <c r="B25" s="640" t="s">
        <v>772</v>
      </c>
      <c r="C25" s="641"/>
      <c r="D25" s="641"/>
      <c r="E25" s="641"/>
      <c r="F25" s="641"/>
      <c r="G25" s="769">
        <f>SUM(G13:G24)</f>
        <v>8454969252.3070011</v>
      </c>
      <c r="H25" s="770">
        <f>SUM(H13:H24)</f>
        <v>5188263332.9719992</v>
      </c>
      <c r="J25" s="839"/>
      <c r="K25" s="839"/>
    </row>
    <row r="26" spans="2:11">
      <c r="J26" s="691"/>
    </row>
    <row r="27" spans="2:11">
      <c r="G27" s="1014"/>
      <c r="I27" s="691"/>
      <c r="J27" s="839"/>
      <c r="K27" s="691"/>
    </row>
    <row r="28" spans="2:11">
      <c r="J28" s="838"/>
      <c r="K28" s="1014"/>
    </row>
    <row r="29" spans="2:11">
      <c r="I29" s="1014"/>
      <c r="J29" s="839"/>
      <c r="K29" s="1014"/>
    </row>
    <row r="30" spans="2:11">
      <c r="J30" s="1024"/>
    </row>
    <row r="31" spans="2:11">
      <c r="I31" s="691"/>
      <c r="J31" s="839"/>
    </row>
    <row r="32" spans="2:11">
      <c r="I32" s="691"/>
    </row>
    <row r="33" spans="2:9">
      <c r="I33" s="691"/>
    </row>
    <row r="34" spans="2:9">
      <c r="I34" s="691"/>
    </row>
    <row r="35" spans="2:9">
      <c r="I35" s="691"/>
    </row>
    <row r="36" spans="2:9">
      <c r="B36" s="1141" t="s">
        <v>1077</v>
      </c>
      <c r="C36" s="1141"/>
      <c r="D36" s="1141"/>
      <c r="E36" s="1141"/>
      <c r="F36" s="1141"/>
      <c r="G36" s="1141"/>
      <c r="H36" s="1141"/>
      <c r="I36" s="691"/>
    </row>
    <row r="37" spans="2:9">
      <c r="B37" s="1141" t="s">
        <v>1155</v>
      </c>
      <c r="C37" s="1141"/>
      <c r="D37" s="1141"/>
      <c r="E37" s="1141"/>
      <c r="F37" s="1141"/>
      <c r="G37" s="1141"/>
      <c r="H37" s="1141"/>
      <c r="I37" s="691"/>
    </row>
    <row r="38" spans="2:9">
      <c r="B38" s="1141" t="s">
        <v>1038</v>
      </c>
      <c r="C38" s="1141"/>
      <c r="D38" s="1141"/>
      <c r="E38" s="1141"/>
      <c r="F38" s="1141"/>
      <c r="G38" s="1141"/>
      <c r="H38" s="1141"/>
      <c r="I38" s="691"/>
    </row>
    <row r="39" spans="2:9">
      <c r="I39" s="1073"/>
    </row>
  </sheetData>
  <mergeCells count="3">
    <mergeCell ref="B36:H36"/>
    <mergeCell ref="B37:H37"/>
    <mergeCell ref="B38:H3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3"/>
  <sheetViews>
    <sheetView workbookViewId="0">
      <selection activeCell="K20" sqref="K20"/>
    </sheetView>
  </sheetViews>
  <sheetFormatPr baseColWidth="10" defaultRowHeight="12.75"/>
  <cols>
    <col min="1" max="1" width="11.42578125" style="727"/>
    <col min="2" max="2" width="23.85546875" style="727" customWidth="1"/>
    <col min="3" max="16384" width="11.42578125" style="727"/>
  </cols>
  <sheetData>
    <row r="6" spans="2:6">
      <c r="B6" s="964" t="s">
        <v>1239</v>
      </c>
      <c r="C6" s="827"/>
      <c r="D6" s="827"/>
      <c r="E6" s="827"/>
      <c r="F6" s="827"/>
    </row>
    <row r="7" spans="2:6">
      <c r="B7" s="558"/>
      <c r="C7" s="827"/>
      <c r="D7" s="827"/>
      <c r="E7" s="827"/>
      <c r="F7" s="827"/>
    </row>
    <row r="8" spans="2:6" ht="14.25">
      <c r="B8" s="774" t="s">
        <v>1025</v>
      </c>
      <c r="C8" s="827"/>
      <c r="D8" s="827"/>
      <c r="E8" s="827"/>
      <c r="F8" s="827"/>
    </row>
    <row r="9" spans="2:6" ht="13.5" thickBot="1">
      <c r="B9" s="558"/>
      <c r="C9" s="827"/>
      <c r="D9" s="827"/>
      <c r="E9" s="827"/>
      <c r="F9" s="827"/>
    </row>
    <row r="10" spans="2:6" ht="51">
      <c r="B10" s="789" t="s">
        <v>833</v>
      </c>
      <c r="C10" s="790" t="s">
        <v>828</v>
      </c>
      <c r="D10" s="790" t="s">
        <v>834</v>
      </c>
      <c r="E10" s="790" t="s">
        <v>835</v>
      </c>
      <c r="F10" s="823" t="s">
        <v>836</v>
      </c>
    </row>
    <row r="11" spans="2:6">
      <c r="B11" s="650"/>
      <c r="C11" s="826"/>
      <c r="D11" s="826"/>
      <c r="E11" s="826"/>
      <c r="F11" s="837"/>
    </row>
    <row r="12" spans="2:6">
      <c r="B12" s="638" t="s">
        <v>794</v>
      </c>
      <c r="C12" s="833"/>
      <c r="D12" s="833"/>
      <c r="E12" s="833"/>
      <c r="F12" s="834"/>
    </row>
    <row r="13" spans="2:6" ht="13.5" thickBot="1">
      <c r="B13" s="640" t="s">
        <v>793</v>
      </c>
      <c r="C13" s="835"/>
      <c r="D13" s="835"/>
      <c r="E13" s="835"/>
      <c r="F13" s="836"/>
    </row>
    <row r="21" spans="2:6">
      <c r="B21" s="1141" t="s">
        <v>1077</v>
      </c>
      <c r="C21" s="1141"/>
      <c r="D21" s="1141"/>
      <c r="E21" s="1141"/>
      <c r="F21" s="1141"/>
    </row>
    <row r="22" spans="2:6">
      <c r="B22" s="1141" t="s">
        <v>1155</v>
      </c>
      <c r="C22" s="1141"/>
      <c r="D22" s="1141"/>
      <c r="E22" s="1141"/>
      <c r="F22" s="1141"/>
    </row>
    <row r="23" spans="2:6">
      <c r="B23" s="1141" t="s">
        <v>1038</v>
      </c>
      <c r="C23" s="1141"/>
      <c r="D23" s="1141"/>
      <c r="E23" s="1141"/>
      <c r="F23" s="1141"/>
    </row>
  </sheetData>
  <mergeCells count="3">
    <mergeCell ref="B21:F21"/>
    <mergeCell ref="B22:F22"/>
    <mergeCell ref="B23:F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2"/>
  <sheetViews>
    <sheetView workbookViewId="0">
      <selection activeCell="B9" sqref="B9:D12"/>
    </sheetView>
  </sheetViews>
  <sheetFormatPr baseColWidth="10" defaultRowHeight="12.75"/>
  <cols>
    <col min="1" max="1" width="11.42578125" style="727"/>
    <col min="2" max="2" width="37.42578125" style="727" bestFit="1" customWidth="1"/>
    <col min="3" max="3" width="12.42578125" style="727" bestFit="1" customWidth="1"/>
    <col min="4" max="4" width="16.5703125" style="727" customWidth="1"/>
    <col min="5" max="16384" width="11.42578125" style="727"/>
  </cols>
  <sheetData>
    <row r="6" spans="2:5">
      <c r="B6" s="964" t="s">
        <v>1240</v>
      </c>
      <c r="C6" s="827"/>
      <c r="D6" s="827"/>
      <c r="E6" s="827"/>
    </row>
    <row r="7" spans="2:5">
      <c r="B7" s="558"/>
      <c r="C7" s="827"/>
      <c r="D7" s="827"/>
      <c r="E7" s="827"/>
    </row>
    <row r="8" spans="2:5">
      <c r="B8" s="558"/>
      <c r="C8" s="827"/>
      <c r="D8" s="827"/>
      <c r="E8" s="827"/>
    </row>
    <row r="9" spans="2:5">
      <c r="B9" s="831" t="s">
        <v>790</v>
      </c>
      <c r="C9" s="622" t="s">
        <v>837</v>
      </c>
      <c r="D9" s="622" t="s">
        <v>838</v>
      </c>
      <c r="E9" s="827"/>
    </row>
    <row r="10" spans="2:5">
      <c r="B10" s="651" t="s">
        <v>481</v>
      </c>
      <c r="C10" s="1084">
        <v>164906960</v>
      </c>
      <c r="D10" s="828">
        <v>2055903604</v>
      </c>
      <c r="E10" s="827"/>
    </row>
    <row r="11" spans="2:5">
      <c r="B11" s="788" t="s">
        <v>839</v>
      </c>
      <c r="C11" s="829">
        <f>SUM(C10:C10)</f>
        <v>164906960</v>
      </c>
      <c r="D11" s="829">
        <f>SUM(D10:D10)</f>
        <v>2055903604</v>
      </c>
      <c r="E11" s="827"/>
    </row>
    <row r="12" spans="2:5">
      <c r="B12" s="604" t="s">
        <v>840</v>
      </c>
      <c r="C12" s="832">
        <v>85138851</v>
      </c>
      <c r="D12" s="832">
        <v>280116659</v>
      </c>
      <c r="E12" s="830"/>
    </row>
    <row r="20" spans="2:6">
      <c r="B20" s="1141" t="s">
        <v>1077</v>
      </c>
      <c r="C20" s="1141"/>
      <c r="D20" s="1141"/>
      <c r="E20" s="819"/>
      <c r="F20" s="819"/>
    </row>
    <row r="21" spans="2:6">
      <c r="B21" s="1141" t="s">
        <v>1155</v>
      </c>
      <c r="C21" s="1141"/>
      <c r="D21" s="1141"/>
      <c r="E21" s="819"/>
      <c r="F21" s="819"/>
    </row>
    <row r="22" spans="2:6">
      <c r="B22" s="1141" t="s">
        <v>1038</v>
      </c>
      <c r="C22" s="1141"/>
      <c r="D22" s="1141"/>
      <c r="E22" s="819"/>
      <c r="F22" s="819"/>
    </row>
  </sheetData>
  <mergeCells count="3">
    <mergeCell ref="B20:D20"/>
    <mergeCell ref="B21:D21"/>
    <mergeCell ref="B22:D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2"/>
  <sheetViews>
    <sheetView topLeftCell="A10" workbookViewId="0">
      <selection activeCell="B8" sqref="B8:F24"/>
    </sheetView>
  </sheetViews>
  <sheetFormatPr baseColWidth="10" defaultRowHeight="12.75"/>
  <cols>
    <col min="1" max="1" width="11.42578125" style="727"/>
    <col min="2" max="2" width="35.7109375" style="727" customWidth="1"/>
    <col min="3" max="3" width="21.7109375" style="727" customWidth="1"/>
    <col min="4" max="4" width="26.5703125" style="727" customWidth="1"/>
    <col min="5" max="5" width="17" style="727" bestFit="1" customWidth="1"/>
    <col min="6" max="6" width="18.85546875" style="727" bestFit="1" customWidth="1"/>
    <col min="7" max="16384" width="11.42578125" style="727"/>
  </cols>
  <sheetData>
    <row r="6" spans="2:6">
      <c r="B6" s="964" t="s">
        <v>1241</v>
      </c>
      <c r="C6" s="558"/>
      <c r="D6" s="558"/>
      <c r="E6" s="558"/>
      <c r="F6" s="558"/>
    </row>
    <row r="7" spans="2:6" ht="13.5" thickBot="1">
      <c r="B7" s="778"/>
      <c r="C7" s="558"/>
      <c r="D7" s="558"/>
      <c r="E7" s="558"/>
      <c r="F7" s="558"/>
    </row>
    <row r="8" spans="2:6" ht="30" customHeight="1">
      <c r="B8" s="1280" t="s">
        <v>827</v>
      </c>
      <c r="C8" s="1282" t="s">
        <v>826</v>
      </c>
      <c r="D8" s="1282" t="s">
        <v>828</v>
      </c>
      <c r="E8" s="1278" t="s">
        <v>841</v>
      </c>
      <c r="F8" s="1279"/>
    </row>
    <row r="9" spans="2:6">
      <c r="B9" s="1281"/>
      <c r="C9" s="1216"/>
      <c r="D9" s="1216"/>
      <c r="E9" s="604" t="s">
        <v>830</v>
      </c>
      <c r="F9" s="642" t="s">
        <v>1358</v>
      </c>
    </row>
    <row r="10" spans="2:6" ht="25.5">
      <c r="B10" s="982" t="s">
        <v>1076</v>
      </c>
      <c r="C10" s="983" t="s">
        <v>832</v>
      </c>
      <c r="D10" s="984" t="s">
        <v>765</v>
      </c>
      <c r="E10" s="985">
        <v>102346597.05</v>
      </c>
      <c r="F10" s="1000">
        <v>326000478</v>
      </c>
    </row>
    <row r="11" spans="2:6" ht="25.5">
      <c r="B11" s="982" t="s">
        <v>1077</v>
      </c>
      <c r="C11" s="983" t="s">
        <v>832</v>
      </c>
      <c r="D11" s="984" t="s">
        <v>765</v>
      </c>
      <c r="E11" s="985">
        <v>6680171.7115000002</v>
      </c>
      <c r="F11" s="1000">
        <v>605</v>
      </c>
    </row>
    <row r="12" spans="2:6" ht="22.5" customHeight="1">
      <c r="B12" s="982" t="s">
        <v>1077</v>
      </c>
      <c r="C12" s="983" t="s">
        <v>832</v>
      </c>
      <c r="D12" s="984" t="s">
        <v>1307</v>
      </c>
      <c r="E12" s="985">
        <v>6600000</v>
      </c>
      <c r="F12" s="1000">
        <v>0</v>
      </c>
    </row>
    <row r="13" spans="2:6" ht="25.5">
      <c r="B13" s="982" t="s">
        <v>1281</v>
      </c>
      <c r="C13" s="1058" t="s">
        <v>1292</v>
      </c>
      <c r="D13" s="984" t="s">
        <v>765</v>
      </c>
      <c r="E13" s="985">
        <v>616804463.68949997</v>
      </c>
      <c r="F13" s="1000">
        <v>178152974.26199999</v>
      </c>
    </row>
    <row r="14" spans="2:6" ht="25.5">
      <c r="B14" s="982" t="s">
        <v>1286</v>
      </c>
      <c r="C14" s="1058" t="s">
        <v>1292</v>
      </c>
      <c r="D14" s="984" t="s">
        <v>765</v>
      </c>
      <c r="E14" s="985">
        <v>239466102.91500002</v>
      </c>
      <c r="F14" s="1000">
        <v>74971225.939999998</v>
      </c>
    </row>
    <row r="15" spans="2:6">
      <c r="B15" s="982" t="s">
        <v>1286</v>
      </c>
      <c r="C15" s="1058" t="s">
        <v>1292</v>
      </c>
      <c r="D15" s="984" t="s">
        <v>1289</v>
      </c>
      <c r="E15" s="985">
        <v>0</v>
      </c>
      <c r="F15" s="1000">
        <v>100659565.1592</v>
      </c>
    </row>
    <row r="16" spans="2:6" ht="25.5">
      <c r="B16" s="982" t="s">
        <v>1282</v>
      </c>
      <c r="C16" s="1058" t="s">
        <v>1292</v>
      </c>
      <c r="D16" s="984" t="s">
        <v>765</v>
      </c>
      <c r="E16" s="985">
        <v>54661412.4855</v>
      </c>
      <c r="F16" s="1000">
        <v>10388492.68</v>
      </c>
    </row>
    <row r="17" spans="2:6" ht="25.5">
      <c r="B17" s="1043" t="s">
        <v>1260</v>
      </c>
      <c r="C17" s="1058" t="s">
        <v>1292</v>
      </c>
      <c r="D17" s="984" t="s">
        <v>765</v>
      </c>
      <c r="E17" s="985">
        <v>3064438.3680000002</v>
      </c>
      <c r="F17" s="1000">
        <v>63</v>
      </c>
    </row>
    <row r="18" spans="2:6" ht="25.5">
      <c r="B18" s="1043" t="s">
        <v>1258</v>
      </c>
      <c r="C18" s="1058" t="s">
        <v>1292</v>
      </c>
      <c r="D18" s="984" t="s">
        <v>765</v>
      </c>
      <c r="E18" s="985">
        <v>170534186.766</v>
      </c>
      <c r="F18" s="1000">
        <v>94159912.189999998</v>
      </c>
    </row>
    <row r="19" spans="2:6" ht="25.5">
      <c r="B19" s="1043" t="s">
        <v>1257</v>
      </c>
      <c r="C19" s="1058" t="s">
        <v>1292</v>
      </c>
      <c r="D19" s="984" t="s">
        <v>765</v>
      </c>
      <c r="E19" s="985">
        <v>7152660754.3215008</v>
      </c>
      <c r="F19" s="1000">
        <v>4475215566.8999996</v>
      </c>
    </row>
    <row r="20" spans="2:6">
      <c r="B20" s="1043" t="s">
        <v>1220</v>
      </c>
      <c r="C20" s="1058" t="s">
        <v>1292</v>
      </c>
      <c r="D20" s="984" t="s">
        <v>1288</v>
      </c>
      <c r="E20" s="985">
        <v>38123776</v>
      </c>
      <c r="F20" s="1000">
        <v>29374015</v>
      </c>
    </row>
    <row r="21" spans="2:6" ht="25.5">
      <c r="B21" s="1043" t="s">
        <v>1361</v>
      </c>
      <c r="C21" s="1058" t="s">
        <v>1292</v>
      </c>
      <c r="D21" s="984" t="s">
        <v>765</v>
      </c>
      <c r="E21" s="985">
        <v>62742485</v>
      </c>
      <c r="F21" s="1000">
        <v>0</v>
      </c>
    </row>
    <row r="22" spans="2:6" ht="25.5">
      <c r="B22" s="1043" t="s">
        <v>1362</v>
      </c>
      <c r="C22" s="1058" t="s">
        <v>1292</v>
      </c>
      <c r="D22" s="984" t="s">
        <v>765</v>
      </c>
      <c r="E22" s="985">
        <v>1284864</v>
      </c>
      <c r="F22" s="1000">
        <v>0</v>
      </c>
    </row>
    <row r="23" spans="2:6">
      <c r="B23" s="638" t="s">
        <v>993</v>
      </c>
      <c r="C23" s="732"/>
      <c r="D23" s="732"/>
      <c r="E23" s="605">
        <f>+E15</f>
        <v>0</v>
      </c>
      <c r="F23" s="639">
        <v>100659565.1592</v>
      </c>
    </row>
    <row r="24" spans="2:6" ht="13.5" thickBot="1">
      <c r="B24" s="640" t="s">
        <v>994</v>
      </c>
      <c r="C24" s="643"/>
      <c r="D24" s="643"/>
      <c r="E24" s="644">
        <f>+E10+E11+E12+E13+E14+E16+E17+E18+E19+E20+E21+E22</f>
        <v>8454969252.3070011</v>
      </c>
      <c r="F24" s="645">
        <f>+F10+F11+F13+F14+F16+F17+F18+F19+F20</f>
        <v>5188263332.9719992</v>
      </c>
    </row>
    <row r="26" spans="2:6">
      <c r="E26" s="1014"/>
    </row>
    <row r="30" spans="2:6">
      <c r="B30" s="1141" t="s">
        <v>1077</v>
      </c>
      <c r="C30" s="1141"/>
      <c r="D30" s="1141"/>
      <c r="E30" s="1141"/>
      <c r="F30" s="1141"/>
    </row>
    <row r="31" spans="2:6">
      <c r="B31" s="1141" t="s">
        <v>1155</v>
      </c>
      <c r="C31" s="1141"/>
      <c r="D31" s="1141"/>
      <c r="E31" s="1141"/>
      <c r="F31" s="1141"/>
    </row>
    <row r="32" spans="2:6">
      <c r="B32" s="1141" t="s">
        <v>1038</v>
      </c>
      <c r="C32" s="1141"/>
      <c r="D32" s="1141"/>
      <c r="E32" s="1141"/>
      <c r="F32" s="1141"/>
    </row>
  </sheetData>
  <mergeCells count="7">
    <mergeCell ref="E8:F8"/>
    <mergeCell ref="B30:F30"/>
    <mergeCell ref="B31:F31"/>
    <mergeCell ref="B32:F32"/>
    <mergeCell ref="B8:B9"/>
    <mergeCell ref="C8:C9"/>
    <mergeCell ref="D8:D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1"/>
  <sheetViews>
    <sheetView workbookViewId="0">
      <selection activeCell="I16" sqref="I16"/>
    </sheetView>
  </sheetViews>
  <sheetFormatPr baseColWidth="10" defaultRowHeight="12.75"/>
  <cols>
    <col min="1" max="1" width="11.42578125" style="727"/>
    <col min="2" max="2" width="28.140625" style="727" customWidth="1"/>
    <col min="3" max="3" width="17.85546875" style="727" bestFit="1" customWidth="1"/>
    <col min="4" max="4" width="14.28515625" style="727" bestFit="1" customWidth="1"/>
    <col min="5" max="6" width="13.42578125" style="727" bestFit="1" customWidth="1"/>
    <col min="7" max="7" width="12.5703125" style="727" bestFit="1" customWidth="1"/>
    <col min="8" max="16384" width="11.42578125" style="727"/>
  </cols>
  <sheetData>
    <row r="6" spans="2:5" s="558" customFormat="1">
      <c r="B6" s="964" t="s">
        <v>1242</v>
      </c>
    </row>
    <row r="7" spans="2:5" s="558" customFormat="1"/>
    <row r="8" spans="2:5" s="558" customFormat="1" ht="13.5" thickBot="1"/>
    <row r="9" spans="2:5" s="558" customFormat="1" ht="25.5">
      <c r="B9" s="825" t="s">
        <v>842</v>
      </c>
      <c r="C9" s="822" t="s">
        <v>826</v>
      </c>
      <c r="D9" s="822" t="s">
        <v>843</v>
      </c>
      <c r="E9" s="791" t="s">
        <v>844</v>
      </c>
    </row>
    <row r="10" spans="2:5" s="966" customFormat="1">
      <c r="B10" s="982" t="s">
        <v>1220</v>
      </c>
      <c r="C10" s="983" t="s">
        <v>1221</v>
      </c>
      <c r="D10" s="816">
        <v>0</v>
      </c>
      <c r="E10" s="1000">
        <v>2000000</v>
      </c>
    </row>
    <row r="11" spans="2:5" s="966" customFormat="1">
      <c r="B11" s="982" t="s">
        <v>1077</v>
      </c>
      <c r="C11" s="983" t="s">
        <v>832</v>
      </c>
      <c r="D11" s="816">
        <v>0</v>
      </c>
      <c r="E11" s="1000">
        <v>18000000</v>
      </c>
    </row>
    <row r="12" spans="2:5" s="966" customFormat="1">
      <c r="B12" s="982" t="s">
        <v>1281</v>
      </c>
      <c r="C12" s="1058" t="s">
        <v>1292</v>
      </c>
      <c r="D12" s="816">
        <v>0</v>
      </c>
      <c r="E12" s="1000">
        <v>2503740</v>
      </c>
    </row>
    <row r="13" spans="2:5" s="966" customFormat="1">
      <c r="B13" s="982" t="s">
        <v>1281</v>
      </c>
      <c r="C13" s="1058" t="s">
        <v>1292</v>
      </c>
      <c r="D13" s="1082">
        <v>983602</v>
      </c>
      <c r="E13" s="817">
        <v>0</v>
      </c>
    </row>
    <row r="14" spans="2:5" s="966" customFormat="1">
      <c r="B14" s="982" t="s">
        <v>1282</v>
      </c>
      <c r="C14" s="1058" t="s">
        <v>1292</v>
      </c>
      <c r="D14" s="1082">
        <v>33203</v>
      </c>
      <c r="E14" s="817">
        <v>0</v>
      </c>
    </row>
    <row r="15" spans="2:5" s="966" customFormat="1">
      <c r="B15" s="982" t="s">
        <v>1285</v>
      </c>
      <c r="C15" s="1058" t="s">
        <v>1292</v>
      </c>
      <c r="D15" s="1082">
        <v>1369674</v>
      </c>
      <c r="E15" s="817">
        <v>0</v>
      </c>
    </row>
    <row r="16" spans="2:5" s="966" customFormat="1">
      <c r="B16" s="982" t="s">
        <v>1286</v>
      </c>
      <c r="C16" s="1058" t="s">
        <v>1292</v>
      </c>
      <c r="D16" s="816">
        <v>511575052</v>
      </c>
      <c r="E16" s="817">
        <v>0</v>
      </c>
    </row>
    <row r="17" spans="2:6" s="966" customFormat="1">
      <c r="B17" s="982" t="s">
        <v>1258</v>
      </c>
      <c r="C17" s="1058" t="s">
        <v>1292</v>
      </c>
      <c r="D17" s="816">
        <v>0</v>
      </c>
      <c r="E17" s="817">
        <v>0</v>
      </c>
    </row>
    <row r="18" spans="2:6" s="966" customFormat="1">
      <c r="B18" s="982" t="s">
        <v>1361</v>
      </c>
      <c r="C18" s="1058" t="s">
        <v>1292</v>
      </c>
      <c r="D18" s="816">
        <v>336951290</v>
      </c>
      <c r="E18" s="817">
        <v>0</v>
      </c>
    </row>
    <row r="19" spans="2:6" s="966" customFormat="1">
      <c r="B19" s="982" t="s">
        <v>1362</v>
      </c>
      <c r="C19" s="1058" t="s">
        <v>1292</v>
      </c>
      <c r="D19" s="816">
        <v>224239176</v>
      </c>
      <c r="E19" s="817">
        <v>0</v>
      </c>
    </row>
    <row r="20" spans="2:6" s="558" customFormat="1">
      <c r="B20" s="638" t="s">
        <v>779</v>
      </c>
      <c r="C20" s="604"/>
      <c r="D20" s="605">
        <f>SUM(D10:D19)</f>
        <v>1075151997</v>
      </c>
      <c r="E20" s="639">
        <f>SUM(E10:E19)</f>
        <v>22503740</v>
      </c>
    </row>
    <row r="21" spans="2:6" s="558" customFormat="1" ht="13.5" thickBot="1">
      <c r="B21" s="640" t="s">
        <v>1360</v>
      </c>
      <c r="C21" s="641"/>
      <c r="D21" s="644">
        <v>0</v>
      </c>
      <c r="E21" s="645">
        <v>0</v>
      </c>
    </row>
    <row r="22" spans="2:6">
      <c r="E22" s="1014"/>
    </row>
    <row r="29" spans="2:6">
      <c r="B29" s="1141" t="s">
        <v>1077</v>
      </c>
      <c r="C29" s="1141"/>
      <c r="D29" s="1141"/>
      <c r="E29" s="1141"/>
      <c r="F29" s="1141"/>
    </row>
    <row r="30" spans="2:6">
      <c r="B30" s="1141" t="s">
        <v>1155</v>
      </c>
      <c r="C30" s="1141"/>
      <c r="D30" s="1141"/>
      <c r="E30" s="1141"/>
      <c r="F30" s="1141"/>
    </row>
    <row r="31" spans="2:6">
      <c r="B31" s="1141" t="s">
        <v>1038</v>
      </c>
      <c r="C31" s="1141"/>
      <c r="D31" s="1141"/>
      <c r="E31" s="1141"/>
      <c r="F31" s="1141"/>
    </row>
  </sheetData>
  <mergeCells count="3">
    <mergeCell ref="B29:F29"/>
    <mergeCell ref="B30:F30"/>
    <mergeCell ref="B31:F31"/>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5"/>
  <sheetViews>
    <sheetView zoomScaleNormal="100" workbookViewId="0">
      <selection activeCell="B9" sqref="B9:F15"/>
    </sheetView>
  </sheetViews>
  <sheetFormatPr baseColWidth="10" defaultRowHeight="12.75"/>
  <cols>
    <col min="1" max="1" width="11.42578125" style="727"/>
    <col min="2" max="2" width="25.28515625" style="727" customWidth="1"/>
    <col min="3" max="3" width="17.140625" style="727" customWidth="1"/>
    <col min="4" max="4" width="14.140625" style="727" bestFit="1" customWidth="1"/>
    <col min="5" max="5" width="14.140625" style="727" customWidth="1"/>
    <col min="6" max="6" width="16.7109375" style="727" customWidth="1"/>
    <col min="7" max="7" width="12.28515625" style="727" bestFit="1" customWidth="1"/>
    <col min="8" max="8" width="12.85546875" style="727" bestFit="1" customWidth="1"/>
    <col min="9" max="10" width="12.7109375" style="727" bestFit="1" customWidth="1"/>
    <col min="11" max="11" width="11.42578125" style="727"/>
    <col min="12" max="12" width="12.7109375" style="727" bestFit="1" customWidth="1"/>
    <col min="13" max="16384" width="11.42578125" style="727"/>
  </cols>
  <sheetData>
    <row r="6" spans="2:9" s="558" customFormat="1">
      <c r="B6" s="964" t="s">
        <v>1243</v>
      </c>
    </row>
    <row r="7" spans="2:9" s="558" customFormat="1">
      <c r="B7" s="558" t="s">
        <v>852</v>
      </c>
    </row>
    <row r="8" spans="2:9" s="558" customFormat="1" ht="13.5" thickBot="1"/>
    <row r="9" spans="2:9" s="558" customFormat="1" ht="25.5">
      <c r="B9" s="789" t="s">
        <v>790</v>
      </c>
      <c r="C9" s="790" t="s">
        <v>845</v>
      </c>
      <c r="D9" s="822" t="s">
        <v>315</v>
      </c>
      <c r="E9" s="822" t="s">
        <v>640</v>
      </c>
      <c r="F9" s="823" t="s">
        <v>846</v>
      </c>
    </row>
    <row r="10" spans="2:9" s="558" customFormat="1">
      <c r="B10" s="650" t="s">
        <v>520</v>
      </c>
      <c r="C10" s="655">
        <v>2970000000</v>
      </c>
      <c r="D10" s="655">
        <v>0</v>
      </c>
      <c r="E10" s="655">
        <v>0</v>
      </c>
      <c r="F10" s="725">
        <f>+C10+D10-E10</f>
        <v>2970000000</v>
      </c>
      <c r="G10" s="691"/>
      <c r="H10" s="691"/>
      <c r="I10" s="691"/>
    </row>
    <row r="11" spans="2:9" s="558" customFormat="1">
      <c r="B11" s="650" t="s">
        <v>847</v>
      </c>
      <c r="C11" s="655">
        <v>0</v>
      </c>
      <c r="D11" s="655">
        <v>0</v>
      </c>
      <c r="E11" s="655">
        <v>0</v>
      </c>
      <c r="F11" s="725">
        <f t="shared" ref="F11:F14" si="0">+C11+D11-E11</f>
        <v>0</v>
      </c>
      <c r="G11" s="691"/>
      <c r="H11" s="691"/>
      <c r="I11" s="691"/>
    </row>
    <row r="12" spans="2:9" s="558" customFormat="1">
      <c r="B12" s="650" t="s">
        <v>848</v>
      </c>
      <c r="C12" s="655">
        <v>875050145</v>
      </c>
      <c r="D12" s="655">
        <v>636307825</v>
      </c>
      <c r="E12" s="655">
        <v>0</v>
      </c>
      <c r="F12" s="725">
        <f>+C12+D12-E12</f>
        <v>1511357970</v>
      </c>
      <c r="G12" s="691"/>
      <c r="H12" s="691"/>
      <c r="I12" s="691"/>
    </row>
    <row r="13" spans="2:9" s="558" customFormat="1">
      <c r="B13" s="650" t="s">
        <v>849</v>
      </c>
      <c r="C13" s="655">
        <v>0</v>
      </c>
      <c r="D13" s="655">
        <v>0</v>
      </c>
      <c r="E13" s="655">
        <v>0</v>
      </c>
      <c r="F13" s="725">
        <f t="shared" si="0"/>
        <v>0</v>
      </c>
      <c r="G13" s="691"/>
      <c r="H13" s="691"/>
      <c r="I13" s="691"/>
    </row>
    <row r="14" spans="2:9" s="558" customFormat="1">
      <c r="B14" s="650" t="s">
        <v>850</v>
      </c>
      <c r="C14" s="655">
        <v>636307825</v>
      </c>
      <c r="D14" s="1085"/>
      <c r="E14" s="1085">
        <v>262930044</v>
      </c>
      <c r="F14" s="725">
        <f t="shared" si="0"/>
        <v>373377781</v>
      </c>
      <c r="G14" s="691"/>
      <c r="H14" s="691"/>
      <c r="I14" s="691"/>
    </row>
    <row r="15" spans="2:9" s="778" customFormat="1" ht="13.5" thickBot="1">
      <c r="B15" s="640" t="s">
        <v>666</v>
      </c>
      <c r="C15" s="644">
        <f>SUM(C10:C14)</f>
        <v>4481357970</v>
      </c>
      <c r="D15" s="644">
        <f>SUM(D10:D14)</f>
        <v>636307825</v>
      </c>
      <c r="E15" s="644">
        <f>SUM(E10:E14)</f>
        <v>262930044</v>
      </c>
      <c r="F15" s="645">
        <f>SUM(F10:F14)</f>
        <v>4854735751</v>
      </c>
      <c r="G15" s="691"/>
      <c r="H15" s="691"/>
      <c r="I15" s="691"/>
    </row>
    <row r="16" spans="2:9" s="558" customFormat="1">
      <c r="H16" s="824"/>
    </row>
    <row r="17" spans="2:10">
      <c r="I17" s="1014"/>
      <c r="J17" s="1014"/>
    </row>
    <row r="18" spans="2:10">
      <c r="I18" s="1014"/>
      <c r="J18" s="1014"/>
    </row>
    <row r="23" spans="2:10">
      <c r="B23" s="1141" t="s">
        <v>1077</v>
      </c>
      <c r="C23" s="1141"/>
      <c r="D23" s="1141"/>
      <c r="E23" s="1141"/>
      <c r="F23" s="1141"/>
      <c r="G23" s="819"/>
    </row>
    <row r="24" spans="2:10">
      <c r="B24" s="1141" t="s">
        <v>1155</v>
      </c>
      <c r="C24" s="1141"/>
      <c r="D24" s="1141"/>
      <c r="E24" s="1141"/>
      <c r="F24" s="1141"/>
      <c r="G24" s="819"/>
    </row>
    <row r="25" spans="2:10">
      <c r="B25" s="1141" t="s">
        <v>1038</v>
      </c>
      <c r="C25" s="1141"/>
      <c r="D25" s="1141"/>
      <c r="E25" s="1141"/>
      <c r="F25" s="1141"/>
      <c r="G25" s="819"/>
    </row>
  </sheetData>
  <mergeCells count="3">
    <mergeCell ref="B23:F23"/>
    <mergeCell ref="B24:F24"/>
    <mergeCell ref="B25:F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140" t="s">
        <v>0</v>
      </c>
      <c r="B1" s="1140"/>
      <c r="C1" s="1140"/>
      <c r="D1" s="1140"/>
      <c r="E1" s="1140"/>
      <c r="F1" s="1140"/>
    </row>
    <row r="2" spans="1:7">
      <c r="A2" s="1140" t="s">
        <v>1</v>
      </c>
      <c r="B2" s="1140"/>
      <c r="C2" s="1140"/>
      <c r="D2" s="1140"/>
      <c r="E2" s="1140"/>
      <c r="F2" s="1140"/>
    </row>
    <row r="3" spans="1:7">
      <c r="A3" s="1140" t="s">
        <v>2</v>
      </c>
      <c r="B3" s="1140"/>
      <c r="C3" s="1140"/>
      <c r="D3" s="1140"/>
      <c r="E3" s="1140"/>
      <c r="F3" s="1140"/>
    </row>
    <row r="4" spans="1:7">
      <c r="A4" s="1140" t="s">
        <v>3</v>
      </c>
      <c r="B4" s="1140"/>
      <c r="C4" s="1140"/>
      <c r="D4" s="1140"/>
      <c r="E4" s="1140"/>
      <c r="F4" s="1140"/>
    </row>
    <row r="5" spans="1:7">
      <c r="A5" s="1140" t="str">
        <f>ACTIVO!A5</f>
        <v>01/01/11 AL 31/12/11</v>
      </c>
      <c r="B5" s="1140"/>
      <c r="C5" s="1140"/>
      <c r="D5" s="1140"/>
      <c r="E5" s="1140"/>
      <c r="F5" s="1140"/>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21"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7"/>
  <sheetViews>
    <sheetView topLeftCell="A4" zoomScaleNormal="100" workbookViewId="0">
      <selection activeCell="M15" sqref="M15"/>
    </sheetView>
  </sheetViews>
  <sheetFormatPr baseColWidth="10" defaultRowHeight="12.75"/>
  <cols>
    <col min="1" max="1" width="11.42578125" style="727"/>
    <col min="2" max="2" width="32.42578125" style="727" customWidth="1"/>
    <col min="3" max="16384" width="11.42578125" style="727"/>
  </cols>
  <sheetData>
    <row r="6" spans="2:7" s="558" customFormat="1">
      <c r="B6" s="964" t="s">
        <v>1244</v>
      </c>
    </row>
    <row r="7" spans="2:7" s="558" customFormat="1">
      <c r="B7" s="778"/>
    </row>
    <row r="8" spans="2:7" s="558" customFormat="1">
      <c r="B8" s="558" t="s">
        <v>1026</v>
      </c>
    </row>
    <row r="9" spans="2:7" s="558" customFormat="1" ht="13.5" thickBot="1"/>
    <row r="10" spans="2:7" s="558" customFormat="1" ht="38.25">
      <c r="B10" s="789" t="s">
        <v>790</v>
      </c>
      <c r="C10" s="790" t="s">
        <v>845</v>
      </c>
      <c r="D10" s="822" t="s">
        <v>315</v>
      </c>
      <c r="E10" s="822" t="s">
        <v>640</v>
      </c>
      <c r="F10" s="790" t="s">
        <v>788</v>
      </c>
      <c r="G10" s="823" t="s">
        <v>851</v>
      </c>
    </row>
    <row r="11" spans="2:7" s="558" customFormat="1">
      <c r="B11" s="650" t="s">
        <v>324</v>
      </c>
      <c r="C11" s="651"/>
      <c r="D11" s="651"/>
      <c r="E11" s="651"/>
      <c r="F11" s="651"/>
      <c r="G11" s="652"/>
    </row>
    <row r="12" spans="2:7" s="558" customFormat="1">
      <c r="B12" s="650" t="s">
        <v>247</v>
      </c>
      <c r="C12" s="651"/>
      <c r="D12" s="651"/>
      <c r="E12" s="651"/>
      <c r="F12" s="651"/>
      <c r="G12" s="652"/>
    </row>
    <row r="13" spans="2:7" s="558" customFormat="1">
      <c r="B13" s="650" t="s">
        <v>853</v>
      </c>
      <c r="C13" s="1283" t="s">
        <v>803</v>
      </c>
      <c r="D13" s="1249"/>
      <c r="E13" s="1249"/>
      <c r="F13" s="1249"/>
      <c r="G13" s="1250"/>
    </row>
    <row r="14" spans="2:7" s="558" customFormat="1">
      <c r="B14" s="650" t="s">
        <v>854</v>
      </c>
      <c r="C14" s="651"/>
      <c r="D14" s="651"/>
      <c r="E14" s="651"/>
      <c r="F14" s="651"/>
      <c r="G14" s="652"/>
    </row>
    <row r="15" spans="2:7" s="558" customFormat="1" ht="13.5" thickBot="1">
      <c r="B15" s="640" t="s">
        <v>247</v>
      </c>
      <c r="C15" s="641"/>
      <c r="D15" s="641"/>
      <c r="E15" s="641"/>
      <c r="F15" s="641"/>
      <c r="G15" s="820"/>
    </row>
    <row r="25" spans="2:7">
      <c r="B25" s="1141" t="s">
        <v>1077</v>
      </c>
      <c r="C25" s="1141"/>
      <c r="D25" s="1141"/>
      <c r="E25" s="1141"/>
      <c r="F25" s="1141"/>
      <c r="G25" s="1141"/>
    </row>
    <row r="26" spans="2:7">
      <c r="B26" s="1141" t="s">
        <v>1155</v>
      </c>
      <c r="C26" s="1141"/>
      <c r="D26" s="1141"/>
      <c r="E26" s="1141"/>
      <c r="F26" s="1141"/>
      <c r="G26" s="1141"/>
    </row>
    <row r="27" spans="2:7">
      <c r="B27" s="1141" t="s">
        <v>1038</v>
      </c>
      <c r="C27" s="1141"/>
      <c r="D27" s="1141"/>
      <c r="E27" s="1141"/>
      <c r="F27" s="1141"/>
      <c r="G27" s="1141"/>
    </row>
  </sheetData>
  <mergeCells count="4">
    <mergeCell ref="C13:G13"/>
    <mergeCell ref="B25:G25"/>
    <mergeCell ref="B26:G26"/>
    <mergeCell ref="B27:G2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57"/>
  <sheetViews>
    <sheetView topLeftCell="A22" zoomScaleNormal="100" workbookViewId="0">
      <selection activeCell="G35" sqref="G35"/>
    </sheetView>
  </sheetViews>
  <sheetFormatPr baseColWidth="10" defaultRowHeight="12.75"/>
  <cols>
    <col min="1" max="1" width="11.42578125" style="558"/>
    <col min="2" max="2" width="57.42578125" style="558" customWidth="1"/>
    <col min="3" max="3" width="17.7109375" style="558" customWidth="1"/>
    <col min="4" max="4" width="18.85546875" style="558" bestFit="1" customWidth="1"/>
    <col min="5" max="5" width="11.28515625" style="558" customWidth="1"/>
    <col min="6" max="6" width="11.42578125" style="558"/>
    <col min="7" max="7" width="12.5703125" style="558" bestFit="1" customWidth="1"/>
    <col min="8" max="8" width="14.28515625" style="558" bestFit="1" customWidth="1"/>
    <col min="9" max="9" width="11.42578125" style="558"/>
    <col min="10" max="10" width="12.28515625" style="558" bestFit="1" customWidth="1"/>
    <col min="11" max="16384" width="11.42578125" style="558"/>
  </cols>
  <sheetData>
    <row r="5" spans="2:4" s="778" customFormat="1">
      <c r="B5" s="964" t="s">
        <v>1245</v>
      </c>
    </row>
    <row r="6" spans="2:4">
      <c r="B6" s="778" t="s">
        <v>855</v>
      </c>
    </row>
    <row r="9" spans="2:4" ht="13.5" thickBot="1">
      <c r="C9" s="603">
        <v>44742</v>
      </c>
      <c r="D9" s="603">
        <v>44377</v>
      </c>
    </row>
    <row r="10" spans="2:4">
      <c r="B10" s="789" t="s">
        <v>790</v>
      </c>
      <c r="C10" s="790" t="s">
        <v>830</v>
      </c>
      <c r="D10" s="791" t="s">
        <v>831</v>
      </c>
    </row>
    <row r="11" spans="2:4">
      <c r="B11" s="1044" t="s">
        <v>1283</v>
      </c>
      <c r="C11" s="1045">
        <f>7759093+33203+28460</f>
        <v>7820756</v>
      </c>
      <c r="D11" s="1070">
        <v>0</v>
      </c>
    </row>
    <row r="12" spans="2:4">
      <c r="B12" s="1044" t="s">
        <v>1284</v>
      </c>
      <c r="C12" s="1045">
        <f>506169235+561162006</f>
        <v>1067331241</v>
      </c>
      <c r="D12" s="1070">
        <v>0</v>
      </c>
    </row>
    <row r="13" spans="2:4" s="778" customFormat="1" ht="13.5" thickBot="1">
      <c r="B13" s="640" t="s">
        <v>247</v>
      </c>
      <c r="C13" s="1046">
        <f>SUM(C11:C12)</f>
        <v>1075151997</v>
      </c>
      <c r="D13" s="1071">
        <f>SUM(D11:D12)</f>
        <v>0</v>
      </c>
    </row>
    <row r="14" spans="2:4">
      <c r="C14" s="691"/>
    </row>
    <row r="15" spans="2:4">
      <c r="C15" s="1016"/>
    </row>
    <row r="16" spans="2:4">
      <c r="B16" s="778" t="s">
        <v>857</v>
      </c>
    </row>
    <row r="17" spans="2:4" ht="15" thickBot="1">
      <c r="B17" s="813" t="s">
        <v>856</v>
      </c>
    </row>
    <row r="18" spans="2:4">
      <c r="B18" s="789" t="s">
        <v>790</v>
      </c>
      <c r="C18" s="790" t="s">
        <v>830</v>
      </c>
      <c r="D18" s="791" t="s">
        <v>831</v>
      </c>
    </row>
    <row r="19" spans="2:4">
      <c r="B19" s="650"/>
      <c r="C19" s="651">
        <v>0</v>
      </c>
      <c r="D19" s="652">
        <v>0</v>
      </c>
    </row>
    <row r="20" spans="2:4" s="778" customFormat="1" ht="13.5" thickBot="1">
      <c r="B20" s="640" t="s">
        <v>247</v>
      </c>
      <c r="C20" s="641">
        <v>0</v>
      </c>
      <c r="D20" s="820">
        <v>0</v>
      </c>
    </row>
    <row r="23" spans="2:4" s="814" customFormat="1">
      <c r="B23" s="778" t="s">
        <v>1145</v>
      </c>
    </row>
    <row r="24" spans="2:4" s="814" customFormat="1">
      <c r="B24" s="558" t="s">
        <v>1146</v>
      </c>
    </row>
    <row r="25" spans="2:4" s="814" customFormat="1">
      <c r="B25" s="558"/>
    </row>
    <row r="26" spans="2:4" s="814" customFormat="1">
      <c r="B26" s="558" t="s">
        <v>1147</v>
      </c>
    </row>
    <row r="27" spans="2:4" s="814" customFormat="1">
      <c r="B27" s="558" t="s">
        <v>1148</v>
      </c>
    </row>
    <row r="28" spans="2:4" s="814" customFormat="1">
      <c r="B28" s="558"/>
    </row>
    <row r="29" spans="2:4" s="814" customFormat="1">
      <c r="B29" s="778"/>
    </row>
    <row r="30" spans="2:4" ht="13.5" thickBot="1">
      <c r="C30" s="603">
        <v>44742</v>
      </c>
      <c r="D30" s="603">
        <v>44377</v>
      </c>
    </row>
    <row r="31" spans="2:4">
      <c r="B31" s="789" t="s">
        <v>790</v>
      </c>
      <c r="C31" s="790" t="s">
        <v>830</v>
      </c>
      <c r="D31" s="791" t="s">
        <v>831</v>
      </c>
    </row>
    <row r="32" spans="2:4">
      <c r="B32" s="815" t="s">
        <v>1041</v>
      </c>
      <c r="C32" s="816">
        <v>3944285</v>
      </c>
      <c r="D32" s="817">
        <v>8520190</v>
      </c>
    </row>
    <row r="33" spans="2:4">
      <c r="B33" s="815" t="s">
        <v>1042</v>
      </c>
      <c r="C33" s="816">
        <v>816158298</v>
      </c>
      <c r="D33" s="817">
        <v>210791055</v>
      </c>
    </row>
    <row r="34" spans="2:4">
      <c r="B34" s="818" t="s">
        <v>985</v>
      </c>
      <c r="C34" s="816">
        <v>0</v>
      </c>
      <c r="D34" s="817">
        <v>44616859</v>
      </c>
    </row>
    <row r="35" spans="2:4">
      <c r="B35" s="818" t="s">
        <v>858</v>
      </c>
      <c r="C35" s="816">
        <v>37228384</v>
      </c>
      <c r="D35" s="817">
        <v>0</v>
      </c>
    </row>
    <row r="36" spans="2:4">
      <c r="B36" s="818" t="s">
        <v>859</v>
      </c>
      <c r="C36" s="816">
        <v>367546833</v>
      </c>
      <c r="D36" s="817">
        <v>1169938494</v>
      </c>
    </row>
    <row r="37" spans="2:4" ht="13.5" thickBot="1">
      <c r="B37" s="640" t="s">
        <v>247</v>
      </c>
      <c r="C37" s="644">
        <f>SUM(C32:C36)</f>
        <v>1224877800</v>
      </c>
      <c r="D37" s="821">
        <f>SUM(D32:D36)</f>
        <v>1433866598</v>
      </c>
    </row>
    <row r="38" spans="2:4" ht="13.5" thickBot="1">
      <c r="B38" s="640" t="s">
        <v>1174</v>
      </c>
      <c r="C38" s="644">
        <f>+C13+C37</f>
        <v>2300029797</v>
      </c>
      <c r="D38" s="821">
        <f>+D37</f>
        <v>1433866598</v>
      </c>
    </row>
    <row r="39" spans="2:4">
      <c r="C39" s="749"/>
    </row>
    <row r="41" spans="2:4">
      <c r="B41" s="778" t="s">
        <v>977</v>
      </c>
    </row>
    <row r="42" spans="2:4" ht="13.5" thickBot="1"/>
    <row r="43" spans="2:4">
      <c r="B43" s="789" t="s">
        <v>790</v>
      </c>
      <c r="C43" s="790" t="s">
        <v>830</v>
      </c>
      <c r="D43" s="791" t="s">
        <v>831</v>
      </c>
    </row>
    <row r="44" spans="2:4">
      <c r="B44" s="650" t="s">
        <v>860</v>
      </c>
      <c r="C44" s="651">
        <v>0</v>
      </c>
      <c r="D44" s="725">
        <v>0</v>
      </c>
    </row>
    <row r="45" spans="2:4" ht="13.5" thickBot="1">
      <c r="B45" s="640" t="s">
        <v>247</v>
      </c>
      <c r="C45" s="643">
        <v>0</v>
      </c>
      <c r="D45" s="768">
        <v>0</v>
      </c>
    </row>
    <row r="55" spans="2:5">
      <c r="B55" s="1141" t="s">
        <v>1077</v>
      </c>
      <c r="C55" s="1141"/>
      <c r="D55" s="1141"/>
      <c r="E55" s="819"/>
    </row>
    <row r="56" spans="2:5">
      <c r="B56" s="1141" t="s">
        <v>1155</v>
      </c>
      <c r="C56" s="1141"/>
      <c r="D56" s="1141"/>
      <c r="E56" s="819"/>
    </row>
    <row r="57" spans="2:5">
      <c r="B57" s="1141" t="s">
        <v>1038</v>
      </c>
      <c r="C57" s="1141"/>
      <c r="D57" s="1141"/>
      <c r="E57" s="819"/>
    </row>
  </sheetData>
  <mergeCells count="3">
    <mergeCell ref="B55:D55"/>
    <mergeCell ref="B56:D56"/>
    <mergeCell ref="B57:D5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45"/>
  <sheetViews>
    <sheetView topLeftCell="A16" zoomScaleNormal="100" workbookViewId="0">
      <selection activeCell="B6" sqref="B6:D38"/>
    </sheetView>
  </sheetViews>
  <sheetFormatPr baseColWidth="10" defaultRowHeight="12.75"/>
  <cols>
    <col min="1" max="1" width="11.42578125" style="558"/>
    <col min="2" max="2" width="57.28515625" style="558" customWidth="1"/>
    <col min="3" max="3" width="18.42578125" style="558" customWidth="1"/>
    <col min="4" max="4" width="19.28515625" style="558" customWidth="1"/>
    <col min="5" max="6" width="11.42578125" style="558"/>
    <col min="7" max="9" width="11.42578125" style="727"/>
    <col min="10" max="16384" width="11.42578125" style="558"/>
  </cols>
  <sheetData>
    <row r="5" spans="2:4">
      <c r="B5" s="964" t="s">
        <v>1246</v>
      </c>
    </row>
    <row r="6" spans="2:4" ht="13.5" thickBot="1">
      <c r="C6" s="603">
        <v>44742</v>
      </c>
      <c r="D6" s="603">
        <v>44377</v>
      </c>
    </row>
    <row r="7" spans="2:4" ht="28.5" customHeight="1" thickBot="1">
      <c r="B7" s="806" t="s">
        <v>790</v>
      </c>
      <c r="C7" s="807" t="s">
        <v>830</v>
      </c>
      <c r="D7" s="1015" t="s">
        <v>831</v>
      </c>
    </row>
    <row r="8" spans="2:4">
      <c r="B8" s="808" t="s">
        <v>973</v>
      </c>
      <c r="C8" s="796"/>
      <c r="D8" s="797"/>
    </row>
    <row r="9" spans="2:4">
      <c r="B9" s="796" t="s">
        <v>868</v>
      </c>
      <c r="C9" s="1090">
        <v>82648941</v>
      </c>
      <c r="D9" s="798">
        <v>83653200</v>
      </c>
    </row>
    <row r="10" spans="2:4">
      <c r="B10" s="799" t="s">
        <v>972</v>
      </c>
      <c r="C10" s="1090">
        <v>3641710</v>
      </c>
      <c r="D10" s="798">
        <v>3409841</v>
      </c>
    </row>
    <row r="11" spans="2:4">
      <c r="B11" s="796" t="s">
        <v>861</v>
      </c>
      <c r="C11" s="1090">
        <v>27467</v>
      </c>
      <c r="D11" s="798">
        <v>500356</v>
      </c>
    </row>
    <row r="12" spans="2:4">
      <c r="B12" s="809" t="s">
        <v>925</v>
      </c>
      <c r="C12" s="810">
        <f>SUM(C9:C11)</f>
        <v>86318118</v>
      </c>
      <c r="D12" s="810">
        <f>SUM(D9:D11)</f>
        <v>87563397</v>
      </c>
    </row>
    <row r="13" spans="2:4">
      <c r="B13" s="808" t="s">
        <v>974</v>
      </c>
      <c r="C13" s="1091"/>
      <c r="D13" s="800"/>
    </row>
    <row r="14" spans="2:4">
      <c r="B14" s="796" t="s">
        <v>1072</v>
      </c>
      <c r="C14" s="1090">
        <v>7797969</v>
      </c>
      <c r="D14" s="798">
        <v>14871072</v>
      </c>
    </row>
    <row r="15" spans="2:4">
      <c r="B15" s="809" t="s">
        <v>975</v>
      </c>
      <c r="C15" s="810">
        <f>SUM(C14)</f>
        <v>7797969</v>
      </c>
      <c r="D15" s="810">
        <f>SUM(D14)</f>
        <v>14871072</v>
      </c>
    </row>
    <row r="16" spans="2:4">
      <c r="B16" s="808" t="s">
        <v>1144</v>
      </c>
      <c r="C16" s="1092"/>
      <c r="D16" s="796"/>
    </row>
    <row r="17" spans="2:4">
      <c r="B17" s="796" t="s">
        <v>863</v>
      </c>
      <c r="C17" s="1090">
        <v>3964068</v>
      </c>
      <c r="D17" s="798">
        <v>3441742</v>
      </c>
    </row>
    <row r="18" spans="2:4">
      <c r="B18" s="796" t="s">
        <v>1045</v>
      </c>
      <c r="C18" s="1090">
        <v>6226247</v>
      </c>
      <c r="D18" s="798">
        <v>2755183</v>
      </c>
    </row>
    <row r="19" spans="2:4">
      <c r="B19" s="801" t="s">
        <v>867</v>
      </c>
      <c r="C19" s="1093">
        <v>37602</v>
      </c>
      <c r="D19" s="798">
        <v>40836</v>
      </c>
    </row>
    <row r="20" spans="2:4">
      <c r="B20" s="796" t="s">
        <v>1342</v>
      </c>
      <c r="C20" s="1090">
        <v>1284273</v>
      </c>
      <c r="D20" s="798">
        <v>0</v>
      </c>
    </row>
    <row r="21" spans="2:4">
      <c r="B21" s="796" t="s">
        <v>869</v>
      </c>
      <c r="C21" s="1090">
        <v>12300696</v>
      </c>
      <c r="D21" s="798">
        <v>10535370</v>
      </c>
    </row>
    <row r="22" spans="2:4">
      <c r="B22" s="796" t="s">
        <v>874</v>
      </c>
      <c r="C22" s="1090">
        <v>472727</v>
      </c>
      <c r="D22" s="798">
        <v>567273</v>
      </c>
    </row>
    <row r="23" spans="2:4">
      <c r="B23" s="796" t="s">
        <v>1323</v>
      </c>
      <c r="C23" s="1090">
        <v>0</v>
      </c>
      <c r="D23" s="798">
        <v>2095320</v>
      </c>
    </row>
    <row r="24" spans="2:4">
      <c r="B24" s="796" t="s">
        <v>872</v>
      </c>
      <c r="C24" s="1090">
        <v>6787361</v>
      </c>
      <c r="D24" s="803">
        <v>1170238</v>
      </c>
    </row>
    <row r="25" spans="2:4">
      <c r="B25" s="796" t="s">
        <v>956</v>
      </c>
      <c r="C25" s="1090">
        <v>9704997</v>
      </c>
      <c r="D25" s="798">
        <v>6676360</v>
      </c>
    </row>
    <row r="26" spans="2:4">
      <c r="B26" s="796" t="s">
        <v>864</v>
      </c>
      <c r="C26" s="1090">
        <v>6605546</v>
      </c>
      <c r="D26" s="798">
        <v>846364</v>
      </c>
    </row>
    <row r="27" spans="2:4">
      <c r="B27" s="805" t="s">
        <v>1341</v>
      </c>
      <c r="C27" s="1093">
        <v>4942922</v>
      </c>
      <c r="D27" s="802">
        <v>0</v>
      </c>
    </row>
    <row r="28" spans="2:4">
      <c r="B28" s="805" t="s">
        <v>865</v>
      </c>
      <c r="C28" s="1093">
        <v>5096472</v>
      </c>
      <c r="D28" s="802">
        <v>4070727</v>
      </c>
    </row>
    <row r="29" spans="2:4">
      <c r="B29" s="804" t="s">
        <v>870</v>
      </c>
      <c r="C29" s="1090">
        <v>22832111</v>
      </c>
      <c r="D29" s="798">
        <v>21940332</v>
      </c>
    </row>
    <row r="30" spans="2:4">
      <c r="B30" s="804" t="s">
        <v>862</v>
      </c>
      <c r="C30" s="1090">
        <v>3991935</v>
      </c>
      <c r="D30" s="798">
        <v>3954547</v>
      </c>
    </row>
    <row r="31" spans="2:4">
      <c r="B31" s="804" t="s">
        <v>871</v>
      </c>
      <c r="C31" s="1090">
        <v>1355881</v>
      </c>
      <c r="D31" s="798">
        <v>523338</v>
      </c>
    </row>
    <row r="32" spans="2:4">
      <c r="B32" s="801" t="s">
        <v>1051</v>
      </c>
      <c r="C32" s="1093">
        <v>10350000</v>
      </c>
      <c r="D32" s="802">
        <v>13104545</v>
      </c>
    </row>
    <row r="33" spans="2:9">
      <c r="B33" s="801" t="s">
        <v>866</v>
      </c>
      <c r="C33" s="1093">
        <v>1008182</v>
      </c>
      <c r="D33" s="802">
        <v>490455</v>
      </c>
    </row>
    <row r="34" spans="2:9">
      <c r="B34" s="801" t="s">
        <v>1340</v>
      </c>
      <c r="C34" s="1093">
        <v>171082</v>
      </c>
      <c r="D34" s="802">
        <v>0</v>
      </c>
    </row>
    <row r="35" spans="2:9">
      <c r="B35" s="801" t="s">
        <v>1344</v>
      </c>
      <c r="C35" s="1093">
        <v>602066</v>
      </c>
      <c r="D35" s="802">
        <v>0</v>
      </c>
    </row>
    <row r="36" spans="2:9">
      <c r="B36" s="801" t="s">
        <v>1073</v>
      </c>
      <c r="C36" s="1093">
        <v>4263311</v>
      </c>
      <c r="D36" s="802">
        <v>2225834</v>
      </c>
    </row>
    <row r="37" spans="2:9">
      <c r="B37" s="801" t="s">
        <v>1343</v>
      </c>
      <c r="C37" s="1093">
        <v>195000</v>
      </c>
      <c r="D37" s="802">
        <v>0</v>
      </c>
    </row>
    <row r="38" spans="2:9" ht="13.5" thickBot="1">
      <c r="B38" s="811" t="s">
        <v>1074</v>
      </c>
      <c r="C38" s="812">
        <f>SUM(C17:C37)</f>
        <v>102192479</v>
      </c>
      <c r="D38" s="812">
        <f>SUM(D17:D37)</f>
        <v>74438464</v>
      </c>
      <c r="G38" s="558"/>
      <c r="H38" s="558"/>
      <c r="I38" s="558"/>
    </row>
    <row r="39" spans="2:9" ht="27.75" customHeight="1"/>
    <row r="43" spans="2:9">
      <c r="B43" s="1141" t="s">
        <v>1077</v>
      </c>
      <c r="C43" s="1141"/>
      <c r="D43" s="1141"/>
    </row>
    <row r="44" spans="2:9">
      <c r="B44" s="1141" t="s">
        <v>1155</v>
      </c>
      <c r="C44" s="1141"/>
      <c r="D44" s="1141"/>
    </row>
    <row r="45" spans="2:9">
      <c r="B45" s="1141" t="s">
        <v>1038</v>
      </c>
      <c r="C45" s="1141"/>
      <c r="D45" s="1141"/>
    </row>
  </sheetData>
  <sortState ref="B17:D37">
    <sortCondition ref="B17:B37"/>
  </sortState>
  <mergeCells count="3">
    <mergeCell ref="B43:D43"/>
    <mergeCell ref="B44:D44"/>
    <mergeCell ref="B45:D45"/>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60"/>
  <sheetViews>
    <sheetView workbookViewId="0">
      <selection activeCell="F29" sqref="F29"/>
    </sheetView>
  </sheetViews>
  <sheetFormatPr baseColWidth="10" defaultRowHeight="12.75"/>
  <cols>
    <col min="1" max="1" width="11.42578125" style="727"/>
    <col min="2" max="2" width="33.140625" style="558" customWidth="1"/>
    <col min="3" max="3" width="17.85546875" style="558" customWidth="1"/>
    <col min="4" max="4" width="19.42578125" style="558" customWidth="1"/>
    <col min="5" max="16384" width="11.42578125" style="727"/>
  </cols>
  <sheetData>
    <row r="6" spans="2:4">
      <c r="B6" s="964" t="s">
        <v>1247</v>
      </c>
    </row>
    <row r="7" spans="2:4" ht="13.5" thickBot="1">
      <c r="C7" s="603">
        <v>44742</v>
      </c>
      <c r="D7" s="603">
        <v>44377</v>
      </c>
    </row>
    <row r="8" spans="2:4">
      <c r="B8" s="789" t="s">
        <v>552</v>
      </c>
      <c r="C8" s="790" t="s">
        <v>830</v>
      </c>
      <c r="D8" s="791" t="s">
        <v>831</v>
      </c>
    </row>
    <row r="9" spans="2:4">
      <c r="B9" s="650" t="s">
        <v>875</v>
      </c>
      <c r="C9" s="655">
        <v>693626</v>
      </c>
      <c r="D9" s="725">
        <v>1297181</v>
      </c>
    </row>
    <row r="10" spans="2:4">
      <c r="B10" s="650" t="s">
        <v>876</v>
      </c>
      <c r="C10" s="655">
        <v>0</v>
      </c>
      <c r="D10" s="725">
        <v>0</v>
      </c>
    </row>
    <row r="11" spans="2:4">
      <c r="B11" s="650" t="s">
        <v>1200</v>
      </c>
      <c r="C11" s="655">
        <v>0</v>
      </c>
      <c r="D11" s="725">
        <v>0</v>
      </c>
    </row>
    <row r="12" spans="2:4">
      <c r="B12" s="650" t="s">
        <v>873</v>
      </c>
      <c r="C12" s="655">
        <v>0</v>
      </c>
      <c r="D12" s="725">
        <v>0</v>
      </c>
    </row>
    <row r="13" spans="2:4" ht="13.5" thickBot="1">
      <c r="B13" s="640" t="s">
        <v>772</v>
      </c>
      <c r="C13" s="644">
        <f>SUM(C9:C12)</f>
        <v>693626</v>
      </c>
      <c r="D13" s="645">
        <f>SUM(D9:D12)</f>
        <v>1297181</v>
      </c>
    </row>
    <row r="14" spans="2:4">
      <c r="B14" s="789" t="s">
        <v>877</v>
      </c>
      <c r="C14" s="790" t="s">
        <v>830</v>
      </c>
      <c r="D14" s="791" t="s">
        <v>831</v>
      </c>
    </row>
    <row r="15" spans="2:4">
      <c r="B15" s="650" t="s">
        <v>602</v>
      </c>
      <c r="C15" s="725">
        <v>3535526</v>
      </c>
      <c r="D15" s="725">
        <v>44286560</v>
      </c>
    </row>
    <row r="16" spans="2:4">
      <c r="B16" s="793" t="s">
        <v>980</v>
      </c>
      <c r="C16" s="794">
        <v>0</v>
      </c>
      <c r="D16" s="795">
        <v>480002</v>
      </c>
    </row>
    <row r="17" spans="2:4">
      <c r="B17" s="650" t="s">
        <v>873</v>
      </c>
      <c r="C17" s="794">
        <v>0</v>
      </c>
      <c r="D17" s="795">
        <v>0</v>
      </c>
    </row>
    <row r="18" spans="2:4" ht="13.5" thickBot="1">
      <c r="B18" s="640" t="s">
        <v>772</v>
      </c>
      <c r="C18" s="644">
        <f>SUM(C15:C17)</f>
        <v>3535526</v>
      </c>
      <c r="D18" s="645">
        <f>SUM(D15:D17)</f>
        <v>44766562</v>
      </c>
    </row>
    <row r="26" spans="2:4">
      <c r="B26" s="1141" t="s">
        <v>1077</v>
      </c>
      <c r="C26" s="1141"/>
      <c r="D26" s="1141"/>
    </row>
    <row r="27" spans="2:4">
      <c r="B27" s="1141" t="s">
        <v>1155</v>
      </c>
      <c r="C27" s="1141"/>
      <c r="D27" s="1141"/>
    </row>
    <row r="28" spans="2:4">
      <c r="B28" s="1141" t="s">
        <v>1038</v>
      </c>
      <c r="C28" s="1141"/>
      <c r="D28" s="1141"/>
    </row>
    <row r="55" spans="2:2">
      <c r="B55" s="603"/>
    </row>
    <row r="56" spans="2:2">
      <c r="B56" s="749"/>
    </row>
    <row r="59" spans="2:2">
      <c r="B59" s="603"/>
    </row>
    <row r="60" spans="2:2">
      <c r="B60" s="749"/>
    </row>
  </sheetData>
  <mergeCells count="3">
    <mergeCell ref="B26:D26"/>
    <mergeCell ref="B27:D27"/>
    <mergeCell ref="B28:D2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4"/>
  <sheetViews>
    <sheetView workbookViewId="0">
      <selection activeCell="C9" sqref="C9"/>
    </sheetView>
  </sheetViews>
  <sheetFormatPr baseColWidth="10" defaultRowHeight="12.75"/>
  <cols>
    <col min="1" max="1" width="11.42578125" style="727"/>
    <col min="2" max="2" width="31.140625" style="727" bestFit="1" customWidth="1"/>
    <col min="3" max="3" width="17.140625" style="727" customWidth="1"/>
    <col min="4" max="4" width="18.85546875" style="727" bestFit="1" customWidth="1"/>
    <col min="5" max="16384" width="11.42578125" style="727"/>
  </cols>
  <sheetData>
    <row r="5" spans="2:4">
      <c r="B5" s="964" t="s">
        <v>1248</v>
      </c>
      <c r="C5" s="558"/>
      <c r="D5" s="558"/>
    </row>
    <row r="6" spans="2:4" ht="13.5" thickBot="1">
      <c r="B6" s="558"/>
      <c r="C6" s="603">
        <v>44742</v>
      </c>
      <c r="D6" s="603">
        <v>44377</v>
      </c>
    </row>
    <row r="7" spans="2:4">
      <c r="B7" s="789" t="s">
        <v>878</v>
      </c>
      <c r="C7" s="790" t="s">
        <v>830</v>
      </c>
      <c r="D7" s="791" t="s">
        <v>831</v>
      </c>
    </row>
    <row r="8" spans="2:4">
      <c r="B8" s="650" t="s">
        <v>1069</v>
      </c>
      <c r="C8" s="655">
        <v>13247626</v>
      </c>
      <c r="D8" s="725">
        <v>1017294</v>
      </c>
    </row>
    <row r="9" spans="2:4" ht="25.5">
      <c r="B9" s="740" t="s">
        <v>1070</v>
      </c>
      <c r="C9" s="787">
        <v>59656853</v>
      </c>
      <c r="D9" s="725">
        <v>34865357</v>
      </c>
    </row>
    <row r="10" spans="2:4">
      <c r="B10" s="638" t="s">
        <v>879</v>
      </c>
      <c r="C10" s="792">
        <f>SUM(C8:C9)</f>
        <v>72904479</v>
      </c>
      <c r="D10" s="639">
        <f>SUM(D8:D9)</f>
        <v>35882651</v>
      </c>
    </row>
    <row r="11" spans="2:4">
      <c r="B11" s="621" t="s">
        <v>601</v>
      </c>
      <c r="C11" s="604"/>
      <c r="D11" s="642"/>
    </row>
    <row r="12" spans="2:4">
      <c r="B12" s="650"/>
      <c r="C12" s="651">
        <v>0</v>
      </c>
      <c r="D12" s="652">
        <v>0</v>
      </c>
    </row>
    <row r="13" spans="2:4">
      <c r="B13" s="650"/>
      <c r="C13" s="655">
        <v>0</v>
      </c>
      <c r="D13" s="725">
        <v>0</v>
      </c>
    </row>
    <row r="14" spans="2:4" ht="13.5" thickBot="1">
      <c r="B14" s="640" t="s">
        <v>879</v>
      </c>
      <c r="C14" s="645">
        <f>SUM(C12:C13)</f>
        <v>0</v>
      </c>
      <c r="D14" s="645">
        <f>SUM(D12:D13)</f>
        <v>0</v>
      </c>
    </row>
    <row r="22" spans="2:4">
      <c r="B22" s="1141" t="s">
        <v>1077</v>
      </c>
      <c r="C22" s="1141"/>
      <c r="D22" s="1141"/>
    </row>
    <row r="23" spans="2:4">
      <c r="B23" s="1141" t="s">
        <v>1155</v>
      </c>
      <c r="C23" s="1141"/>
      <c r="D23" s="1141"/>
    </row>
    <row r="24" spans="2:4">
      <c r="B24" s="1141" t="s">
        <v>1038</v>
      </c>
      <c r="C24" s="1141"/>
      <c r="D24" s="1141"/>
    </row>
  </sheetData>
  <mergeCells count="3">
    <mergeCell ref="B22:D22"/>
    <mergeCell ref="B23:D23"/>
    <mergeCell ref="B24:D2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6"/>
  <sheetViews>
    <sheetView workbookViewId="0">
      <selection activeCell="B7" sqref="B7:D15"/>
    </sheetView>
  </sheetViews>
  <sheetFormatPr baseColWidth="10" defaultRowHeight="12.75"/>
  <cols>
    <col min="1" max="1" width="11.42578125" style="727"/>
    <col min="2" max="2" width="25.140625" style="727" bestFit="1" customWidth="1"/>
    <col min="3" max="3" width="16.42578125" style="727" customWidth="1"/>
    <col min="4" max="4" width="18.85546875" style="727" customWidth="1"/>
    <col min="5" max="16384" width="11.42578125" style="727"/>
  </cols>
  <sheetData>
    <row r="5" spans="2:4">
      <c r="B5" s="964" t="s">
        <v>1249</v>
      </c>
      <c r="C5" s="558"/>
      <c r="D5" s="558"/>
    </row>
    <row r="6" spans="2:4">
      <c r="B6" s="558"/>
      <c r="C6" s="558"/>
      <c r="D6" s="558"/>
    </row>
    <row r="7" spans="2:4" ht="13.5" thickBot="1">
      <c r="B7" s="558"/>
      <c r="C7" s="603">
        <v>44742</v>
      </c>
      <c r="D7" s="603">
        <v>44377</v>
      </c>
    </row>
    <row r="8" spans="2:4" ht="25.5">
      <c r="B8" s="789" t="s">
        <v>555</v>
      </c>
      <c r="C8" s="790" t="s">
        <v>830</v>
      </c>
      <c r="D8" s="791" t="s">
        <v>831</v>
      </c>
    </row>
    <row r="9" spans="2:4">
      <c r="B9" s="650" t="s">
        <v>555</v>
      </c>
      <c r="C9" s="786">
        <v>0</v>
      </c>
      <c r="D9" s="786">
        <v>0</v>
      </c>
    </row>
    <row r="10" spans="2:4" ht="13.5" thickBot="1">
      <c r="B10" s="640" t="s">
        <v>772</v>
      </c>
      <c r="C10" s="785">
        <f>SUM(C9)</f>
        <v>0</v>
      </c>
      <c r="D10" s="645">
        <f>SUM(D9:D9)</f>
        <v>0</v>
      </c>
    </row>
    <row r="11" spans="2:4">
      <c r="B11" s="558"/>
      <c r="C11" s="691"/>
      <c r="D11" s="558"/>
    </row>
    <row r="12" spans="2:4" ht="13.5" thickBot="1">
      <c r="B12" s="558"/>
      <c r="C12" s="691"/>
      <c r="D12" s="558"/>
    </row>
    <row r="13" spans="2:4" ht="25.5">
      <c r="B13" s="789" t="s">
        <v>880</v>
      </c>
      <c r="C13" s="1124" t="s">
        <v>830</v>
      </c>
      <c r="D13" s="791" t="s">
        <v>831</v>
      </c>
    </row>
    <row r="14" spans="2:4">
      <c r="B14" s="650" t="s">
        <v>1046</v>
      </c>
      <c r="C14" s="786">
        <v>0</v>
      </c>
      <c r="D14" s="786">
        <v>0</v>
      </c>
    </row>
    <row r="15" spans="2:4" ht="13.5" thickBot="1">
      <c r="B15" s="640" t="s">
        <v>772</v>
      </c>
      <c r="C15" s="785">
        <f>SUM(C14)</f>
        <v>0</v>
      </c>
      <c r="D15" s="645">
        <f>SUM(D14)</f>
        <v>0</v>
      </c>
    </row>
    <row r="24" spans="2:4">
      <c r="B24" s="1141" t="s">
        <v>1077</v>
      </c>
      <c r="C24" s="1141"/>
      <c r="D24" s="1141"/>
    </row>
    <row r="25" spans="2:4">
      <c r="B25" s="1141" t="s">
        <v>1155</v>
      </c>
      <c r="C25" s="1141"/>
      <c r="D25" s="1141"/>
    </row>
    <row r="26" spans="2:4">
      <c r="B26" s="1141" t="s">
        <v>1038</v>
      </c>
      <c r="C26" s="1141"/>
      <c r="D26" s="1141"/>
    </row>
  </sheetData>
  <mergeCells count="3">
    <mergeCell ref="B24:D24"/>
    <mergeCell ref="B25:D25"/>
    <mergeCell ref="B26:D26"/>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44"/>
  <sheetViews>
    <sheetView topLeftCell="A13" zoomScale="75" zoomScaleNormal="75" workbookViewId="0">
      <selection activeCell="M29" sqref="M29"/>
    </sheetView>
  </sheetViews>
  <sheetFormatPr baseColWidth="10" defaultRowHeight="12.75"/>
  <cols>
    <col min="1" max="2" width="11.42578125" style="727"/>
    <col min="3" max="3" width="16.42578125" style="727" customWidth="1"/>
    <col min="4" max="4" width="30.28515625" style="727" bestFit="1" customWidth="1"/>
    <col min="5" max="5" width="20.5703125" style="727" customWidth="1"/>
    <col min="6" max="16384" width="11.42578125" style="727"/>
  </cols>
  <sheetData>
    <row r="8" spans="2:2">
      <c r="B8" s="1003" t="s">
        <v>1127</v>
      </c>
    </row>
    <row r="10" spans="2:2">
      <c r="B10" s="727" t="s">
        <v>1128</v>
      </c>
    </row>
    <row r="11" spans="2:2">
      <c r="B11" s="727" t="s">
        <v>1129</v>
      </c>
    </row>
    <row r="12" spans="2:2">
      <c r="B12" s="727" t="s">
        <v>1130</v>
      </c>
    </row>
    <row r="13" spans="2:2">
      <c r="B13" s="727" t="s">
        <v>1131</v>
      </c>
    </row>
    <row r="14" spans="2:2">
      <c r="B14" s="727" t="s">
        <v>1132</v>
      </c>
    </row>
    <row r="15" spans="2:2">
      <c r="B15" s="727" t="s">
        <v>1133</v>
      </c>
    </row>
    <row r="17" spans="2:5" ht="13.5" thickBot="1"/>
    <row r="18" spans="2:5">
      <c r="B18" s="765" t="s">
        <v>1052</v>
      </c>
      <c r="C18" s="766" t="s">
        <v>882</v>
      </c>
      <c r="D18" s="766" t="s">
        <v>1053</v>
      </c>
      <c r="E18" s="767" t="s">
        <v>1054</v>
      </c>
    </row>
    <row r="19" spans="2:5">
      <c r="B19" s="757">
        <v>44015</v>
      </c>
      <c r="C19" s="758" t="s">
        <v>1158</v>
      </c>
      <c r="D19" s="759" t="s">
        <v>1055</v>
      </c>
      <c r="E19" s="760" t="s">
        <v>1057</v>
      </c>
    </row>
    <row r="20" spans="2:5" ht="13.5" thickBot="1">
      <c r="B20" s="761">
        <v>44015</v>
      </c>
      <c r="C20" s="764" t="s">
        <v>1159</v>
      </c>
      <c r="D20" s="762" t="s">
        <v>1056</v>
      </c>
      <c r="E20" s="763" t="s">
        <v>1058</v>
      </c>
    </row>
    <row r="24" spans="2:5">
      <c r="B24" s="1003" t="s">
        <v>1134</v>
      </c>
    </row>
    <row r="25" spans="2:5">
      <c r="B25" s="727" t="s">
        <v>1324</v>
      </c>
    </row>
    <row r="27" spans="2:5">
      <c r="B27" s="1003" t="s">
        <v>1135</v>
      </c>
    </row>
    <row r="28" spans="2:5">
      <c r="B28" s="727" t="s">
        <v>1136</v>
      </c>
    </row>
    <row r="30" spans="2:5">
      <c r="B30" s="1003" t="s">
        <v>1140</v>
      </c>
    </row>
    <row r="31" spans="2:5">
      <c r="B31" s="727" t="s">
        <v>1137</v>
      </c>
    </row>
    <row r="33" spans="2:9">
      <c r="B33" s="1003" t="s">
        <v>1141</v>
      </c>
    </row>
    <row r="34" spans="2:9">
      <c r="B34" s="727" t="s">
        <v>1138</v>
      </c>
    </row>
    <row r="36" spans="2:9">
      <c r="B36" s="1003" t="s">
        <v>1142</v>
      </c>
    </row>
    <row r="37" spans="2:9">
      <c r="B37" s="727" t="s">
        <v>1139</v>
      </c>
    </row>
    <row r="42" spans="2:9">
      <c r="C42" s="1141" t="s">
        <v>1077</v>
      </c>
      <c r="D42" s="1141"/>
      <c r="E42" s="1141"/>
      <c r="F42" s="1141"/>
      <c r="G42" s="1141"/>
      <c r="H42" s="1141"/>
      <c r="I42" s="1141"/>
    </row>
    <row r="43" spans="2:9">
      <c r="C43" s="1141" t="s">
        <v>1155</v>
      </c>
      <c r="D43" s="1141"/>
      <c r="E43" s="1141"/>
      <c r="F43" s="1141"/>
      <c r="G43" s="1141"/>
      <c r="H43" s="1141"/>
      <c r="I43" s="1141"/>
    </row>
    <row r="44" spans="2:9">
      <c r="C44" s="1141" t="s">
        <v>1038</v>
      </c>
      <c r="D44" s="1141"/>
      <c r="E44" s="1141"/>
      <c r="F44" s="1141"/>
      <c r="G44" s="1141"/>
      <c r="H44" s="1141"/>
      <c r="I44" s="1141"/>
    </row>
  </sheetData>
  <mergeCells count="3">
    <mergeCell ref="C42:I42"/>
    <mergeCell ref="C43:I43"/>
    <mergeCell ref="C44:I4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71"/>
  <sheetViews>
    <sheetView tabSelected="1" topLeftCell="A136" zoomScale="80" zoomScaleNormal="80" workbookViewId="0">
      <selection activeCell="E166" sqref="E166"/>
    </sheetView>
  </sheetViews>
  <sheetFormatPr baseColWidth="10" defaultRowHeight="12.75"/>
  <cols>
    <col min="1" max="1" width="11.42578125" style="558"/>
    <col min="2" max="2" width="73.140625" style="558" customWidth="1"/>
    <col min="3" max="3" width="25.28515625" style="558" customWidth="1"/>
    <col min="4" max="4" width="20.5703125" style="558" customWidth="1"/>
    <col min="5" max="5" width="20.140625" style="558" customWidth="1"/>
    <col min="6" max="6" width="22.28515625" style="558" customWidth="1"/>
    <col min="7" max="7" width="18.7109375" style="558" customWidth="1"/>
    <col min="8" max="8" width="15.5703125" style="558" customWidth="1"/>
    <col min="9" max="9" width="14.28515625" style="558" bestFit="1" customWidth="1"/>
    <col min="10" max="10" width="14.5703125" style="558" customWidth="1"/>
    <col min="11" max="16384" width="11.42578125" style="558"/>
  </cols>
  <sheetData>
    <row r="6" spans="1:9" ht="14.25">
      <c r="B6" s="771" t="s">
        <v>1359</v>
      </c>
      <c r="C6" s="771"/>
      <c r="D6" s="771"/>
      <c r="E6" s="771"/>
      <c r="F6" s="771"/>
      <c r="G6" s="1026"/>
      <c r="H6" s="771"/>
    </row>
    <row r="8" spans="1:9" ht="14.25">
      <c r="B8" s="771" t="s">
        <v>1027</v>
      </c>
      <c r="C8" s="771"/>
      <c r="D8" s="771"/>
      <c r="E8" s="771"/>
      <c r="F8" s="771"/>
    </row>
    <row r="10" spans="1:9" ht="14.25">
      <c r="A10" s="1027"/>
      <c r="B10" s="1030" t="s">
        <v>1267</v>
      </c>
      <c r="C10" s="771"/>
      <c r="D10" s="771"/>
      <c r="E10" s="771"/>
      <c r="F10" s="771"/>
    </row>
    <row r="11" spans="1:9" ht="14.25">
      <c r="A11" s="1027"/>
      <c r="B11" s="771"/>
      <c r="C11" s="771"/>
      <c r="D11" s="771"/>
      <c r="E11" s="771"/>
      <c r="F11" s="771"/>
    </row>
    <row r="12" spans="1:9" ht="14.25">
      <c r="A12" s="1027"/>
      <c r="B12" s="771" t="s">
        <v>1263</v>
      </c>
      <c r="C12" s="771"/>
      <c r="D12" s="771"/>
      <c r="E12" s="771"/>
      <c r="F12" s="771"/>
    </row>
    <row r="13" spans="1:9" ht="14.25">
      <c r="B13" s="771"/>
      <c r="C13" s="771"/>
      <c r="D13" s="771"/>
      <c r="E13" s="771"/>
      <c r="F13" s="771"/>
    </row>
    <row r="14" spans="1:9" ht="13.5" thickBot="1"/>
    <row r="15" spans="1:9" s="635" customFormat="1" ht="76.5" customHeight="1" thickBot="1">
      <c r="B15" s="969" t="s">
        <v>899</v>
      </c>
      <c r="C15" s="970" t="s">
        <v>900</v>
      </c>
      <c r="D15" s="970" t="s">
        <v>901</v>
      </c>
      <c r="E15" s="971" t="s">
        <v>902</v>
      </c>
      <c r="F15" s="970" t="s">
        <v>903</v>
      </c>
      <c r="G15" s="970" t="s">
        <v>904</v>
      </c>
      <c r="H15" s="970" t="s">
        <v>882</v>
      </c>
      <c r="I15" s="971" t="s">
        <v>905</v>
      </c>
    </row>
    <row r="16" spans="1:9" s="635" customFormat="1" ht="21" customHeight="1" thickBot="1">
      <c r="B16" s="869">
        <v>1</v>
      </c>
      <c r="C16" s="1011" t="s">
        <v>885</v>
      </c>
      <c r="D16" s="882" t="s">
        <v>883</v>
      </c>
      <c r="E16" s="882">
        <v>252</v>
      </c>
      <c r="F16" s="882" t="s">
        <v>884</v>
      </c>
      <c r="G16" s="882">
        <v>252</v>
      </c>
      <c r="H16" s="883">
        <v>2520000000</v>
      </c>
      <c r="I16" s="882">
        <v>85</v>
      </c>
    </row>
    <row r="17" spans="2:9" s="635" customFormat="1" ht="21" customHeight="1" thickBot="1">
      <c r="B17" s="869">
        <v>2</v>
      </c>
      <c r="C17" s="884" t="s">
        <v>999</v>
      </c>
      <c r="D17" s="882" t="s">
        <v>883</v>
      </c>
      <c r="E17" s="882">
        <v>30</v>
      </c>
      <c r="F17" s="882" t="s">
        <v>884</v>
      </c>
      <c r="G17" s="882">
        <v>30</v>
      </c>
      <c r="H17" s="883">
        <v>300000000</v>
      </c>
      <c r="I17" s="882">
        <v>10</v>
      </c>
    </row>
    <row r="18" spans="2:9" s="635" customFormat="1" ht="21" customHeight="1">
      <c r="B18" s="977"/>
      <c r="C18" s="978"/>
      <c r="D18" s="979"/>
      <c r="E18" s="979"/>
      <c r="F18" s="979"/>
      <c r="G18" s="979"/>
      <c r="H18" s="980"/>
      <c r="I18" s="979"/>
    </row>
    <row r="19" spans="2:9" ht="14.25">
      <c r="B19" s="1028" t="s">
        <v>1264</v>
      </c>
      <c r="C19" s="773"/>
      <c r="D19" s="1025"/>
      <c r="E19" s="773"/>
    </row>
    <row r="20" spans="2:9" ht="13.5" thickBot="1"/>
    <row r="21" spans="2:9" ht="25.5">
      <c r="B21" s="1007" t="s">
        <v>894</v>
      </c>
      <c r="C21" s="1008" t="s">
        <v>1253</v>
      </c>
    </row>
    <row r="22" spans="2:9">
      <c r="B22" s="650" t="s">
        <v>1254</v>
      </c>
      <c r="C22" s="1009">
        <v>0.75</v>
      </c>
    </row>
    <row r="23" spans="2:9">
      <c r="B23" s="650" t="s">
        <v>1262</v>
      </c>
      <c r="C23" s="1009">
        <v>0.6</v>
      </c>
    </row>
    <row r="24" spans="2:9">
      <c r="B24" s="650" t="s">
        <v>1255</v>
      </c>
      <c r="C24" s="1009">
        <v>0.5</v>
      </c>
    </row>
    <row r="25" spans="2:9">
      <c r="B25" s="650" t="s">
        <v>1258</v>
      </c>
      <c r="C25" s="1009">
        <v>0.5</v>
      </c>
    </row>
    <row r="26" spans="2:9">
      <c r="B26" s="650" t="s">
        <v>1361</v>
      </c>
      <c r="C26" s="1009">
        <v>0.5</v>
      </c>
    </row>
    <row r="27" spans="2:9">
      <c r="B27" s="650" t="s">
        <v>1362</v>
      </c>
      <c r="C27" s="1009">
        <v>0.5</v>
      </c>
    </row>
    <row r="28" spans="2:9">
      <c r="B28" s="650" t="s">
        <v>1257</v>
      </c>
      <c r="C28" s="1009">
        <v>0.25</v>
      </c>
    </row>
    <row r="29" spans="2:9">
      <c r="B29" s="650" t="s">
        <v>1259</v>
      </c>
      <c r="C29" s="1009">
        <v>0.2</v>
      </c>
    </row>
    <row r="30" spans="2:9">
      <c r="B30" s="793" t="s">
        <v>1256</v>
      </c>
      <c r="C30" s="1126">
        <v>0.125</v>
      </c>
    </row>
    <row r="31" spans="2:9" ht="13.5" thickBot="1">
      <c r="B31" s="981" t="s">
        <v>1281</v>
      </c>
      <c r="C31" s="1010">
        <v>7.1999999999999995E-2</v>
      </c>
    </row>
    <row r="32" spans="2:9">
      <c r="B32" s="750"/>
      <c r="C32" s="1125"/>
    </row>
    <row r="33" spans="2:7">
      <c r="B33" s="750"/>
      <c r="C33" s="1125"/>
    </row>
    <row r="34" spans="2:7" ht="13.5" thickBot="1">
      <c r="B34" s="750"/>
      <c r="C34" s="750"/>
    </row>
    <row r="35" spans="2:7" ht="55.5" customHeight="1">
      <c r="B35" s="1007" t="s">
        <v>894</v>
      </c>
      <c r="C35" s="1008" t="s">
        <v>1261</v>
      </c>
    </row>
    <row r="36" spans="2:7" ht="13.5" thickBot="1">
      <c r="B36" s="981" t="s">
        <v>1260</v>
      </c>
      <c r="C36" s="1010">
        <v>0.33</v>
      </c>
    </row>
    <row r="37" spans="2:7">
      <c r="B37" s="750"/>
      <c r="C37" s="750"/>
    </row>
    <row r="38" spans="2:7">
      <c r="B38" s="1029" t="s">
        <v>1265</v>
      </c>
      <c r="C38" s="750"/>
    </row>
    <row r="40" spans="2:7" ht="14.25">
      <c r="B40" s="1055" t="s">
        <v>1028</v>
      </c>
      <c r="G40" s="1025"/>
    </row>
    <row r="42" spans="2:7">
      <c r="B42" s="778" t="s">
        <v>1266</v>
      </c>
    </row>
    <row r="44" spans="2:7" ht="14.25">
      <c r="B44" s="1055" t="s">
        <v>1295</v>
      </c>
      <c r="G44" s="1025"/>
    </row>
    <row r="45" spans="2:7">
      <c r="G45" s="1025"/>
    </row>
    <row r="46" spans="2:7" ht="14.25">
      <c r="B46" s="773" t="s">
        <v>1029</v>
      </c>
      <c r="C46" s="773"/>
      <c r="D46" s="773"/>
      <c r="E46" s="773"/>
      <c r="F46" s="773"/>
      <c r="G46" s="773"/>
    </row>
    <row r="49" spans="2:8" ht="14.25">
      <c r="B49" s="892" t="s">
        <v>1030</v>
      </c>
      <c r="C49" s="892"/>
      <c r="D49" s="892"/>
      <c r="E49" s="892"/>
      <c r="F49" s="892"/>
      <c r="G49" s="892"/>
      <c r="H49" s="892"/>
    </row>
    <row r="51" spans="2:8" ht="76.5" customHeight="1">
      <c r="B51" s="775" t="s">
        <v>886</v>
      </c>
      <c r="C51" s="1056" t="s">
        <v>887</v>
      </c>
      <c r="D51" s="1056" t="s">
        <v>888</v>
      </c>
      <c r="E51" s="1284" t="s">
        <v>889</v>
      </c>
      <c r="F51" s="1284"/>
    </row>
    <row r="52" spans="2:8">
      <c r="B52" s="651" t="s">
        <v>890</v>
      </c>
      <c r="C52" s="651"/>
      <c r="D52" s="651"/>
      <c r="E52" s="1285"/>
      <c r="F52" s="1285"/>
    </row>
    <row r="55" spans="2:8" ht="14.25">
      <c r="B55" s="987" t="s">
        <v>1031</v>
      </c>
    </row>
    <row r="57" spans="2:8" ht="12.75" customHeight="1">
      <c r="B57" s="775" t="s">
        <v>886</v>
      </c>
      <c r="C57" s="1056" t="s">
        <v>891</v>
      </c>
      <c r="D57" s="1056" t="s">
        <v>892</v>
      </c>
      <c r="E57" s="1284" t="s">
        <v>893</v>
      </c>
      <c r="F57" s="1284"/>
    </row>
    <row r="58" spans="2:8" ht="20.100000000000001" customHeight="1">
      <c r="B58" s="651" t="s">
        <v>890</v>
      </c>
      <c r="C58" s="651"/>
      <c r="D58" s="651"/>
      <c r="E58" s="1285"/>
      <c r="F58" s="1285"/>
    </row>
    <row r="62" spans="2:8" ht="20.100000000000001" customHeight="1">
      <c r="B62" s="987" t="s">
        <v>1032</v>
      </c>
    </row>
    <row r="64" spans="2:8" ht="20.100000000000001" customHeight="1">
      <c r="B64" s="651" t="s">
        <v>894</v>
      </c>
      <c r="C64" s="651" t="s">
        <v>895</v>
      </c>
    </row>
    <row r="65" spans="2:7" ht="20.100000000000001" customHeight="1">
      <c r="B65" s="651" t="s">
        <v>890</v>
      </c>
      <c r="C65" s="651"/>
    </row>
    <row r="67" spans="2:7" ht="14.25">
      <c r="B67" s="777" t="s">
        <v>1033</v>
      </c>
    </row>
    <row r="68" spans="2:7" ht="14.25">
      <c r="B68" s="777"/>
    </row>
    <row r="69" spans="2:7" ht="14.25">
      <c r="B69" s="777" t="s">
        <v>1325</v>
      </c>
    </row>
    <row r="70" spans="2:7" ht="14.25">
      <c r="B70" s="777"/>
    </row>
    <row r="71" spans="2:7" ht="14.25">
      <c r="B71" s="1055" t="s">
        <v>1034</v>
      </c>
    </row>
    <row r="72" spans="2:7" ht="14.25">
      <c r="B72" s="777"/>
    </row>
    <row r="74" spans="2:7">
      <c r="C74" s="646">
        <v>44742</v>
      </c>
      <c r="D74" s="646">
        <v>44561</v>
      </c>
      <c r="E74" s="646"/>
    </row>
    <row r="75" spans="2:7" ht="13.5" thickBot="1">
      <c r="C75" s="646" t="s">
        <v>898</v>
      </c>
      <c r="D75" s="646" t="s">
        <v>898</v>
      </c>
      <c r="E75" s="646"/>
    </row>
    <row r="76" spans="2:7">
      <c r="B76" s="647" t="s">
        <v>403</v>
      </c>
      <c r="C76" s="648"/>
      <c r="D76" s="649"/>
      <c r="E76" s="750"/>
      <c r="G76" s="1025"/>
    </row>
    <row r="77" spans="2:7">
      <c r="B77" s="653" t="s">
        <v>1290</v>
      </c>
      <c r="C77" s="1131"/>
      <c r="D77" s="652">
        <v>0</v>
      </c>
      <c r="E77" s="750"/>
      <c r="G77" s="1025"/>
    </row>
    <row r="78" spans="2:7">
      <c r="B78" s="650" t="s">
        <v>1286</v>
      </c>
      <c r="C78" s="1132">
        <v>0</v>
      </c>
      <c r="D78" s="1133">
        <v>100659565</v>
      </c>
      <c r="E78" s="750"/>
      <c r="G78" s="1025"/>
    </row>
    <row r="79" spans="2:7">
      <c r="B79" s="653" t="s">
        <v>896</v>
      </c>
      <c r="C79" s="1075">
        <f>+C78</f>
        <v>0</v>
      </c>
      <c r="D79" s="1072">
        <f>+D78</f>
        <v>100659565</v>
      </c>
      <c r="E79" s="750"/>
    </row>
    <row r="80" spans="2:7">
      <c r="B80" s="654" t="s">
        <v>854</v>
      </c>
      <c r="C80" s="1076"/>
      <c r="D80" s="652"/>
      <c r="E80" s="750"/>
    </row>
    <row r="81" spans="2:5">
      <c r="B81" s="1060" t="s">
        <v>1291</v>
      </c>
      <c r="C81" s="655"/>
      <c r="D81" s="725"/>
      <c r="E81" s="751"/>
    </row>
    <row r="82" spans="2:5">
      <c r="B82" s="740" t="s">
        <v>1076</v>
      </c>
      <c r="C82" s="655">
        <v>102346597.05</v>
      </c>
      <c r="D82" s="725">
        <v>326000478</v>
      </c>
      <c r="E82" s="751"/>
    </row>
    <row r="83" spans="2:5">
      <c r="B83" s="740" t="s">
        <v>1077</v>
      </c>
      <c r="C83" s="655">
        <v>13280171.7115</v>
      </c>
      <c r="D83" s="725">
        <v>605</v>
      </c>
      <c r="E83" s="751"/>
    </row>
    <row r="84" spans="2:5">
      <c r="B84" s="740" t="s">
        <v>1281</v>
      </c>
      <c r="C84" s="655">
        <v>616804463.68949997</v>
      </c>
      <c r="D84" s="725">
        <v>178152974.26199999</v>
      </c>
      <c r="E84" s="751"/>
    </row>
    <row r="85" spans="2:5">
      <c r="B85" s="740" t="s">
        <v>1286</v>
      </c>
      <c r="C85" s="655">
        <v>239466102.91500002</v>
      </c>
      <c r="D85" s="725">
        <v>74971225.939999998</v>
      </c>
      <c r="E85" s="751"/>
    </row>
    <row r="86" spans="2:5">
      <c r="B86" s="740" t="s">
        <v>1282</v>
      </c>
      <c r="C86" s="655">
        <v>54661412.4855</v>
      </c>
      <c r="D86" s="725">
        <v>10388492.68</v>
      </c>
      <c r="E86" s="751"/>
    </row>
    <row r="87" spans="2:5">
      <c r="B87" s="740" t="s">
        <v>1260</v>
      </c>
      <c r="C87" s="655">
        <v>3064438.3680000002</v>
      </c>
      <c r="D87" s="725">
        <v>63</v>
      </c>
      <c r="E87" s="751"/>
    </row>
    <row r="88" spans="2:5">
      <c r="B88" s="740" t="s">
        <v>1258</v>
      </c>
      <c r="C88" s="655">
        <v>170534186.766</v>
      </c>
      <c r="D88" s="725">
        <v>94159912.189999998</v>
      </c>
      <c r="E88" s="751"/>
    </row>
    <row r="89" spans="2:5">
      <c r="B89" s="740" t="s">
        <v>1257</v>
      </c>
      <c r="C89" s="655">
        <v>7152660754.3215008</v>
      </c>
      <c r="D89" s="725">
        <v>4475215566.8999996</v>
      </c>
      <c r="E89" s="751"/>
    </row>
    <row r="90" spans="2:5">
      <c r="B90" s="740" t="s">
        <v>1220</v>
      </c>
      <c r="C90" s="655">
        <v>38123776</v>
      </c>
      <c r="D90" s="725">
        <v>29374015</v>
      </c>
      <c r="E90" s="751"/>
    </row>
    <row r="91" spans="2:5">
      <c r="B91" s="1127" t="s">
        <v>1361</v>
      </c>
      <c r="C91" s="1128">
        <v>1284863.8784999999</v>
      </c>
      <c r="D91" s="795">
        <v>0</v>
      </c>
      <c r="E91" s="751"/>
    </row>
    <row r="92" spans="2:5">
      <c r="B92" s="1127" t="s">
        <v>1362</v>
      </c>
      <c r="C92" s="1128">
        <v>62742484.971000001</v>
      </c>
      <c r="D92" s="795">
        <v>0</v>
      </c>
      <c r="E92" s="751"/>
    </row>
    <row r="93" spans="2:5" s="778" customFormat="1" ht="13.5" thickBot="1">
      <c r="B93" s="1094" t="s">
        <v>897</v>
      </c>
      <c r="C93" s="1095">
        <f>SUM(C81:C92)</f>
        <v>8454969252.1565008</v>
      </c>
      <c r="D93" s="1096">
        <f>SUM(D82:D92)</f>
        <v>5188263332.9719992</v>
      </c>
      <c r="E93" s="752"/>
    </row>
    <row r="94" spans="2:5">
      <c r="B94" s="647" t="s">
        <v>669</v>
      </c>
      <c r="C94" s="1134"/>
      <c r="D94" s="649"/>
      <c r="E94" s="750"/>
    </row>
    <row r="95" spans="2:5">
      <c r="B95" s="653" t="s">
        <v>1294</v>
      </c>
      <c r="C95" s="1137">
        <f>SUM(C96:C103)</f>
        <v>7820756</v>
      </c>
      <c r="D95" s="1138">
        <f>SUM(D96:D103)</f>
        <v>17898520</v>
      </c>
      <c r="E95" s="750"/>
    </row>
    <row r="96" spans="2:5">
      <c r="B96" s="650" t="s">
        <v>1281</v>
      </c>
      <c r="C96" s="1131">
        <v>983602</v>
      </c>
      <c r="D96" s="1133">
        <v>5832015.4545454541</v>
      </c>
      <c r="E96" s="750"/>
    </row>
    <row r="97" spans="2:5">
      <c r="B97" s="650" t="s">
        <v>1077</v>
      </c>
      <c r="C97" s="655">
        <v>0</v>
      </c>
      <c r="D97" s="1133">
        <v>3545336.3636363633</v>
      </c>
      <c r="E97" s="750"/>
    </row>
    <row r="98" spans="2:5">
      <c r="B98" s="650" t="s">
        <v>1286</v>
      </c>
      <c r="C98" s="1131">
        <v>5405817</v>
      </c>
      <c r="D98" s="1133">
        <v>1356380</v>
      </c>
      <c r="E98" s="750"/>
    </row>
    <row r="99" spans="2:5">
      <c r="B99" s="650" t="s">
        <v>1282</v>
      </c>
      <c r="C99" s="1131">
        <v>33203</v>
      </c>
      <c r="D99" s="1133">
        <v>238557.27272727271</v>
      </c>
      <c r="E99" s="750"/>
    </row>
    <row r="100" spans="2:5">
      <c r="B100" s="650" t="s">
        <v>1258</v>
      </c>
      <c r="C100" s="655"/>
      <c r="D100" s="1133">
        <v>5569850.9090909082</v>
      </c>
      <c r="E100" s="750"/>
    </row>
    <row r="101" spans="2:5">
      <c r="B101" s="650" t="s">
        <v>1257</v>
      </c>
      <c r="C101" s="655">
        <v>1369674</v>
      </c>
      <c r="D101" s="1133">
        <v>1356380</v>
      </c>
      <c r="E101" s="750"/>
    </row>
    <row r="102" spans="2:5">
      <c r="B102" s="650" t="s">
        <v>1361</v>
      </c>
      <c r="C102" s="655">
        <v>0</v>
      </c>
      <c r="D102" s="795">
        <v>0</v>
      </c>
      <c r="E102" s="750"/>
    </row>
    <row r="103" spans="2:5">
      <c r="B103" s="650" t="s">
        <v>1362</v>
      </c>
      <c r="C103" s="655">
        <v>28460</v>
      </c>
      <c r="D103" s="795">
        <v>0</v>
      </c>
      <c r="E103" s="750"/>
    </row>
    <row r="104" spans="2:5">
      <c r="B104" s="653" t="s">
        <v>1284</v>
      </c>
      <c r="C104" s="1137">
        <f>+C105+C106+C107+C108</f>
        <v>1067331241</v>
      </c>
      <c r="D104" s="1138">
        <f>+D105+D106</f>
        <v>1044348250.9090909</v>
      </c>
      <c r="E104" s="750"/>
    </row>
    <row r="105" spans="2:5">
      <c r="B105" s="650" t="s">
        <v>1286</v>
      </c>
      <c r="C105" s="1131">
        <v>506169235</v>
      </c>
      <c r="D105" s="1133">
        <v>950953150.90909088</v>
      </c>
      <c r="E105" s="750"/>
    </row>
    <row r="106" spans="2:5">
      <c r="B106" s="650" t="s">
        <v>1281</v>
      </c>
      <c r="C106" s="655">
        <v>0</v>
      </c>
      <c r="D106" s="1133">
        <v>93395099.999999985</v>
      </c>
      <c r="E106" s="750"/>
    </row>
    <row r="107" spans="2:5">
      <c r="B107" s="1127" t="s">
        <v>1361</v>
      </c>
      <c r="C107" s="655">
        <v>336951290</v>
      </c>
      <c r="D107" s="795">
        <v>0</v>
      </c>
      <c r="E107" s="750"/>
    </row>
    <row r="108" spans="2:5">
      <c r="B108" s="1127" t="s">
        <v>1362</v>
      </c>
      <c r="C108" s="655">
        <v>224210716</v>
      </c>
      <c r="D108" s="795">
        <v>0</v>
      </c>
      <c r="E108" s="750"/>
    </row>
    <row r="109" spans="2:5">
      <c r="B109" s="653" t="s">
        <v>843</v>
      </c>
      <c r="C109" s="1137">
        <f>+C95+C104</f>
        <v>1075151997</v>
      </c>
      <c r="D109" s="1138">
        <f>+D95+D104</f>
        <v>1062246770.9090909</v>
      </c>
      <c r="E109" s="750"/>
    </row>
    <row r="110" spans="2:5">
      <c r="B110" s="654" t="s">
        <v>347</v>
      </c>
      <c r="C110" s="1131"/>
      <c r="D110" s="652"/>
      <c r="E110" s="750"/>
    </row>
    <row r="111" spans="2:5">
      <c r="B111" s="653" t="s">
        <v>1287</v>
      </c>
      <c r="C111" s="1137"/>
      <c r="D111" s="652"/>
      <c r="E111" s="750"/>
    </row>
    <row r="112" spans="2:5">
      <c r="B112" s="793" t="s">
        <v>1077</v>
      </c>
      <c r="C112" s="1129">
        <v>18000000</v>
      </c>
      <c r="D112" s="1135">
        <v>39000000</v>
      </c>
      <c r="E112" s="750"/>
    </row>
    <row r="113" spans="2:9">
      <c r="B113" s="793" t="s">
        <v>1220</v>
      </c>
      <c r="C113" s="1129">
        <v>2000000</v>
      </c>
      <c r="D113" s="1135">
        <v>4454545</v>
      </c>
      <c r="E113" s="750"/>
    </row>
    <row r="114" spans="2:9">
      <c r="B114" s="793" t="s">
        <v>1281</v>
      </c>
      <c r="C114" s="1129">
        <v>2503740</v>
      </c>
      <c r="D114" s="1135">
        <v>1840635</v>
      </c>
      <c r="E114" s="750"/>
    </row>
    <row r="115" spans="2:9">
      <c r="B115" s="793" t="s">
        <v>1282</v>
      </c>
      <c r="C115" s="655">
        <v>0</v>
      </c>
      <c r="D115" s="1135">
        <v>3074430</v>
      </c>
      <c r="E115" s="750"/>
    </row>
    <row r="116" spans="2:9" ht="13.5" thickBot="1">
      <c r="B116" s="981" t="s">
        <v>844</v>
      </c>
      <c r="C116" s="1130">
        <f>SUM(C112:C115)</f>
        <v>22503740</v>
      </c>
      <c r="D116" s="1136">
        <f>SUM(D112:D115)</f>
        <v>48369610</v>
      </c>
      <c r="E116" s="750"/>
    </row>
    <row r="118" spans="2:9" ht="14.25">
      <c r="B118" s="1055" t="s">
        <v>1034</v>
      </c>
    </row>
    <row r="120" spans="2:9" ht="13.5" thickBot="1"/>
    <row r="121" spans="2:9" ht="33.75" customHeight="1">
      <c r="B121" s="1280" t="s">
        <v>827</v>
      </c>
      <c r="C121" s="1282" t="s">
        <v>826</v>
      </c>
      <c r="D121" s="1282" t="s">
        <v>828</v>
      </c>
      <c r="E121" s="1278" t="s">
        <v>841</v>
      </c>
      <c r="F121" s="1279"/>
    </row>
    <row r="122" spans="2:9" ht="13.5" thickBot="1">
      <c r="B122" s="1286"/>
      <c r="C122" s="1287"/>
      <c r="D122" s="1287"/>
      <c r="E122" s="641" t="s">
        <v>830</v>
      </c>
      <c r="F122" s="820" t="s">
        <v>1358</v>
      </c>
    </row>
    <row r="123" spans="2:9" ht="25.5">
      <c r="B123" s="1050" t="s">
        <v>1076</v>
      </c>
      <c r="C123" s="1051" t="s">
        <v>832</v>
      </c>
      <c r="D123" s="1052" t="s">
        <v>765</v>
      </c>
      <c r="E123" s="1053">
        <v>102346597.05</v>
      </c>
      <c r="F123" s="1054">
        <v>326000478</v>
      </c>
    </row>
    <row r="124" spans="2:9" ht="25.5">
      <c r="B124" s="1047" t="s">
        <v>1077</v>
      </c>
      <c r="C124" s="1066" t="s">
        <v>832</v>
      </c>
      <c r="D124" s="780" t="s">
        <v>765</v>
      </c>
      <c r="E124" s="781">
        <v>6680171.7115000002</v>
      </c>
      <c r="F124" s="782">
        <v>605</v>
      </c>
      <c r="G124" s="750"/>
      <c r="H124" s="750"/>
      <c r="I124" s="750"/>
    </row>
    <row r="125" spans="2:9" s="727" customFormat="1" ht="25.5">
      <c r="B125" s="1043" t="s">
        <v>1077</v>
      </c>
      <c r="C125" s="775" t="s">
        <v>832</v>
      </c>
      <c r="D125" s="1065" t="s">
        <v>1307</v>
      </c>
      <c r="E125" s="781">
        <v>6600000</v>
      </c>
      <c r="F125" s="782">
        <v>0</v>
      </c>
      <c r="G125" s="1077"/>
      <c r="H125" s="1077"/>
      <c r="I125" s="1029"/>
    </row>
    <row r="126" spans="2:9" ht="25.5">
      <c r="B126" s="1047" t="s">
        <v>1281</v>
      </c>
      <c r="C126" s="1057" t="s">
        <v>1292</v>
      </c>
      <c r="D126" s="780" t="s">
        <v>765</v>
      </c>
      <c r="E126" s="781">
        <v>616804463.68949997</v>
      </c>
      <c r="F126" s="782">
        <v>178152974.26199999</v>
      </c>
      <c r="G126" s="750"/>
      <c r="H126" s="750"/>
      <c r="I126" s="750"/>
    </row>
    <row r="127" spans="2:9" ht="25.5">
      <c r="B127" s="1047" t="s">
        <v>1286</v>
      </c>
      <c r="C127" s="1057" t="s">
        <v>1292</v>
      </c>
      <c r="D127" s="780" t="s">
        <v>765</v>
      </c>
      <c r="E127" s="781">
        <v>239466102.91500002</v>
      </c>
      <c r="F127" s="782">
        <v>74971225.939999998</v>
      </c>
    </row>
    <row r="128" spans="2:9" s="727" customFormat="1">
      <c r="B128" s="982" t="s">
        <v>1286</v>
      </c>
      <c r="C128" s="1057" t="s">
        <v>1292</v>
      </c>
      <c r="D128" s="984" t="s">
        <v>1289</v>
      </c>
      <c r="E128" s="985">
        <v>0</v>
      </c>
      <c r="F128" s="1000">
        <v>100659565.1592</v>
      </c>
    </row>
    <row r="129" spans="2:11" ht="25.5">
      <c r="B129" s="1047" t="s">
        <v>1282</v>
      </c>
      <c r="C129" s="1057" t="s">
        <v>1292</v>
      </c>
      <c r="D129" s="780" t="s">
        <v>765</v>
      </c>
      <c r="E129" s="781">
        <v>54661412.4855</v>
      </c>
      <c r="F129" s="782">
        <v>10388492.68</v>
      </c>
    </row>
    <row r="130" spans="2:11" ht="25.5">
      <c r="B130" s="1047" t="s">
        <v>1260</v>
      </c>
      <c r="C130" s="1057" t="s">
        <v>1292</v>
      </c>
      <c r="D130" s="780" t="s">
        <v>765</v>
      </c>
      <c r="E130" s="781">
        <v>3064438.3680000002</v>
      </c>
      <c r="F130" s="782">
        <v>63</v>
      </c>
    </row>
    <row r="131" spans="2:11" ht="25.5">
      <c r="B131" s="1047" t="s">
        <v>1258</v>
      </c>
      <c r="C131" s="1057" t="s">
        <v>1292</v>
      </c>
      <c r="D131" s="780" t="s">
        <v>765</v>
      </c>
      <c r="E131" s="781">
        <v>170534186.766</v>
      </c>
      <c r="F131" s="782">
        <v>94159912.189999998</v>
      </c>
    </row>
    <row r="132" spans="2:11" ht="25.5">
      <c r="B132" s="1047" t="s">
        <v>1257</v>
      </c>
      <c r="C132" s="1057" t="s">
        <v>1292</v>
      </c>
      <c r="D132" s="780" t="s">
        <v>765</v>
      </c>
      <c r="E132" s="781">
        <v>7152660754.3215008</v>
      </c>
      <c r="F132" s="782">
        <v>4475215566.8999996</v>
      </c>
    </row>
    <row r="133" spans="2:11" s="727" customFormat="1">
      <c r="B133" s="1043" t="s">
        <v>1220</v>
      </c>
      <c r="C133" s="1057" t="s">
        <v>1292</v>
      </c>
      <c r="D133" s="984" t="s">
        <v>1288</v>
      </c>
      <c r="E133" s="985">
        <v>38123776</v>
      </c>
      <c r="F133" s="1000">
        <v>29374015</v>
      </c>
    </row>
    <row r="134" spans="2:11" s="727" customFormat="1" ht="25.5">
      <c r="B134" s="1043" t="s">
        <v>1361</v>
      </c>
      <c r="C134" s="1057" t="s">
        <v>1292</v>
      </c>
      <c r="D134" s="780" t="s">
        <v>765</v>
      </c>
      <c r="E134" s="985">
        <v>62742485</v>
      </c>
      <c r="F134" s="1000">
        <v>0</v>
      </c>
    </row>
    <row r="135" spans="2:11" s="727" customFormat="1" ht="25.5">
      <c r="B135" s="1043" t="s">
        <v>1362</v>
      </c>
      <c r="C135" s="1057" t="s">
        <v>1292</v>
      </c>
      <c r="D135" s="780" t="s">
        <v>765</v>
      </c>
      <c r="E135" s="985">
        <v>1284863.8784999999</v>
      </c>
      <c r="F135" s="1000">
        <v>0</v>
      </c>
    </row>
    <row r="136" spans="2:11">
      <c r="B136" s="638" t="s">
        <v>993</v>
      </c>
      <c r="C136" s="732"/>
      <c r="D136" s="732"/>
      <c r="E136" s="605">
        <f>+E128</f>
        <v>0</v>
      </c>
      <c r="F136" s="639">
        <f>+F128</f>
        <v>100659565.1592</v>
      </c>
    </row>
    <row r="137" spans="2:11" ht="13.5" thickBot="1">
      <c r="B137" s="640" t="s">
        <v>994</v>
      </c>
      <c r="C137" s="643"/>
      <c r="D137" s="643"/>
      <c r="E137" s="644">
        <f>+E123+E124+E125+E126+E127+E129+E130+E131+E132+E133+E134+E135</f>
        <v>8454969252.1855011</v>
      </c>
      <c r="F137" s="645">
        <f>+F123+F124+F126+F127+F129+F130+F131+F132+F133</f>
        <v>5188263332.9719992</v>
      </c>
      <c r="K137" s="783"/>
    </row>
    <row r="138" spans="2:11">
      <c r="K138" s="783"/>
    </row>
    <row r="139" spans="2:11">
      <c r="K139" s="783"/>
    </row>
    <row r="140" spans="2:11" ht="13.5" thickBot="1">
      <c r="K140" s="783"/>
    </row>
    <row r="141" spans="2:11">
      <c r="B141" s="825" t="s">
        <v>842</v>
      </c>
      <c r="C141" s="822" t="s">
        <v>826</v>
      </c>
      <c r="D141" s="822" t="s">
        <v>843</v>
      </c>
      <c r="E141" s="791" t="s">
        <v>844</v>
      </c>
      <c r="I141" s="783"/>
    </row>
    <row r="142" spans="2:11">
      <c r="B142" s="982" t="s">
        <v>1220</v>
      </c>
      <c r="C142" s="775" t="s">
        <v>1221</v>
      </c>
      <c r="D142" s="1064">
        <v>0</v>
      </c>
      <c r="E142" s="817">
        <v>2000000</v>
      </c>
      <c r="I142" s="783"/>
    </row>
    <row r="143" spans="2:11">
      <c r="B143" s="982" t="s">
        <v>1077</v>
      </c>
      <c r="C143" s="775" t="s">
        <v>832</v>
      </c>
      <c r="D143" s="816">
        <v>0</v>
      </c>
      <c r="E143" s="817">
        <v>18000000</v>
      </c>
      <c r="I143" s="783"/>
    </row>
    <row r="144" spans="2:11">
      <c r="B144" s="982" t="s">
        <v>1281</v>
      </c>
      <c r="C144" s="1057" t="s">
        <v>1292</v>
      </c>
      <c r="D144" s="816">
        <v>0</v>
      </c>
      <c r="E144" s="817">
        <v>2503740</v>
      </c>
      <c r="I144" s="783"/>
    </row>
    <row r="145" spans="2:11">
      <c r="B145" s="982" t="s">
        <v>1281</v>
      </c>
      <c r="C145" s="1057" t="s">
        <v>1292</v>
      </c>
      <c r="D145" s="816">
        <v>983602</v>
      </c>
      <c r="E145" s="1078">
        <v>0</v>
      </c>
      <c r="I145" s="783"/>
    </row>
    <row r="146" spans="2:11">
      <c r="B146" s="982" t="s">
        <v>1282</v>
      </c>
      <c r="C146" s="1057" t="s">
        <v>1292</v>
      </c>
      <c r="D146" s="816">
        <v>33203</v>
      </c>
      <c r="E146" s="817">
        <v>0</v>
      </c>
      <c r="I146" s="783"/>
    </row>
    <row r="147" spans="2:11">
      <c r="B147" s="982" t="s">
        <v>1285</v>
      </c>
      <c r="C147" s="1057" t="s">
        <v>1292</v>
      </c>
      <c r="D147" s="816">
        <v>1369674</v>
      </c>
      <c r="E147" s="1078">
        <v>0</v>
      </c>
      <c r="I147" s="783"/>
    </row>
    <row r="148" spans="2:11">
      <c r="B148" s="982" t="s">
        <v>1286</v>
      </c>
      <c r="C148" s="1057" t="s">
        <v>1292</v>
      </c>
      <c r="D148" s="816">
        <v>511575052</v>
      </c>
      <c r="E148" s="1078">
        <v>0</v>
      </c>
      <c r="I148" s="783"/>
    </row>
    <row r="149" spans="2:11">
      <c r="B149" s="982" t="s">
        <v>1258</v>
      </c>
      <c r="C149" s="1057" t="s">
        <v>1292</v>
      </c>
      <c r="D149" s="816">
        <v>0</v>
      </c>
      <c r="E149" s="1078">
        <v>0</v>
      </c>
      <c r="I149" s="783"/>
    </row>
    <row r="150" spans="2:11">
      <c r="B150" s="982" t="s">
        <v>1361</v>
      </c>
      <c r="C150" s="1057" t="s">
        <v>1292</v>
      </c>
      <c r="D150" s="816">
        <v>336951290</v>
      </c>
      <c r="E150" s="1078">
        <v>0</v>
      </c>
      <c r="I150" s="783"/>
    </row>
    <row r="151" spans="2:11">
      <c r="B151" s="982" t="s">
        <v>1362</v>
      </c>
      <c r="C151" s="1057" t="s">
        <v>1292</v>
      </c>
      <c r="D151" s="816">
        <v>224239176</v>
      </c>
      <c r="E151" s="1078">
        <v>0</v>
      </c>
      <c r="I151" s="783"/>
    </row>
    <row r="152" spans="2:11">
      <c r="B152" s="638" t="s">
        <v>779</v>
      </c>
      <c r="C152" s="604"/>
      <c r="D152" s="605">
        <f>SUM(D142:D151)</f>
        <v>1075151997</v>
      </c>
      <c r="E152" s="639">
        <f>SUM(E142:E151)</f>
        <v>22503740</v>
      </c>
      <c r="I152" s="783"/>
    </row>
    <row r="153" spans="2:11" ht="13.5" thickBot="1">
      <c r="B153" s="640" t="s">
        <v>1360</v>
      </c>
      <c r="C153" s="641"/>
      <c r="D153" s="644">
        <v>0</v>
      </c>
      <c r="E153" s="645">
        <v>0</v>
      </c>
      <c r="I153" s="783"/>
    </row>
    <row r="154" spans="2:11">
      <c r="K154" s="783"/>
    </row>
    <row r="155" spans="2:11">
      <c r="K155" s="783"/>
    </row>
    <row r="156" spans="2:11">
      <c r="K156" s="783"/>
    </row>
    <row r="158" spans="2:11">
      <c r="B158" s="784" t="s">
        <v>1035</v>
      </c>
    </row>
    <row r="169" spans="2:8">
      <c r="B169" s="1141" t="s">
        <v>1077</v>
      </c>
      <c r="C169" s="1141"/>
      <c r="D169" s="1141"/>
      <c r="E169" s="1141"/>
      <c r="F169" s="1141"/>
      <c r="G169" s="1141"/>
      <c r="H169" s="1141"/>
    </row>
    <row r="170" spans="2:8">
      <c r="B170" s="1141" t="s">
        <v>1155</v>
      </c>
      <c r="C170" s="1141"/>
      <c r="D170" s="1141"/>
      <c r="E170" s="1141"/>
      <c r="F170" s="1141"/>
      <c r="G170" s="1141"/>
      <c r="H170" s="1141"/>
    </row>
    <row r="171" spans="2:8">
      <c r="B171" s="1141" t="s">
        <v>1038</v>
      </c>
      <c r="C171" s="1141"/>
      <c r="D171" s="1141"/>
      <c r="E171" s="1141"/>
      <c r="F171" s="1141"/>
      <c r="G171" s="1141"/>
      <c r="H171" s="1141"/>
    </row>
  </sheetData>
  <sortState ref="B22:C31">
    <sortCondition descending="1" ref="C22:C31"/>
  </sortState>
  <mergeCells count="11">
    <mergeCell ref="B169:H169"/>
    <mergeCell ref="B170:H170"/>
    <mergeCell ref="B171:H171"/>
    <mergeCell ref="E51:F51"/>
    <mergeCell ref="E52:F52"/>
    <mergeCell ref="E57:F57"/>
    <mergeCell ref="E58:F58"/>
    <mergeCell ref="B121:B122"/>
    <mergeCell ref="C121:C122"/>
    <mergeCell ref="D121:D122"/>
    <mergeCell ref="E121:F121"/>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88" t="s">
        <v>239</v>
      </c>
      <c r="B1" s="1288"/>
      <c r="C1" s="1288"/>
      <c r="D1" s="1288"/>
      <c r="E1" s="1288"/>
      <c r="F1" s="1288"/>
      <c r="G1" s="1288"/>
      <c r="H1" s="1288"/>
      <c r="I1" s="1288"/>
      <c r="J1" s="1288"/>
      <c r="K1" s="1288"/>
      <c r="L1" s="1288"/>
      <c r="M1" s="1288"/>
      <c r="N1" s="1288"/>
    </row>
    <row r="2" spans="1:14">
      <c r="A2" s="1288" t="s">
        <v>283</v>
      </c>
      <c r="B2" s="1288"/>
      <c r="C2" s="1288"/>
      <c r="D2" s="1288"/>
      <c r="E2" s="1288"/>
      <c r="F2" s="1288"/>
      <c r="G2" s="1288"/>
      <c r="H2" s="1288"/>
      <c r="I2" s="1288"/>
      <c r="J2" s="1288"/>
      <c r="K2" s="1288"/>
      <c r="L2" s="1288"/>
      <c r="M2" s="1288"/>
      <c r="N2" s="65" t="s">
        <v>284</v>
      </c>
    </row>
    <row r="3" spans="1:14">
      <c r="A3" s="1288" t="s">
        <v>285</v>
      </c>
      <c r="B3" s="1288"/>
      <c r="C3" s="1288"/>
      <c r="D3" s="1288"/>
      <c r="E3" s="1288"/>
      <c r="F3" s="1288"/>
      <c r="G3" s="1288"/>
      <c r="H3" s="1288"/>
      <c r="I3" s="1288"/>
      <c r="J3" s="1288"/>
      <c r="K3" s="1288"/>
      <c r="L3" s="1288"/>
      <c r="M3" s="1288"/>
      <c r="N3" s="1288"/>
    </row>
    <row r="4" spans="1:14" ht="15">
      <c r="A4" s="66"/>
      <c r="B4" s="1291" t="s">
        <v>228</v>
      </c>
      <c r="C4" s="1291"/>
      <c r="D4" s="1291"/>
      <c r="E4" s="1291"/>
      <c r="F4" s="1291"/>
      <c r="G4" s="1291"/>
      <c r="H4" s="1291"/>
      <c r="I4" s="1291"/>
      <c r="J4" s="1291"/>
      <c r="K4" s="1291"/>
      <c r="L4" s="1291"/>
      <c r="M4" s="1291"/>
      <c r="N4" s="1291"/>
    </row>
    <row r="5" spans="1:14">
      <c r="A5" s="1288" t="s">
        <v>286</v>
      </c>
      <c r="B5" s="1288"/>
      <c r="C5" s="1288"/>
      <c r="D5" s="1288"/>
      <c r="E5" s="1288"/>
      <c r="F5" s="1288"/>
      <c r="G5" s="1288"/>
      <c r="H5" s="1288"/>
      <c r="I5" s="1288"/>
      <c r="J5" s="1288"/>
      <c r="K5" s="1288"/>
      <c r="L5" s="1288"/>
      <c r="M5" s="1288"/>
      <c r="N5" s="1288"/>
    </row>
    <row r="6" spans="1:14">
      <c r="A6" s="1288" t="s">
        <v>287</v>
      </c>
      <c r="B6" s="1288"/>
      <c r="C6" s="1288"/>
      <c r="D6" s="1288"/>
      <c r="E6" s="1288"/>
      <c r="F6" s="1288"/>
      <c r="G6" s="1288"/>
      <c r="H6" s="1288"/>
      <c r="I6" s="1288"/>
      <c r="J6" s="1288"/>
      <c r="K6" s="1288"/>
      <c r="L6" s="1288"/>
      <c r="M6" s="1288"/>
      <c r="N6" s="1288"/>
    </row>
    <row r="7" spans="1:14">
      <c r="A7" s="1288" t="s">
        <v>245</v>
      </c>
      <c r="B7" s="1288"/>
      <c r="C7" s="1288"/>
      <c r="D7" s="1288"/>
      <c r="E7" s="1288"/>
      <c r="F7" s="1288"/>
      <c r="G7" s="1288"/>
      <c r="H7" s="1288"/>
      <c r="I7" s="1288"/>
      <c r="J7" s="1288"/>
      <c r="K7" s="1288"/>
      <c r="L7" s="1288"/>
      <c r="M7" s="1288"/>
      <c r="N7" s="1288"/>
    </row>
    <row r="8" spans="1:14" ht="15">
      <c r="A8" s="68"/>
      <c r="B8" s="68"/>
      <c r="C8" s="68"/>
      <c r="D8" s="68"/>
      <c r="E8" s="68"/>
      <c r="F8" s="68"/>
      <c r="G8" s="68"/>
      <c r="H8" s="68"/>
      <c r="I8" s="68"/>
      <c r="J8" s="68"/>
      <c r="K8" s="68"/>
      <c r="L8" s="68"/>
      <c r="M8" s="68"/>
      <c r="N8" s="69"/>
    </row>
    <row r="9" spans="1:14" ht="15">
      <c r="A9" s="70"/>
      <c r="B9" s="1289" t="s">
        <v>288</v>
      </c>
      <c r="C9" s="1289"/>
      <c r="D9" s="1289"/>
      <c r="E9" s="1289"/>
      <c r="F9" s="1289"/>
      <c r="G9" s="1289"/>
      <c r="H9" s="1290" t="s">
        <v>289</v>
      </c>
      <c r="I9" s="1290"/>
      <c r="J9" s="1290"/>
      <c r="K9" s="1290"/>
      <c r="L9" s="1290"/>
      <c r="M9" s="1290"/>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91" t="s">
        <v>314</v>
      </c>
      <c r="B42" s="1291"/>
      <c r="C42" s="1291"/>
      <c r="D42" s="95"/>
      <c r="E42" s="1291" t="s">
        <v>233</v>
      </c>
      <c r="F42" s="1291"/>
      <c r="G42" s="1291"/>
      <c r="H42" s="1291"/>
      <c r="I42" s="95"/>
      <c r="J42" s="95"/>
      <c r="K42" s="1291" t="s">
        <v>234</v>
      </c>
      <c r="L42" s="1291"/>
      <c r="M42" s="95"/>
      <c r="N42" s="95"/>
    </row>
    <row r="43" spans="1:14" ht="15">
      <c r="A43" s="1291" t="s">
        <v>235</v>
      </c>
      <c r="B43" s="1291"/>
      <c r="C43" s="1291"/>
      <c r="D43" s="95"/>
      <c r="E43" s="1291" t="s">
        <v>236</v>
      </c>
      <c r="F43" s="1291"/>
      <c r="G43" s="1291"/>
      <c r="H43" s="1291"/>
      <c r="I43" s="95"/>
      <c r="J43" s="95"/>
      <c r="K43" s="1291" t="s">
        <v>237</v>
      </c>
      <c r="L43" s="1291"/>
      <c r="M43" s="95"/>
      <c r="N43" s="95"/>
    </row>
    <row r="44" spans="1:14" ht="15">
      <c r="A44" s="1291" t="s">
        <v>238</v>
      </c>
      <c r="B44" s="1291"/>
      <c r="C44" s="1291"/>
      <c r="D44" s="95"/>
      <c r="E44" s="1291"/>
      <c r="F44" s="1291"/>
      <c r="G44" s="1291"/>
      <c r="H44" s="1291"/>
      <c r="I44" s="95"/>
      <c r="J44" s="95"/>
      <c r="K44" s="95"/>
      <c r="L44" s="95"/>
      <c r="M44" s="95"/>
      <c r="N44" s="95"/>
    </row>
  </sheetData>
  <mergeCells count="17">
    <mergeCell ref="A44:C44"/>
    <mergeCell ref="E44:H44"/>
    <mergeCell ref="A42:C42"/>
    <mergeCell ref="E42:H42"/>
    <mergeCell ref="K42:L42"/>
    <mergeCell ref="A43:C43"/>
    <mergeCell ref="E43:H43"/>
    <mergeCell ref="K43:L43"/>
    <mergeCell ref="A7:N7"/>
    <mergeCell ref="B9:G9"/>
    <mergeCell ref="H9:M9"/>
    <mergeCell ref="A1:N1"/>
    <mergeCell ref="A2:M2"/>
    <mergeCell ref="A3:N3"/>
    <mergeCell ref="B4:N4"/>
    <mergeCell ref="A5:N5"/>
    <mergeCell ref="A6:N6"/>
  </mergeCells>
  <phoneticPr fontId="21"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626</v>
      </c>
      <c r="E3" s="378"/>
      <c r="F3" s="378"/>
      <c r="G3" s="378"/>
      <c r="H3" s="378"/>
      <c r="I3" s="378"/>
      <c r="J3" s="378"/>
    </row>
    <row r="4" spans="2:10" ht="15">
      <c r="C4" s="378"/>
      <c r="D4" s="381" t="s">
        <v>240</v>
      </c>
      <c r="E4" s="378"/>
      <c r="F4" s="378"/>
      <c r="G4" s="378"/>
      <c r="H4" s="378"/>
      <c r="I4" s="378"/>
      <c r="J4" s="104" t="s">
        <v>334</v>
      </c>
    </row>
    <row r="5" spans="2:10">
      <c r="C5" s="378"/>
      <c r="D5" s="381" t="s">
        <v>627</v>
      </c>
      <c r="E5" s="378"/>
      <c r="F5" s="378"/>
      <c r="G5" s="379" t="s">
        <v>334</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335</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336</v>
      </c>
      <c r="G12" s="1293" t="s">
        <v>375</v>
      </c>
      <c r="H12" s="109"/>
      <c r="I12" s="110"/>
      <c r="J12" s="111"/>
    </row>
    <row r="13" spans="2:10" ht="15">
      <c r="B13" s="112"/>
      <c r="C13" s="113" t="s">
        <v>336</v>
      </c>
      <c r="D13" s="113" t="s">
        <v>336</v>
      </c>
      <c r="E13" s="113" t="s">
        <v>337</v>
      </c>
      <c r="F13" s="113" t="s">
        <v>338</v>
      </c>
      <c r="G13" s="1294"/>
      <c r="H13" s="114"/>
      <c r="I13" s="1292" t="s">
        <v>339</v>
      </c>
      <c r="J13" s="1292"/>
    </row>
    <row r="14" spans="2:10" ht="15">
      <c r="B14" s="112"/>
      <c r="C14" s="113" t="s">
        <v>318</v>
      </c>
      <c r="D14" s="113" t="s">
        <v>317</v>
      </c>
      <c r="E14" s="113" t="s">
        <v>318</v>
      </c>
      <c r="F14" s="113" t="s">
        <v>340</v>
      </c>
      <c r="G14" s="1294"/>
      <c r="H14" s="114" t="s">
        <v>342</v>
      </c>
      <c r="I14" s="114" t="s">
        <v>341</v>
      </c>
      <c r="J14" s="114" t="s">
        <v>341</v>
      </c>
    </row>
    <row r="15" spans="2:10" ht="15">
      <c r="B15" s="112" t="s">
        <v>343</v>
      </c>
      <c r="C15" s="113" t="s">
        <v>344</v>
      </c>
      <c r="D15" s="113" t="s">
        <v>345</v>
      </c>
      <c r="E15" s="113" t="s">
        <v>346</v>
      </c>
      <c r="F15" s="113" t="s">
        <v>347</v>
      </c>
      <c r="G15" s="1294"/>
      <c r="H15" s="114" t="s">
        <v>337</v>
      </c>
      <c r="I15" s="114" t="s">
        <v>189</v>
      </c>
      <c r="J15" s="114" t="s">
        <v>348</v>
      </c>
    </row>
    <row r="16" spans="2:10" ht="15">
      <c r="B16" s="116"/>
      <c r="C16" s="117"/>
      <c r="D16" s="117"/>
      <c r="E16" s="117"/>
      <c r="F16" s="117"/>
      <c r="G16" s="1295"/>
      <c r="H16" s="115"/>
      <c r="I16" s="115"/>
      <c r="J16" s="115"/>
    </row>
    <row r="17" spans="2:12" ht="15">
      <c r="B17" s="70"/>
      <c r="C17" s="118"/>
      <c r="D17" s="118"/>
      <c r="E17" s="118"/>
      <c r="F17" s="118"/>
      <c r="G17" s="118"/>
      <c r="H17" s="119"/>
      <c r="I17" s="119"/>
      <c r="J17" s="119"/>
    </row>
    <row r="18" spans="2:12" ht="15">
      <c r="B18" s="72" t="s">
        <v>349</v>
      </c>
      <c r="C18" s="120"/>
      <c r="D18" s="120">
        <f>EGRESOS!I40</f>
        <v>0</v>
      </c>
      <c r="E18" s="120"/>
      <c r="F18" s="120"/>
      <c r="G18" s="120">
        <f t="shared" ref="G18:G41" si="0">SUM(C18:F18)</f>
        <v>0</v>
      </c>
      <c r="H18" s="121"/>
      <c r="I18" s="121"/>
      <c r="J18" s="121"/>
    </row>
    <row r="19" spans="2:12" ht="15">
      <c r="B19" s="72" t="s">
        <v>350</v>
      </c>
      <c r="C19" s="120"/>
      <c r="D19" s="120">
        <f>EGRESOS!$G$40+EGRESOS!$H$40+EGRESOS!$J$40</f>
        <v>0</v>
      </c>
      <c r="E19" s="120"/>
      <c r="F19" s="120"/>
      <c r="G19" s="120">
        <f t="shared" si="0"/>
        <v>0</v>
      </c>
      <c r="H19" s="121"/>
      <c r="I19" s="121"/>
      <c r="J19" s="121"/>
    </row>
    <row r="20" spans="2:12" ht="15">
      <c r="B20" s="72" t="s">
        <v>351</v>
      </c>
      <c r="C20" s="120">
        <f>EGRESOS!D11+EGRESOS!D12+EGRESOS!D14+EGRESOS!D16+EGRESOS!D21+EGRESOS!D13+EGRESOS!D15+EGRESOS!D17+EGRESOS!D20</f>
        <v>0</v>
      </c>
      <c r="D20" s="120"/>
      <c r="E20" s="120"/>
      <c r="F20" s="120"/>
      <c r="G20" s="120">
        <f t="shared" si="0"/>
        <v>0</v>
      </c>
      <c r="H20" s="121"/>
      <c r="I20" s="121"/>
      <c r="J20" s="121"/>
    </row>
    <row r="21" spans="2:12" ht="15">
      <c r="B21" s="72" t="s">
        <v>352</v>
      </c>
      <c r="C21" s="120"/>
      <c r="D21" s="120">
        <f>EGRESOS!D18</f>
        <v>0</v>
      </c>
      <c r="E21" s="120"/>
      <c r="F21" s="120"/>
      <c r="G21" s="120">
        <f t="shared" si="0"/>
        <v>0</v>
      </c>
      <c r="H21" s="121"/>
      <c r="I21" s="122">
        <v>312822311</v>
      </c>
      <c r="J21" s="121"/>
    </row>
    <row r="22" spans="2:12" ht="15">
      <c r="B22" s="72" t="s">
        <v>353</v>
      </c>
      <c r="C22" s="120">
        <f>EGRESOS!D23+EGRESOS!D24</f>
        <v>0</v>
      </c>
      <c r="D22" s="120"/>
      <c r="E22" s="120"/>
      <c r="F22" s="120"/>
      <c r="G22" s="120">
        <f t="shared" si="0"/>
        <v>0</v>
      </c>
      <c r="H22" s="121"/>
      <c r="I22" s="121"/>
      <c r="J22" s="121"/>
    </row>
    <row r="23" spans="2:12" ht="15">
      <c r="B23" s="72" t="s">
        <v>354</v>
      </c>
      <c r="C23" s="120">
        <f>EGRESOS!D34</f>
        <v>0</v>
      </c>
      <c r="D23" s="120"/>
      <c r="E23" s="120"/>
      <c r="F23" s="120"/>
      <c r="G23" s="120">
        <f t="shared" si="0"/>
        <v>0</v>
      </c>
      <c r="H23" s="121"/>
      <c r="I23" s="121"/>
      <c r="J23" s="121"/>
    </row>
    <row r="24" spans="2:12" ht="15">
      <c r="B24" s="72" t="s">
        <v>355</v>
      </c>
      <c r="C24" s="120">
        <f>EGRESOS!D35+EGRESOS!D37</f>
        <v>0</v>
      </c>
      <c r="D24" s="120"/>
      <c r="E24" s="120"/>
      <c r="F24" s="120"/>
      <c r="G24" s="120">
        <f t="shared" si="0"/>
        <v>0</v>
      </c>
      <c r="H24" s="121"/>
      <c r="I24" s="122">
        <v>95808453</v>
      </c>
      <c r="J24" s="121"/>
    </row>
    <row r="25" spans="2:12" ht="15">
      <c r="B25" s="72" t="s">
        <v>356</v>
      </c>
      <c r="C25" s="120">
        <f>EGRESOS!E45</f>
        <v>0</v>
      </c>
      <c r="D25" s="120"/>
      <c r="E25" s="120"/>
      <c r="F25" s="120"/>
      <c r="G25" s="120">
        <f t="shared" si="0"/>
        <v>0</v>
      </c>
      <c r="H25" s="121"/>
      <c r="I25" s="121"/>
      <c r="J25" s="121"/>
    </row>
    <row r="26" spans="2:12" ht="15">
      <c r="B26" s="72" t="s">
        <v>357</v>
      </c>
      <c r="C26" s="120">
        <f>EGRESOS!D36</f>
        <v>0</v>
      </c>
      <c r="D26" s="120"/>
      <c r="E26" s="120"/>
      <c r="F26" s="120"/>
      <c r="G26" s="120">
        <f t="shared" si="0"/>
        <v>0</v>
      </c>
      <c r="H26" s="121"/>
      <c r="I26" s="121"/>
      <c r="J26" s="121"/>
    </row>
    <row r="27" spans="2:12" ht="15">
      <c r="B27" s="72" t="s">
        <v>358</v>
      </c>
      <c r="C27" s="120"/>
      <c r="D27" s="120">
        <f>EGRESOS!D31+EGRESOS!D33</f>
        <v>0</v>
      </c>
      <c r="E27" s="120"/>
      <c r="F27" s="120"/>
      <c r="G27" s="120">
        <f t="shared" si="0"/>
        <v>0</v>
      </c>
      <c r="H27" s="121"/>
      <c r="I27" s="122"/>
      <c r="J27" s="121"/>
    </row>
    <row r="28" spans="2:12" ht="15">
      <c r="B28" s="72" t="s">
        <v>359</v>
      </c>
      <c r="C28" s="120">
        <f>EGRESOS!D32</f>
        <v>0</v>
      </c>
      <c r="D28" s="120"/>
      <c r="E28" s="120"/>
      <c r="F28" s="120"/>
      <c r="G28" s="120">
        <f t="shared" si="0"/>
        <v>0</v>
      </c>
      <c r="H28" s="121"/>
      <c r="I28" s="122">
        <v>580275851</v>
      </c>
      <c r="J28" s="121"/>
    </row>
    <row r="29" spans="2:12" ht="15">
      <c r="B29" s="72" t="s">
        <v>360</v>
      </c>
      <c r="C29" s="120">
        <f>EGRESOS!D39</f>
        <v>0</v>
      </c>
      <c r="D29" s="120"/>
      <c r="E29" s="120"/>
      <c r="F29" s="120"/>
      <c r="G29" s="120">
        <f t="shared" si="0"/>
        <v>0</v>
      </c>
      <c r="H29" s="121"/>
      <c r="I29" s="121"/>
      <c r="J29" s="121"/>
    </row>
    <row r="30" spans="2:12" ht="15">
      <c r="B30" s="72" t="s">
        <v>361</v>
      </c>
      <c r="C30" s="120"/>
      <c r="D30" s="120">
        <f>EGRESOS!D41</f>
        <v>0</v>
      </c>
      <c r="E30" s="120"/>
      <c r="F30" s="120"/>
      <c r="G30" s="120">
        <f t="shared" si="0"/>
        <v>0</v>
      </c>
      <c r="H30" s="121"/>
      <c r="I30" s="122">
        <v>68935757</v>
      </c>
      <c r="J30" s="121"/>
      <c r="L30" s="123"/>
    </row>
    <row r="31" spans="2:12" ht="15">
      <c r="B31" s="72" t="s">
        <v>362</v>
      </c>
      <c r="C31" s="120"/>
      <c r="D31" s="120"/>
      <c r="E31" s="120">
        <f>EGRESOS!D27</f>
        <v>0</v>
      </c>
      <c r="F31" s="120"/>
      <c r="G31" s="120">
        <f t="shared" si="0"/>
        <v>0</v>
      </c>
      <c r="H31" s="121"/>
      <c r="I31" s="122"/>
      <c r="J31" s="121"/>
    </row>
    <row r="32" spans="2:12" ht="15">
      <c r="B32" s="72" t="s">
        <v>363</v>
      </c>
      <c r="C32" s="120"/>
      <c r="D32" s="120"/>
      <c r="E32" s="120">
        <f>EGRESOS!D28</f>
        <v>0</v>
      </c>
      <c r="F32" s="120"/>
      <c r="G32" s="120">
        <f t="shared" si="0"/>
        <v>0</v>
      </c>
      <c r="H32" s="121"/>
      <c r="I32" s="122">
        <v>65583529</v>
      </c>
      <c r="J32" s="121"/>
    </row>
    <row r="33" spans="2:10" ht="15">
      <c r="B33" s="72" t="s">
        <v>364</v>
      </c>
      <c r="C33" s="120"/>
      <c r="D33" s="120">
        <f>EGRESOS!D38</f>
        <v>0</v>
      </c>
      <c r="E33" s="120"/>
      <c r="F33" s="120"/>
      <c r="G33" s="120">
        <f t="shared" si="0"/>
        <v>0</v>
      </c>
      <c r="H33" s="121"/>
      <c r="I33" s="122"/>
      <c r="J33" s="121"/>
    </row>
    <row r="34" spans="2:10" ht="15" hidden="1">
      <c r="B34" s="72" t="s">
        <v>365</v>
      </c>
      <c r="C34" s="120"/>
      <c r="D34" s="120"/>
      <c r="E34" s="120"/>
      <c r="F34" s="120"/>
      <c r="G34" s="120">
        <f t="shared" si="0"/>
        <v>0</v>
      </c>
      <c r="H34" s="121"/>
      <c r="I34" s="122">
        <v>75771046</v>
      </c>
      <c r="J34" s="121"/>
    </row>
    <row r="35" spans="2:10" ht="15" hidden="1">
      <c r="B35" s="72" t="s">
        <v>366</v>
      </c>
      <c r="C35" s="120"/>
      <c r="D35" s="120"/>
      <c r="E35" s="120"/>
      <c r="F35" s="120"/>
      <c r="G35" s="120">
        <f t="shared" si="0"/>
        <v>0</v>
      </c>
      <c r="H35" s="121"/>
      <c r="I35" s="121"/>
      <c r="J35" s="121"/>
    </row>
    <row r="36" spans="2:10" ht="15">
      <c r="B36" s="72" t="s">
        <v>367</v>
      </c>
      <c r="C36" s="120"/>
      <c r="D36" s="120"/>
      <c r="E36" s="120"/>
      <c r="F36" s="120">
        <f>EGRESOS!E42</f>
        <v>0</v>
      </c>
      <c r="G36" s="120">
        <f t="shared" si="0"/>
        <v>0</v>
      </c>
      <c r="H36" s="121"/>
      <c r="I36" s="121"/>
      <c r="J36" s="121"/>
    </row>
    <row r="37" spans="2:10" ht="15" hidden="1">
      <c r="B37" s="72" t="s">
        <v>368</v>
      </c>
      <c r="C37" s="120"/>
      <c r="D37" s="120"/>
      <c r="E37" s="120"/>
      <c r="F37" s="120"/>
      <c r="G37" s="120">
        <f t="shared" si="0"/>
        <v>0</v>
      </c>
      <c r="H37" s="121"/>
      <c r="I37" s="122">
        <v>67030408</v>
      </c>
      <c r="J37" s="121"/>
    </row>
    <row r="38" spans="2:10" ht="15">
      <c r="B38" s="72" t="s">
        <v>369</v>
      </c>
      <c r="C38" s="120"/>
      <c r="D38" s="120"/>
      <c r="E38" s="120"/>
      <c r="F38" s="120">
        <f>EGRESOS!G49+EGRESOS!G50</f>
        <v>0</v>
      </c>
      <c r="G38" s="120">
        <f t="shared" si="0"/>
        <v>0</v>
      </c>
      <c r="H38" s="121"/>
      <c r="I38" s="122"/>
      <c r="J38" s="121"/>
    </row>
    <row r="39" spans="2:10" ht="15">
      <c r="B39" s="72" t="s">
        <v>370</v>
      </c>
      <c r="C39" s="120"/>
      <c r="D39" s="120"/>
      <c r="E39" s="120"/>
      <c r="F39" s="120">
        <f>EGRESOS!G48</f>
        <v>0</v>
      </c>
      <c r="G39" s="120">
        <f t="shared" si="0"/>
        <v>0</v>
      </c>
      <c r="H39" s="121"/>
      <c r="I39" s="122">
        <v>233395272</v>
      </c>
      <c r="J39" s="121"/>
    </row>
    <row r="40" spans="2:10" ht="15">
      <c r="B40" s="72" t="s">
        <v>371</v>
      </c>
      <c r="C40" s="120">
        <f>EGRESOS!E47</f>
        <v>0</v>
      </c>
      <c r="D40" s="120"/>
      <c r="E40" s="120"/>
      <c r="F40" s="120"/>
      <c r="G40" s="120">
        <f t="shared" si="0"/>
        <v>0</v>
      </c>
      <c r="H40" s="121"/>
      <c r="I40" s="121"/>
      <c r="J40" s="121"/>
    </row>
    <row r="41" spans="2:10" ht="15">
      <c r="B41" s="72" t="s">
        <v>372</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373</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374</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96" t="s">
        <v>233</v>
      </c>
      <c r="D49" s="1296"/>
      <c r="E49" s="1296"/>
      <c r="F49" s="1296" t="s">
        <v>234</v>
      </c>
      <c r="G49" s="1296"/>
    </row>
    <row r="50" spans="2:7" ht="15">
      <c r="B50" s="68" t="s">
        <v>235</v>
      </c>
      <c r="C50" s="1296" t="s">
        <v>236</v>
      </c>
      <c r="D50" s="1296"/>
      <c r="E50" s="1296"/>
      <c r="F50" s="1296" t="s">
        <v>237</v>
      </c>
      <c r="G50" s="1296"/>
    </row>
    <row r="51" spans="2:7" ht="15">
      <c r="B51" s="68" t="s">
        <v>238</v>
      </c>
      <c r="C51" s="1296"/>
      <c r="D51" s="1296"/>
      <c r="E51" s="1296"/>
      <c r="F51" s="129"/>
      <c r="G51" s="129"/>
    </row>
    <row r="52" spans="2:7" ht="15">
      <c r="B52" s="95"/>
      <c r="C52" s="1296"/>
      <c r="D52" s="1296"/>
      <c r="E52" s="1296"/>
      <c r="F52" s="129"/>
      <c r="G52" s="129"/>
    </row>
  </sheetData>
  <mergeCells count="8">
    <mergeCell ref="I13:J13"/>
    <mergeCell ref="G12:G16"/>
    <mergeCell ref="C51:E51"/>
    <mergeCell ref="C52:E52"/>
    <mergeCell ref="C49:E49"/>
    <mergeCell ref="F49:G49"/>
    <mergeCell ref="C50:E50"/>
    <mergeCell ref="F50:G50"/>
  </mergeCells>
  <phoneticPr fontId="21"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140" t="s">
        <v>0</v>
      </c>
      <c r="B1" s="1140"/>
      <c r="C1" s="1140"/>
      <c r="D1" s="1140"/>
      <c r="E1" s="1140"/>
      <c r="F1" s="1140"/>
    </row>
    <row r="2" spans="1:7">
      <c r="A2" s="1140" t="s">
        <v>1</v>
      </c>
      <c r="B2" s="1140"/>
      <c r="C2" s="1140"/>
      <c r="D2" s="1140"/>
      <c r="E2" s="1140"/>
      <c r="F2" s="1140"/>
    </row>
    <row r="3" spans="1:7">
      <c r="A3" s="1140" t="s">
        <v>2</v>
      </c>
      <c r="B3" s="1140"/>
      <c r="C3" s="1140"/>
      <c r="D3" s="1140"/>
      <c r="E3" s="1140"/>
      <c r="F3" s="1140"/>
    </row>
    <row r="4" spans="1:7">
      <c r="A4" s="1140" t="s">
        <v>3</v>
      </c>
      <c r="B4" s="1140"/>
      <c r="C4" s="1140"/>
      <c r="D4" s="1140"/>
      <c r="E4" s="1140"/>
      <c r="F4" s="1140"/>
    </row>
    <row r="5" spans="1:7">
      <c r="A5" s="1140" t="str">
        <f>PASIVO!A5</f>
        <v>01/01/11 AL 31/12/11</v>
      </c>
      <c r="B5" s="1140"/>
      <c r="C5" s="1140"/>
      <c r="D5" s="1140"/>
      <c r="E5" s="1140"/>
      <c r="F5" s="1140"/>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21"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334</v>
      </c>
    </row>
    <row r="2" spans="2:11" ht="20.100000000000001" customHeight="1">
      <c r="B2" s="1305" t="s">
        <v>660</v>
      </c>
      <c r="C2" s="1305"/>
      <c r="D2" s="1305"/>
      <c r="E2" s="1305"/>
      <c r="F2" s="1305"/>
      <c r="G2" s="1305"/>
      <c r="H2" s="1305"/>
      <c r="I2" s="1305"/>
      <c r="J2" s="1305"/>
      <c r="K2" s="1305"/>
    </row>
    <row r="3" spans="2:11" ht="20.100000000000001" customHeight="1">
      <c r="B3" s="1306" t="s">
        <v>628</v>
      </c>
      <c r="C3" s="1306"/>
      <c r="D3" s="1306"/>
      <c r="E3" s="1306"/>
      <c r="F3" s="1306"/>
      <c r="G3" s="1306"/>
      <c r="H3" s="1306"/>
      <c r="I3" s="1306"/>
      <c r="J3" s="1306"/>
      <c r="K3" s="1306"/>
    </row>
    <row r="4" spans="2:11" ht="20.100000000000001" customHeight="1">
      <c r="B4" s="1306" t="s">
        <v>245</v>
      </c>
      <c r="C4" s="1306"/>
      <c r="D4" s="1306"/>
      <c r="E4" s="1306"/>
      <c r="F4" s="1306"/>
      <c r="G4" s="1306"/>
      <c r="H4" s="1306"/>
      <c r="I4" s="1306"/>
      <c r="J4" s="1306"/>
      <c r="K4" s="1306"/>
    </row>
    <row r="5" spans="2:11" ht="15.75" customHeight="1">
      <c r="B5" s="403"/>
      <c r="C5" s="403"/>
      <c r="D5" s="403"/>
      <c r="E5" s="403"/>
      <c r="F5" s="403"/>
      <c r="G5" s="403"/>
      <c r="H5" s="403"/>
      <c r="I5" s="404"/>
      <c r="J5" s="403"/>
      <c r="K5" s="403"/>
    </row>
    <row r="6" spans="2:11" ht="27.75" customHeight="1">
      <c r="B6" s="1305" t="s">
        <v>335</v>
      </c>
      <c r="C6" s="1305"/>
      <c r="D6" s="1305"/>
      <c r="E6" s="1305"/>
      <c r="F6" s="1305"/>
      <c r="G6" s="1305"/>
      <c r="H6" s="1305"/>
      <c r="I6" s="1305"/>
      <c r="J6" s="1305"/>
      <c r="K6" s="1305"/>
    </row>
    <row r="7" spans="2:11" ht="15">
      <c r="B7" s="385"/>
      <c r="C7" s="389"/>
      <c r="D7" s="389"/>
      <c r="E7" s="389"/>
      <c r="F7" s="389"/>
      <c r="G7" s="389"/>
      <c r="H7" s="389"/>
      <c r="I7" s="389"/>
      <c r="J7" s="389"/>
      <c r="K7" s="389"/>
    </row>
    <row r="8" spans="2:11" ht="15" customHeight="1">
      <c r="B8" s="1307" t="s">
        <v>343</v>
      </c>
      <c r="C8" s="1310" t="s">
        <v>641</v>
      </c>
      <c r="D8" s="1311" t="s">
        <v>642</v>
      </c>
      <c r="E8" s="1311" t="s">
        <v>643</v>
      </c>
      <c r="F8" s="1311" t="s">
        <v>644</v>
      </c>
      <c r="G8" s="1297" t="s">
        <v>645</v>
      </c>
      <c r="H8" s="1300" t="s">
        <v>600</v>
      </c>
      <c r="I8" s="1314" t="s">
        <v>372</v>
      </c>
      <c r="J8" s="1303" t="s">
        <v>339</v>
      </c>
      <c r="K8" s="1304"/>
    </row>
    <row r="9" spans="2:11" ht="15" customHeight="1">
      <c r="B9" s="1308"/>
      <c r="C9" s="1301"/>
      <c r="D9" s="1312"/>
      <c r="E9" s="1312"/>
      <c r="F9" s="1312"/>
      <c r="G9" s="1298"/>
      <c r="H9" s="1301"/>
      <c r="I9" s="1312"/>
      <c r="J9" s="395" t="s">
        <v>536</v>
      </c>
      <c r="K9" s="397" t="s">
        <v>536</v>
      </c>
    </row>
    <row r="10" spans="2:11" ht="15" customHeight="1">
      <c r="B10" s="1308"/>
      <c r="C10" s="1301"/>
      <c r="D10" s="1312"/>
      <c r="E10" s="1312"/>
      <c r="F10" s="1312"/>
      <c r="G10" s="1298"/>
      <c r="H10" s="1301"/>
      <c r="I10" s="1312"/>
      <c r="J10" s="395" t="s">
        <v>189</v>
      </c>
      <c r="K10" s="397" t="s">
        <v>348</v>
      </c>
    </row>
    <row r="11" spans="2:11" ht="15" customHeight="1">
      <c r="B11" s="1309"/>
      <c r="C11" s="1302"/>
      <c r="D11" s="1313"/>
      <c r="E11" s="1313"/>
      <c r="F11" s="1313"/>
      <c r="G11" s="1299"/>
      <c r="H11" s="1302"/>
      <c r="I11" s="1313"/>
      <c r="J11" s="396">
        <v>41729</v>
      </c>
      <c r="K11" s="396">
        <v>41364</v>
      </c>
    </row>
    <row r="12" spans="2:11" ht="35.1" customHeight="1">
      <c r="B12" s="398" t="s">
        <v>646</v>
      </c>
      <c r="C12" s="399"/>
      <c r="D12" s="399"/>
      <c r="E12" s="399"/>
      <c r="F12" s="399" t="e">
        <f>+#REF!+56818182+18000000</f>
        <v>#REF!</v>
      </c>
      <c r="G12" s="399"/>
      <c r="H12" s="399"/>
      <c r="I12" s="405"/>
      <c r="J12" s="408" t="e">
        <f>SUM(C12:I12)</f>
        <v>#REF!</v>
      </c>
      <c r="K12" s="408" t="e">
        <f>+#REF!</f>
        <v>#REF!</v>
      </c>
    </row>
    <row r="13" spans="2:11" ht="35.1" customHeight="1">
      <c r="B13" s="400" t="s">
        <v>647</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648</v>
      </c>
      <c r="C14" s="401"/>
      <c r="D14" s="401"/>
      <c r="E14" s="401"/>
      <c r="F14" s="401" t="e">
        <f>+#REF!</f>
        <v>#REF!</v>
      </c>
      <c r="G14" s="401"/>
      <c r="H14" s="401"/>
      <c r="I14" s="406"/>
      <c r="J14" s="408" t="e">
        <f t="shared" si="0"/>
        <v>#REF!</v>
      </c>
      <c r="K14" s="408" t="e">
        <f>+#REF!</f>
        <v>#REF!</v>
      </c>
    </row>
    <row r="15" spans="2:11" ht="35.1" customHeight="1">
      <c r="B15" s="400" t="s">
        <v>649</v>
      </c>
      <c r="C15" s="401"/>
      <c r="D15" s="401"/>
      <c r="E15" s="401"/>
      <c r="F15" s="401" t="e">
        <f>+#REF!</f>
        <v>#REF!</v>
      </c>
      <c r="G15" s="401"/>
      <c r="H15" s="401"/>
      <c r="I15" s="406"/>
      <c r="J15" s="408" t="e">
        <f t="shared" si="0"/>
        <v>#REF!</v>
      </c>
      <c r="K15" s="408" t="e">
        <f>+#REF!</f>
        <v>#REF!</v>
      </c>
    </row>
    <row r="16" spans="2:11" ht="35.1" customHeight="1">
      <c r="B16" s="400" t="s">
        <v>650</v>
      </c>
      <c r="C16" s="401"/>
      <c r="D16" s="401"/>
      <c r="E16" s="401"/>
      <c r="F16" s="401"/>
      <c r="G16" s="401" t="e">
        <f>+#REF!</f>
        <v>#REF!</v>
      </c>
      <c r="H16" s="401"/>
      <c r="I16" s="406"/>
      <c r="J16" s="408" t="e">
        <f t="shared" si="0"/>
        <v>#REF!</v>
      </c>
      <c r="K16" s="408" t="e">
        <f>+#REF!</f>
        <v>#REF!</v>
      </c>
    </row>
    <row r="17" spans="2:11" ht="35.1" customHeight="1">
      <c r="B17" s="400" t="s">
        <v>651</v>
      </c>
      <c r="C17" s="401"/>
      <c r="D17" s="401"/>
      <c r="E17" s="401"/>
      <c r="F17" s="401"/>
      <c r="G17" s="401" t="e">
        <f>+#REF!+#REF!</f>
        <v>#REF!</v>
      </c>
      <c r="H17" s="401"/>
      <c r="I17" s="406"/>
      <c r="J17" s="408" t="e">
        <f t="shared" si="0"/>
        <v>#REF!</v>
      </c>
      <c r="K17" s="408" t="e">
        <f>+#REF!+#REF!</f>
        <v>#REF!</v>
      </c>
    </row>
    <row r="18" spans="2:11" ht="35.1" customHeight="1">
      <c r="B18" s="400" t="s">
        <v>652</v>
      </c>
      <c r="C18" s="401"/>
      <c r="D18" s="401"/>
      <c r="E18" s="401"/>
      <c r="F18" s="401" t="e">
        <f>+#REF!</f>
        <v>#REF!</v>
      </c>
      <c r="G18" s="401"/>
      <c r="H18" s="401"/>
      <c r="I18" s="406"/>
      <c r="J18" s="408" t="e">
        <f t="shared" si="0"/>
        <v>#REF!</v>
      </c>
      <c r="K18" s="408" t="e">
        <f>+#REF!</f>
        <v>#REF!</v>
      </c>
    </row>
    <row r="19" spans="2:11" ht="35.1" customHeight="1">
      <c r="B19" s="400" t="s">
        <v>653</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654</v>
      </c>
      <c r="C21" s="401"/>
      <c r="D21" s="401"/>
      <c r="E21" s="401"/>
      <c r="F21" s="401"/>
      <c r="G21" s="401"/>
      <c r="H21" s="401" t="e">
        <f>+#REF!+#REF!+#REF!+#REF!</f>
        <v>#REF!</v>
      </c>
      <c r="I21" s="406"/>
      <c r="J21" s="408" t="e">
        <f t="shared" si="0"/>
        <v>#REF!</v>
      </c>
      <c r="K21" s="408" t="e">
        <f>+#REF!+#REF!+#REF!+#REF!</f>
        <v>#REF!</v>
      </c>
    </row>
    <row r="22" spans="2:11" ht="35.1" customHeight="1">
      <c r="B22" s="402" t="s">
        <v>655</v>
      </c>
      <c r="C22" s="401"/>
      <c r="D22" s="401"/>
      <c r="E22" s="401"/>
      <c r="F22" s="401" t="e">
        <f>+#REF!</f>
        <v>#REF!</v>
      </c>
      <c r="G22" s="401"/>
      <c r="H22" s="401"/>
      <c r="I22" s="406"/>
      <c r="J22" s="408" t="e">
        <f t="shared" si="0"/>
        <v>#REF!</v>
      </c>
      <c r="K22" s="408" t="e">
        <f>+#REF!</f>
        <v>#REF!</v>
      </c>
    </row>
    <row r="23" spans="2:11" ht="35.1" customHeight="1">
      <c r="B23" s="402" t="s">
        <v>656</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613</v>
      </c>
      <c r="C25" s="401"/>
      <c r="D25" s="401"/>
      <c r="E25" s="401"/>
      <c r="F25" s="401"/>
      <c r="G25" s="401"/>
      <c r="H25" s="401"/>
      <c r="I25" s="406" t="e">
        <f>+#REF!</f>
        <v>#REF!</v>
      </c>
      <c r="J25" s="408" t="e">
        <f t="shared" si="0"/>
        <v>#REF!</v>
      </c>
      <c r="K25" s="408" t="e">
        <f>+#REF!</f>
        <v>#REF!</v>
      </c>
    </row>
    <row r="26" spans="2:11" ht="35.1" customHeight="1">
      <c r="B26" s="402" t="s">
        <v>657</v>
      </c>
      <c r="C26" s="401" t="e">
        <f>+#REF!</f>
        <v>#REF!</v>
      </c>
      <c r="D26" s="401"/>
      <c r="E26" s="401"/>
      <c r="F26" s="401"/>
      <c r="G26" s="401"/>
      <c r="H26" s="401"/>
      <c r="I26" s="406"/>
      <c r="J26" s="408" t="e">
        <f t="shared" si="0"/>
        <v>#REF!</v>
      </c>
      <c r="K26" s="408" t="e">
        <f>+#REF!</f>
        <v>#REF!</v>
      </c>
    </row>
    <row r="27" spans="2:11" ht="35.1" customHeight="1">
      <c r="B27" s="402" t="s">
        <v>658</v>
      </c>
      <c r="C27" s="401"/>
      <c r="D27" s="401"/>
      <c r="E27" s="401"/>
      <c r="F27" s="401"/>
      <c r="G27" s="401" t="e">
        <f>+#REF!</f>
        <v>#REF!</v>
      </c>
      <c r="H27" s="401"/>
      <c r="I27" s="406"/>
      <c r="J27" s="408" t="e">
        <f t="shared" si="0"/>
        <v>#REF!</v>
      </c>
      <c r="K27" s="408" t="e">
        <f>+#REF!</f>
        <v>#REF!</v>
      </c>
    </row>
    <row r="28" spans="2:11" ht="35.1" customHeight="1">
      <c r="B28" s="402" t="s">
        <v>659</v>
      </c>
      <c r="C28" s="401"/>
      <c r="D28" s="401"/>
      <c r="E28" s="401"/>
      <c r="F28" s="401"/>
      <c r="G28" s="401" t="e">
        <f>+#REF!</f>
        <v>#REF!</v>
      </c>
      <c r="H28" s="401"/>
      <c r="I28" s="406"/>
      <c r="J28" s="408" t="e">
        <f t="shared" si="0"/>
        <v>#REF!</v>
      </c>
      <c r="K28" s="408" t="e">
        <f>+#REF!</f>
        <v>#REF!</v>
      </c>
    </row>
    <row r="29" spans="2:11" ht="35.1" customHeight="1">
      <c r="B29" s="402" t="s">
        <v>372</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662</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661</v>
      </c>
      <c r="C31" s="391">
        <f>-+RESULTAD!C12</f>
        <v>0</v>
      </c>
      <c r="D31" s="392">
        <v>0</v>
      </c>
      <c r="E31" s="393">
        <v>0</v>
      </c>
      <c r="F31" s="391">
        <f>-RESULTAD!C23</f>
        <v>0</v>
      </c>
      <c r="G31" s="391">
        <f>-RESULTAD!C21</f>
        <v>0</v>
      </c>
      <c r="H31" s="391">
        <f>-RESULTAD!C28</f>
        <v>0</v>
      </c>
      <c r="I31" s="391">
        <f>-RESULTAD!C38-RESULTAD!C42-RESULTAD!C44</f>
        <v>-94116087</v>
      </c>
      <c r="J31" s="391"/>
      <c r="K31" s="391" t="e">
        <f>SUM(K12:K30)</f>
        <v>#REF!</v>
      </c>
    </row>
    <row r="32" spans="2:11" ht="15.75" customHeight="1">
      <c r="C32" s="387" t="e">
        <f>+RESULTAD!D12+'Anexo H F2'!C30</f>
        <v>#REF!</v>
      </c>
      <c r="F32" s="387" t="e">
        <f>+RESULTAD!D23+'Anexo H F2'!F30</f>
        <v>#REF!</v>
      </c>
      <c r="G32" s="387" t="e">
        <f>+RESULTAD!D21+'Anexo H F2'!G30</f>
        <v>#REF!</v>
      </c>
      <c r="H32" s="387" t="e">
        <f>+RESULTAD!D28+'Anexo H F2'!H30</f>
        <v>#REF!</v>
      </c>
      <c r="I32" s="387" t="e">
        <f>+RESULTAD!D38+RESULTAD!D42+RESULTAD!D44+'Anexo H F2'!I30</f>
        <v>#REF!</v>
      </c>
      <c r="J32" s="387" t="e">
        <f>+RESULTAD!D12+RESULTAD!D32+RESULTAD!D38+RESULTAD!D42+RESULTAD!D44+J30</f>
        <v>#REF!</v>
      </c>
      <c r="K32" s="387" t="e">
        <f>+RESULTAD!C12+RESULTAD!C32+RESULTAD!C38+RESULTAD!C42+RESULTAD!C44+K31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140" t="s">
        <v>0</v>
      </c>
      <c r="B1" s="1140"/>
      <c r="C1" s="1140"/>
      <c r="D1" s="1140"/>
      <c r="E1" s="1140"/>
      <c r="F1" s="1140"/>
    </row>
    <row r="2" spans="1:7">
      <c r="A2" s="1140" t="s">
        <v>1</v>
      </c>
      <c r="B2" s="1140"/>
      <c r="C2" s="1140"/>
      <c r="D2" s="1140"/>
      <c r="E2" s="1140"/>
      <c r="F2" s="1140"/>
    </row>
    <row r="3" spans="1:7">
      <c r="A3" s="1140" t="s">
        <v>2</v>
      </c>
      <c r="B3" s="1140"/>
      <c r="C3" s="1140"/>
      <c r="D3" s="1140"/>
      <c r="E3" s="1140"/>
      <c r="F3" s="1140"/>
    </row>
    <row r="4" spans="1:7">
      <c r="A4" s="1140" t="s">
        <v>3</v>
      </c>
      <c r="B4" s="1140"/>
      <c r="C4" s="1140"/>
      <c r="D4" s="1140"/>
      <c r="E4" s="1140"/>
      <c r="F4" s="1140"/>
    </row>
    <row r="5" spans="1:7">
      <c r="A5" s="1140" t="str">
        <f>EGRESOS!A5</f>
        <v>01/01/11 AL 31/12/11</v>
      </c>
      <c r="B5" s="1140"/>
      <c r="C5" s="1140"/>
      <c r="D5" s="1140"/>
      <c r="E5" s="1140"/>
      <c r="F5" s="1140"/>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21"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C30"/>
  <sheetViews>
    <sheetView topLeftCell="A7" zoomScale="80" zoomScaleNormal="80" workbookViewId="0">
      <selection activeCell="E13" sqref="E13"/>
    </sheetView>
  </sheetViews>
  <sheetFormatPr baseColWidth="10" defaultRowHeight="12.75"/>
  <cols>
    <col min="1" max="1" width="11.42578125" style="727"/>
    <col min="2" max="2" width="32.28515625" style="727" customWidth="1"/>
    <col min="3" max="3" width="59.42578125" style="727" customWidth="1"/>
    <col min="4" max="16384" width="11.42578125" style="727"/>
  </cols>
  <sheetData>
    <row r="5" spans="2:3" ht="15.75">
      <c r="B5" s="1144" t="s">
        <v>1007</v>
      </c>
      <c r="C5" s="1144"/>
    </row>
    <row r="7" spans="2:3" ht="15.75">
      <c r="B7" s="1144" t="s">
        <v>1311</v>
      </c>
      <c r="C7" s="1144"/>
    </row>
    <row r="9" spans="2:3">
      <c r="B9" s="1003" t="s">
        <v>1008</v>
      </c>
    </row>
    <row r="10" spans="2:3" ht="13.5" thickBot="1">
      <c r="B10" s="726"/>
    </row>
    <row r="11" spans="2:3" ht="30" customHeight="1" thickBot="1">
      <c r="B11" s="887" t="s">
        <v>907</v>
      </c>
      <c r="C11" s="888" t="s">
        <v>908</v>
      </c>
    </row>
    <row r="12" spans="2:3" ht="30" customHeight="1" thickBot="1">
      <c r="B12" s="889" t="s">
        <v>1149</v>
      </c>
      <c r="C12" s="410" t="s">
        <v>909</v>
      </c>
    </row>
    <row r="13" spans="2:3" ht="30" customHeight="1" thickBot="1">
      <c r="B13" s="889" t="s">
        <v>1150</v>
      </c>
      <c r="C13" s="410" t="s">
        <v>910</v>
      </c>
    </row>
    <row r="14" spans="2:3" ht="30" customHeight="1">
      <c r="B14" s="1142" t="s">
        <v>1151</v>
      </c>
      <c r="C14" s="409" t="s">
        <v>911</v>
      </c>
    </row>
    <row r="15" spans="2:3" ht="30" customHeight="1" thickBot="1">
      <c r="B15" s="1143"/>
      <c r="C15" s="410" t="s">
        <v>912</v>
      </c>
    </row>
    <row r="16" spans="2:3" ht="30" customHeight="1" thickBot="1">
      <c r="B16" s="889" t="s">
        <v>1182</v>
      </c>
      <c r="C16" s="410" t="s">
        <v>913</v>
      </c>
    </row>
    <row r="17" spans="2:3" ht="30" customHeight="1" thickBot="1">
      <c r="B17" s="889" t="s">
        <v>914</v>
      </c>
      <c r="C17" s="410" t="s">
        <v>915</v>
      </c>
    </row>
    <row r="18" spans="2:3" ht="30" customHeight="1" thickBot="1">
      <c r="B18" s="889" t="s">
        <v>1152</v>
      </c>
      <c r="C18" s="410" t="s">
        <v>916</v>
      </c>
    </row>
    <row r="19" spans="2:3" ht="30" customHeight="1">
      <c r="B19" s="1142" t="s">
        <v>1153</v>
      </c>
      <c r="C19" s="409" t="s">
        <v>911</v>
      </c>
    </row>
    <row r="20" spans="2:3" ht="30" customHeight="1" thickBot="1">
      <c r="B20" s="1143"/>
      <c r="C20" s="410" t="s">
        <v>912</v>
      </c>
    </row>
    <row r="28" spans="2:3">
      <c r="B28" s="1141" t="s">
        <v>1077</v>
      </c>
      <c r="C28" s="1141"/>
    </row>
    <row r="29" spans="2:3">
      <c r="B29" s="1141" t="s">
        <v>1155</v>
      </c>
      <c r="C29" s="1141"/>
    </row>
    <row r="30" spans="2:3">
      <c r="B30" s="1141" t="s">
        <v>1038</v>
      </c>
      <c r="C30" s="1141"/>
    </row>
  </sheetData>
  <mergeCells count="7">
    <mergeCell ref="B30:C30"/>
    <mergeCell ref="B14:B15"/>
    <mergeCell ref="B5:C5"/>
    <mergeCell ref="B7:C7"/>
    <mergeCell ref="B28:C28"/>
    <mergeCell ref="B29:C29"/>
    <mergeCell ref="B19:B2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4"/>
  <sheetViews>
    <sheetView topLeftCell="A13" zoomScale="80" zoomScaleNormal="80" workbookViewId="0">
      <selection activeCell="C9" sqref="C9"/>
    </sheetView>
  </sheetViews>
  <sheetFormatPr baseColWidth="10" defaultRowHeight="12.75"/>
  <cols>
    <col min="1" max="1" width="11.42578125" style="727"/>
    <col min="2" max="2" width="41.85546875" style="727" customWidth="1"/>
    <col min="3" max="3" width="46.140625" style="727" customWidth="1"/>
    <col min="4" max="16384" width="11.42578125" style="727"/>
  </cols>
  <sheetData>
    <row r="6" spans="2:6">
      <c r="B6" s="1003" t="s">
        <v>1009</v>
      </c>
      <c r="C6" s="726"/>
    </row>
    <row r="7" spans="2:6" ht="13.5" thickBot="1">
      <c r="B7" s="726"/>
      <c r="C7" s="726"/>
    </row>
    <row r="8" spans="2:6" ht="14.25">
      <c r="B8" s="1031" t="s">
        <v>1154</v>
      </c>
      <c r="C8" s="1034" t="s">
        <v>1268</v>
      </c>
    </row>
    <row r="9" spans="2:6" ht="14.25">
      <c r="B9" s="1032" t="s">
        <v>1002</v>
      </c>
      <c r="C9" s="1035" t="s">
        <v>1003</v>
      </c>
    </row>
    <row r="10" spans="2:6" ht="29.25" thickBot="1">
      <c r="B10" s="1033" t="s">
        <v>1269</v>
      </c>
      <c r="C10" s="1036" t="s">
        <v>1270</v>
      </c>
    </row>
    <row r="11" spans="2:6" ht="13.5" thickBot="1">
      <c r="B11" s="1037"/>
      <c r="C11" s="1037"/>
    </row>
    <row r="12" spans="2:6" ht="28.5" customHeight="1">
      <c r="B12" s="1145" t="s">
        <v>1271</v>
      </c>
      <c r="C12" s="1146"/>
    </row>
    <row r="13" spans="2:6" ht="14.25">
      <c r="B13" s="1032" t="s">
        <v>1154</v>
      </c>
      <c r="C13" s="1035" t="s">
        <v>1272</v>
      </c>
    </row>
    <row r="14" spans="2:6" ht="14.25">
      <c r="B14" s="1032" t="s">
        <v>1002</v>
      </c>
      <c r="C14" s="1035" t="s">
        <v>1004</v>
      </c>
      <c r="F14" s="1024"/>
    </row>
    <row r="15" spans="2:6" ht="29.25" thickBot="1">
      <c r="B15" s="1033" t="s">
        <v>1269</v>
      </c>
      <c r="C15" s="1036" t="s">
        <v>1270</v>
      </c>
    </row>
    <row r="16" spans="2:6" ht="13.5" thickBot="1">
      <c r="B16" s="1037"/>
      <c r="C16" s="1037"/>
    </row>
    <row r="17" spans="2:3" ht="28.5" customHeight="1">
      <c r="B17" s="1145" t="s">
        <v>1271</v>
      </c>
      <c r="C17" s="1146"/>
    </row>
    <row r="18" spans="2:3" ht="14.25">
      <c r="B18" s="1032" t="s">
        <v>1154</v>
      </c>
      <c r="C18" s="1035" t="s">
        <v>1059</v>
      </c>
    </row>
    <row r="19" spans="2:3" ht="14.25">
      <c r="B19" s="1032" t="s">
        <v>1002</v>
      </c>
      <c r="C19" s="1035" t="s">
        <v>1273</v>
      </c>
    </row>
    <row r="20" spans="2:3" ht="29.25" thickBot="1">
      <c r="B20" s="1033" t="s">
        <v>1269</v>
      </c>
      <c r="C20" s="1036" t="s">
        <v>1274</v>
      </c>
    </row>
    <row r="21" spans="2:3" ht="13.5" thickBot="1">
      <c r="B21" s="1037"/>
      <c r="C21" s="1037"/>
    </row>
    <row r="22" spans="2:3" ht="28.5" customHeight="1">
      <c r="B22" s="1145" t="s">
        <v>1271</v>
      </c>
      <c r="C22" s="1146"/>
    </row>
    <row r="23" spans="2:3" ht="14.25">
      <c r="B23" s="1032" t="s">
        <v>1154</v>
      </c>
      <c r="C23" s="1035" t="s">
        <v>1275</v>
      </c>
    </row>
    <row r="24" spans="2:3" ht="14.25">
      <c r="B24" s="1032" t="s">
        <v>1002</v>
      </c>
      <c r="C24" s="1035" t="s">
        <v>1276</v>
      </c>
    </row>
    <row r="25" spans="2:3" ht="29.25" thickBot="1">
      <c r="B25" s="1033" t="s">
        <v>1269</v>
      </c>
      <c r="C25" s="1036" t="s">
        <v>1277</v>
      </c>
    </row>
    <row r="26" spans="2:3" ht="13.5" thickBot="1">
      <c r="B26" s="1037"/>
      <c r="C26" s="1037"/>
    </row>
    <row r="27" spans="2:3" ht="28.5" customHeight="1">
      <c r="B27" s="1145" t="s">
        <v>1271</v>
      </c>
      <c r="C27" s="1146"/>
    </row>
    <row r="28" spans="2:3" ht="14.25">
      <c r="B28" s="1032" t="s">
        <v>1154</v>
      </c>
      <c r="C28" s="1035" t="s">
        <v>1278</v>
      </c>
    </row>
    <row r="29" spans="2:3" ht="14.25">
      <c r="B29" s="1032" t="s">
        <v>1002</v>
      </c>
      <c r="C29" s="1035" t="s">
        <v>1279</v>
      </c>
    </row>
    <row r="30" spans="2:3" ht="29.25" thickBot="1">
      <c r="B30" s="1033" t="s">
        <v>1269</v>
      </c>
      <c r="C30" s="1036" t="s">
        <v>1280</v>
      </c>
    </row>
    <row r="31" spans="2:3" ht="14.25">
      <c r="B31" s="1038"/>
      <c r="C31" s="1037"/>
    </row>
    <row r="32" spans="2:3">
      <c r="B32" s="1147" t="s">
        <v>1077</v>
      </c>
      <c r="C32" s="1147"/>
    </row>
    <row r="33" spans="2:3">
      <c r="B33" s="1141" t="s">
        <v>1155</v>
      </c>
      <c r="C33" s="1141"/>
    </row>
    <row r="34" spans="2:3">
      <c r="B34" s="1141" t="s">
        <v>1038</v>
      </c>
      <c r="C34" s="1141"/>
    </row>
  </sheetData>
  <mergeCells count="7">
    <mergeCell ref="B33:C33"/>
    <mergeCell ref="B34:C34"/>
    <mergeCell ref="B12:C12"/>
    <mergeCell ref="B17:C17"/>
    <mergeCell ref="B22:C22"/>
    <mergeCell ref="B27:C27"/>
    <mergeCell ref="B32:C3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31"/>
  <sheetViews>
    <sheetView zoomScale="85" zoomScaleNormal="85" workbookViewId="0">
      <selection activeCell="C11" sqref="C11"/>
    </sheetView>
  </sheetViews>
  <sheetFormatPr baseColWidth="10" defaultRowHeight="12.75"/>
  <cols>
    <col min="1" max="1" width="11.42578125" style="727"/>
    <col min="2" max="2" width="36.42578125" style="727" customWidth="1"/>
    <col min="3" max="3" width="36.140625" style="727" customWidth="1"/>
    <col min="4" max="16384" width="11.42578125" style="727"/>
  </cols>
  <sheetData>
    <row r="7" spans="2:3" s="726" customFormat="1">
      <c r="B7" s="1003" t="s">
        <v>1010</v>
      </c>
    </row>
    <row r="8" spans="2:3" ht="13.5" thickBot="1"/>
    <row r="9" spans="2:3" ht="30" customHeight="1">
      <c r="B9" s="975" t="s">
        <v>995</v>
      </c>
      <c r="C9" s="976" t="s">
        <v>996</v>
      </c>
    </row>
    <row r="10" spans="2:3" ht="30" customHeight="1">
      <c r="B10" s="973" t="s">
        <v>1001</v>
      </c>
      <c r="C10" s="974" t="s">
        <v>999</v>
      </c>
    </row>
    <row r="11" spans="2:3" ht="30" customHeight="1">
      <c r="B11" s="973" t="s">
        <v>997</v>
      </c>
      <c r="C11" s="974" t="s">
        <v>885</v>
      </c>
    </row>
    <row r="12" spans="2:3" ht="30" customHeight="1">
      <c r="B12" s="973" t="s">
        <v>998</v>
      </c>
      <c r="C12" s="974" t="s">
        <v>999</v>
      </c>
    </row>
    <row r="13" spans="2:3" ht="30" customHeight="1">
      <c r="B13" s="973" t="s">
        <v>1000</v>
      </c>
      <c r="C13" s="974" t="s">
        <v>1183</v>
      </c>
    </row>
    <row r="14" spans="2:3" ht="30" customHeight="1" thickBot="1">
      <c r="B14" s="1048" t="s">
        <v>1217</v>
      </c>
      <c r="C14" s="1049" t="s">
        <v>999</v>
      </c>
    </row>
    <row r="29" spans="2:3">
      <c r="B29" s="1141" t="s">
        <v>1077</v>
      </c>
      <c r="C29" s="1141"/>
    </row>
    <row r="30" spans="2:3">
      <c r="B30" s="1141" t="s">
        <v>237</v>
      </c>
      <c r="C30" s="1141"/>
    </row>
    <row r="31" spans="2:3">
      <c r="B31" s="1141" t="s">
        <v>1038</v>
      </c>
      <c r="C31" s="1141"/>
    </row>
  </sheetData>
  <mergeCells count="3">
    <mergeCell ref="B29:C29"/>
    <mergeCell ref="B30:C30"/>
    <mergeCell ref="B31:C31"/>
  </mergeCells>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7qHnCy6b9PL9ujZ4ORlIhwr+E9nn3W+bfEXQKRsxiuM=</DigestValue>
    </Reference>
    <Reference Type="http://www.w3.org/2000/09/xmldsig#Object" URI="#idOfficeObject">
      <DigestMethod Algorithm="http://www.w3.org/2001/04/xmlenc#sha256"/>
      <DigestValue>UhMvNWFa0S/SSNZlWOph2HV2pHC+IiD3b+MR2w2z/A8=</DigestValue>
    </Reference>
    <Reference Type="http://uri.etsi.org/01903#SignedProperties" URI="#idSignedProperties">
      <Transforms>
        <Transform Algorithm="http://www.w3.org/TR/2001/REC-xml-c14n-20010315"/>
      </Transforms>
      <DigestMethod Algorithm="http://www.w3.org/2001/04/xmlenc#sha256"/>
      <DigestValue>mHZN8HYsS9m4VrgNYhmXWv5ro/yf+iToL4lcLDzGcDs=</DigestValue>
    </Reference>
  </SignedInfo>
  <SignatureValue>MNElVb/X41UDFen/u2TTxoZ1ZTL16UIKgWIDVBRG05snLLZnx8SI+PvfC1CbcShnZOgWJM/4ssWK
XcxvI6qX9AozWOxXfVj3+TxH1sdmfav0bKq9z3Dxj2duqJVqeYpVJtwuJerhT5yiYktLnX9d7ofb
faDsgjDTVyiak+wjpRC+Bsr5u0UshSky1LshwgVvRAvX0/TBkO/g5iiD6aAbwhMpy2nuUZEpCWY7
CS45sVVg5xiOH3XgnBdWqxPyCvlG+MdrZgHeWPRbMkFYFvx/+h52x8AEuC/GqRjjrt2W0ACehYYz
tN/w0NPNB59qDi83azu4/eB/TCVDSDyB+toCZQ==</SignatureValue>
  <KeyInfo>
    <X509Data>
      <X509Certificate>MIIHzjCCBbagAwIBAgIQQMC8WlUKZdFgS2pM+UyVEjANBgkqhkiG9w0BAQsFADBPMRcwFQYDVQQFEw5SVUMgODAwODAwOTktMDELMAkGA1UEBhMCUFkxETAPBgNVBAoMCFZJVCBTLkEuMRQwEgYDVQQDEwtDQS1WSVQgUy5BLjAeFw0yMTAzMTIxMzE5MDhaFw0yMzAzMTIxMzE5MDhaMIGhMRUwEwYDVQQqDAxBTkEgR1JJU0VMREExFjAUBgNVBAQMDUdPTUVaIERFTEdBRE8xEjAQBgNVBAUTCUNJMzkxODEzODEjMCEGA1UEAwwaQU5BIEdSSVNFTERBIEdPTUVaIERFTEdBRE8xETAPBgNVBAsMCEZJUk1BIEYyMRcwFQYDVQQKDA5QRVJTT05BIEZJU0lDQTELMAkGA1UEBhMCUFkwggEiMA0GCSqGSIb3DQEBAQUAA4IBDwAwggEKAoIBAQCfpARDhihnypZWpmPvZRK0Qqv2+iPDz05ncFxSxFSY3DOxRj6ElxQ1Pn/F5lQwQKdq5qvVmjzLP1H9a6OHUqzdgSaGqFbTJRjDl6vS0V6NVofbyztUy1u5COlNek5atGkgSKaGYfRB6ZPVf6s1JBWD5Be1BCR4ZZAHEcuxbwdKtUUoTODJikNrHzDROk0Sc0GRNVzU//1xnQqTHzBFsRckT0ii1gjKNtRgtyGlPK2RiTJQp1Fqp1ZIWLz40b92hb2T8G4KYgw5Vkwala/rAX9R/i0iY0JB8jQ2Yv9lpclzTQwuceNiCxGE0gJakh3V0UF3kEzOdG+wGE1XMQiUOn6vAgMBAAGjggNRMIIDTTAMBgNVHRMBAf8EAjAAMA4GA1UdDwEB/wQEAwIF4DAsBgNVHSUBAf8EIjAgBggrBgEFBQcDBAYIKwYBBQUHAwIGCisGAQQBgjcUAgIwHQYDVR0OBBYEFNuoBoizLeLtg4Va5JoSBSBB0trZ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wYDVR0RBCAwHoEcQU5BR1JJU0VMREFHT01FWjg0QEdNQUlMLkNPTTB2BggrBgEFBQcBAQRqMGgwKAYIKwYBBQUHMAGGHGh0dHBzOi8vd3d3LmVmaXJtYS5jb20ucHkvdmEwPAYIKwYBBQUHMAKGMGh0dHBzOi8vd3d3LmVmaXJtYS5jb20ucHkvcmVwb3NpdG9yaW8vZWZpcm1hLmNydDBCBgNVHR8EOzA5MDegNaAzhjFodHRwczovL3d3dy5lZmlybWEuY29tLnB5L3JlcG9zaXRvcmlvL2VmaXJtYTEuY3JsMA0GCSqGSIb3DQEBCwUAA4ICAQAzfl4+HgKCm8ktTvlh4c13vph34EOKsevWg4tEJlggbDOJsrLei3EC9Ge+ONeriCRSci1KN49wrYV/AApcQ3XgktIgb8Ss3ZefM6T53OXAX6MUMFCfsOxp/z+wzGunZhY9pZerR6VCzXvBEgYqhla88nWAVlvJJAv1cuHyn0fKPruLA+YOmMS5eIgZja5JFQVeq44loi8j4WobwDyuW+EQ86I2KGLNsjQpj27OANAFeCLFuI1xkwoaf5aKAKujYDn/vuV5xx9TToviDiR2EuExD3Lia+250TZX6e7fisNX2cJyXLv7AKQ17OZaKHECKlMm0ZZkhFz+dnbtjpjq84Yqqr1vCpbifajk07f6/z1DAJ8WeK5OKmWGyVoJkT6jVAIOypehV3OpMUD5pxkM2ZxnQ4zrEypO8vzDoE44MJFMtg6ljMZIPCIghL7XUewXDaAeLEeS5cDB1hMS9oAHx3qFPhNZb7XRpCOB9OVeXMXsT+8rNi79rz6qv6SReztudG2yIunpcWYaNz8KEQhytj/BUlX4+UDyfy8ZnUQgr2q/pEgn3LcvoQ4fcol4C5dCUBeq+a5hk0QsHMtksXEpU5h6c9j0yFRWBYvfSr6YMrZxtrrY7KxZTR/5nGAHCZz/mJK1F9cQTEbRpAHGjrFe449qpa3D82FW0gct0qPqWCG1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Ho8VCxT2MeXzchCiLnAP/V1OcRewaFfHmJ5PUfvmWc0=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19eZXimkZFw9Oieari+eiqfF8MLl/+2SBOcLE0IDxS0=</DigestValue>
      </Reference>
      <Reference URI="/xl/drawings/drawing11.xml?ContentType=application/vnd.openxmlformats-officedocument.drawing+xml">
        <DigestMethod Algorithm="http://www.w3.org/2001/04/xmlenc#sha256"/>
        <DigestValue>HEesGW33h3bjef+Bwpb1mDQ6cSMMWzttOFagzd4tAWE=</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p6qFeFeiq8x6tlbQZ1CGSB+bgmuUl8cqckPaI80I9cs=</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7hKlBZzjsC+d2ASXdVm+JLOJ9NSxzmGRaqALDMuY1ts=</DigestValue>
      </Reference>
      <Reference URI="/xl/drawings/drawing16.xml?ContentType=application/vnd.openxmlformats-officedocument.drawing+xml">
        <DigestMethod Algorithm="http://www.w3.org/2001/04/xmlenc#sha256"/>
        <DigestValue>eKOKm8VL9tGxytTrKhbXAnwOFmWmFCNIG5xOOGTczTU=</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sBD3SS9uvlK7pbBqbjVd+aEXRRB+yUNJg13oJJ+NGZU=</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/z6YpucYSos9qzXTonHaeZ68b8WZYUorJ5DxitiR+HA=</DigestValue>
      </Reference>
      <Reference URI="/xl/drawings/drawing23.xml?ContentType=application/vnd.openxmlformats-officedocument.drawing+xml">
        <DigestMethod Algorithm="http://www.w3.org/2001/04/xmlenc#sha256"/>
        <DigestValue>z2wIqqpYXMuZlX7qft+vYw7FOEHlFWKsGCMwvS+9LwQ=</DigestValue>
      </Reference>
      <Reference URI="/xl/drawings/drawing24.xml?ContentType=application/vnd.openxmlformats-officedocument.drawing+xml">
        <DigestMethod Algorithm="http://www.w3.org/2001/04/xmlenc#sha256"/>
        <DigestValue>VyOMcBiaSdchcLajFOAAtjgVlJjSyM+YpbJ2vDyWFI4=</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8YmVlkdzDuS4P9Cpx1gixillADFifrKKyYkaxe94Mmo=</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/h4oPJVirwM4dQECVohv2g4SPO4VuH7+UGv9C8/JJpg=</DigestValue>
      </Reference>
      <Reference URI="/xl/drawings/drawing31.xml?ContentType=application/vnd.openxmlformats-officedocument.drawing+xml">
        <DigestMethod Algorithm="http://www.w3.org/2001/04/xmlenc#sha256"/>
        <DigestValue>5xbflBgYM02cHrv6jhDswLgnt/5SLsSlwsEgF1oyjb0=</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Pgr8OGcDUXFFoamXdEo8wo/c+GL/rFwbCN7U2AXG/Mk=</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oAjPIX8SU1mj6PITnDDyZOHbxcM2XCYupOflmV1sMDk=</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sXHbh76i5N/rUfGmisluf6rreBlt+AoBtfbDsNuPDXk=</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XTFCiKqX432DF4oGNzx2Qzs6ULYuyt5BU4tJUPIRq04=</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XTFCiKqX432DF4oGNzx2Qzs6ULYuyt5BU4tJUPIRq04=</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N1SzWvyT0/Yx48L/CkIDZq09ezHvpqz/d79sV0TrVEQ=</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sTEUf4G2GJYf0wXRg0objGWLSt2d/sjurtjHS/Fy7ZM=</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2YTnWo50VrMLhR4yaI7xVtzrEIqchtbxk1E8BU5979c=</DigestValue>
      </Reference>
      <Reference URI="/xl/printerSettings/printerSettings26.bin?ContentType=application/vnd.openxmlformats-officedocument.spreadsheetml.printerSettings">
        <DigestMethod Algorithm="http://www.w3.org/2001/04/xmlenc#sha256"/>
        <DigestValue>hOi9auu88MOhJVu5+E2APm2s+HXbGfwINgBKzhnwYPA=</DigestValue>
      </Reference>
      <Reference URI="/xl/printerSettings/printerSettings27.bin?ContentType=application/vnd.openxmlformats-officedocument.spreadsheetml.printerSettings">
        <DigestMethod Algorithm="http://www.w3.org/2001/04/xmlenc#sha256"/>
        <DigestValue>01A52e3Xrfi73XmUPAF835ntXl4w2m1H0DmDL93ov/s=</DigestValue>
      </Reference>
      <Reference URI="/xl/printerSettings/printerSettings28.bin?ContentType=application/vnd.openxmlformats-officedocument.spreadsheetml.printerSettings">
        <DigestMethod Algorithm="http://www.w3.org/2001/04/xmlenc#sha256"/>
        <DigestValue>ObyC3pVb+6u4phIttbMm/dMZu96c1ZRtCuNMID2UGN4=</DigestValue>
      </Reference>
      <Reference URI="/xl/printerSettings/printerSettings29.bin?ContentType=application/vnd.openxmlformats-officedocument.spreadsheetml.printerSettings">
        <DigestMethod Algorithm="http://www.w3.org/2001/04/xmlenc#sha256"/>
        <DigestValue>3iIArNJps9HpkpDcLOr8z230yUWZv1XesOHPXkjR8GI=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hOi9auu88MOhJVu5+E2APm2s+HXbGfwINgBKzhnwYPA=</DigestValue>
      </Reference>
      <Reference URI="/xl/printerSettings/printerSettings31.bin?ContentType=application/vnd.openxmlformats-officedocument.spreadsheetml.printerSettings">
        <DigestMethod Algorithm="http://www.w3.org/2001/04/xmlenc#sha256"/>
        <DigestValue>hOi9auu88MOhJVu5+E2APm2s+HXbGfwINgBKzhnwYPA=</DigestValue>
      </Reference>
      <Reference URI="/xl/printerSettings/printerSettings32.bin?ContentType=application/vnd.openxmlformats-officedocument.spreadsheetml.printerSettings">
        <DigestMethod Algorithm="http://www.w3.org/2001/04/xmlenc#sha256"/>
        <DigestValue>iDHNTHpzY06/L3mgUST7Ha8zmKjtDr90B/u5Z/rQPno=</DigestValue>
      </Reference>
      <Reference URI="/xl/printerSettings/printerSettings33.bin?ContentType=application/vnd.openxmlformats-officedocument.spreadsheetml.printerSettings">
        <DigestMethod Algorithm="http://www.w3.org/2001/04/xmlenc#sha256"/>
        <DigestValue>5mcO/44w/R9eTxer14RFkOPtTdSIbhk2USUZ0qrU8xk=</DigestValue>
      </Reference>
      <Reference URI="/xl/printerSettings/printerSettings34.bin?ContentType=application/vnd.openxmlformats-officedocument.spreadsheetml.printerSettings">
        <DigestMethod Algorithm="http://www.w3.org/2001/04/xmlenc#sha256"/>
        <DigestValue>rTYVv8Gal1CfjH/D/lMYWmWxEWpu3g77YYy5SnqITfI=</DigestValue>
      </Reference>
      <Reference URI="/xl/printerSettings/printerSettings35.bin?ContentType=application/vnd.openxmlformats-officedocument.spreadsheetml.printerSettings">
        <DigestMethod Algorithm="http://www.w3.org/2001/04/xmlenc#sha256"/>
        <DigestValue>Y6tiyYBETcxke1panLekhokdbd2uOU5uhfj/pBeOAG8=</DigestValue>
      </Reference>
      <Reference URI="/xl/printerSettings/printerSettings36.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lAH+NQYu7TkNP9wzD6yMc2xoZ0hipc++bL+u5DZ2/FM=</DigestValue>
      </Reference>
      <Reference URI="/xl/styles.xml?ContentType=application/vnd.openxmlformats-officedocument.spreadsheetml.styles+xml">
        <DigestMethod Algorithm="http://www.w3.org/2001/04/xmlenc#sha256"/>
        <DigestValue>pB+rJHgyuxndtwxpedGic0Bf/MSNBeU82AXkqznZDow=</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j/mm5hzxMhfzPK841p2KbP35DsKhn93Oivs0HdLpSmQ=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HTtszp5I0MNQjB275m1lKESBjD8w1K8c8IUDO22lMUQ=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5xZmpnGLuShwOa3ArDcGBjCY0pRZTy85/z0WarjVrms=</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SaAefCxBoMoo5ANn9W/6ckyvWXrA9VXZwkibvlcE8hw=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sOlq4z2wczgtjL+zVr26zLYlVWhHLEkvdM5uNGDE28s=</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c64wlbQRsmdHF2bTjE4jI6/bf05BKbDhtgU+jliXwxc=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K45Yum/Ex6/pzJty9cc4F33ke1wrTfoljzyAqLVyZAI=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sGT+++N9AWcUEt8tAhfbw/XywGzcD3DR/yrQieyAHek=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1tsX+4Rv5arpU9UngQz2R7wpRmjlJGvtqll+a03otY0=</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pZg1Td81IM6675+GL3n2TF0PuNwQbrMBwaCqMBvnzUg=</DigestValue>
      </Reference>
      <Reference URI="/xl/worksheets/sheet10.xml?ContentType=application/vnd.openxmlformats-officedocument.spreadsheetml.worksheet+xml">
        <DigestMethod Algorithm="http://www.w3.org/2001/04/xmlenc#sha256"/>
        <DigestValue>MRr49+pHOvkow5M4y1qmdJB6er9NTuxlHTgZ40uT2c4=</DigestValue>
      </Reference>
      <Reference URI="/xl/worksheets/sheet11.xml?ContentType=application/vnd.openxmlformats-officedocument.spreadsheetml.worksheet+xml">
        <DigestMethod Algorithm="http://www.w3.org/2001/04/xmlenc#sha256"/>
        <DigestValue>VitnTw0vhwa5QyqYVdK+BorCdHj5sTQ5eT3v/sVo+Xc=</DigestValue>
      </Reference>
      <Reference URI="/xl/worksheets/sheet12.xml?ContentType=application/vnd.openxmlformats-officedocument.spreadsheetml.worksheet+xml">
        <DigestMethod Algorithm="http://www.w3.org/2001/04/xmlenc#sha256"/>
        <DigestValue>7Pok7sxrFtak79l0Cs+VI6CQf6L9B/xZShQKhysqHFI=</DigestValue>
      </Reference>
      <Reference URI="/xl/worksheets/sheet13.xml?ContentType=application/vnd.openxmlformats-officedocument.spreadsheetml.worksheet+xml">
        <DigestMethod Algorithm="http://www.w3.org/2001/04/xmlenc#sha256"/>
        <DigestValue>0KWxq6F1ogf4al/RUJ3oLeeJHXVuxaiBy7e65kC84GI=</DigestValue>
      </Reference>
      <Reference URI="/xl/worksheets/sheet14.xml?ContentType=application/vnd.openxmlformats-officedocument.spreadsheetml.worksheet+xml">
        <DigestMethod Algorithm="http://www.w3.org/2001/04/xmlenc#sha256"/>
        <DigestValue>rc8HsPH0udf3CGu87CBzGbUrlxjPW2Yc/KGy5z5hjHc=</DigestValue>
      </Reference>
      <Reference URI="/xl/worksheets/sheet15.xml?ContentType=application/vnd.openxmlformats-officedocument.spreadsheetml.worksheet+xml">
        <DigestMethod Algorithm="http://www.w3.org/2001/04/xmlenc#sha256"/>
        <DigestValue>niYCi0iY2FC2UTVs2sN7i2AEiW14/vYCMX9t5A2Qw5A=</DigestValue>
      </Reference>
      <Reference URI="/xl/worksheets/sheet16.xml?ContentType=application/vnd.openxmlformats-officedocument.spreadsheetml.worksheet+xml">
        <DigestMethod Algorithm="http://www.w3.org/2001/04/xmlenc#sha256"/>
        <DigestValue>U4f2nGViQkntn5g8HkLXhk/JQ0rHopeuA942xnW15FI=</DigestValue>
      </Reference>
      <Reference URI="/xl/worksheets/sheet17.xml?ContentType=application/vnd.openxmlformats-officedocument.spreadsheetml.worksheet+xml">
        <DigestMethod Algorithm="http://www.w3.org/2001/04/xmlenc#sha256"/>
        <DigestValue>cz5OeGReXwTAGfySWPxnFyWwIs9fvhi4/DMOF13YTEU=</DigestValue>
      </Reference>
      <Reference URI="/xl/worksheets/sheet18.xml?ContentType=application/vnd.openxmlformats-officedocument.spreadsheetml.worksheet+xml">
        <DigestMethod Algorithm="http://www.w3.org/2001/04/xmlenc#sha256"/>
        <DigestValue>uP+tWLhz0ui+pQ2YPnID6FiLC38i3vyoliaWXY4fQKU=</DigestValue>
      </Reference>
      <Reference URI="/xl/worksheets/sheet19.xml?ContentType=application/vnd.openxmlformats-officedocument.spreadsheetml.worksheet+xml">
        <DigestMethod Algorithm="http://www.w3.org/2001/04/xmlenc#sha256"/>
        <DigestValue>qe/D8dFYmQdptc8qwLiFjrIIUIoRQ72nsTdW0ZD43pA=</DigestValue>
      </Reference>
      <Reference URI="/xl/worksheets/sheet2.xml?ContentType=application/vnd.openxmlformats-officedocument.spreadsheetml.worksheet+xml">
        <DigestMethod Algorithm="http://www.w3.org/2001/04/xmlenc#sha256"/>
        <DigestValue>FLBY7DEPzN1ui/2IxfILUvbcej4iG3bnmZzPdUa/FgY=</DigestValue>
      </Reference>
      <Reference URI="/xl/worksheets/sheet20.xml?ContentType=application/vnd.openxmlformats-officedocument.spreadsheetml.worksheet+xml">
        <DigestMethod Algorithm="http://www.w3.org/2001/04/xmlenc#sha256"/>
        <DigestValue>oF/590zcC/r24VK15ad81loF43W4Rpe8MD522ivAqPo=</DigestValue>
      </Reference>
      <Reference URI="/xl/worksheets/sheet21.xml?ContentType=application/vnd.openxmlformats-officedocument.spreadsheetml.worksheet+xml">
        <DigestMethod Algorithm="http://www.w3.org/2001/04/xmlenc#sha256"/>
        <DigestValue>veFHpNfNde97EZMjzq+NNwuUMOyPbg0mDzTFBkDLgfI=</DigestValue>
      </Reference>
      <Reference URI="/xl/worksheets/sheet22.xml?ContentType=application/vnd.openxmlformats-officedocument.spreadsheetml.worksheet+xml">
        <DigestMethod Algorithm="http://www.w3.org/2001/04/xmlenc#sha256"/>
        <DigestValue>b5fXdoQFBt/eM/zM8wX4hOhDt19PuP/HWSK18JVMX4Q=</DigestValue>
      </Reference>
      <Reference URI="/xl/worksheets/sheet23.xml?ContentType=application/vnd.openxmlformats-officedocument.spreadsheetml.worksheet+xml">
        <DigestMethod Algorithm="http://www.w3.org/2001/04/xmlenc#sha256"/>
        <DigestValue>rrYGsCOm7IndwQZguuiH0JU8GWm7+5Mjkhh851UsV6I=</DigestValue>
      </Reference>
      <Reference URI="/xl/worksheets/sheet24.xml?ContentType=application/vnd.openxmlformats-officedocument.spreadsheetml.worksheet+xml">
        <DigestMethod Algorithm="http://www.w3.org/2001/04/xmlenc#sha256"/>
        <DigestValue>obibc/jvWMF/EIaeTEEQX+nMxG7sl//J6m9t52ZHK6M=</DigestValue>
      </Reference>
      <Reference URI="/xl/worksheets/sheet25.xml?ContentType=application/vnd.openxmlformats-officedocument.spreadsheetml.worksheet+xml">
        <DigestMethod Algorithm="http://www.w3.org/2001/04/xmlenc#sha256"/>
        <DigestValue>bJEEJ/VLiowli+eE8kgtYk+ktgNFjflJj1HI1Q7WuPM=</DigestValue>
      </Reference>
      <Reference URI="/xl/worksheets/sheet26.xml?ContentType=application/vnd.openxmlformats-officedocument.spreadsheetml.worksheet+xml">
        <DigestMethod Algorithm="http://www.w3.org/2001/04/xmlenc#sha256"/>
        <DigestValue>CiFtUHLwqjpjUO96MoK11f6gBeJFpaR7gCSzLctpVx0=</DigestValue>
      </Reference>
      <Reference URI="/xl/worksheets/sheet27.xml?ContentType=application/vnd.openxmlformats-officedocument.spreadsheetml.worksheet+xml">
        <DigestMethod Algorithm="http://www.w3.org/2001/04/xmlenc#sha256"/>
        <DigestValue>Mo3+zAQi8PNkMCbG1p3vyvyYI+YNQSGzPlwQP+hklk4=</DigestValue>
      </Reference>
      <Reference URI="/xl/worksheets/sheet28.xml?ContentType=application/vnd.openxmlformats-officedocument.spreadsheetml.worksheet+xml">
        <DigestMethod Algorithm="http://www.w3.org/2001/04/xmlenc#sha256"/>
        <DigestValue>neMrs+k7rLLdGDAtsZ5ChNrmZtbI0Yuc5sSe6/vpBHM=</DigestValue>
      </Reference>
      <Reference URI="/xl/worksheets/sheet29.xml?ContentType=application/vnd.openxmlformats-officedocument.spreadsheetml.worksheet+xml">
        <DigestMethod Algorithm="http://www.w3.org/2001/04/xmlenc#sha256"/>
        <DigestValue>hnaFdhNr5Kzf6ZEGhGdcWCwjH6gtAllbU5dWqbfS9sY=</DigestValue>
      </Reference>
      <Reference URI="/xl/worksheets/sheet3.xml?ContentType=application/vnd.openxmlformats-officedocument.spreadsheetml.worksheet+xml">
        <DigestMethod Algorithm="http://www.w3.org/2001/04/xmlenc#sha256"/>
        <DigestValue>ctef7Sm3pjaBwNmyeklIQwfF5RivT03fO8SHtAhIOMA=</DigestValue>
      </Reference>
      <Reference URI="/xl/worksheets/sheet30.xml?ContentType=application/vnd.openxmlformats-officedocument.spreadsheetml.worksheet+xml">
        <DigestMethod Algorithm="http://www.w3.org/2001/04/xmlenc#sha256"/>
        <DigestValue>iiRymMkBSykc3QgArFyo4q2+DvzqoqukcREkEL14bQs=</DigestValue>
      </Reference>
      <Reference URI="/xl/worksheets/sheet31.xml?ContentType=application/vnd.openxmlformats-officedocument.spreadsheetml.worksheet+xml">
        <DigestMethod Algorithm="http://www.w3.org/2001/04/xmlenc#sha256"/>
        <DigestValue>gBzUo/rOplwJuSTkgi7J3N2i06MsC6PPxgGLS5fKCVQ=</DigestValue>
      </Reference>
      <Reference URI="/xl/worksheets/sheet32.xml?ContentType=application/vnd.openxmlformats-officedocument.spreadsheetml.worksheet+xml">
        <DigestMethod Algorithm="http://www.w3.org/2001/04/xmlenc#sha256"/>
        <DigestValue>vlTag5Z9MEVEaxAKIDWmEEQVWtqPQGgH90okveMmiu8=</DigestValue>
      </Reference>
      <Reference URI="/xl/worksheets/sheet33.xml?ContentType=application/vnd.openxmlformats-officedocument.spreadsheetml.worksheet+xml">
        <DigestMethod Algorithm="http://www.w3.org/2001/04/xmlenc#sha256"/>
        <DigestValue>mgECyEf4J+yrE2e7loxDPwDd8guVQdOZUQv3E14vbW0=</DigestValue>
      </Reference>
      <Reference URI="/xl/worksheets/sheet34.xml?ContentType=application/vnd.openxmlformats-officedocument.spreadsheetml.worksheet+xml">
        <DigestMethod Algorithm="http://www.w3.org/2001/04/xmlenc#sha256"/>
        <DigestValue>jAV6HrEgWyzcQXzDHo7FK769lBJRWHQIDAfaqd11Ec4=</DigestValue>
      </Reference>
      <Reference URI="/xl/worksheets/sheet35.xml?ContentType=application/vnd.openxmlformats-officedocument.spreadsheetml.worksheet+xml">
        <DigestMethod Algorithm="http://www.w3.org/2001/04/xmlenc#sha256"/>
        <DigestValue>00BTM5zjw29Pp4iNzXHd5HZFRcOKFBtXsqItVP/O/XI=</DigestValue>
      </Reference>
      <Reference URI="/xl/worksheets/sheet36.xml?ContentType=application/vnd.openxmlformats-officedocument.spreadsheetml.worksheet+xml">
        <DigestMethod Algorithm="http://www.w3.org/2001/04/xmlenc#sha256"/>
        <DigestValue>Xm+YB3IUXH6EFQKz1f5QlDxEsc5/tvXZanh+xdJ71Dc=</DigestValue>
      </Reference>
      <Reference URI="/xl/worksheets/sheet37.xml?ContentType=application/vnd.openxmlformats-officedocument.spreadsheetml.worksheet+xml">
        <DigestMethod Algorithm="http://www.w3.org/2001/04/xmlenc#sha256"/>
        <DigestValue>XM9nM7y1YGtTBuLuJpTs9/JnWCpoWv4OH/+1qz3KJ4Q=</DigestValue>
      </Reference>
      <Reference URI="/xl/worksheets/sheet38.xml?ContentType=application/vnd.openxmlformats-officedocument.spreadsheetml.worksheet+xml">
        <DigestMethod Algorithm="http://www.w3.org/2001/04/xmlenc#sha256"/>
        <DigestValue>lvOnZBaKC0VeS4btOf1yfgwr/YrktC8fCkGgjL/lUiM=</DigestValue>
      </Reference>
      <Reference URI="/xl/worksheets/sheet39.xml?ContentType=application/vnd.openxmlformats-officedocument.spreadsheetml.worksheet+xml">
        <DigestMethod Algorithm="http://www.w3.org/2001/04/xmlenc#sha256"/>
        <DigestValue>zSI7YbDCu9wzznNNdjPzzPJ2Gz4+i3iXsZJdDYv9QWQ=</DigestValue>
      </Reference>
      <Reference URI="/xl/worksheets/sheet4.xml?ContentType=application/vnd.openxmlformats-officedocument.spreadsheetml.worksheet+xml">
        <DigestMethod Algorithm="http://www.w3.org/2001/04/xmlenc#sha256"/>
        <DigestValue>c/sFeR9qckMAPua7vOs2KZtiRmlYooESQdsNZRLvHcI=</DigestValue>
      </Reference>
      <Reference URI="/xl/worksheets/sheet40.xml?ContentType=application/vnd.openxmlformats-officedocument.spreadsheetml.worksheet+xml">
        <DigestMethod Algorithm="http://www.w3.org/2001/04/xmlenc#sha256"/>
        <DigestValue>qDc3WUZkAKezhVr3+doHfrlY9zav0VMe4lI1kR9uj+M=</DigestValue>
      </Reference>
      <Reference URI="/xl/worksheets/sheet41.xml?ContentType=application/vnd.openxmlformats-officedocument.spreadsheetml.worksheet+xml">
        <DigestMethod Algorithm="http://www.w3.org/2001/04/xmlenc#sha256"/>
        <DigestValue>O5xAmOV4j7MsNS2/v9GTDmNtw1e++MPkpiXrFxfvK6E=</DigestValue>
      </Reference>
      <Reference URI="/xl/worksheets/sheet42.xml?ContentType=application/vnd.openxmlformats-officedocument.spreadsheetml.worksheet+xml">
        <DigestMethod Algorithm="http://www.w3.org/2001/04/xmlenc#sha256"/>
        <DigestValue>ZjA2A/8mgmEmiHDU5QB9MZ7RQMS5KNOEa3u26U9HQDw=</DigestValue>
      </Reference>
      <Reference URI="/xl/worksheets/sheet43.xml?ContentType=application/vnd.openxmlformats-officedocument.spreadsheetml.worksheet+xml">
        <DigestMethod Algorithm="http://www.w3.org/2001/04/xmlenc#sha256"/>
        <DigestValue>3KZDcPAAa7M92HgDSlptHVhu5UGkUv7ZX3nnhhcJ07E=</DigestValue>
      </Reference>
      <Reference URI="/xl/worksheets/sheet44.xml?ContentType=application/vnd.openxmlformats-officedocument.spreadsheetml.worksheet+xml">
        <DigestMethod Algorithm="http://www.w3.org/2001/04/xmlenc#sha256"/>
        <DigestValue>I9SB1J5NAjW9gPgWWSyYnZfTOKs60rGvU+oBTSIgLfg=</DigestValue>
      </Reference>
      <Reference URI="/xl/worksheets/sheet45.xml?ContentType=application/vnd.openxmlformats-officedocument.spreadsheetml.worksheet+xml">
        <DigestMethod Algorithm="http://www.w3.org/2001/04/xmlenc#sha256"/>
        <DigestValue>0N2Q1DCeuHkwgbXlZbzH2dJBbk8gSisf51Wwdtgg9do=</DigestValue>
      </Reference>
      <Reference URI="/xl/worksheets/sheet46.xml?ContentType=application/vnd.openxmlformats-officedocument.spreadsheetml.worksheet+xml">
        <DigestMethod Algorithm="http://www.w3.org/2001/04/xmlenc#sha256"/>
        <DigestValue>sPYyZQgAwqkxUoGXdd7xUGtwKDAL9sSUUEF3+u/6xEo=</DigestValue>
      </Reference>
      <Reference URI="/xl/worksheets/sheet47.xml?ContentType=application/vnd.openxmlformats-officedocument.spreadsheetml.worksheet+xml">
        <DigestMethod Algorithm="http://www.w3.org/2001/04/xmlenc#sha256"/>
        <DigestValue>bxj5VAFnHjKSgAr3oejZ+5npO6w0WsH9FDrMHHQXbyQ=</DigestValue>
      </Reference>
      <Reference URI="/xl/worksheets/sheet48.xml?ContentType=application/vnd.openxmlformats-officedocument.spreadsheetml.worksheet+xml">
        <DigestMethod Algorithm="http://www.w3.org/2001/04/xmlenc#sha256"/>
        <DigestValue>Y11ngZDcHp4Ir7QT1B5/sewKlPZ/FoXwRkyKxUkoc9w=</DigestValue>
      </Reference>
      <Reference URI="/xl/worksheets/sheet49.xml?ContentType=application/vnd.openxmlformats-officedocument.spreadsheetml.worksheet+xml">
        <DigestMethod Algorithm="http://www.w3.org/2001/04/xmlenc#sha256"/>
        <DigestValue>+V2zjL/EAHoYHScA7fOgx5+/ig1zf6g6126LRUO0Kmg=</DigestValue>
      </Reference>
      <Reference URI="/xl/worksheets/sheet5.xml?ContentType=application/vnd.openxmlformats-officedocument.spreadsheetml.worksheet+xml">
        <DigestMethod Algorithm="http://www.w3.org/2001/04/xmlenc#sha256"/>
        <DigestValue>mMNMzfv/fsuGeAERAWguRTqMauUGn/n8Yu6bjXSmgT8=</DigestValue>
      </Reference>
      <Reference URI="/xl/worksheets/sheet50.xml?ContentType=application/vnd.openxmlformats-officedocument.spreadsheetml.worksheet+xml">
        <DigestMethod Algorithm="http://www.w3.org/2001/04/xmlenc#sha256"/>
        <DigestValue>ZNYGTf+SRN1/QlVdet1TAFcqxYAuePFs2AqnAtn3kLQ=</DigestValue>
      </Reference>
      <Reference URI="/xl/worksheets/sheet6.xml?ContentType=application/vnd.openxmlformats-officedocument.spreadsheetml.worksheet+xml">
        <DigestMethod Algorithm="http://www.w3.org/2001/04/xmlenc#sha256"/>
        <DigestValue>3dkbWEr7niWU9f9fVkAHEca9M4sqMx+whOU8vMpZilI=</DigestValue>
      </Reference>
      <Reference URI="/xl/worksheets/sheet7.xml?ContentType=application/vnd.openxmlformats-officedocument.spreadsheetml.worksheet+xml">
        <DigestMethod Algorithm="http://www.w3.org/2001/04/xmlenc#sha256"/>
        <DigestValue>ZCtzKBiYDUq+rHw+HFDNk3RVzQ+uBC/O5mv+4z5AeXU=</DigestValue>
      </Reference>
      <Reference URI="/xl/worksheets/sheet8.xml?ContentType=application/vnd.openxmlformats-officedocument.spreadsheetml.worksheet+xml">
        <DigestMethod Algorithm="http://www.w3.org/2001/04/xmlenc#sha256"/>
        <DigestValue>OIvfaaHpemukpusuldyVFQIYd5SUAQh/GDTK66gi76Y=</DigestValue>
      </Reference>
      <Reference URI="/xl/worksheets/sheet9.xml?ContentType=application/vnd.openxmlformats-officedocument.spreadsheetml.worksheet+xml">
        <DigestMethod Algorithm="http://www.w3.org/2001/04/xmlenc#sha256"/>
        <DigestValue>ZjZHHN/5LONdpnDil3VrIEODIATd56PEim5oSxvfjFc=</DigestValue>
      </Reference>
    </Manifest>
    <SignatureProperties>
      <SignatureProperty Id="idSignatureTime" Target="#idPackageSignature">
        <mdssi:SignatureTime xmlns:mdssi="http://schemas.openxmlformats.org/package/2006/digital-signature">
          <mdssi:Format>YYYY-MM-DDThh:mm:ssTZD</mdssi:Format>
          <mdssi:Value>2022-08-12T21:31:03Z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- 30/06/2022</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2022-08-12T21:31:03Z</xd:SigningTime>
          <xd:SigningCertificate>
            <xd:Cert>
              <xd:CertDigest>
                <DigestMethod Algorithm="http://www.w3.org/2001/04/xmlenc#sha256"/>
                <DigestValue>FjZMFMAFaKRqrspkAbOsFHEyCv5q+XpxGwK2BzMkrL8=</DigestValue>
              </xd:CertDigest>
              <xd:IssuerSerial>
                <X509IssuerName>CN=CA-VIT S.A., O=VIT S.A., C=PY, SERIALNUMBER=RUC 80080099-0</X509IssuerName>
                <X509SerialNumber>86071332976932211482685107557892920594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INFORME CNV Y BVPASA - 30/06/2022</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Y4DfBmNF2dB9zOxNixaDr3933Pc+orHzLhUU2QOvUdo=</DigestValue>
    </Reference>
    <Reference Type="http://www.w3.org/2000/09/xmldsig#Object" URI="#idOfficeObject">
      <DigestMethod Algorithm="http://www.w3.org/2001/04/xmlenc#sha256"/>
      <DigestValue>UhMvNWFa0S/SSNZlWOph2HV2pHC+IiD3b+MR2w2z/A8=</DigestValue>
    </Reference>
    <Reference Type="http://uri.etsi.org/01903#SignedProperties" URI="#idSignedProperties">
      <Transforms>
        <Transform Algorithm="http://www.w3.org/TR/2001/REC-xml-c14n-20010315"/>
      </Transforms>
      <DigestMethod Algorithm="http://www.w3.org/2001/04/xmlenc#sha256"/>
      <DigestValue>NWEXiXk7GyUcC/uTnbvNinMrt4PDxC7R6mbj+zIIXI8=</DigestValue>
    </Reference>
  </SignedInfo>
  <SignatureValue>HDvtp8ZebJO5wSnI52yCesw8v9t/M1PU0N1tf650uMPLOSp6QGJIPKzM1e/5eRUJrjk4kgru/bIn
gCzntD6JtO3uKejHi2S8XANsjerEn+tQeo9NiOpEKczuVdayAWSRz863tF0BT47Q8yRvfU8rnI85
ug1ebfu+pgP7iprQsyr0z9EaqjzkNXo/sRxkptmITfhd1MEs31g8ZsDXp6XxNFZIfJHxTgywlelg
MA6sCxM84VgNQi9qhAN0RKgpatsttk8/c4nqoOZUjRGBIUtCXPTN9Nno7cflNJNR8tZ1BeSgtmaV
mPNi0UrHmmzWOA691UckClQrrGQXIvFY9S6gTw==</SignatureValue>
  <KeyInfo>
    <X509Data>
      <X509Certificate>MIIH4DCCBcigAwIBAgIQc3oQJKPMtY9gS21WLOkGdTANBgkqhkiG9w0BAQsFADBPMRcwFQYDVQQFEw5SVUMgODAwODAwOTktMDELMAkGA1UEBhMCUFkxETAPBgNVBAoMCFZJVCBTLkEuMRQwEgYDVQQDEwtDQS1WSVQgUy5BLjAeFw0yMTAzMTIxMzMyMDZaFw0yMzAzMTIxMzMyMDZaMIG7MSAwHgYDVQQqDBdGUkFOQ0lTQ08gQlJVTk8gUk9CRVJUTzEYMBYGA1UEBAwPR0FOR09JVEkgQ0FNUE9TMRIwEAYDVQQFEwlDSTQ2NTM0ODYxMDAuBgNVBAMMJ0ZSQU5DSVNDTyBCUlVOTyBST0JFUlRPIEdBTkdPSVRJIENBTVBPUzERMA8GA1UECwwIRklSTUEgRjIxFzAVBgNVBAoMDlBFUlNPTkEgRklTSUNBMQswCQYDVQQGEwJQWTCCASIwDQYJKoZIhvcNAQEBBQADggEPADCCAQoCggEBAJ0u2JEtGP19e/YxopqnvNvkcAtTZhmLrlrEgmW9iAxWdLHmkfmhgcawOEdzCdy/NAsTen2Qv9l55i1VvjG6FrZtjp1LgZpFD727Exjv3zdqPClFcTUReb25pKS6QhD2OZbtG3ySk2W/QuTFgCmrW9DtTFl+gSjqRm2KRkTXXvN+psLvwvSarwd1GHSfzAfKAu7rpYStHuY3fMFtcmbHbzQZChKgyKRYJv8oywXFdWESnP3Fh9BPJgka/beTS7DOfeUZK2aUfhl7/DDvbYUQ07euMbdaNZ0UP4ttxdksfkizV0wvzgN6Bs4m6nSAu/o09+JMrSB/YhsGQo8QFAOowgkCAwEAAaOCA0kwggNFMAwGA1UdEwEB/wQCMAAwDgYDVR0PAQH/BAQDAgXgMCwGA1UdJQEB/wQiMCAGCCsGAQUFBwMEBggrBgEFBQcDAgYKKwYBBAGCNxQCAjAdBgNVHQ4EFgQUNOejNPFGULMv/5UgNj6rAyBW2IE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fBgNVHREEGDAWgRRGR0FOR09JVElATUJCLkNPTS5QWTB2BggrBgEFBQcBAQRqMGgwKAYIKwYBBQUHMAGGHGh0dHBzOi8vd3d3LmVmaXJtYS5jb20ucHkvdmEwPAYIKwYBBQUHMAKGMGh0dHBzOi8vd3d3LmVmaXJtYS5jb20ucHkvcmVwb3NpdG9yaW8vZWZpcm1hLmNydDBCBgNVHR8EOzA5MDegNaAzhjFodHRwczovL3d3dy5lZmlybWEuY29tLnB5L3JlcG9zaXRvcmlvL2VmaXJtYTEuY3JsMA0GCSqGSIb3DQEBCwUAA4ICAQBQFo0ihDpPFiy8e9Tp2F07mqFd7yaq2eXm1FxU1JcpYkdBfjEqFmtEOtl4gc4r3L4mfcbjjQiB2K/7vOB5GftV9FR+UhbdkwrkQSvWogwrITUrdBRzQwkhEvFj0rszKHaUWvwRl+GMFQ0hZHk4fcHT4IexhtHIl5IktE6WoGNIUtO7y6VhHYdrKM8r66I7XzOKflY3Bn681zisp8kiQ0R3m6KI2CQGj1UVvA4rhpLQegggZ9rOag42E3mQ6wBjEE2QzyhpC3hqnIRCHN2V4A+/Vp9R032LWiSXv/9hVE9Wtj00/SmizUvIvjnwtU7bvNXGu69Tyz5XUuaJcF/nEuM1My4fgpTSk2Xemn0ChHd4tyHVCVj8YXwiDrKwdSWYdfDF/gFJWh7welpOBP3L+mTZa7BG57Ipcv6RyuqNfzZhiwJAY3SgopYYaunA/r0UhN0Tp7WxCA9v7vlwWrodXifqKCXXXsRxnf7fOT0uHkuMmOXjxkZ52myBIhFzOXOj4Ir8Adno9rm9MCl4LKuZsnA0iP8QcZm/XkcPCNl5ULjx59Iovb2FxaihnNzUpSAqs761eL5lQSkKUSmaFHzOMF50CW1r+euNTZPdS9mBgDyAxRF1FO7sIbPHDIjM7wkoypW/IzUv0Oa7NLsMhWlSd4DNZ3zOCKKFe8GqMxQroWMN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Ho8VCxT2MeXzchCiLnAP/V1OcRewaFfHmJ5PUfvmWc0=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19eZXimkZFw9Oieari+eiqfF8MLl/+2SBOcLE0IDxS0=</DigestValue>
      </Reference>
      <Reference URI="/xl/drawings/drawing11.xml?ContentType=application/vnd.openxmlformats-officedocument.drawing+xml">
        <DigestMethod Algorithm="http://www.w3.org/2001/04/xmlenc#sha256"/>
        <DigestValue>HEesGW33h3bjef+Bwpb1mDQ6cSMMWzttOFagzd4tAWE=</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p6qFeFeiq8x6tlbQZ1CGSB+bgmuUl8cqckPaI80I9cs=</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7hKlBZzjsC+d2ASXdVm+JLOJ9NSxzmGRaqALDMuY1ts=</DigestValue>
      </Reference>
      <Reference URI="/xl/drawings/drawing16.xml?ContentType=application/vnd.openxmlformats-officedocument.drawing+xml">
        <DigestMethod Algorithm="http://www.w3.org/2001/04/xmlenc#sha256"/>
        <DigestValue>eKOKm8VL9tGxytTrKhbXAnwOFmWmFCNIG5xOOGTczTU=</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sBD3SS9uvlK7pbBqbjVd+aEXRRB+yUNJg13oJJ+NGZU=</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/z6YpucYSos9qzXTonHaeZ68b8WZYUorJ5DxitiR+HA=</DigestValue>
      </Reference>
      <Reference URI="/xl/drawings/drawing23.xml?ContentType=application/vnd.openxmlformats-officedocument.drawing+xml">
        <DigestMethod Algorithm="http://www.w3.org/2001/04/xmlenc#sha256"/>
        <DigestValue>z2wIqqpYXMuZlX7qft+vYw7FOEHlFWKsGCMwvS+9LwQ=</DigestValue>
      </Reference>
      <Reference URI="/xl/drawings/drawing24.xml?ContentType=application/vnd.openxmlformats-officedocument.drawing+xml">
        <DigestMethod Algorithm="http://www.w3.org/2001/04/xmlenc#sha256"/>
        <DigestValue>VyOMcBiaSdchcLajFOAAtjgVlJjSyM+YpbJ2vDyWFI4=</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8YmVlkdzDuS4P9Cpx1gixillADFifrKKyYkaxe94Mmo=</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/h4oPJVirwM4dQECVohv2g4SPO4VuH7+UGv9C8/JJpg=</DigestValue>
      </Reference>
      <Reference URI="/xl/drawings/drawing31.xml?ContentType=application/vnd.openxmlformats-officedocument.drawing+xml">
        <DigestMethod Algorithm="http://www.w3.org/2001/04/xmlenc#sha256"/>
        <DigestValue>5xbflBgYM02cHrv6jhDswLgnt/5SLsSlwsEgF1oyjb0=</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Pgr8OGcDUXFFoamXdEo8wo/c+GL/rFwbCN7U2AXG/Mk=</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oAjPIX8SU1mj6PITnDDyZOHbxcM2XCYupOflmV1sMDk=</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sXHbh76i5N/rUfGmisluf6rreBlt+AoBtfbDsNuPDXk=</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XTFCiKqX432DF4oGNzx2Qzs6ULYuyt5BU4tJUPIRq04=</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XTFCiKqX432DF4oGNzx2Qzs6ULYuyt5BU4tJUPIRq04=</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N1SzWvyT0/Yx48L/CkIDZq09ezHvpqz/d79sV0TrVEQ=</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sTEUf4G2GJYf0wXRg0objGWLSt2d/sjurtjHS/Fy7ZM=</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2YTnWo50VrMLhR4yaI7xVtzrEIqchtbxk1E8BU5979c=</DigestValue>
      </Reference>
      <Reference URI="/xl/printerSettings/printerSettings26.bin?ContentType=application/vnd.openxmlformats-officedocument.spreadsheetml.printerSettings">
        <DigestMethod Algorithm="http://www.w3.org/2001/04/xmlenc#sha256"/>
        <DigestValue>hOi9auu88MOhJVu5+E2APm2s+HXbGfwINgBKzhnwYPA=</DigestValue>
      </Reference>
      <Reference URI="/xl/printerSettings/printerSettings27.bin?ContentType=application/vnd.openxmlformats-officedocument.spreadsheetml.printerSettings">
        <DigestMethod Algorithm="http://www.w3.org/2001/04/xmlenc#sha256"/>
        <DigestValue>01A52e3Xrfi73XmUPAF835ntXl4w2m1H0DmDL93ov/s=</DigestValue>
      </Reference>
      <Reference URI="/xl/printerSettings/printerSettings28.bin?ContentType=application/vnd.openxmlformats-officedocument.spreadsheetml.printerSettings">
        <DigestMethod Algorithm="http://www.w3.org/2001/04/xmlenc#sha256"/>
        <DigestValue>ObyC3pVb+6u4phIttbMm/dMZu96c1ZRtCuNMID2UGN4=</DigestValue>
      </Reference>
      <Reference URI="/xl/printerSettings/printerSettings29.bin?ContentType=application/vnd.openxmlformats-officedocument.spreadsheetml.printerSettings">
        <DigestMethod Algorithm="http://www.w3.org/2001/04/xmlenc#sha256"/>
        <DigestValue>3iIArNJps9HpkpDcLOr8z230yUWZv1XesOHPXkjR8GI=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hOi9auu88MOhJVu5+E2APm2s+HXbGfwINgBKzhnwYPA=</DigestValue>
      </Reference>
      <Reference URI="/xl/printerSettings/printerSettings31.bin?ContentType=application/vnd.openxmlformats-officedocument.spreadsheetml.printerSettings">
        <DigestMethod Algorithm="http://www.w3.org/2001/04/xmlenc#sha256"/>
        <DigestValue>hOi9auu88MOhJVu5+E2APm2s+HXbGfwINgBKzhnwYPA=</DigestValue>
      </Reference>
      <Reference URI="/xl/printerSettings/printerSettings32.bin?ContentType=application/vnd.openxmlformats-officedocument.spreadsheetml.printerSettings">
        <DigestMethod Algorithm="http://www.w3.org/2001/04/xmlenc#sha256"/>
        <DigestValue>iDHNTHpzY06/L3mgUST7Ha8zmKjtDr90B/u5Z/rQPno=</DigestValue>
      </Reference>
      <Reference URI="/xl/printerSettings/printerSettings33.bin?ContentType=application/vnd.openxmlformats-officedocument.spreadsheetml.printerSettings">
        <DigestMethod Algorithm="http://www.w3.org/2001/04/xmlenc#sha256"/>
        <DigestValue>5mcO/44w/R9eTxer14RFkOPtTdSIbhk2USUZ0qrU8xk=</DigestValue>
      </Reference>
      <Reference URI="/xl/printerSettings/printerSettings34.bin?ContentType=application/vnd.openxmlformats-officedocument.spreadsheetml.printerSettings">
        <DigestMethod Algorithm="http://www.w3.org/2001/04/xmlenc#sha256"/>
        <DigestValue>rTYVv8Gal1CfjH/D/lMYWmWxEWpu3g77YYy5SnqITfI=</DigestValue>
      </Reference>
      <Reference URI="/xl/printerSettings/printerSettings35.bin?ContentType=application/vnd.openxmlformats-officedocument.spreadsheetml.printerSettings">
        <DigestMethod Algorithm="http://www.w3.org/2001/04/xmlenc#sha256"/>
        <DigestValue>Y6tiyYBETcxke1panLekhokdbd2uOU5uhfj/pBeOAG8=</DigestValue>
      </Reference>
      <Reference URI="/xl/printerSettings/printerSettings36.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lAH+NQYu7TkNP9wzD6yMc2xoZ0hipc++bL+u5DZ2/FM=</DigestValue>
      </Reference>
      <Reference URI="/xl/styles.xml?ContentType=application/vnd.openxmlformats-officedocument.spreadsheetml.styles+xml">
        <DigestMethod Algorithm="http://www.w3.org/2001/04/xmlenc#sha256"/>
        <DigestValue>pB+rJHgyuxndtwxpedGic0Bf/MSNBeU82AXkqznZDow=</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j/mm5hzxMhfzPK841p2KbP35DsKhn93Oivs0HdLpSmQ=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HTtszp5I0MNQjB275m1lKESBjD8w1K8c8IUDO22lMUQ=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5xZmpnGLuShwOa3ArDcGBjCY0pRZTy85/z0WarjVrms=</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SaAefCxBoMoo5ANn9W/6ckyvWXrA9VXZwkibvlcE8hw=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sOlq4z2wczgtjL+zVr26zLYlVWhHLEkvdM5uNGDE28s=</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c64wlbQRsmdHF2bTjE4jI6/bf05BKbDhtgU+jliXwxc=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K45Yum/Ex6/pzJty9cc4F33ke1wrTfoljzyAqLVyZAI=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sGT+++N9AWcUEt8tAhfbw/XywGzcD3DR/yrQieyAHek=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1tsX+4Rv5arpU9UngQz2R7wpRmjlJGvtqll+a03otY0=</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pZg1Td81IM6675+GL3n2TF0PuNwQbrMBwaCqMBvnzUg=</DigestValue>
      </Reference>
      <Reference URI="/xl/worksheets/sheet10.xml?ContentType=application/vnd.openxmlformats-officedocument.spreadsheetml.worksheet+xml">
        <DigestMethod Algorithm="http://www.w3.org/2001/04/xmlenc#sha256"/>
        <DigestValue>MRr49+pHOvkow5M4y1qmdJB6er9NTuxlHTgZ40uT2c4=</DigestValue>
      </Reference>
      <Reference URI="/xl/worksheets/sheet11.xml?ContentType=application/vnd.openxmlformats-officedocument.spreadsheetml.worksheet+xml">
        <DigestMethod Algorithm="http://www.w3.org/2001/04/xmlenc#sha256"/>
        <DigestValue>VitnTw0vhwa5QyqYVdK+BorCdHj5sTQ5eT3v/sVo+Xc=</DigestValue>
      </Reference>
      <Reference URI="/xl/worksheets/sheet12.xml?ContentType=application/vnd.openxmlformats-officedocument.spreadsheetml.worksheet+xml">
        <DigestMethod Algorithm="http://www.w3.org/2001/04/xmlenc#sha256"/>
        <DigestValue>7Pok7sxrFtak79l0Cs+VI6CQf6L9B/xZShQKhysqHFI=</DigestValue>
      </Reference>
      <Reference URI="/xl/worksheets/sheet13.xml?ContentType=application/vnd.openxmlformats-officedocument.spreadsheetml.worksheet+xml">
        <DigestMethod Algorithm="http://www.w3.org/2001/04/xmlenc#sha256"/>
        <DigestValue>0KWxq6F1ogf4al/RUJ3oLeeJHXVuxaiBy7e65kC84GI=</DigestValue>
      </Reference>
      <Reference URI="/xl/worksheets/sheet14.xml?ContentType=application/vnd.openxmlformats-officedocument.spreadsheetml.worksheet+xml">
        <DigestMethod Algorithm="http://www.w3.org/2001/04/xmlenc#sha256"/>
        <DigestValue>rc8HsPH0udf3CGu87CBzGbUrlxjPW2Yc/KGy5z5hjHc=</DigestValue>
      </Reference>
      <Reference URI="/xl/worksheets/sheet15.xml?ContentType=application/vnd.openxmlformats-officedocument.spreadsheetml.worksheet+xml">
        <DigestMethod Algorithm="http://www.w3.org/2001/04/xmlenc#sha256"/>
        <DigestValue>niYCi0iY2FC2UTVs2sN7i2AEiW14/vYCMX9t5A2Qw5A=</DigestValue>
      </Reference>
      <Reference URI="/xl/worksheets/sheet16.xml?ContentType=application/vnd.openxmlformats-officedocument.spreadsheetml.worksheet+xml">
        <DigestMethod Algorithm="http://www.w3.org/2001/04/xmlenc#sha256"/>
        <DigestValue>U4f2nGViQkntn5g8HkLXhk/JQ0rHopeuA942xnW15FI=</DigestValue>
      </Reference>
      <Reference URI="/xl/worksheets/sheet17.xml?ContentType=application/vnd.openxmlformats-officedocument.spreadsheetml.worksheet+xml">
        <DigestMethod Algorithm="http://www.w3.org/2001/04/xmlenc#sha256"/>
        <DigestValue>cz5OeGReXwTAGfySWPxnFyWwIs9fvhi4/DMOF13YTEU=</DigestValue>
      </Reference>
      <Reference URI="/xl/worksheets/sheet18.xml?ContentType=application/vnd.openxmlformats-officedocument.spreadsheetml.worksheet+xml">
        <DigestMethod Algorithm="http://www.w3.org/2001/04/xmlenc#sha256"/>
        <DigestValue>uP+tWLhz0ui+pQ2YPnID6FiLC38i3vyoliaWXY4fQKU=</DigestValue>
      </Reference>
      <Reference URI="/xl/worksheets/sheet19.xml?ContentType=application/vnd.openxmlformats-officedocument.spreadsheetml.worksheet+xml">
        <DigestMethod Algorithm="http://www.w3.org/2001/04/xmlenc#sha256"/>
        <DigestValue>qe/D8dFYmQdptc8qwLiFjrIIUIoRQ72nsTdW0ZD43pA=</DigestValue>
      </Reference>
      <Reference URI="/xl/worksheets/sheet2.xml?ContentType=application/vnd.openxmlformats-officedocument.spreadsheetml.worksheet+xml">
        <DigestMethod Algorithm="http://www.w3.org/2001/04/xmlenc#sha256"/>
        <DigestValue>FLBY7DEPzN1ui/2IxfILUvbcej4iG3bnmZzPdUa/FgY=</DigestValue>
      </Reference>
      <Reference URI="/xl/worksheets/sheet20.xml?ContentType=application/vnd.openxmlformats-officedocument.spreadsheetml.worksheet+xml">
        <DigestMethod Algorithm="http://www.w3.org/2001/04/xmlenc#sha256"/>
        <DigestValue>oF/590zcC/r24VK15ad81loF43W4Rpe8MD522ivAqPo=</DigestValue>
      </Reference>
      <Reference URI="/xl/worksheets/sheet21.xml?ContentType=application/vnd.openxmlformats-officedocument.spreadsheetml.worksheet+xml">
        <DigestMethod Algorithm="http://www.w3.org/2001/04/xmlenc#sha256"/>
        <DigestValue>veFHpNfNde97EZMjzq+NNwuUMOyPbg0mDzTFBkDLgfI=</DigestValue>
      </Reference>
      <Reference URI="/xl/worksheets/sheet22.xml?ContentType=application/vnd.openxmlformats-officedocument.spreadsheetml.worksheet+xml">
        <DigestMethod Algorithm="http://www.w3.org/2001/04/xmlenc#sha256"/>
        <DigestValue>b5fXdoQFBt/eM/zM8wX4hOhDt19PuP/HWSK18JVMX4Q=</DigestValue>
      </Reference>
      <Reference URI="/xl/worksheets/sheet23.xml?ContentType=application/vnd.openxmlformats-officedocument.spreadsheetml.worksheet+xml">
        <DigestMethod Algorithm="http://www.w3.org/2001/04/xmlenc#sha256"/>
        <DigestValue>rrYGsCOm7IndwQZguuiH0JU8GWm7+5Mjkhh851UsV6I=</DigestValue>
      </Reference>
      <Reference URI="/xl/worksheets/sheet24.xml?ContentType=application/vnd.openxmlformats-officedocument.spreadsheetml.worksheet+xml">
        <DigestMethod Algorithm="http://www.w3.org/2001/04/xmlenc#sha256"/>
        <DigestValue>obibc/jvWMF/EIaeTEEQX+nMxG7sl//J6m9t52ZHK6M=</DigestValue>
      </Reference>
      <Reference URI="/xl/worksheets/sheet25.xml?ContentType=application/vnd.openxmlformats-officedocument.spreadsheetml.worksheet+xml">
        <DigestMethod Algorithm="http://www.w3.org/2001/04/xmlenc#sha256"/>
        <DigestValue>bJEEJ/VLiowli+eE8kgtYk+ktgNFjflJj1HI1Q7WuPM=</DigestValue>
      </Reference>
      <Reference URI="/xl/worksheets/sheet26.xml?ContentType=application/vnd.openxmlformats-officedocument.spreadsheetml.worksheet+xml">
        <DigestMethod Algorithm="http://www.w3.org/2001/04/xmlenc#sha256"/>
        <DigestValue>CiFtUHLwqjpjUO96MoK11f6gBeJFpaR7gCSzLctpVx0=</DigestValue>
      </Reference>
      <Reference URI="/xl/worksheets/sheet27.xml?ContentType=application/vnd.openxmlformats-officedocument.spreadsheetml.worksheet+xml">
        <DigestMethod Algorithm="http://www.w3.org/2001/04/xmlenc#sha256"/>
        <DigestValue>Mo3+zAQi8PNkMCbG1p3vyvyYI+YNQSGzPlwQP+hklk4=</DigestValue>
      </Reference>
      <Reference URI="/xl/worksheets/sheet28.xml?ContentType=application/vnd.openxmlformats-officedocument.spreadsheetml.worksheet+xml">
        <DigestMethod Algorithm="http://www.w3.org/2001/04/xmlenc#sha256"/>
        <DigestValue>neMrs+k7rLLdGDAtsZ5ChNrmZtbI0Yuc5sSe6/vpBHM=</DigestValue>
      </Reference>
      <Reference URI="/xl/worksheets/sheet29.xml?ContentType=application/vnd.openxmlformats-officedocument.spreadsheetml.worksheet+xml">
        <DigestMethod Algorithm="http://www.w3.org/2001/04/xmlenc#sha256"/>
        <DigestValue>hnaFdhNr5Kzf6ZEGhGdcWCwjH6gtAllbU5dWqbfS9sY=</DigestValue>
      </Reference>
      <Reference URI="/xl/worksheets/sheet3.xml?ContentType=application/vnd.openxmlformats-officedocument.spreadsheetml.worksheet+xml">
        <DigestMethod Algorithm="http://www.w3.org/2001/04/xmlenc#sha256"/>
        <DigestValue>ctef7Sm3pjaBwNmyeklIQwfF5RivT03fO8SHtAhIOMA=</DigestValue>
      </Reference>
      <Reference URI="/xl/worksheets/sheet30.xml?ContentType=application/vnd.openxmlformats-officedocument.spreadsheetml.worksheet+xml">
        <DigestMethod Algorithm="http://www.w3.org/2001/04/xmlenc#sha256"/>
        <DigestValue>iiRymMkBSykc3QgArFyo4q2+DvzqoqukcREkEL14bQs=</DigestValue>
      </Reference>
      <Reference URI="/xl/worksheets/sheet31.xml?ContentType=application/vnd.openxmlformats-officedocument.spreadsheetml.worksheet+xml">
        <DigestMethod Algorithm="http://www.w3.org/2001/04/xmlenc#sha256"/>
        <DigestValue>gBzUo/rOplwJuSTkgi7J3N2i06MsC6PPxgGLS5fKCVQ=</DigestValue>
      </Reference>
      <Reference URI="/xl/worksheets/sheet32.xml?ContentType=application/vnd.openxmlformats-officedocument.spreadsheetml.worksheet+xml">
        <DigestMethod Algorithm="http://www.w3.org/2001/04/xmlenc#sha256"/>
        <DigestValue>vlTag5Z9MEVEaxAKIDWmEEQVWtqPQGgH90okveMmiu8=</DigestValue>
      </Reference>
      <Reference URI="/xl/worksheets/sheet33.xml?ContentType=application/vnd.openxmlformats-officedocument.spreadsheetml.worksheet+xml">
        <DigestMethod Algorithm="http://www.w3.org/2001/04/xmlenc#sha256"/>
        <DigestValue>mgECyEf4J+yrE2e7loxDPwDd8guVQdOZUQv3E14vbW0=</DigestValue>
      </Reference>
      <Reference URI="/xl/worksheets/sheet34.xml?ContentType=application/vnd.openxmlformats-officedocument.spreadsheetml.worksheet+xml">
        <DigestMethod Algorithm="http://www.w3.org/2001/04/xmlenc#sha256"/>
        <DigestValue>jAV6HrEgWyzcQXzDHo7FK769lBJRWHQIDAfaqd11Ec4=</DigestValue>
      </Reference>
      <Reference URI="/xl/worksheets/sheet35.xml?ContentType=application/vnd.openxmlformats-officedocument.spreadsheetml.worksheet+xml">
        <DigestMethod Algorithm="http://www.w3.org/2001/04/xmlenc#sha256"/>
        <DigestValue>00BTM5zjw29Pp4iNzXHd5HZFRcOKFBtXsqItVP/O/XI=</DigestValue>
      </Reference>
      <Reference URI="/xl/worksheets/sheet36.xml?ContentType=application/vnd.openxmlformats-officedocument.spreadsheetml.worksheet+xml">
        <DigestMethod Algorithm="http://www.w3.org/2001/04/xmlenc#sha256"/>
        <DigestValue>Xm+YB3IUXH6EFQKz1f5QlDxEsc5/tvXZanh+xdJ71Dc=</DigestValue>
      </Reference>
      <Reference URI="/xl/worksheets/sheet37.xml?ContentType=application/vnd.openxmlformats-officedocument.spreadsheetml.worksheet+xml">
        <DigestMethod Algorithm="http://www.w3.org/2001/04/xmlenc#sha256"/>
        <DigestValue>XM9nM7y1YGtTBuLuJpTs9/JnWCpoWv4OH/+1qz3KJ4Q=</DigestValue>
      </Reference>
      <Reference URI="/xl/worksheets/sheet38.xml?ContentType=application/vnd.openxmlformats-officedocument.spreadsheetml.worksheet+xml">
        <DigestMethod Algorithm="http://www.w3.org/2001/04/xmlenc#sha256"/>
        <DigestValue>lvOnZBaKC0VeS4btOf1yfgwr/YrktC8fCkGgjL/lUiM=</DigestValue>
      </Reference>
      <Reference URI="/xl/worksheets/sheet39.xml?ContentType=application/vnd.openxmlformats-officedocument.spreadsheetml.worksheet+xml">
        <DigestMethod Algorithm="http://www.w3.org/2001/04/xmlenc#sha256"/>
        <DigestValue>zSI7YbDCu9wzznNNdjPzzPJ2Gz4+i3iXsZJdDYv9QWQ=</DigestValue>
      </Reference>
      <Reference URI="/xl/worksheets/sheet4.xml?ContentType=application/vnd.openxmlformats-officedocument.spreadsheetml.worksheet+xml">
        <DigestMethod Algorithm="http://www.w3.org/2001/04/xmlenc#sha256"/>
        <DigestValue>c/sFeR9qckMAPua7vOs2KZtiRmlYooESQdsNZRLvHcI=</DigestValue>
      </Reference>
      <Reference URI="/xl/worksheets/sheet40.xml?ContentType=application/vnd.openxmlformats-officedocument.spreadsheetml.worksheet+xml">
        <DigestMethod Algorithm="http://www.w3.org/2001/04/xmlenc#sha256"/>
        <DigestValue>qDc3WUZkAKezhVr3+doHfrlY9zav0VMe4lI1kR9uj+M=</DigestValue>
      </Reference>
      <Reference URI="/xl/worksheets/sheet41.xml?ContentType=application/vnd.openxmlformats-officedocument.spreadsheetml.worksheet+xml">
        <DigestMethod Algorithm="http://www.w3.org/2001/04/xmlenc#sha256"/>
        <DigestValue>O5xAmOV4j7MsNS2/v9GTDmNtw1e++MPkpiXrFxfvK6E=</DigestValue>
      </Reference>
      <Reference URI="/xl/worksheets/sheet42.xml?ContentType=application/vnd.openxmlformats-officedocument.spreadsheetml.worksheet+xml">
        <DigestMethod Algorithm="http://www.w3.org/2001/04/xmlenc#sha256"/>
        <DigestValue>ZjA2A/8mgmEmiHDU5QB9MZ7RQMS5KNOEa3u26U9HQDw=</DigestValue>
      </Reference>
      <Reference URI="/xl/worksheets/sheet43.xml?ContentType=application/vnd.openxmlformats-officedocument.spreadsheetml.worksheet+xml">
        <DigestMethod Algorithm="http://www.w3.org/2001/04/xmlenc#sha256"/>
        <DigestValue>3KZDcPAAa7M92HgDSlptHVhu5UGkUv7ZX3nnhhcJ07E=</DigestValue>
      </Reference>
      <Reference URI="/xl/worksheets/sheet44.xml?ContentType=application/vnd.openxmlformats-officedocument.spreadsheetml.worksheet+xml">
        <DigestMethod Algorithm="http://www.w3.org/2001/04/xmlenc#sha256"/>
        <DigestValue>I9SB1J5NAjW9gPgWWSyYnZfTOKs60rGvU+oBTSIgLfg=</DigestValue>
      </Reference>
      <Reference URI="/xl/worksheets/sheet45.xml?ContentType=application/vnd.openxmlformats-officedocument.spreadsheetml.worksheet+xml">
        <DigestMethod Algorithm="http://www.w3.org/2001/04/xmlenc#sha256"/>
        <DigestValue>0N2Q1DCeuHkwgbXlZbzH2dJBbk8gSisf51Wwdtgg9do=</DigestValue>
      </Reference>
      <Reference URI="/xl/worksheets/sheet46.xml?ContentType=application/vnd.openxmlformats-officedocument.spreadsheetml.worksheet+xml">
        <DigestMethod Algorithm="http://www.w3.org/2001/04/xmlenc#sha256"/>
        <DigestValue>sPYyZQgAwqkxUoGXdd7xUGtwKDAL9sSUUEF3+u/6xEo=</DigestValue>
      </Reference>
      <Reference URI="/xl/worksheets/sheet47.xml?ContentType=application/vnd.openxmlformats-officedocument.spreadsheetml.worksheet+xml">
        <DigestMethod Algorithm="http://www.w3.org/2001/04/xmlenc#sha256"/>
        <DigestValue>bxj5VAFnHjKSgAr3oejZ+5npO6w0WsH9FDrMHHQXbyQ=</DigestValue>
      </Reference>
      <Reference URI="/xl/worksheets/sheet48.xml?ContentType=application/vnd.openxmlformats-officedocument.spreadsheetml.worksheet+xml">
        <DigestMethod Algorithm="http://www.w3.org/2001/04/xmlenc#sha256"/>
        <DigestValue>Y11ngZDcHp4Ir7QT1B5/sewKlPZ/FoXwRkyKxUkoc9w=</DigestValue>
      </Reference>
      <Reference URI="/xl/worksheets/sheet49.xml?ContentType=application/vnd.openxmlformats-officedocument.spreadsheetml.worksheet+xml">
        <DigestMethod Algorithm="http://www.w3.org/2001/04/xmlenc#sha256"/>
        <DigestValue>+V2zjL/EAHoYHScA7fOgx5+/ig1zf6g6126LRUO0Kmg=</DigestValue>
      </Reference>
      <Reference URI="/xl/worksheets/sheet5.xml?ContentType=application/vnd.openxmlformats-officedocument.spreadsheetml.worksheet+xml">
        <DigestMethod Algorithm="http://www.w3.org/2001/04/xmlenc#sha256"/>
        <DigestValue>mMNMzfv/fsuGeAERAWguRTqMauUGn/n8Yu6bjXSmgT8=</DigestValue>
      </Reference>
      <Reference URI="/xl/worksheets/sheet50.xml?ContentType=application/vnd.openxmlformats-officedocument.spreadsheetml.worksheet+xml">
        <DigestMethod Algorithm="http://www.w3.org/2001/04/xmlenc#sha256"/>
        <DigestValue>ZNYGTf+SRN1/QlVdet1TAFcqxYAuePFs2AqnAtn3kLQ=</DigestValue>
      </Reference>
      <Reference URI="/xl/worksheets/sheet6.xml?ContentType=application/vnd.openxmlformats-officedocument.spreadsheetml.worksheet+xml">
        <DigestMethod Algorithm="http://www.w3.org/2001/04/xmlenc#sha256"/>
        <DigestValue>3dkbWEr7niWU9f9fVkAHEca9M4sqMx+whOU8vMpZilI=</DigestValue>
      </Reference>
      <Reference URI="/xl/worksheets/sheet7.xml?ContentType=application/vnd.openxmlformats-officedocument.spreadsheetml.worksheet+xml">
        <DigestMethod Algorithm="http://www.w3.org/2001/04/xmlenc#sha256"/>
        <DigestValue>ZCtzKBiYDUq+rHw+HFDNk3RVzQ+uBC/O5mv+4z5AeXU=</DigestValue>
      </Reference>
      <Reference URI="/xl/worksheets/sheet8.xml?ContentType=application/vnd.openxmlformats-officedocument.spreadsheetml.worksheet+xml">
        <DigestMethod Algorithm="http://www.w3.org/2001/04/xmlenc#sha256"/>
        <DigestValue>OIvfaaHpemukpusuldyVFQIYd5SUAQh/GDTK66gi76Y=</DigestValue>
      </Reference>
      <Reference URI="/xl/worksheets/sheet9.xml?ContentType=application/vnd.openxmlformats-officedocument.spreadsheetml.worksheet+xml">
        <DigestMethod Algorithm="http://www.w3.org/2001/04/xmlenc#sha256"/>
        <DigestValue>ZjZHHN/5LONdpnDil3VrIEODIATd56PEim5oSxvfjFc=</DigestValue>
      </Reference>
    </Manifest>
    <SignatureProperties>
      <SignatureProperty Id="idSignatureTime" Target="#idPackageSignature">
        <mdssi:SignatureTime xmlns:mdssi="http://schemas.openxmlformats.org/package/2006/digital-signature">
          <mdssi:Format>YYYY-MM-DDThh:mm:ssTZD</mdssi:Format>
          <mdssi:Value>2022-08-12T21:37:16Z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- 30/06/2022</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2022-08-12T21:37:16Z</xd:SigningTime>
          <xd:SigningCertificate>
            <xd:Cert>
              <xd:CertDigest>
                <DigestMethod Algorithm="http://www.w3.org/2001/04/xmlenc#sha256"/>
                <DigestValue>Jwr0YkTp0hNXa9+wVX5Id/oCsE5AA8X4wjgHJoeV/LY=</DigestValue>
              </xd:CertDigest>
              <xd:IssuerSerial>
                <X509IssuerName>CN=CA-VIT S.A., O=VIT S.A., C=PY, SERIALNUMBER=RUC 80080099-0</X509IssuerName>
                <X509SerialNumber>153495007153467618156098661375818663541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INFORME CNV Y BVPASA - 30/06/2022</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NIsu+LZ8ePcJk899zNJmaov1vvFo5DPHAdJPu4Z5diI=</DigestValue>
    </Reference>
    <Reference Type="http://www.w3.org/2000/09/xmldsig#Object" URI="#idOfficeObject">
      <DigestMethod Algorithm="http://www.w3.org/2001/04/xmlenc#sha256"/>
      <DigestValue>dZZWYYDqNW+x18E0EEmWxzPKd4mxvGPFShBl9DFs1XE=</DigestValue>
    </Reference>
    <Reference Type="http://uri.etsi.org/01903#SignedProperties" URI="#idSignedProperties">
      <Transforms>
        <Transform Algorithm="http://www.w3.org/TR/2001/REC-xml-c14n-20010315"/>
      </Transforms>
      <DigestMethod Algorithm="http://www.w3.org/2001/04/xmlenc#sha256"/>
      <DigestValue>/lC078td5vruLCx9N4a5aBryyz76/hqzPRQ+1/TOyCw=</DigestValue>
    </Reference>
  </SignedInfo>
  <SignatureValue>b6URdPXaG3nzUj8C6p4si+lhZrYZZH3cZVeLa7AlrkeMOg1+qCpIsVYtNPz+aALRuuuLTtL4Yaoh
HvznQENMj73NIAM546sezhW8ZpHKyC6ZDyGBGOoPk53bJEVOFhQDFr6mJ4hyN/HWHwgyxpG8NSvi
PM8W8p+kPlETxo+9wKNAURy9astrlDhFnzv3S+GyQjZV9F/GKuLGM7T7NyWGNzIJGX90AVeD/VNF
NWU/0e6cHS9COULhoXV3AkyO+uJvgIiwzjeasU3An1wHJTw9XBnVmLWgkqxkoqADJA69vzLdRzZO
Y1z8P794y11Ki+OY9knItSjWjJoI8ypGksRRFw==</SignatureValue>
  <KeyInfo>
    <X509Data>
      <X509Certificate>MIIIGjCCBgKgAwIBAgITXAAAXNdvMzLGIczDOwAAAABc1zANBgkqhkiG9w0BAQsFADBXMRcwFQYDVQQFEw5SVUMgODAwODA2MTAtNzEVMBMGA1UEChMMQ09ERTEwMCBTLkEuMQswCQYDVQQGEwJQWTEYMBYGA1UEAxMPQ0EtQ09ERTEwMCBTLkEuMB4XDTIxMDQxMjIxMjMxMVoXDTIzMDQxMjIxMjMxMVowgakxJzAlBgNVBAMTHkZFREVSSUNPIERBTklFTCBNT05UT1NTSSBQRVJFWjEXMBUGA1UEChMOUEVSU09OQSBGSVNJQ0ExCzAJBgNVBAYTAlBZMRgwFgYDVQQqEw9GRURFUklDTyBEQU5JRUwxFzAVBgNVBAQTDk1PTlRPU1NJIFBFUkVaMRIwEAYDVQQFEwlDSTgwODcwNTExETAPBgNVBAsTCEZJUk1BIEYyMIIBIjANBgkqhkiG9w0BAQEFAAOCAQ8AMIIBCgKCAQEAvygFJeBt3IVPE+rMAoi3VmIhorypEGckAdb0CbNdu1jQpPpfNiAJ4TwkdTW2JIJom4ZHQPdvIco6h4yrplNG1BXDTkdobjsTxLH9gsCDCAkoMzBBTO5kFImcE4XXXxm7qGNylGua6uSgqpN08oId78P59uNCxoRPnk+0JUMYYx4p6FtUqtWgfUVb15nfGCJqiZ6GWnPoE4s4wwucSkVr9Qf5K9k+3pSuAyF5GPahpgKhIDT2aB5BHTfRupXNMtZjmHxBjV4kwH1ydETajAuRFbpm5kA4UW80/WtAfCNHlFdvEZWcKL5rxdbe4yMc9PadJucSu6Ecsiyjbb7w+HnU4QIDAQABo4IDijCCA4YwDgYDVR0PAQH/BAQDAgXgMAwGA1UdEwEB/wQCMAAwIAYDVR0lAQH/BBYwFAYIKwYBBQUHAwIGCCsGAQUFBwMEMB0GA1UdDgQWBBTBUhb0SL7QLxakrl4sjYFkTugiR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rBgNVHREEJDAigSBmbW9udG9zc2lAbWlsbGVuaWFjYXBpdGFsLmNvbS5weTANBgkqhkiG9w0BAQsFAAOCAgEApj15vLOcahKujyOuZ+RleiyyC7d3YhvVsZ95plYRYX3qKbhUjUl/PokUUZXi7wYLzwZ7nM4ptYdoKeVnF+jEqtn6drAwCo2L0OGU9HRZeUtISYS6Fbg8OlK3Q0pZOu/tyet12AsmpdUczFKJWvJH2OFk0fkV5G6WfKdM1y2bm/ht638GbqZCYtBmMbuPprk+Nlc1h5NJIvw3uqh7a8b36gzmZKRl5x+Xgc2qWWz/Js1WzKsOPh5OSig9wsE595GGQzW2Mu4umlaYNHTY9g/cuW9VcmGKnVxhKRtEKSTCsqqNs2ZGsEG+TRJpaiwaSkHXyuLPxMBZp/HCdXoggRIi2+crOoFWYPhIeYwO73Px7ZHaCVv1q9fdjUbtDrMwu0wTnZC7cIsbJH0GNRLjI0iqQ4UxUqqlWLkZCwC9/HNBa8FNNeF7y1PpYXi7884y1q19Tf2a6S+B9mZxKHRC6deHN9GeH117uCAtJah05gqko9q+PeVzC6h4xvPhdHlOKmrPy9vdXiEoN5cZDWJfIWdyfA19uMnvdbsYlHqBbIFyLYSW3GNUjta+9i1txvfFx6ZU63E3ok7VKBQuG4IjLdd2RV1UIe782xee6bzpK/vgwemgsza0WFiJFVkhiNY3eYo42TQTKgmnYNNt76Ks9ugmmxVuUk5UGydWR/vxRh4Ut7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Ho8VCxT2MeXzchCiLnAP/V1OcRewaFfHmJ5PUfvmWc0=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19eZXimkZFw9Oieari+eiqfF8MLl/+2SBOcLE0IDxS0=</DigestValue>
      </Reference>
      <Reference URI="/xl/drawings/drawing11.xml?ContentType=application/vnd.openxmlformats-officedocument.drawing+xml">
        <DigestMethod Algorithm="http://www.w3.org/2001/04/xmlenc#sha256"/>
        <DigestValue>HEesGW33h3bjef+Bwpb1mDQ6cSMMWzttOFagzd4tAWE=</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p6qFeFeiq8x6tlbQZ1CGSB+bgmuUl8cqckPaI80I9cs=</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7hKlBZzjsC+d2ASXdVm+JLOJ9NSxzmGRaqALDMuY1ts=</DigestValue>
      </Reference>
      <Reference URI="/xl/drawings/drawing16.xml?ContentType=application/vnd.openxmlformats-officedocument.drawing+xml">
        <DigestMethod Algorithm="http://www.w3.org/2001/04/xmlenc#sha256"/>
        <DigestValue>eKOKm8VL9tGxytTrKhbXAnwOFmWmFCNIG5xOOGTczTU=</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sBD3SS9uvlK7pbBqbjVd+aEXRRB+yUNJg13oJJ+NGZU=</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/z6YpucYSos9qzXTonHaeZ68b8WZYUorJ5DxitiR+HA=</DigestValue>
      </Reference>
      <Reference URI="/xl/drawings/drawing23.xml?ContentType=application/vnd.openxmlformats-officedocument.drawing+xml">
        <DigestMethod Algorithm="http://www.w3.org/2001/04/xmlenc#sha256"/>
        <DigestValue>z2wIqqpYXMuZlX7qft+vYw7FOEHlFWKsGCMwvS+9LwQ=</DigestValue>
      </Reference>
      <Reference URI="/xl/drawings/drawing24.xml?ContentType=application/vnd.openxmlformats-officedocument.drawing+xml">
        <DigestMethod Algorithm="http://www.w3.org/2001/04/xmlenc#sha256"/>
        <DigestValue>VyOMcBiaSdchcLajFOAAtjgVlJjSyM+YpbJ2vDyWFI4=</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8YmVlkdzDuS4P9Cpx1gixillADFifrKKyYkaxe94Mmo=</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/h4oPJVirwM4dQECVohv2g4SPO4VuH7+UGv9C8/JJpg=</DigestValue>
      </Reference>
      <Reference URI="/xl/drawings/drawing31.xml?ContentType=application/vnd.openxmlformats-officedocument.drawing+xml">
        <DigestMethod Algorithm="http://www.w3.org/2001/04/xmlenc#sha256"/>
        <DigestValue>5xbflBgYM02cHrv6jhDswLgnt/5SLsSlwsEgF1oyjb0=</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Pgr8OGcDUXFFoamXdEo8wo/c+GL/rFwbCN7U2AXG/Mk=</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oAjPIX8SU1mj6PITnDDyZOHbxcM2XCYupOflmV1sMDk=</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sXHbh76i5N/rUfGmisluf6rreBlt+AoBtfbDsNuPDXk=</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XTFCiKqX432DF4oGNzx2Qzs6ULYuyt5BU4tJUPIRq04=</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XTFCiKqX432DF4oGNzx2Qzs6ULYuyt5BU4tJUPIRq04=</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N1SzWvyT0/Yx48L/CkIDZq09ezHvpqz/d79sV0TrVEQ=</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sTEUf4G2GJYf0wXRg0objGWLSt2d/sjurtjHS/Fy7ZM=</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2YTnWo50VrMLhR4yaI7xVtzrEIqchtbxk1E8BU5979c=</DigestValue>
      </Reference>
      <Reference URI="/xl/printerSettings/printerSettings26.bin?ContentType=application/vnd.openxmlformats-officedocument.spreadsheetml.printerSettings">
        <DigestMethod Algorithm="http://www.w3.org/2001/04/xmlenc#sha256"/>
        <DigestValue>hOi9auu88MOhJVu5+E2APm2s+HXbGfwINgBKzhnwYPA=</DigestValue>
      </Reference>
      <Reference URI="/xl/printerSettings/printerSettings27.bin?ContentType=application/vnd.openxmlformats-officedocument.spreadsheetml.printerSettings">
        <DigestMethod Algorithm="http://www.w3.org/2001/04/xmlenc#sha256"/>
        <DigestValue>01A52e3Xrfi73XmUPAF835ntXl4w2m1H0DmDL93ov/s=</DigestValue>
      </Reference>
      <Reference URI="/xl/printerSettings/printerSettings28.bin?ContentType=application/vnd.openxmlformats-officedocument.spreadsheetml.printerSettings">
        <DigestMethod Algorithm="http://www.w3.org/2001/04/xmlenc#sha256"/>
        <DigestValue>ObyC3pVb+6u4phIttbMm/dMZu96c1ZRtCuNMID2UGN4=</DigestValue>
      </Reference>
      <Reference URI="/xl/printerSettings/printerSettings29.bin?ContentType=application/vnd.openxmlformats-officedocument.spreadsheetml.printerSettings">
        <DigestMethod Algorithm="http://www.w3.org/2001/04/xmlenc#sha256"/>
        <DigestValue>3iIArNJps9HpkpDcLOr8z230yUWZv1XesOHPXkjR8GI=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hOi9auu88MOhJVu5+E2APm2s+HXbGfwINgBKzhnwYPA=</DigestValue>
      </Reference>
      <Reference URI="/xl/printerSettings/printerSettings31.bin?ContentType=application/vnd.openxmlformats-officedocument.spreadsheetml.printerSettings">
        <DigestMethod Algorithm="http://www.w3.org/2001/04/xmlenc#sha256"/>
        <DigestValue>hOi9auu88MOhJVu5+E2APm2s+HXbGfwINgBKzhnwYPA=</DigestValue>
      </Reference>
      <Reference URI="/xl/printerSettings/printerSettings32.bin?ContentType=application/vnd.openxmlformats-officedocument.spreadsheetml.printerSettings">
        <DigestMethod Algorithm="http://www.w3.org/2001/04/xmlenc#sha256"/>
        <DigestValue>iDHNTHpzY06/L3mgUST7Ha8zmKjtDr90B/u5Z/rQPno=</DigestValue>
      </Reference>
      <Reference URI="/xl/printerSettings/printerSettings33.bin?ContentType=application/vnd.openxmlformats-officedocument.spreadsheetml.printerSettings">
        <DigestMethod Algorithm="http://www.w3.org/2001/04/xmlenc#sha256"/>
        <DigestValue>5mcO/44w/R9eTxer14RFkOPtTdSIbhk2USUZ0qrU8xk=</DigestValue>
      </Reference>
      <Reference URI="/xl/printerSettings/printerSettings34.bin?ContentType=application/vnd.openxmlformats-officedocument.spreadsheetml.printerSettings">
        <DigestMethod Algorithm="http://www.w3.org/2001/04/xmlenc#sha256"/>
        <DigestValue>rTYVv8Gal1CfjH/D/lMYWmWxEWpu3g77YYy5SnqITfI=</DigestValue>
      </Reference>
      <Reference URI="/xl/printerSettings/printerSettings35.bin?ContentType=application/vnd.openxmlformats-officedocument.spreadsheetml.printerSettings">
        <DigestMethod Algorithm="http://www.w3.org/2001/04/xmlenc#sha256"/>
        <DigestValue>Y6tiyYBETcxke1panLekhokdbd2uOU5uhfj/pBeOAG8=</DigestValue>
      </Reference>
      <Reference URI="/xl/printerSettings/printerSettings36.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lAH+NQYu7TkNP9wzD6yMc2xoZ0hipc++bL+u5DZ2/FM=</DigestValue>
      </Reference>
      <Reference URI="/xl/styles.xml?ContentType=application/vnd.openxmlformats-officedocument.spreadsheetml.styles+xml">
        <DigestMethod Algorithm="http://www.w3.org/2001/04/xmlenc#sha256"/>
        <DigestValue>pB+rJHgyuxndtwxpedGic0Bf/MSNBeU82AXkqznZDow=</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j/mm5hzxMhfzPK841p2KbP35DsKhn93Oivs0HdLpSmQ=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HTtszp5I0MNQjB275m1lKESBjD8w1K8c8IUDO22lMUQ=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5xZmpnGLuShwOa3ArDcGBjCY0pRZTy85/z0WarjVrms=</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SaAefCxBoMoo5ANn9W/6ckyvWXrA9VXZwkibvlcE8hw=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sOlq4z2wczgtjL+zVr26zLYlVWhHLEkvdM5uNGDE28s=</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c64wlbQRsmdHF2bTjE4jI6/bf05BKbDhtgU+jliXwxc=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K45Yum/Ex6/pzJty9cc4F33ke1wrTfoljzyAqLVyZAI=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sGT+++N9AWcUEt8tAhfbw/XywGzcD3DR/yrQieyAHek=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1tsX+4Rv5arpU9UngQz2R7wpRmjlJGvtqll+a03otY0=</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pZg1Td81IM6675+GL3n2TF0PuNwQbrMBwaCqMBvnzUg=</DigestValue>
      </Reference>
      <Reference URI="/xl/worksheets/sheet10.xml?ContentType=application/vnd.openxmlformats-officedocument.spreadsheetml.worksheet+xml">
        <DigestMethod Algorithm="http://www.w3.org/2001/04/xmlenc#sha256"/>
        <DigestValue>MRr49+pHOvkow5M4y1qmdJB6er9NTuxlHTgZ40uT2c4=</DigestValue>
      </Reference>
      <Reference URI="/xl/worksheets/sheet11.xml?ContentType=application/vnd.openxmlformats-officedocument.spreadsheetml.worksheet+xml">
        <DigestMethod Algorithm="http://www.w3.org/2001/04/xmlenc#sha256"/>
        <DigestValue>VitnTw0vhwa5QyqYVdK+BorCdHj5sTQ5eT3v/sVo+Xc=</DigestValue>
      </Reference>
      <Reference URI="/xl/worksheets/sheet12.xml?ContentType=application/vnd.openxmlformats-officedocument.spreadsheetml.worksheet+xml">
        <DigestMethod Algorithm="http://www.w3.org/2001/04/xmlenc#sha256"/>
        <DigestValue>7Pok7sxrFtak79l0Cs+VI6CQf6L9B/xZShQKhysqHFI=</DigestValue>
      </Reference>
      <Reference URI="/xl/worksheets/sheet13.xml?ContentType=application/vnd.openxmlformats-officedocument.spreadsheetml.worksheet+xml">
        <DigestMethod Algorithm="http://www.w3.org/2001/04/xmlenc#sha256"/>
        <DigestValue>0KWxq6F1ogf4al/RUJ3oLeeJHXVuxaiBy7e65kC84GI=</DigestValue>
      </Reference>
      <Reference URI="/xl/worksheets/sheet14.xml?ContentType=application/vnd.openxmlformats-officedocument.spreadsheetml.worksheet+xml">
        <DigestMethod Algorithm="http://www.w3.org/2001/04/xmlenc#sha256"/>
        <DigestValue>rc8HsPH0udf3CGu87CBzGbUrlxjPW2Yc/KGy5z5hjHc=</DigestValue>
      </Reference>
      <Reference URI="/xl/worksheets/sheet15.xml?ContentType=application/vnd.openxmlformats-officedocument.spreadsheetml.worksheet+xml">
        <DigestMethod Algorithm="http://www.w3.org/2001/04/xmlenc#sha256"/>
        <DigestValue>niYCi0iY2FC2UTVs2sN7i2AEiW14/vYCMX9t5A2Qw5A=</DigestValue>
      </Reference>
      <Reference URI="/xl/worksheets/sheet16.xml?ContentType=application/vnd.openxmlformats-officedocument.spreadsheetml.worksheet+xml">
        <DigestMethod Algorithm="http://www.w3.org/2001/04/xmlenc#sha256"/>
        <DigestValue>U4f2nGViQkntn5g8HkLXhk/JQ0rHopeuA942xnW15FI=</DigestValue>
      </Reference>
      <Reference URI="/xl/worksheets/sheet17.xml?ContentType=application/vnd.openxmlformats-officedocument.spreadsheetml.worksheet+xml">
        <DigestMethod Algorithm="http://www.w3.org/2001/04/xmlenc#sha256"/>
        <DigestValue>cz5OeGReXwTAGfySWPxnFyWwIs9fvhi4/DMOF13YTEU=</DigestValue>
      </Reference>
      <Reference URI="/xl/worksheets/sheet18.xml?ContentType=application/vnd.openxmlformats-officedocument.spreadsheetml.worksheet+xml">
        <DigestMethod Algorithm="http://www.w3.org/2001/04/xmlenc#sha256"/>
        <DigestValue>uP+tWLhz0ui+pQ2YPnID6FiLC38i3vyoliaWXY4fQKU=</DigestValue>
      </Reference>
      <Reference URI="/xl/worksheets/sheet19.xml?ContentType=application/vnd.openxmlformats-officedocument.spreadsheetml.worksheet+xml">
        <DigestMethod Algorithm="http://www.w3.org/2001/04/xmlenc#sha256"/>
        <DigestValue>qe/D8dFYmQdptc8qwLiFjrIIUIoRQ72nsTdW0ZD43pA=</DigestValue>
      </Reference>
      <Reference URI="/xl/worksheets/sheet2.xml?ContentType=application/vnd.openxmlformats-officedocument.spreadsheetml.worksheet+xml">
        <DigestMethod Algorithm="http://www.w3.org/2001/04/xmlenc#sha256"/>
        <DigestValue>FLBY7DEPzN1ui/2IxfILUvbcej4iG3bnmZzPdUa/FgY=</DigestValue>
      </Reference>
      <Reference URI="/xl/worksheets/sheet20.xml?ContentType=application/vnd.openxmlformats-officedocument.spreadsheetml.worksheet+xml">
        <DigestMethod Algorithm="http://www.w3.org/2001/04/xmlenc#sha256"/>
        <DigestValue>oF/590zcC/r24VK15ad81loF43W4Rpe8MD522ivAqPo=</DigestValue>
      </Reference>
      <Reference URI="/xl/worksheets/sheet21.xml?ContentType=application/vnd.openxmlformats-officedocument.spreadsheetml.worksheet+xml">
        <DigestMethod Algorithm="http://www.w3.org/2001/04/xmlenc#sha256"/>
        <DigestValue>veFHpNfNde97EZMjzq+NNwuUMOyPbg0mDzTFBkDLgfI=</DigestValue>
      </Reference>
      <Reference URI="/xl/worksheets/sheet22.xml?ContentType=application/vnd.openxmlformats-officedocument.spreadsheetml.worksheet+xml">
        <DigestMethod Algorithm="http://www.w3.org/2001/04/xmlenc#sha256"/>
        <DigestValue>b5fXdoQFBt/eM/zM8wX4hOhDt19PuP/HWSK18JVMX4Q=</DigestValue>
      </Reference>
      <Reference URI="/xl/worksheets/sheet23.xml?ContentType=application/vnd.openxmlformats-officedocument.spreadsheetml.worksheet+xml">
        <DigestMethod Algorithm="http://www.w3.org/2001/04/xmlenc#sha256"/>
        <DigestValue>rrYGsCOm7IndwQZguuiH0JU8GWm7+5Mjkhh851UsV6I=</DigestValue>
      </Reference>
      <Reference URI="/xl/worksheets/sheet24.xml?ContentType=application/vnd.openxmlformats-officedocument.spreadsheetml.worksheet+xml">
        <DigestMethod Algorithm="http://www.w3.org/2001/04/xmlenc#sha256"/>
        <DigestValue>obibc/jvWMF/EIaeTEEQX+nMxG7sl//J6m9t52ZHK6M=</DigestValue>
      </Reference>
      <Reference URI="/xl/worksheets/sheet25.xml?ContentType=application/vnd.openxmlformats-officedocument.spreadsheetml.worksheet+xml">
        <DigestMethod Algorithm="http://www.w3.org/2001/04/xmlenc#sha256"/>
        <DigestValue>bJEEJ/VLiowli+eE8kgtYk+ktgNFjflJj1HI1Q7WuPM=</DigestValue>
      </Reference>
      <Reference URI="/xl/worksheets/sheet26.xml?ContentType=application/vnd.openxmlformats-officedocument.spreadsheetml.worksheet+xml">
        <DigestMethod Algorithm="http://www.w3.org/2001/04/xmlenc#sha256"/>
        <DigestValue>CiFtUHLwqjpjUO96MoK11f6gBeJFpaR7gCSzLctpVx0=</DigestValue>
      </Reference>
      <Reference URI="/xl/worksheets/sheet27.xml?ContentType=application/vnd.openxmlformats-officedocument.spreadsheetml.worksheet+xml">
        <DigestMethod Algorithm="http://www.w3.org/2001/04/xmlenc#sha256"/>
        <DigestValue>Mo3+zAQi8PNkMCbG1p3vyvyYI+YNQSGzPlwQP+hklk4=</DigestValue>
      </Reference>
      <Reference URI="/xl/worksheets/sheet28.xml?ContentType=application/vnd.openxmlformats-officedocument.spreadsheetml.worksheet+xml">
        <DigestMethod Algorithm="http://www.w3.org/2001/04/xmlenc#sha256"/>
        <DigestValue>neMrs+k7rLLdGDAtsZ5ChNrmZtbI0Yuc5sSe6/vpBHM=</DigestValue>
      </Reference>
      <Reference URI="/xl/worksheets/sheet29.xml?ContentType=application/vnd.openxmlformats-officedocument.spreadsheetml.worksheet+xml">
        <DigestMethod Algorithm="http://www.w3.org/2001/04/xmlenc#sha256"/>
        <DigestValue>hnaFdhNr5Kzf6ZEGhGdcWCwjH6gtAllbU5dWqbfS9sY=</DigestValue>
      </Reference>
      <Reference URI="/xl/worksheets/sheet3.xml?ContentType=application/vnd.openxmlformats-officedocument.spreadsheetml.worksheet+xml">
        <DigestMethod Algorithm="http://www.w3.org/2001/04/xmlenc#sha256"/>
        <DigestValue>ctef7Sm3pjaBwNmyeklIQwfF5RivT03fO8SHtAhIOMA=</DigestValue>
      </Reference>
      <Reference URI="/xl/worksheets/sheet30.xml?ContentType=application/vnd.openxmlformats-officedocument.spreadsheetml.worksheet+xml">
        <DigestMethod Algorithm="http://www.w3.org/2001/04/xmlenc#sha256"/>
        <DigestValue>iiRymMkBSykc3QgArFyo4q2+DvzqoqukcREkEL14bQs=</DigestValue>
      </Reference>
      <Reference URI="/xl/worksheets/sheet31.xml?ContentType=application/vnd.openxmlformats-officedocument.spreadsheetml.worksheet+xml">
        <DigestMethod Algorithm="http://www.w3.org/2001/04/xmlenc#sha256"/>
        <DigestValue>gBzUo/rOplwJuSTkgi7J3N2i06MsC6PPxgGLS5fKCVQ=</DigestValue>
      </Reference>
      <Reference URI="/xl/worksheets/sheet32.xml?ContentType=application/vnd.openxmlformats-officedocument.spreadsheetml.worksheet+xml">
        <DigestMethod Algorithm="http://www.w3.org/2001/04/xmlenc#sha256"/>
        <DigestValue>vlTag5Z9MEVEaxAKIDWmEEQVWtqPQGgH90okveMmiu8=</DigestValue>
      </Reference>
      <Reference URI="/xl/worksheets/sheet33.xml?ContentType=application/vnd.openxmlformats-officedocument.spreadsheetml.worksheet+xml">
        <DigestMethod Algorithm="http://www.w3.org/2001/04/xmlenc#sha256"/>
        <DigestValue>mgECyEf4J+yrE2e7loxDPwDd8guVQdOZUQv3E14vbW0=</DigestValue>
      </Reference>
      <Reference URI="/xl/worksheets/sheet34.xml?ContentType=application/vnd.openxmlformats-officedocument.spreadsheetml.worksheet+xml">
        <DigestMethod Algorithm="http://www.w3.org/2001/04/xmlenc#sha256"/>
        <DigestValue>jAV6HrEgWyzcQXzDHo7FK769lBJRWHQIDAfaqd11Ec4=</DigestValue>
      </Reference>
      <Reference URI="/xl/worksheets/sheet35.xml?ContentType=application/vnd.openxmlformats-officedocument.spreadsheetml.worksheet+xml">
        <DigestMethod Algorithm="http://www.w3.org/2001/04/xmlenc#sha256"/>
        <DigestValue>00BTM5zjw29Pp4iNzXHd5HZFRcOKFBtXsqItVP/O/XI=</DigestValue>
      </Reference>
      <Reference URI="/xl/worksheets/sheet36.xml?ContentType=application/vnd.openxmlformats-officedocument.spreadsheetml.worksheet+xml">
        <DigestMethod Algorithm="http://www.w3.org/2001/04/xmlenc#sha256"/>
        <DigestValue>Xm+YB3IUXH6EFQKz1f5QlDxEsc5/tvXZanh+xdJ71Dc=</DigestValue>
      </Reference>
      <Reference URI="/xl/worksheets/sheet37.xml?ContentType=application/vnd.openxmlformats-officedocument.spreadsheetml.worksheet+xml">
        <DigestMethod Algorithm="http://www.w3.org/2001/04/xmlenc#sha256"/>
        <DigestValue>XM9nM7y1YGtTBuLuJpTs9/JnWCpoWv4OH/+1qz3KJ4Q=</DigestValue>
      </Reference>
      <Reference URI="/xl/worksheets/sheet38.xml?ContentType=application/vnd.openxmlformats-officedocument.spreadsheetml.worksheet+xml">
        <DigestMethod Algorithm="http://www.w3.org/2001/04/xmlenc#sha256"/>
        <DigestValue>lvOnZBaKC0VeS4btOf1yfgwr/YrktC8fCkGgjL/lUiM=</DigestValue>
      </Reference>
      <Reference URI="/xl/worksheets/sheet39.xml?ContentType=application/vnd.openxmlformats-officedocument.spreadsheetml.worksheet+xml">
        <DigestMethod Algorithm="http://www.w3.org/2001/04/xmlenc#sha256"/>
        <DigestValue>zSI7YbDCu9wzznNNdjPzzPJ2Gz4+i3iXsZJdDYv9QWQ=</DigestValue>
      </Reference>
      <Reference URI="/xl/worksheets/sheet4.xml?ContentType=application/vnd.openxmlformats-officedocument.spreadsheetml.worksheet+xml">
        <DigestMethod Algorithm="http://www.w3.org/2001/04/xmlenc#sha256"/>
        <DigestValue>c/sFeR9qckMAPua7vOs2KZtiRmlYooESQdsNZRLvHcI=</DigestValue>
      </Reference>
      <Reference URI="/xl/worksheets/sheet40.xml?ContentType=application/vnd.openxmlformats-officedocument.spreadsheetml.worksheet+xml">
        <DigestMethod Algorithm="http://www.w3.org/2001/04/xmlenc#sha256"/>
        <DigestValue>qDc3WUZkAKezhVr3+doHfrlY9zav0VMe4lI1kR9uj+M=</DigestValue>
      </Reference>
      <Reference URI="/xl/worksheets/sheet41.xml?ContentType=application/vnd.openxmlformats-officedocument.spreadsheetml.worksheet+xml">
        <DigestMethod Algorithm="http://www.w3.org/2001/04/xmlenc#sha256"/>
        <DigestValue>O5xAmOV4j7MsNS2/v9GTDmNtw1e++MPkpiXrFxfvK6E=</DigestValue>
      </Reference>
      <Reference URI="/xl/worksheets/sheet42.xml?ContentType=application/vnd.openxmlformats-officedocument.spreadsheetml.worksheet+xml">
        <DigestMethod Algorithm="http://www.w3.org/2001/04/xmlenc#sha256"/>
        <DigestValue>ZjA2A/8mgmEmiHDU5QB9MZ7RQMS5KNOEa3u26U9HQDw=</DigestValue>
      </Reference>
      <Reference URI="/xl/worksheets/sheet43.xml?ContentType=application/vnd.openxmlformats-officedocument.spreadsheetml.worksheet+xml">
        <DigestMethod Algorithm="http://www.w3.org/2001/04/xmlenc#sha256"/>
        <DigestValue>3KZDcPAAa7M92HgDSlptHVhu5UGkUv7ZX3nnhhcJ07E=</DigestValue>
      </Reference>
      <Reference URI="/xl/worksheets/sheet44.xml?ContentType=application/vnd.openxmlformats-officedocument.spreadsheetml.worksheet+xml">
        <DigestMethod Algorithm="http://www.w3.org/2001/04/xmlenc#sha256"/>
        <DigestValue>I9SB1J5NAjW9gPgWWSyYnZfTOKs60rGvU+oBTSIgLfg=</DigestValue>
      </Reference>
      <Reference URI="/xl/worksheets/sheet45.xml?ContentType=application/vnd.openxmlformats-officedocument.spreadsheetml.worksheet+xml">
        <DigestMethod Algorithm="http://www.w3.org/2001/04/xmlenc#sha256"/>
        <DigestValue>0N2Q1DCeuHkwgbXlZbzH2dJBbk8gSisf51Wwdtgg9do=</DigestValue>
      </Reference>
      <Reference URI="/xl/worksheets/sheet46.xml?ContentType=application/vnd.openxmlformats-officedocument.spreadsheetml.worksheet+xml">
        <DigestMethod Algorithm="http://www.w3.org/2001/04/xmlenc#sha256"/>
        <DigestValue>sPYyZQgAwqkxUoGXdd7xUGtwKDAL9sSUUEF3+u/6xEo=</DigestValue>
      </Reference>
      <Reference URI="/xl/worksheets/sheet47.xml?ContentType=application/vnd.openxmlformats-officedocument.spreadsheetml.worksheet+xml">
        <DigestMethod Algorithm="http://www.w3.org/2001/04/xmlenc#sha256"/>
        <DigestValue>bxj5VAFnHjKSgAr3oejZ+5npO6w0WsH9FDrMHHQXbyQ=</DigestValue>
      </Reference>
      <Reference URI="/xl/worksheets/sheet48.xml?ContentType=application/vnd.openxmlformats-officedocument.spreadsheetml.worksheet+xml">
        <DigestMethod Algorithm="http://www.w3.org/2001/04/xmlenc#sha256"/>
        <DigestValue>Y11ngZDcHp4Ir7QT1B5/sewKlPZ/FoXwRkyKxUkoc9w=</DigestValue>
      </Reference>
      <Reference URI="/xl/worksheets/sheet49.xml?ContentType=application/vnd.openxmlformats-officedocument.spreadsheetml.worksheet+xml">
        <DigestMethod Algorithm="http://www.w3.org/2001/04/xmlenc#sha256"/>
        <DigestValue>+V2zjL/EAHoYHScA7fOgx5+/ig1zf6g6126LRUO0Kmg=</DigestValue>
      </Reference>
      <Reference URI="/xl/worksheets/sheet5.xml?ContentType=application/vnd.openxmlformats-officedocument.spreadsheetml.worksheet+xml">
        <DigestMethod Algorithm="http://www.w3.org/2001/04/xmlenc#sha256"/>
        <DigestValue>mMNMzfv/fsuGeAERAWguRTqMauUGn/n8Yu6bjXSmgT8=</DigestValue>
      </Reference>
      <Reference URI="/xl/worksheets/sheet50.xml?ContentType=application/vnd.openxmlformats-officedocument.spreadsheetml.worksheet+xml">
        <DigestMethod Algorithm="http://www.w3.org/2001/04/xmlenc#sha256"/>
        <DigestValue>ZNYGTf+SRN1/QlVdet1TAFcqxYAuePFs2AqnAtn3kLQ=</DigestValue>
      </Reference>
      <Reference URI="/xl/worksheets/sheet6.xml?ContentType=application/vnd.openxmlformats-officedocument.spreadsheetml.worksheet+xml">
        <DigestMethod Algorithm="http://www.w3.org/2001/04/xmlenc#sha256"/>
        <DigestValue>3dkbWEr7niWU9f9fVkAHEca9M4sqMx+whOU8vMpZilI=</DigestValue>
      </Reference>
      <Reference URI="/xl/worksheets/sheet7.xml?ContentType=application/vnd.openxmlformats-officedocument.spreadsheetml.worksheet+xml">
        <DigestMethod Algorithm="http://www.w3.org/2001/04/xmlenc#sha256"/>
        <DigestValue>ZCtzKBiYDUq+rHw+HFDNk3RVzQ+uBC/O5mv+4z5AeXU=</DigestValue>
      </Reference>
      <Reference URI="/xl/worksheets/sheet8.xml?ContentType=application/vnd.openxmlformats-officedocument.spreadsheetml.worksheet+xml">
        <DigestMethod Algorithm="http://www.w3.org/2001/04/xmlenc#sha256"/>
        <DigestValue>OIvfaaHpemukpusuldyVFQIYd5SUAQh/GDTK66gi76Y=</DigestValue>
      </Reference>
      <Reference URI="/xl/worksheets/sheet9.xml?ContentType=application/vnd.openxmlformats-officedocument.spreadsheetml.worksheet+xml">
        <DigestMethod Algorithm="http://www.w3.org/2001/04/xmlenc#sha256"/>
        <DigestValue>ZjZHHN/5LONdpnDil3VrIEODIATd56PEim5oSxvfjFc=</DigestValue>
      </Reference>
    </Manifest>
    <SignatureProperties>
      <SignatureProperty Id="idSignatureTime" Target="#idPackageSignature">
        <mdssi:SignatureTime xmlns:mdssi="http://schemas.openxmlformats.org/package/2006/digital-signature">
          <mdssi:Format>YYYY-MM-DDThh:mm:ssTZD</mdssi:Format>
          <mdssi:Value>2022-08-12T21:38:55Z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ESTADOS FINANCIEROS AL 30-06-2022 </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2022-08-12T21:38:55Z</xd:SigningTime>
          <xd:SigningCertificate>
            <xd:Cert>
              <xd:CertDigest>
                <DigestMethod Algorithm="http://www.w3.org/2001/04/xmlenc#sha256"/>
                <DigestValue>T2sUPgwYXFUvzaB7lIPBQUwgT3GU3qIzdnD3LvSh9GY=</DigestValue>
              </xd:CertDigest>
              <xd:IssuerSerial>
                <X509IssuerName>CN=CA-CODE100 S.A., C=PY, O=CODE100 S.A., SERIALNUMBER=RUC 80080610-7</X509IssuerName>
                <X509SerialNumber>2051668681672392169634605309914744539651792087</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ESTADOS FINANCIEROS AL 30-06-2022 </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Lujan</cp:lastModifiedBy>
  <cp:lastPrinted>2022-07-29T19:20:12Z</cp:lastPrinted>
  <dcterms:created xsi:type="dcterms:W3CDTF">2008-04-01T17:46:33Z</dcterms:created>
  <dcterms:modified xsi:type="dcterms:W3CDTF">2022-08-12T21:14:51Z</dcterms:modified>
</cp:coreProperties>
</file>