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inpositivapy-my.sharepoint.com/personal/sady_pereira_inpositiva_com_py/Documents/10.Investor SA/Contabilidad/CNV_EEFF_Informes/2022/CNV_Informes/06.2022/"/>
    </mc:Choice>
  </mc:AlternateContent>
  <xr:revisionPtr revIDLastSave="0" documentId="13_ncr:201_{053AFFDD-6BA0-4EFF-921D-1D72D50D0496}" xr6:coauthVersionLast="47" xr6:coauthVersionMax="47" xr10:uidLastSave="{00000000-0000-0000-0000-000000000000}"/>
  <workbookProtection workbookAlgorithmName="SHA-512" workbookHashValue="825rGhurYcjbqsH22cn2vurXlUB35OXPQ/2B0zth7TqoXLtr971dR6pTbXLI2GUG5omrCtrCjmZj+dqe6Xzthg==" workbookSaltValue="L4pnRM/KiS1a7UUcdnLqNQ==" workbookSpinCount="100000" lockStructure="1"/>
  <bookViews>
    <workbookView xWindow="-108" yWindow="-108" windowWidth="23256" windowHeight="12576" activeTab="1" xr2:uid="{4318BB19-B564-4BEA-BCF7-77B609EAE86B}"/>
  </bookViews>
  <sheets>
    <sheet name="% de Participación" sheetId="8" r:id="rId1"/>
    <sheet name="Balance Consolidado 30 06 2022" sheetId="6" r:id="rId2"/>
    <sheet name="Variación PN Consolidado" sheetId="7" r:id="rId3"/>
    <sheet name="5-Notas a los EEFF AFPISA" sheetId="5" r:id="rId4"/>
    <sheet name="5,Notas a los EEFF PROCAMPO" sheetId="1" r:id="rId5"/>
    <sheet name="5,Notas a los EEFF MARKET DATA" sheetId="4" r:id="rId6"/>
    <sheet name="5 Notas a los EEFF IN FI" sheetId="3" r:id="rId7"/>
    <sheet name="5,Notas a los EEFF CODESA" sheetId="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6">#REF!</definedName>
    <definedName name="a" localSheetId="7">#REF!</definedName>
    <definedName name="a" localSheetId="5">#REF!</definedName>
    <definedName name="a" localSheetId="4">#REF!</definedName>
    <definedName name="a">#REF!</definedName>
    <definedName name="aa" localSheetId="6">#REF!</definedName>
    <definedName name="aa" localSheetId="7">#REF!</definedName>
    <definedName name="aa" localSheetId="4">#REF!</definedName>
    <definedName name="aa">#REF!</definedName>
    <definedName name="Broker" localSheetId="7">#REF!</definedName>
    <definedName name="Broker" localSheetId="4">#REF!</definedName>
    <definedName name="Broker">#REF!</definedName>
    <definedName name="BuiltIn_Print_Area" localSheetId="6">[6]anexos!#REF!</definedName>
    <definedName name="BuiltIn_Print_Area" localSheetId="5">[6]anexos!#REF!</definedName>
    <definedName name="BuiltIn_Print_Area">[1]anexos!#REF!</definedName>
    <definedName name="BuiltIn_Print_Area___0" localSheetId="6">'[6]Balance General Resol 950'!#REF!</definedName>
    <definedName name="BuiltIn_Print_Area___0" localSheetId="7">'[1]Balance General'!#REF!</definedName>
    <definedName name="BuiltIn_Print_Area___0" localSheetId="5">'[6]Balance General Resol 950'!#REF!</definedName>
    <definedName name="BuiltIn_Print_Area___0" localSheetId="4">'[2]2º Balance General'!#REF!</definedName>
    <definedName name="BuiltIn_Print_Area___0">'[2]2º Balance General'!#REF!</definedName>
    <definedName name="BuiltIn_Print_Area___0___0" localSheetId="6">#N/A</definedName>
    <definedName name="BuiltIn_Print_Area___0___0" localSheetId="5">#N/A</definedName>
    <definedName name="BuiltIn_Print_Area___0___0">'[1]Flujos de efectivo'!#REF!</definedName>
    <definedName name="BuiltIn_Print_Area___0___0___0___0" localSheetId="6">'[7]Flujos de efectivo'!#REF!</definedName>
    <definedName name="BuiltIn_Print_Area___0___0___0___0" localSheetId="5">'[7]Flujos de efectivo'!#REF!</definedName>
    <definedName name="BuiltIn_Print_Area___0___0___0___0">'[2]1º OJITO Flujos de efectivo'!#REF!</definedName>
    <definedName name="BuiltIn_Print_Area___0___0___0___0___0" localSheetId="6">#N/A</definedName>
    <definedName name="BuiltIn_Print_Area___0___0___0___0___0" localSheetId="7">#REF!</definedName>
    <definedName name="BuiltIn_Print_Area___0___0___0___0___0" localSheetId="5">#N/A</definedName>
    <definedName name="BuiltIn_Print_Area___0___0___0___0___0" localSheetId="4">#REF!</definedName>
    <definedName name="BuiltIn_Print_Area___0___0___0___0___0">#REF!</definedName>
    <definedName name="Calculo" localSheetId="6">#REF!</definedName>
    <definedName name="Calculo">#REF!</definedName>
    <definedName name="Clientes" localSheetId="6">#REF!</definedName>
    <definedName name="Clientes" localSheetId="7">#REF!</definedName>
    <definedName name="Clientes" localSheetId="5">#REF!</definedName>
    <definedName name="Clientes" localSheetId="4">#REF!</definedName>
    <definedName name="Clientes">#REF!</definedName>
    <definedName name="DATA16" localSheetId="6">#REF!</definedName>
    <definedName name="DATA16" localSheetId="7">#REF!</definedName>
    <definedName name="DATA16" localSheetId="4">#REF!</definedName>
    <definedName name="DATA16">#REF!</definedName>
    <definedName name="DATA17" localSheetId="6">#REF!</definedName>
    <definedName name="DATA17" localSheetId="7">#REF!</definedName>
    <definedName name="DATA17" localSheetId="4">#REF!</definedName>
    <definedName name="DATA17">#REF!</definedName>
    <definedName name="DATA18" localSheetId="6">#REF!</definedName>
    <definedName name="DATA18" localSheetId="7">#REF!</definedName>
    <definedName name="DATA18" localSheetId="4">#REF!</definedName>
    <definedName name="DATA18">#REF!</definedName>
    <definedName name="DATA20" localSheetId="6">#REF!</definedName>
    <definedName name="DATA20" localSheetId="7">#REF!</definedName>
    <definedName name="DATA20" localSheetId="4">#REF!</definedName>
    <definedName name="DATA20">#REF!</definedName>
    <definedName name="datos" localSheetId="6">#REF!</definedName>
    <definedName name="datos" localSheetId="7">#REF!</definedName>
    <definedName name="datos" localSheetId="4">#REF!</definedName>
    <definedName name="datos">#REF!</definedName>
    <definedName name="de" localSheetId="4">[1]anexos!#REF!</definedName>
    <definedName name="de">[1]anexos!#REF!</definedName>
    <definedName name="Enero" localSheetId="7">#REF!</definedName>
    <definedName name="Enero" localSheetId="5">#REF!</definedName>
    <definedName name="Enero" localSheetId="4">#REF!</definedName>
    <definedName name="Enero">#REF!</definedName>
    <definedName name="k" localSheetId="6">#REF!</definedName>
    <definedName name="k" localSheetId="7">#REF!</definedName>
    <definedName name="k" localSheetId="5">#REF!</definedName>
    <definedName name="k" localSheetId="4">#REF!</definedName>
    <definedName name="k">#REF!</definedName>
    <definedName name="KKKKK" localSheetId="7">#REF!</definedName>
    <definedName name="KKKKK">#REF!</definedName>
    <definedName name="klkl" localSheetId="6">#REF!</definedName>
    <definedName name="klkl" localSheetId="7">#REF!</definedName>
    <definedName name="klkl" localSheetId="4">#REF!</definedName>
    <definedName name="klkl">#REF!</definedName>
    <definedName name="klll" localSheetId="6">#REF!</definedName>
    <definedName name="klll" localSheetId="7">#REF!</definedName>
    <definedName name="klll" localSheetId="4">#REF!</definedName>
    <definedName name="klll">#REF!</definedName>
    <definedName name="Meses" localSheetId="7">#REF!</definedName>
    <definedName name="Meses" localSheetId="4">#REF!</definedName>
    <definedName name="Meses">#REF!</definedName>
    <definedName name="Precios" localSheetId="7">#REF!</definedName>
    <definedName name="Precios" localSheetId="4">#REF!</definedName>
    <definedName name="Precios">#REF!</definedName>
    <definedName name="ver" localSheetId="6">#REF!</definedName>
    <definedName name="ver" localSheetId="7">#REF!</definedName>
    <definedName name="ver" localSheetId="5">#REF!</definedName>
    <definedName name="ver" localSheetId="4">#REF!</definedName>
    <definedName name="ver">#REF!</definedName>
    <definedName name="verificar" localSheetId="6">#REF!</definedName>
    <definedName name="verificar" localSheetId="7">#REF!</definedName>
    <definedName name="verificar" localSheetId="4">#REF!</definedName>
    <definedName name="verificar">#REF!</definedName>
    <definedName name="zz" localSheetId="6">#REF!</definedName>
    <definedName name="zz" localSheetId="7">#REF!</definedName>
    <definedName name="zz" localSheetId="4">#REF!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3" i="5" l="1"/>
  <c r="C333" i="5"/>
  <c r="D329" i="5"/>
  <c r="C329" i="5"/>
  <c r="D323" i="5"/>
  <c r="C323" i="5"/>
  <c r="D313" i="5"/>
  <c r="C313" i="5"/>
  <c r="D299" i="5"/>
  <c r="C299" i="5"/>
  <c r="C298" i="5"/>
  <c r="D289" i="5"/>
  <c r="C289" i="5"/>
  <c r="D279" i="5"/>
  <c r="C279" i="5"/>
  <c r="D274" i="5"/>
  <c r="D273" i="5"/>
  <c r="C273" i="5"/>
  <c r="C274" i="5" s="1"/>
  <c r="D269" i="5"/>
  <c r="C269" i="5"/>
  <c r="E250" i="5"/>
  <c r="D250" i="5"/>
  <c r="C250" i="5"/>
  <c r="F249" i="5"/>
  <c r="F248" i="5"/>
  <c r="F247" i="5"/>
  <c r="F246" i="5"/>
  <c r="F245" i="5"/>
  <c r="F250" i="5" s="1"/>
  <c r="F240" i="5"/>
  <c r="E240" i="5"/>
  <c r="D240" i="5"/>
  <c r="C240" i="5"/>
  <c r="E239" i="5"/>
  <c r="E238" i="5"/>
  <c r="E237" i="5"/>
  <c r="E236" i="5"/>
  <c r="E235" i="5"/>
  <c r="E234" i="5"/>
  <c r="E233" i="5"/>
  <c r="E227" i="5"/>
  <c r="D227" i="5"/>
  <c r="C211" i="5"/>
  <c r="D203" i="5"/>
  <c r="E195" i="5"/>
  <c r="D164" i="5"/>
  <c r="F150" i="5"/>
  <c r="E149" i="5"/>
  <c r="D149" i="5"/>
  <c r="C149" i="5"/>
  <c r="F148" i="5"/>
  <c r="F147" i="5"/>
  <c r="F149" i="5" s="1"/>
  <c r="L138" i="5"/>
  <c r="J137" i="5"/>
  <c r="I137" i="5"/>
  <c r="H137" i="5"/>
  <c r="F137" i="5"/>
  <c r="E137" i="5"/>
  <c r="D137" i="5"/>
  <c r="K136" i="5"/>
  <c r="G136" i="5"/>
  <c r="L136" i="5" s="1"/>
  <c r="K135" i="5"/>
  <c r="G135" i="5"/>
  <c r="L135" i="5" s="1"/>
  <c r="K134" i="5"/>
  <c r="G134" i="5"/>
  <c r="L134" i="5" s="1"/>
  <c r="K133" i="5"/>
  <c r="G133" i="5"/>
  <c r="L133" i="5" s="1"/>
  <c r="K132" i="5"/>
  <c r="G132" i="5"/>
  <c r="L132" i="5" s="1"/>
  <c r="L131" i="5"/>
  <c r="K131" i="5"/>
  <c r="K137" i="5" s="1"/>
  <c r="G131" i="5"/>
  <c r="G137" i="5" s="1"/>
  <c r="G123" i="5"/>
  <c r="F123" i="5"/>
  <c r="E106" i="5"/>
  <c r="D106" i="5"/>
  <c r="E102" i="5"/>
  <c r="D102" i="5"/>
  <c r="E97" i="5"/>
  <c r="D97" i="5"/>
  <c r="F68" i="5"/>
  <c r="F67" i="5"/>
  <c r="F66" i="5" s="1"/>
  <c r="C301" i="4"/>
  <c r="C300" i="4" s="1"/>
  <c r="C298" i="4"/>
  <c r="C296" i="4"/>
  <c r="C295" i="4" s="1"/>
  <c r="C294" i="4" s="1"/>
  <c r="C367" i="4" s="1"/>
  <c r="C293" i="4"/>
  <c r="G289" i="4"/>
  <c r="E289" i="4"/>
  <c r="C289" i="4"/>
  <c r="F288" i="4"/>
  <c r="F287" i="4"/>
  <c r="D286" i="4"/>
  <c r="D289" i="4" s="1"/>
  <c r="F285" i="4"/>
  <c r="F284" i="4"/>
  <c r="F289" i="4" s="1"/>
  <c r="F283" i="4"/>
  <c r="E278" i="4"/>
  <c r="D277" i="4"/>
  <c r="D276" i="4"/>
  <c r="D278" i="4" s="1"/>
  <c r="F275" i="4"/>
  <c r="F274" i="4"/>
  <c r="F278" i="4" s="1"/>
  <c r="D273" i="4"/>
  <c r="D267" i="4"/>
  <c r="E266" i="4"/>
  <c r="D266" i="4"/>
  <c r="D268" i="4" s="1"/>
  <c r="E265" i="4"/>
  <c r="D265" i="4"/>
  <c r="C264" i="4"/>
  <c r="E264" i="4" s="1"/>
  <c r="E268" i="4" s="1"/>
  <c r="E259" i="4"/>
  <c r="D259" i="4"/>
  <c r="B254" i="4"/>
  <c r="B248" i="4"/>
  <c r="E235" i="4"/>
  <c r="D235" i="4"/>
  <c r="B232" i="4"/>
  <c r="G227" i="4"/>
  <c r="E222" i="4"/>
  <c r="D222" i="4"/>
  <c r="G216" i="4"/>
  <c r="G215" i="4"/>
  <c r="E213" i="4"/>
  <c r="D213" i="4"/>
  <c r="D196" i="4"/>
  <c r="C196" i="4"/>
  <c r="D184" i="4"/>
  <c r="F174" i="4"/>
  <c r="F173" i="4"/>
  <c r="E173" i="4"/>
  <c r="D173" i="4"/>
  <c r="C173" i="4"/>
  <c r="F172" i="4"/>
  <c r="F171" i="4"/>
  <c r="D170" i="4"/>
  <c r="D169" i="4"/>
  <c r="J164" i="4"/>
  <c r="I164" i="4"/>
  <c r="H164" i="4"/>
  <c r="F164" i="4"/>
  <c r="E164" i="4"/>
  <c r="D164" i="4"/>
  <c r="C164" i="4"/>
  <c r="G163" i="4"/>
  <c r="K163" i="4" s="1"/>
  <c r="L163" i="4" s="1"/>
  <c r="K162" i="4"/>
  <c r="L162" i="4" s="1"/>
  <c r="G162" i="4"/>
  <c r="G161" i="4"/>
  <c r="K161" i="4" s="1"/>
  <c r="K160" i="4"/>
  <c r="D160" i="4"/>
  <c r="K159" i="4"/>
  <c r="L159" i="4" s="1"/>
  <c r="G159" i="4"/>
  <c r="G158" i="4"/>
  <c r="G164" i="4" s="1"/>
  <c r="G157" i="4"/>
  <c r="K157" i="4" s="1"/>
  <c r="G151" i="4"/>
  <c r="F151" i="4"/>
  <c r="F134" i="4"/>
  <c r="E134" i="4"/>
  <c r="G132" i="4"/>
  <c r="G134" i="4" s="1"/>
  <c r="G127" i="4"/>
  <c r="F127" i="4"/>
  <c r="E127" i="4"/>
  <c r="G118" i="4"/>
  <c r="F118" i="4"/>
  <c r="E118" i="4"/>
  <c r="D103" i="4"/>
  <c r="D101" i="4"/>
  <c r="E111" i="4" s="1"/>
  <c r="E122" i="4" s="1"/>
  <c r="E131" i="4" s="1"/>
  <c r="D99" i="4"/>
  <c r="D94" i="4"/>
  <c r="D90" i="4"/>
  <c r="D92" i="4" s="1"/>
  <c r="C78" i="4"/>
  <c r="C76" i="4"/>
  <c r="E68" i="4"/>
  <c r="D68" i="4"/>
  <c r="F65" i="4"/>
  <c r="E65" i="4"/>
  <c r="F64" i="4"/>
  <c r="E64" i="4"/>
  <c r="D64" i="4"/>
  <c r="L137" i="5" l="1"/>
  <c r="K164" i="4"/>
  <c r="L157" i="4"/>
  <c r="K158" i="4"/>
  <c r="L161" i="4"/>
  <c r="C268" i="4"/>
  <c r="L164" i="4" l="1"/>
  <c r="C336" i="3" l="1"/>
  <c r="C291" i="3"/>
  <c r="G287" i="3"/>
  <c r="E287" i="3"/>
  <c r="D287" i="3"/>
  <c r="C287" i="3"/>
  <c r="F284" i="3"/>
  <c r="D284" i="3"/>
  <c r="F281" i="3"/>
  <c r="F287" i="3" s="1"/>
  <c r="D276" i="3"/>
  <c r="C276" i="3"/>
  <c r="F275" i="3"/>
  <c r="E275" i="3"/>
  <c r="E276" i="3" s="1"/>
  <c r="F274" i="3"/>
  <c r="F273" i="3"/>
  <c r="F272" i="3"/>
  <c r="F271" i="3"/>
  <c r="F276" i="3" s="1"/>
  <c r="D266" i="3"/>
  <c r="C266" i="3"/>
  <c r="E265" i="3"/>
  <c r="E264" i="3"/>
  <c r="E263" i="3"/>
  <c r="E266" i="3" s="1"/>
  <c r="F261" i="3"/>
  <c r="F260" i="3"/>
  <c r="F259" i="3"/>
  <c r="D257" i="3"/>
  <c r="F253" i="3"/>
  <c r="F252" i="3"/>
  <c r="F251" i="3"/>
  <c r="F250" i="3"/>
  <c r="E249" i="3"/>
  <c r="D249" i="3"/>
  <c r="F245" i="3"/>
  <c r="F244" i="3"/>
  <c r="F243" i="3"/>
  <c r="E242" i="3"/>
  <c r="D242" i="3"/>
  <c r="E234" i="3"/>
  <c r="D234" i="3"/>
  <c r="G229" i="3"/>
  <c r="G228" i="3"/>
  <c r="G227" i="3"/>
  <c r="D226" i="3"/>
  <c r="C226" i="3"/>
  <c r="C219" i="3"/>
  <c r="G216" i="3"/>
  <c r="G215" i="3"/>
  <c r="G214" i="3"/>
  <c r="G208" i="3"/>
  <c r="D205" i="3"/>
  <c r="C205" i="3"/>
  <c r="D196" i="3"/>
  <c r="C196" i="3"/>
  <c r="D187" i="3"/>
  <c r="C187" i="3"/>
  <c r="F184" i="3"/>
  <c r="F183" i="3"/>
  <c r="F177" i="3"/>
  <c r="D176" i="3"/>
  <c r="C176" i="3"/>
  <c r="E175" i="3"/>
  <c r="E176" i="3" s="1"/>
  <c r="C175" i="3"/>
  <c r="F175" i="3" s="1"/>
  <c r="F174" i="3"/>
  <c r="F176" i="3" s="1"/>
  <c r="E174" i="3"/>
  <c r="C174" i="3"/>
  <c r="J168" i="3"/>
  <c r="I168" i="3"/>
  <c r="H168" i="3"/>
  <c r="F168" i="3"/>
  <c r="E168" i="3"/>
  <c r="D168" i="3"/>
  <c r="C168" i="3"/>
  <c r="L167" i="3"/>
  <c r="K167" i="3"/>
  <c r="L166" i="3"/>
  <c r="K166" i="3"/>
  <c r="K165" i="3"/>
  <c r="G165" i="3"/>
  <c r="G168" i="3" s="1"/>
  <c r="K164" i="3"/>
  <c r="L164" i="3" s="1"/>
  <c r="K163" i="3"/>
  <c r="L163" i="3" s="1"/>
  <c r="K162" i="3"/>
  <c r="L162" i="3" s="1"/>
  <c r="I156" i="3"/>
  <c r="I155" i="3"/>
  <c r="D154" i="3"/>
  <c r="C154" i="3"/>
  <c r="C149" i="3"/>
  <c r="I143" i="3"/>
  <c r="I142" i="3"/>
  <c r="I141" i="3"/>
  <c r="D140" i="3"/>
  <c r="C140" i="3"/>
  <c r="E138" i="3"/>
  <c r="E140" i="3" s="1"/>
  <c r="I136" i="3"/>
  <c r="I135" i="3"/>
  <c r="I134" i="3"/>
  <c r="E133" i="3"/>
  <c r="C133" i="3"/>
  <c r="D129" i="3"/>
  <c r="D133" i="3" s="1"/>
  <c r="E123" i="3"/>
  <c r="C122" i="3"/>
  <c r="D121" i="3"/>
  <c r="C121" i="3" s="1"/>
  <c r="C120" i="3"/>
  <c r="C119" i="3"/>
  <c r="C118" i="3"/>
  <c r="D117" i="3"/>
  <c r="D123" i="3" s="1"/>
  <c r="C117" i="3"/>
  <c r="D107" i="3"/>
  <c r="C107" i="3"/>
  <c r="C104" i="3"/>
  <c r="C116" i="3" s="1"/>
  <c r="C128" i="3" s="1"/>
  <c r="C137" i="3" s="1"/>
  <c r="D102" i="3"/>
  <c r="C102" i="3"/>
  <c r="C97" i="3"/>
  <c r="C96" i="3"/>
  <c r="D94" i="3"/>
  <c r="C94" i="3"/>
  <c r="C92" i="3"/>
  <c r="D79" i="3"/>
  <c r="C79" i="3"/>
  <c r="C77" i="3"/>
  <c r="E70" i="3"/>
  <c r="E68" i="3"/>
  <c r="F68" i="3" s="1"/>
  <c r="F65" i="3"/>
  <c r="E65" i="3"/>
  <c r="F64" i="3"/>
  <c r="E64" i="3"/>
  <c r="F186" i="3" l="1"/>
  <c r="C123" i="3"/>
  <c r="K168" i="3"/>
  <c r="F185" i="3"/>
  <c r="F187" i="3" s="1"/>
  <c r="L165" i="3"/>
  <c r="L168" i="3" s="1"/>
  <c r="L169" i="3" s="1"/>
  <c r="E187" i="3"/>
  <c r="C376" i="2" l="1"/>
  <c r="O308" i="2"/>
  <c r="O307" i="2"/>
  <c r="O306" i="2"/>
  <c r="G306" i="2"/>
  <c r="F306" i="2"/>
  <c r="E306" i="2"/>
  <c r="D306" i="2"/>
  <c r="C306" i="2"/>
  <c r="O305" i="2"/>
  <c r="O304" i="2"/>
  <c r="O303" i="2"/>
  <c r="F303" i="2"/>
  <c r="O302" i="2"/>
  <c r="O301" i="2"/>
  <c r="O300" i="2"/>
  <c r="F300" i="2"/>
  <c r="O299" i="2"/>
  <c r="O298" i="2"/>
  <c r="O297" i="2"/>
  <c r="O296" i="2"/>
  <c r="O295" i="2"/>
  <c r="F295" i="2"/>
  <c r="E295" i="2"/>
  <c r="O294" i="2"/>
  <c r="E294" i="2"/>
  <c r="O293" i="2"/>
  <c r="D293" i="2"/>
  <c r="O292" i="2"/>
  <c r="D292" i="2"/>
  <c r="O291" i="2"/>
  <c r="O290" i="2"/>
  <c r="D290" i="2"/>
  <c r="D295" i="2" s="1"/>
  <c r="O289" i="2"/>
  <c r="O288" i="2"/>
  <c r="O287" i="2"/>
  <c r="O286" i="2"/>
  <c r="O285" i="2"/>
  <c r="D285" i="2"/>
  <c r="C285" i="2"/>
  <c r="E284" i="2"/>
  <c r="E282" i="2"/>
  <c r="O281" i="2"/>
  <c r="E281" i="2"/>
  <c r="O280" i="2"/>
  <c r="E280" i="2"/>
  <c r="E285" i="2" s="1"/>
  <c r="O279" i="2"/>
  <c r="E279" i="2"/>
  <c r="O278" i="2"/>
  <c r="E278" i="2"/>
  <c r="O277" i="2"/>
  <c r="O276" i="2"/>
  <c r="F276" i="2"/>
  <c r="O275" i="2"/>
  <c r="F275" i="2"/>
  <c r="O274" i="2"/>
  <c r="F274" i="2"/>
  <c r="O273" i="2"/>
  <c r="O272" i="2"/>
  <c r="E271" i="2"/>
  <c r="D271" i="2"/>
  <c r="C271" i="2"/>
  <c r="B271" i="2"/>
  <c r="E270" i="2"/>
  <c r="C270" i="2"/>
  <c r="B270" i="2"/>
  <c r="E269" i="2"/>
  <c r="D269" i="2"/>
  <c r="C269" i="2"/>
  <c r="B269" i="2"/>
  <c r="C268" i="2"/>
  <c r="B268" i="2"/>
  <c r="O268" i="2" s="1"/>
  <c r="E266" i="2"/>
  <c r="D266" i="2"/>
  <c r="C266" i="2"/>
  <c r="B266" i="2"/>
  <c r="E265" i="2"/>
  <c r="D265" i="2"/>
  <c r="C265" i="2"/>
  <c r="B265" i="2"/>
  <c r="E264" i="2"/>
  <c r="D264" i="2"/>
  <c r="C264" i="2"/>
  <c r="B264" i="2"/>
  <c r="E263" i="2"/>
  <c r="D263" i="2"/>
  <c r="B263" i="2"/>
  <c r="O262" i="2"/>
  <c r="E262" i="2"/>
  <c r="D262" i="2"/>
  <c r="C262" i="2"/>
  <c r="B262" i="2"/>
  <c r="O261" i="2"/>
  <c r="E261" i="2"/>
  <c r="E272" i="2" s="1"/>
  <c r="D261" i="2"/>
  <c r="D272" i="2" s="1"/>
  <c r="C261" i="2"/>
  <c r="B261" i="2"/>
  <c r="O260" i="2"/>
  <c r="O259" i="2"/>
  <c r="F259" i="2"/>
  <c r="O258" i="2"/>
  <c r="F258" i="2"/>
  <c r="O257" i="2"/>
  <c r="F257" i="2"/>
  <c r="O256" i="2"/>
  <c r="F256" i="2"/>
  <c r="O255" i="2"/>
  <c r="E255" i="2"/>
  <c r="D255" i="2"/>
  <c r="O254" i="2"/>
  <c r="O253" i="2"/>
  <c r="O252" i="2"/>
  <c r="O251" i="2"/>
  <c r="F251" i="2"/>
  <c r="O250" i="2"/>
  <c r="F250" i="2"/>
  <c r="O249" i="2"/>
  <c r="F249" i="2"/>
  <c r="P248" i="2"/>
  <c r="E248" i="2"/>
  <c r="P243" i="2"/>
  <c r="D243" i="2"/>
  <c r="D248" i="2" s="1"/>
  <c r="P242" i="2"/>
  <c r="P241" i="2"/>
  <c r="P240" i="2"/>
  <c r="P239" i="2"/>
  <c r="P238" i="2"/>
  <c r="P237" i="2"/>
  <c r="P236" i="2"/>
  <c r="O235" i="2"/>
  <c r="O234" i="2"/>
  <c r="O233" i="2"/>
  <c r="O232" i="2"/>
  <c r="D232" i="2"/>
  <c r="C232" i="2"/>
  <c r="O231" i="2"/>
  <c r="O230" i="2"/>
  <c r="O229" i="2"/>
  <c r="O228" i="2"/>
  <c r="O227" i="2"/>
  <c r="O226" i="2"/>
  <c r="O225" i="2"/>
  <c r="O224" i="2"/>
  <c r="D224" i="2"/>
  <c r="C224" i="2"/>
  <c r="O220" i="2"/>
  <c r="O219" i="2"/>
  <c r="O218" i="2"/>
  <c r="O217" i="2"/>
  <c r="O216" i="2"/>
  <c r="O215" i="2"/>
  <c r="G215" i="2"/>
  <c r="O214" i="2"/>
  <c r="G214" i="2"/>
  <c r="O213" i="2"/>
  <c r="G213" i="2"/>
  <c r="O212" i="2"/>
  <c r="O211" i="2"/>
  <c r="O210" i="2"/>
  <c r="O209" i="2"/>
  <c r="O208" i="2"/>
  <c r="O207" i="2"/>
  <c r="O206" i="2"/>
  <c r="O205" i="2"/>
  <c r="O204" i="2"/>
  <c r="D204" i="2"/>
  <c r="C204" i="2"/>
  <c r="O203" i="2"/>
  <c r="O202" i="2"/>
  <c r="O201" i="2"/>
  <c r="O200" i="2"/>
  <c r="O199" i="2"/>
  <c r="O198" i="2"/>
  <c r="O197" i="2"/>
  <c r="O196" i="2"/>
  <c r="O195" i="2"/>
  <c r="D195" i="2"/>
  <c r="C195" i="2"/>
  <c r="O194" i="2"/>
  <c r="O193" i="2"/>
  <c r="O192" i="2"/>
  <c r="O191" i="2"/>
  <c r="O190" i="2"/>
  <c r="O189" i="2"/>
  <c r="O188" i="2"/>
  <c r="O187" i="2"/>
  <c r="O186" i="2"/>
  <c r="F186" i="2"/>
  <c r="E186" i="2"/>
  <c r="D186" i="2"/>
  <c r="O185" i="2"/>
  <c r="C185" i="2"/>
  <c r="C186" i="2" s="1"/>
  <c r="O184" i="2"/>
  <c r="O183" i="2"/>
  <c r="O182" i="2"/>
  <c r="D182" i="2"/>
  <c r="O181" i="2"/>
  <c r="O180" i="2"/>
  <c r="O179" i="2"/>
  <c r="O178" i="2"/>
  <c r="O177" i="2"/>
  <c r="O176" i="2"/>
  <c r="F176" i="2"/>
  <c r="D175" i="2"/>
  <c r="C175" i="2"/>
  <c r="F174" i="2"/>
  <c r="F173" i="2"/>
  <c r="F175" i="2" s="1"/>
  <c r="E173" i="2"/>
  <c r="E175" i="2" s="1"/>
  <c r="O171" i="2"/>
  <c r="O170" i="2"/>
  <c r="O169" i="2"/>
  <c r="J167" i="2"/>
  <c r="I167" i="2"/>
  <c r="H167" i="2"/>
  <c r="F167" i="2"/>
  <c r="E167" i="2"/>
  <c r="K166" i="2"/>
  <c r="L166" i="2" s="1"/>
  <c r="D166" i="2"/>
  <c r="L165" i="2"/>
  <c r="K165" i="2"/>
  <c r="G165" i="2"/>
  <c r="D165" i="2"/>
  <c r="L164" i="2"/>
  <c r="K164" i="2"/>
  <c r="G164" i="2"/>
  <c r="D164" i="2"/>
  <c r="L163" i="2"/>
  <c r="K163" i="2"/>
  <c r="D163" i="2"/>
  <c r="K162" i="2"/>
  <c r="L162" i="2" s="1"/>
  <c r="D162" i="2"/>
  <c r="K161" i="2"/>
  <c r="K167" i="2" s="1"/>
  <c r="G161" i="2"/>
  <c r="G167" i="2" s="1"/>
  <c r="D153" i="2"/>
  <c r="C153" i="2"/>
  <c r="I140" i="2"/>
  <c r="I139" i="2"/>
  <c r="I138" i="2"/>
  <c r="D137" i="2"/>
  <c r="C137" i="2"/>
  <c r="I131" i="2"/>
  <c r="I130" i="2"/>
  <c r="I129" i="2"/>
  <c r="D128" i="2"/>
  <c r="C128" i="2"/>
  <c r="D118" i="2"/>
  <c r="C118" i="2"/>
  <c r="C102" i="2"/>
  <c r="C97" i="2"/>
  <c r="C86" i="2" s="1"/>
  <c r="C88" i="2" s="1"/>
  <c r="C90" i="2"/>
  <c r="C99" i="2" s="1"/>
  <c r="C85" i="2"/>
  <c r="C75" i="2"/>
  <c r="C74" i="2"/>
  <c r="C73" i="2"/>
  <c r="C72" i="2"/>
  <c r="E66" i="2"/>
  <c r="D66" i="2"/>
  <c r="E64" i="2"/>
  <c r="D64" i="2"/>
  <c r="F61" i="2"/>
  <c r="E61" i="2"/>
  <c r="E60" i="2"/>
  <c r="D60" i="2"/>
  <c r="L161" i="2" l="1"/>
  <c r="L167" i="2" s="1"/>
  <c r="D161" i="2"/>
  <c r="D167" i="2" s="1"/>
  <c r="C346" i="1" l="1"/>
  <c r="G273" i="1"/>
  <c r="E273" i="1"/>
  <c r="D273" i="1"/>
  <c r="C273" i="1"/>
  <c r="F272" i="1"/>
  <c r="F271" i="1"/>
  <c r="F270" i="1"/>
  <c r="F269" i="1"/>
  <c r="F268" i="1"/>
  <c r="F267" i="1"/>
  <c r="F273" i="1" s="1"/>
  <c r="E263" i="1"/>
  <c r="C263" i="1"/>
  <c r="F262" i="1"/>
  <c r="F261" i="1"/>
  <c r="F263" i="1" s="1"/>
  <c r="F260" i="1"/>
  <c r="D260" i="1"/>
  <c r="D259" i="1"/>
  <c r="D263" i="1" s="1"/>
  <c r="C255" i="1"/>
  <c r="E254" i="1"/>
  <c r="D254" i="1"/>
  <c r="D253" i="1"/>
  <c r="C253" i="1"/>
  <c r="E253" i="1" s="1"/>
  <c r="D252" i="1"/>
  <c r="D255" i="1" s="1"/>
  <c r="C252" i="1"/>
  <c r="E252" i="1" s="1"/>
  <c r="E251" i="1"/>
  <c r="E247" i="1"/>
  <c r="D246" i="1"/>
  <c r="D245" i="1"/>
  <c r="D247" i="1" s="1"/>
  <c r="F235" i="1"/>
  <c r="F233" i="1"/>
  <c r="E233" i="1"/>
  <c r="B233" i="1"/>
  <c r="D232" i="1"/>
  <c r="B232" i="1"/>
  <c r="E231" i="1"/>
  <c r="E235" i="1" s="1"/>
  <c r="D230" i="1"/>
  <c r="D235" i="1" s="1"/>
  <c r="B230" i="1"/>
  <c r="B229" i="1"/>
  <c r="E224" i="1"/>
  <c r="D224" i="1"/>
  <c r="E216" i="1"/>
  <c r="D216" i="1"/>
  <c r="D204" i="1"/>
  <c r="C204" i="1"/>
  <c r="D197" i="1"/>
  <c r="C197" i="1"/>
  <c r="B194" i="1"/>
  <c r="B231" i="1" s="1"/>
  <c r="N192" i="1"/>
  <c r="N191" i="1"/>
  <c r="N190" i="1"/>
  <c r="N189" i="1"/>
  <c r="N188" i="1"/>
  <c r="N187" i="1"/>
  <c r="N186" i="1"/>
  <c r="N185" i="1"/>
  <c r="E184" i="1"/>
  <c r="D184" i="1"/>
  <c r="N178" i="1"/>
  <c r="N177" i="1"/>
  <c r="N176" i="1"/>
  <c r="N175" i="1"/>
  <c r="F175" i="1"/>
  <c r="E174" i="1"/>
  <c r="D174" i="1"/>
  <c r="C174" i="1"/>
  <c r="F173" i="1"/>
  <c r="F172" i="1"/>
  <c r="F174" i="1" s="1"/>
  <c r="N170" i="1"/>
  <c r="N169" i="1"/>
  <c r="N168" i="1"/>
  <c r="J167" i="1"/>
  <c r="I167" i="1"/>
  <c r="H167" i="1"/>
  <c r="F167" i="1"/>
  <c r="E167" i="1"/>
  <c r="C167" i="1"/>
  <c r="L166" i="1"/>
  <c r="G165" i="1"/>
  <c r="L165" i="1" s="1"/>
  <c r="L164" i="1"/>
  <c r="K164" i="1"/>
  <c r="L163" i="1"/>
  <c r="K163" i="1"/>
  <c r="D163" i="1"/>
  <c r="K162" i="1"/>
  <c r="L162" i="1" s="1"/>
  <c r="D162" i="1"/>
  <c r="L161" i="1"/>
  <c r="K161" i="1"/>
  <c r="G161" i="1"/>
  <c r="K160" i="1"/>
  <c r="K167" i="1" s="1"/>
  <c r="G160" i="1"/>
  <c r="G167" i="1" s="1"/>
  <c r="D160" i="1"/>
  <c r="D167" i="1" s="1"/>
  <c r="G154" i="1"/>
  <c r="F154" i="1"/>
  <c r="F151" i="1"/>
  <c r="I142" i="1"/>
  <c r="I141" i="1"/>
  <c r="I140" i="1"/>
  <c r="E139" i="1"/>
  <c r="F138" i="1"/>
  <c r="F139" i="1" s="1"/>
  <c r="E132" i="1"/>
  <c r="I131" i="1"/>
  <c r="I130" i="1"/>
  <c r="I129" i="1"/>
  <c r="F128" i="1"/>
  <c r="E128" i="1"/>
  <c r="I122" i="1"/>
  <c r="I121" i="1"/>
  <c r="F119" i="1"/>
  <c r="E119" i="1"/>
  <c r="F118" i="1"/>
  <c r="E108" i="1"/>
  <c r="D108" i="1"/>
  <c r="D97" i="1"/>
  <c r="D88" i="1" s="1"/>
  <c r="D90" i="1" s="1"/>
  <c r="D92" i="1"/>
  <c r="D89" i="1"/>
  <c r="D87" i="1"/>
  <c r="E76" i="1"/>
  <c r="C74" i="1"/>
  <c r="C76" i="1" s="1"/>
  <c r="C73" i="1"/>
  <c r="C75" i="1" s="1"/>
  <c r="F68" i="1"/>
  <c r="F67" i="1"/>
  <c r="F66" i="1"/>
  <c r="F65" i="1"/>
  <c r="E65" i="1"/>
  <c r="D65" i="1"/>
  <c r="F64" i="1"/>
  <c r="F63" i="1"/>
  <c r="F62" i="1"/>
  <c r="E62" i="1"/>
  <c r="F61" i="1"/>
  <c r="D61" i="1" s="1"/>
  <c r="E61" i="1"/>
  <c r="E255" i="1" l="1"/>
  <c r="L160" i="1"/>
  <c r="L167" i="1" s="1"/>
</calcChain>
</file>

<file path=xl/sharedStrings.xml><?xml version="1.0" encoding="utf-8"?>
<sst xmlns="http://schemas.openxmlformats.org/spreadsheetml/2006/main" count="2228" uniqueCount="809">
  <si>
    <t>Descripción</t>
  </si>
  <si>
    <t>Saldo</t>
  </si>
  <si>
    <t>NOTAS A LOS ESTADOS FINANCIEROS</t>
  </si>
  <si>
    <t>Activo</t>
  </si>
  <si>
    <t>Ingresos</t>
  </si>
  <si>
    <t>Nota 1.- INFORMACIÓN BÁSICA DE LA SOCIEDAD</t>
  </si>
  <si>
    <t>Activo Corriente</t>
  </si>
  <si>
    <t>Ingresos Operativos</t>
  </si>
  <si>
    <t>Disponibilidades</t>
  </si>
  <si>
    <t>Ventas De Mercaderías Gravadas Por el IVA</t>
  </si>
  <si>
    <t>1.1 Naturaleza jurídica de las Actividades de la sociedad:</t>
  </si>
  <si>
    <t>Fondos Fijos</t>
  </si>
  <si>
    <t>Venta de  Ganados Vacunos - Gravadas</t>
  </si>
  <si>
    <t>PROCAMPO GERENCIAMIENTOS SOCIEDAD ANÓNIMA ha sido constituida legalmente bajo las leyes de la República del Paraguay. Su constitución ha sido formalizada ante el escribano Publico Luis Enrique Peroni Giralt  por Escritura Publica N.º 243 en fecha 21 de marzo de 2019. Se encuentra inscripta en los Registros Públicos de Comercio, bajo el Número 18767 serie 1 folio 1 y siguientes, de la sección contratos de fecha 24 de abril  de 2019. .</t>
  </si>
  <si>
    <t>Fondos Fijos M/L</t>
  </si>
  <si>
    <t>Servicios Gravados</t>
  </si>
  <si>
    <t>Bancos</t>
  </si>
  <si>
    <t>Servicios De Administración de Campo</t>
  </si>
  <si>
    <t>Banco M/L</t>
  </si>
  <si>
    <t>Ingresos a Recuperar Cuarzo</t>
  </si>
  <si>
    <t>Inversiones Financieras Temporarales</t>
  </si>
  <si>
    <t>Recupero De Gastos</t>
  </si>
  <si>
    <t>Nota 2.- Principales políticas y prácticas contables aplicadas.</t>
  </si>
  <si>
    <t>Inversiones Financieras M/L - Temporales</t>
  </si>
  <si>
    <t>Intereses Cobrados por Inversiones Temporarias</t>
  </si>
  <si>
    <t>Inversiones Financieras M/E - Temporales</t>
  </si>
  <si>
    <t>Utilidad por Valuación VPP -  Inversiones Permanentes</t>
  </si>
  <si>
    <r>
      <rPr>
        <b/>
        <sz val="9"/>
        <rFont val="Calibri"/>
        <family val="2"/>
        <scheme val="minor"/>
      </rPr>
      <t>2.1</t>
    </r>
    <r>
      <rPr>
        <sz val="9"/>
        <rFont val="Calibri"/>
        <family val="2"/>
        <scheme val="minor"/>
      </rPr>
      <t xml:space="preserve"> Los Estados Financieros han sido preparados de acuerdo al Capitulo 9.  Normas para la elaboración y presentación de Estados Financieros de las Casasas de Bolsa, de la Resolución 30/21  y corresponden al ejercicio cerrado el 30 de junio de 2022.</t>
    </r>
  </si>
  <si>
    <t>Créditos</t>
  </si>
  <si>
    <t>Venta de Instrumentos Financieros</t>
  </si>
  <si>
    <t>Deudores Por Ventas</t>
  </si>
  <si>
    <t>Intereses Devengados a Accionistas, Directores y Entidades Vinculadas</t>
  </si>
  <si>
    <t xml:space="preserve">2.2. La moneda de cuenta </t>
  </si>
  <si>
    <t>Cuentas A Cobrar A Socios O A Entidades Vinculadas</t>
  </si>
  <si>
    <t>Nacimientos</t>
  </si>
  <si>
    <t>Cuentas A Cobrar Accionistas M/L</t>
  </si>
  <si>
    <t>Valuación VM Activos Biologicos</t>
  </si>
  <si>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6.837,90 Gs., Tipo Vendedor  para los pasivos 1 USD = 6.850,05</t>
  </si>
  <si>
    <t xml:space="preserve">Cuentas a Cobrar a Cattle Investment M/L </t>
  </si>
  <si>
    <t>(-) Descuentos Concedidos y Obtenidos</t>
  </si>
  <si>
    <t>Créditos Por Impuestos Corrientes</t>
  </si>
  <si>
    <t>Descuentos Concedidos a Clientes y de Proveedores</t>
  </si>
  <si>
    <t>2.3 Política de Constitución de Previsiones:</t>
  </si>
  <si>
    <t>Iva - Crédito Fiscal 10%</t>
  </si>
  <si>
    <t>Egresos Operativos</t>
  </si>
  <si>
    <t>Anticipo A Proveedores</t>
  </si>
  <si>
    <t>Costo De Ventas</t>
  </si>
  <si>
    <t>La entidad no realiza constitución de previsiones.</t>
  </si>
  <si>
    <t>Anticipos A Proveedores Locales. M/L</t>
  </si>
  <si>
    <t>Costo De Ventas - Otros Ingresos-</t>
  </si>
  <si>
    <t>Cuentas a Cobrar a Terceros (Recuperos)</t>
  </si>
  <si>
    <t xml:space="preserve">Costos de Ventas de Instrumentos Financieros - Inversiones </t>
  </si>
  <si>
    <t xml:space="preserve">2.4 Bienes de Uso </t>
  </si>
  <si>
    <t>Cuentas a Cobrar a Cuarzo M/L</t>
  </si>
  <si>
    <t>Costos - Gastos Recuperados- Cuarzo</t>
  </si>
  <si>
    <t xml:space="preserve"> </t>
  </si>
  <si>
    <t>Cuentas a Cobrar a Fondo Ganadero M/L</t>
  </si>
  <si>
    <t>Costo De Ventas Ganado Vacuno por Tenencia</t>
  </si>
  <si>
    <t>Los bienes de uso se exponen a sus costos históricos. La política de depreciación adoptada es a partir del año siguiente a la incorporación. Lo bienes de uso serán depreciados por un sistema lineal, de conformidad con los años de vida útil estimada, aplicada sobre el saldo neto del valor residual. La firma no realiza ajustes por inflación. A partir, del ejercicio 2020, los bienes del Activo Fijo  no fueron revaluados, atendiendo las reglamentaciones de la Administración Tributaria.</t>
  </si>
  <si>
    <t>Inventarios</t>
  </si>
  <si>
    <t>Costo de Venta Ganado Vacuno - Compras</t>
  </si>
  <si>
    <t>Activos Biológicos En Producción</t>
  </si>
  <si>
    <t>Mortandad y Consumo de Ganado Vacuno</t>
  </si>
  <si>
    <t>Ganado Vacuno en Producción - Cría y Engorde</t>
  </si>
  <si>
    <t>Costo por Absorción - Ganado Vacuno -</t>
  </si>
  <si>
    <t>2.5 – Valuación de las Inversiones</t>
  </si>
  <si>
    <t>(+) Nacimientos</t>
  </si>
  <si>
    <t>Gastos De Ventas O Comercialización</t>
  </si>
  <si>
    <t>(-) Mortandad</t>
  </si>
  <si>
    <t xml:space="preserve">Otros Gastos de Ventas </t>
  </si>
  <si>
    <t xml:space="preserve"> Las inversiones (Bonos y CDA en cartera), se exponen a sus valores nominales. Las diferencias  se reconocen en el estado de resultados en el rubro intereses ganados.</t>
  </si>
  <si>
    <t>Costos de Transformación Diferidos</t>
  </si>
  <si>
    <t>Formularios y Guías  por ventas</t>
  </si>
  <si>
    <t>Vacunas</t>
  </si>
  <si>
    <t>Gastos De Administración</t>
  </si>
  <si>
    <t>2.6 Política de Reconocimiento de Ingresos:</t>
  </si>
  <si>
    <t>Antiparasitarios y Reconstituyentes</t>
  </si>
  <si>
    <t>Sueldos Y Otras Remuneraciones Al Person</t>
  </si>
  <si>
    <t>Instrumentos, Materiales para análisis</t>
  </si>
  <si>
    <t>Sueldos Y Jornales</t>
  </si>
  <si>
    <t>Los ingresos son reconocidos con base en el criterio de lo devengado, de conformidad con las disposiciones de las Normas Contables, y las disposiciones de la Administración Tributaria.</t>
  </si>
  <si>
    <t>Inseminación Artificial</t>
  </si>
  <si>
    <t>Aporte Patronal</t>
  </si>
  <si>
    <t>Caravanas y Carimbos</t>
  </si>
  <si>
    <t>Otros Beneficios Al Personal</t>
  </si>
  <si>
    <t>Balanceados y Otros</t>
  </si>
  <si>
    <t>Aguinaldos</t>
  </si>
  <si>
    <t>2.7 Normas a para  Consolidación de estados financieros:</t>
  </si>
  <si>
    <t>(-) Costos por Absorción del Ejercicio - Costeo</t>
  </si>
  <si>
    <t>Sueldos y Jornales GND</t>
  </si>
  <si>
    <t>Gastos Pagados Por Adelantado</t>
  </si>
  <si>
    <t>Aguinaldos GND</t>
  </si>
  <si>
    <t>La entidad No ha consolidado estados financieros, con Cattle SA y Repro SRL, en este periodo.</t>
  </si>
  <si>
    <t>Intereses a Devengar M/L</t>
  </si>
  <si>
    <t>Remuneración Personal Superior</t>
  </si>
  <si>
    <t>Activo No Corriente</t>
  </si>
  <si>
    <t xml:space="preserve">2.8 Gastos de Constitución y Organización </t>
  </si>
  <si>
    <t>Inversiones Financieras Permanentes</t>
  </si>
  <si>
    <t>Otros Gastos Administrativos</t>
  </si>
  <si>
    <t>Inversiones Permanentes  En Entidades Vinculadas</t>
  </si>
  <si>
    <t>Servicios Contratados</t>
  </si>
  <si>
    <t xml:space="preserve">Representa los gastos preoperativos efectuados en el periodo de formación, y corresponden a trámites inherentes a la gestión de apertura. </t>
  </si>
  <si>
    <t>Inversiones Permanentes  En Entidades Vinculadas M/L</t>
  </si>
  <si>
    <t>Servicios Personales</t>
  </si>
  <si>
    <t>Inversiones Permanentes - Acciones en Catlte SA</t>
  </si>
  <si>
    <t>Alquileres</t>
  </si>
  <si>
    <t>Nota 3.- Cambio de políticas y procedimientos de contabilidad</t>
  </si>
  <si>
    <t>Valuación VPP  de  Acciones en Empresas Vinculadas</t>
  </si>
  <si>
    <t>Agua, Luz, Teléfono E Internet</t>
  </si>
  <si>
    <t>(-) Devaluación VPP de Acciones en Empresas Vinculadas</t>
  </si>
  <si>
    <t>Movilidad</t>
  </si>
  <si>
    <t>La Sociedad  no ha cambiado, ni tiene previsto cambiar sus políticas y/o procedimientos contables.</t>
  </si>
  <si>
    <t>Inversiones Permanentes - Acciones en REPRO</t>
  </si>
  <si>
    <t>Reparaciones Y Mantenimientos</t>
  </si>
  <si>
    <t>Propiedad, Planta Y Equipo</t>
  </si>
  <si>
    <t>Seguros Devengados</t>
  </si>
  <si>
    <t xml:space="preserve">Nota 4.- Criterios específicos de valuación </t>
  </si>
  <si>
    <t>Rodados /Transportes</t>
  </si>
  <si>
    <t>Útiles De Oficina</t>
  </si>
  <si>
    <t>Muebles, Útiles Y Enseres</t>
  </si>
  <si>
    <t>Impuestos, Patentes, Tasas Y Otras Contr</t>
  </si>
  <si>
    <t>A-   Valuación en moneda extranjera</t>
  </si>
  <si>
    <t>Equipos De Informática</t>
  </si>
  <si>
    <t>Multas Y Sanciones</t>
  </si>
  <si>
    <t>Equipos de telecomunicación</t>
  </si>
  <si>
    <t>Comunicaciones Y Progagandas</t>
  </si>
  <si>
    <t>Periodo Actual</t>
  </si>
  <si>
    <t>Ejercicio Anterior</t>
  </si>
  <si>
    <t>(-) Depreciación Acumulada</t>
  </si>
  <si>
    <t>Uniforme</t>
  </si>
  <si>
    <t>Tipo de cambio comprador</t>
  </si>
  <si>
    <t>(-) Depreciación Acumulada Propiedad, Planta Y Equipo</t>
  </si>
  <si>
    <t>Gastos No Deducibles</t>
  </si>
  <si>
    <t>Tipo de cambio vendedor</t>
  </si>
  <si>
    <t>Cargos Diferidos</t>
  </si>
  <si>
    <t>Dominios Y Suscripciones</t>
  </si>
  <si>
    <t>Gastos De Constitución</t>
  </si>
  <si>
    <t>Gastos de Estancia</t>
  </si>
  <si>
    <t>B-   Posición en moneda extranjera</t>
  </si>
  <si>
    <t>(-) Amortización Acumulada</t>
  </si>
  <si>
    <t>Iva Gnd</t>
  </si>
  <si>
    <t>Licencias, Marcas Y Patentes</t>
  </si>
  <si>
    <t>Gastos De Mensajeria</t>
  </si>
  <si>
    <t>ACTIVOS Y PASIVOS EN MONEDA EXTRANJERA</t>
  </si>
  <si>
    <t>Movilidad y Gastos de viajes al interior - Estancia</t>
  </si>
  <si>
    <t>Detalle</t>
  </si>
  <si>
    <t>Moneda extranjera clase</t>
  </si>
  <si>
    <t>Moneda extranjera monto</t>
  </si>
  <si>
    <t>Cambio vigente</t>
  </si>
  <si>
    <t>Saldo periodo actual (Guaraníes)</t>
  </si>
  <si>
    <t>Pasivo</t>
  </si>
  <si>
    <t>Gastos Varios</t>
  </si>
  <si>
    <t xml:space="preserve">Activos </t>
  </si>
  <si>
    <t>Pasivo Corriente</t>
  </si>
  <si>
    <t>Gastos de Provistas Estancia</t>
  </si>
  <si>
    <t>Activos Corrientes</t>
  </si>
  <si>
    <t>USD</t>
  </si>
  <si>
    <t>Acreedores Comerciales</t>
  </si>
  <si>
    <t>IVA Gastos</t>
  </si>
  <si>
    <t>Comisiones a cobrar corto plazo</t>
  </si>
  <si>
    <t>Proveedores Locales M/L</t>
  </si>
  <si>
    <t>Gastos Bancarios Y Financieros</t>
  </si>
  <si>
    <t>Activos No Corrientes</t>
  </si>
  <si>
    <t>Proveedores Locales M/E</t>
  </si>
  <si>
    <t>Intereses Pagados A Entidades Bancarias</t>
  </si>
  <si>
    <t>(Detallar)</t>
  </si>
  <si>
    <t>Tarjeta de Crédito a Pagar - Banco Itaú</t>
  </si>
  <si>
    <t>Pasivos Corrientes</t>
  </si>
  <si>
    <t>Deudas Financieras</t>
  </si>
  <si>
    <t>Otros Intereses Pagados</t>
  </si>
  <si>
    <t>Préstamos Del Dueño, Socios O Entidades Vinculadas</t>
  </si>
  <si>
    <t>Diferencia De Cambio</t>
  </si>
  <si>
    <t>Pasivos No Corrientes</t>
  </si>
  <si>
    <t>Préstamos Del Dueño, Socios O Entidades Vinculadas  M/L</t>
  </si>
  <si>
    <t xml:space="preserve">Intereses A Pagar </t>
  </si>
  <si>
    <t>Utilidad Por Diferencia De Cambio</t>
  </si>
  <si>
    <t>Intereses A Pagar M/L</t>
  </si>
  <si>
    <t>Perdida Por Diferencia De Cambio</t>
  </si>
  <si>
    <t>C-   Diferencia de cambio en moneda extranjera</t>
  </si>
  <si>
    <t>Otras Cuentas Por Pagar</t>
  </si>
  <si>
    <t>Depreciaciones Y Amortizaciones De Activ</t>
  </si>
  <si>
    <t>Impuesto A La Renta A Pagar</t>
  </si>
  <si>
    <t>Depreciaciones Del Ejercicio</t>
  </si>
  <si>
    <t>Concepto</t>
  </si>
  <si>
    <t>Tipo de Cambio Actual</t>
  </si>
  <si>
    <t>Monto ajustado periodo actual guaraníes</t>
  </si>
  <si>
    <t>Provisiones</t>
  </si>
  <si>
    <t>Amortizaciones Del Ejercicio</t>
  </si>
  <si>
    <t>Ganancias por valuación de activos monetarios en moneda extranjera(*)</t>
  </si>
  <si>
    <t>Sueldos A Pagar</t>
  </si>
  <si>
    <t>Otros Resultados No Operativos</t>
  </si>
  <si>
    <t>Ganancias por valuación de pasivos monetarios en moneda extranjera</t>
  </si>
  <si>
    <t>Ips A Pagar</t>
  </si>
  <si>
    <t>Pérdida Extraordinarias</t>
  </si>
  <si>
    <t>Perdidas por valuación de activos monetarios en moneda extranjera (*)</t>
  </si>
  <si>
    <t>Ingresos Diferidos</t>
  </si>
  <si>
    <t>Pérdida En Devaluación  De Inversiones Permanentes</t>
  </si>
  <si>
    <t>Perdidas por valuación de pasivos monetarios en moneda extranjera</t>
  </si>
  <si>
    <t>Anticipos De Clientes</t>
  </si>
  <si>
    <t>Impuesto A La Renta</t>
  </si>
  <si>
    <t>Anticipos De Clientes M/L</t>
  </si>
  <si>
    <t>Interes a Devengar</t>
  </si>
  <si>
    <t>Nota 5.- Composición de cuentas</t>
  </si>
  <si>
    <t>Interes a Devengar M/L</t>
  </si>
  <si>
    <t>Reserva Legal</t>
  </si>
  <si>
    <t>Patrimonio Neto</t>
  </si>
  <si>
    <t>Reserva Legal del Ejercicio</t>
  </si>
  <si>
    <t>5.1-   DIPONIBILIDADES</t>
  </si>
  <si>
    <t>Capital</t>
  </si>
  <si>
    <t>Capital Integrado</t>
  </si>
  <si>
    <t>Efectivos en moneda nacional y extranjera en bancos disponibles en la empresa y bancos de plaza</t>
  </si>
  <si>
    <t>Capital Suscripto</t>
  </si>
  <si>
    <t>Reservas</t>
  </si>
  <si>
    <t>DISPONIBILIDADES</t>
  </si>
  <si>
    <t>Fondo Fijo</t>
  </si>
  <si>
    <t>Resultados</t>
  </si>
  <si>
    <t>Resultado Del Ejercicio</t>
  </si>
  <si>
    <t>Valores al Cobro</t>
  </si>
  <si>
    <t>TOTAL</t>
  </si>
  <si>
    <t>BANCOS</t>
  </si>
  <si>
    <t>Banco Itaú Cta.Cte.u$s.</t>
  </si>
  <si>
    <t>Banco Itaú Cta.Cte.Gs.</t>
  </si>
  <si>
    <t>Banco Regional Cta.Cte.u$s.</t>
  </si>
  <si>
    <t>Banco Regional Cta.Cte.Gs.</t>
  </si>
  <si>
    <t xml:space="preserve">5.2 -  INVERSIONES: </t>
  </si>
  <si>
    <t>Saldo en cartera de  bonos y certificado de depósitos de ahorros, valuados al precio de mercado de acuerdo al siguiente detalle:</t>
  </si>
  <si>
    <t>Inversiones en Cuenta Cash</t>
  </si>
  <si>
    <t>CORTO PLAZO</t>
  </si>
  <si>
    <t>LARGO PLAZO</t>
  </si>
  <si>
    <t>Investor Casa de Bolsa S.A. Gs</t>
  </si>
  <si>
    <t>Investor Casa de Bolsa S.A. U$S</t>
  </si>
  <si>
    <r>
      <t xml:space="preserve">A)    </t>
    </r>
    <r>
      <rPr>
        <b/>
        <sz val="9"/>
        <color indexed="8"/>
        <rFont val="Calibri"/>
        <family val="2"/>
        <scheme val="minor"/>
      </rPr>
      <t>TITULOS DE RENTA FIJA GS</t>
    </r>
  </si>
  <si>
    <t>TITULOS EN CARTERA GS.</t>
  </si>
  <si>
    <t>Bonos Corporativos</t>
  </si>
  <si>
    <t>Ganancias A Realizar Bonos Corp.</t>
  </si>
  <si>
    <t>Bonos Subordinados</t>
  </si>
  <si>
    <t>Ganancias A Realizar Bonos Sub.</t>
  </si>
  <si>
    <t>Colocaciones Privadas</t>
  </si>
  <si>
    <t>Intereses A Cobrar Por Inversiones</t>
  </si>
  <si>
    <t>TOTAL TITULOS EN CARTERA GS.</t>
  </si>
  <si>
    <r>
      <t xml:space="preserve">B)    </t>
    </r>
    <r>
      <rPr>
        <b/>
        <sz val="9"/>
        <color indexed="8"/>
        <rFont val="Calibri"/>
        <family val="2"/>
        <scheme val="minor"/>
      </rPr>
      <t>TITULOS DE RENTA VARIABLE GS</t>
    </r>
  </si>
  <si>
    <t xml:space="preserve">Acciones </t>
  </si>
  <si>
    <t>Ganancias A Realizar Cda</t>
  </si>
  <si>
    <t>TOTAL ACCIONES EN CARTERA GS.</t>
  </si>
  <si>
    <r>
      <t>C)    INVERSIONES PERMANENTES EN EMPRESAS VINCULADAS</t>
    </r>
    <r>
      <rPr>
        <b/>
        <sz val="9"/>
        <color indexed="8"/>
        <rFont val="Calibri"/>
        <family val="2"/>
        <scheme val="minor"/>
      </rPr>
      <t xml:space="preserve"> GS</t>
    </r>
  </si>
  <si>
    <t>Acciones En Cattle Investments</t>
  </si>
  <si>
    <t>Valuación Vpp</t>
  </si>
  <si>
    <t>DeValuación Vpp</t>
  </si>
  <si>
    <t>Inversiones en Repro</t>
  </si>
  <si>
    <t>5.3 - CUENTAS A COBRAR</t>
  </si>
  <si>
    <t>CREDITOS</t>
  </si>
  <si>
    <t>Clientes Gs</t>
  </si>
  <si>
    <t>Clientes U$S</t>
  </si>
  <si>
    <t>Anticipo Impuesto A La Renta</t>
  </si>
  <si>
    <t>Iva Crédito Fiscal</t>
  </si>
  <si>
    <t>Cuentas A Cobrar Otros Gs</t>
  </si>
  <si>
    <t>Cuentas A Cobrar Otros U$S</t>
  </si>
  <si>
    <t>Anticipos A Proveedores Locales Gs</t>
  </si>
  <si>
    <t>Anticipos A Proveedores Locales U$S</t>
  </si>
  <si>
    <t>Anticipo al Personal</t>
  </si>
  <si>
    <t>5.4-  BIENES DE USOS</t>
  </si>
  <si>
    <t>CUENTAS</t>
  </si>
  <si>
    <t>VALORES ORIGINALES</t>
  </si>
  <si>
    <t>DEPRECIACIONES</t>
  </si>
  <si>
    <t>VALOR NETO CONT.</t>
  </si>
  <si>
    <t>SALDO ANT.</t>
  </si>
  <si>
    <t>ALTAS</t>
  </si>
  <si>
    <t xml:space="preserve">BAJAS </t>
  </si>
  <si>
    <t>REVALUO</t>
  </si>
  <si>
    <t>SALDO AL CIERRE DEL EJERCICIO</t>
  </si>
  <si>
    <t>SALDO AL CIERRE</t>
  </si>
  <si>
    <t>Rodados</t>
  </si>
  <si>
    <t>Muebles Y Útiles</t>
  </si>
  <si>
    <t>Equipos de Telecomunicaciones</t>
  </si>
  <si>
    <t>Herramientas</t>
  </si>
  <si>
    <t>Maquinarias</t>
  </si>
  <si>
    <t>Mejora En Predio Ajeno</t>
  </si>
  <si>
    <t>5.5-  CARGOS DIFERIDOS</t>
  </si>
  <si>
    <t>CONCEPTO</t>
  </si>
  <si>
    <t>SALDO INICIAL</t>
  </si>
  <si>
    <t xml:space="preserve">AUMENTOS </t>
  </si>
  <si>
    <t xml:space="preserve">AMORTIZACIONES </t>
  </si>
  <si>
    <t>SALDO NETO FINAL</t>
  </si>
  <si>
    <t>Gastos De Desarrollo</t>
  </si>
  <si>
    <t>Total actual</t>
  </si>
  <si>
    <t>Total ejercicio anterior</t>
  </si>
  <si>
    <t>5.6- INTANGIBLES</t>
  </si>
  <si>
    <t>ACTIVOS INTANGIBLES</t>
  </si>
  <si>
    <t>Sistemas Informáticos</t>
  </si>
  <si>
    <t>Desarrollo De Sistema Web</t>
  </si>
  <si>
    <t>Menos Amortizaciones</t>
  </si>
  <si>
    <t>5.7- OTROS ACTIVOS CORRIENTES Y NO CORRIENTES</t>
  </si>
  <si>
    <t>N/A</t>
  </si>
  <si>
    <t>5.8- PRESTAMOS FINANCIEROS A CORTO Y LARGO PLAZO</t>
  </si>
  <si>
    <t>INSTITUCION</t>
  </si>
  <si>
    <t xml:space="preserve">Cattle Sa </t>
  </si>
  <si>
    <t xml:space="preserve">Incubate Sa </t>
  </si>
  <si>
    <t>Intereses a Pagar - GS</t>
  </si>
  <si>
    <t>Intereses a Pagar-USD</t>
  </si>
  <si>
    <t>5.9- DOCUMENTOS Y CUENTAS POR PAGAR (CORTO Y LARGO PLAZO)</t>
  </si>
  <si>
    <t>CONCEPTO (TIPO DE OPERACIÓN O SERVICIO)</t>
  </si>
  <si>
    <t>Impuestos A Pagar</t>
  </si>
  <si>
    <t>Otras Cuentas Por Pagar M/L</t>
  </si>
  <si>
    <t xml:space="preserve">Total </t>
  </si>
  <si>
    <t>G - CUENTAS VARIAS A PAGAR</t>
  </si>
  <si>
    <t>Proveedor</t>
  </si>
  <si>
    <t>Proveedores En Gs</t>
  </si>
  <si>
    <t>Proveedores En U$S</t>
  </si>
  <si>
    <t>Tarjeta de Crédito</t>
  </si>
  <si>
    <t>Sobregiro de Banco y Otras Entidades Financieras M/E</t>
  </si>
  <si>
    <t>Anticipos a Clientes Gs</t>
  </si>
  <si>
    <t>Anticipos A Clientes U$S</t>
  </si>
  <si>
    <t>Intereses a Devengar Gs.</t>
  </si>
  <si>
    <t>H.- PROVISIONES</t>
  </si>
  <si>
    <t>DEUDAS FISCALES Y SOCIALES</t>
  </si>
  <si>
    <t>5.10- CUENTAS A PAGAR A PERSONAS Y EMPRESAS RELACIONADAS (CORTO Y LARGO PLAZO)</t>
  </si>
  <si>
    <t xml:space="preserve">CONCEPTO </t>
  </si>
  <si>
    <t xml:space="preserve">TIPO DE OPERACIONES </t>
  </si>
  <si>
    <t>Gs</t>
  </si>
  <si>
    <t>Dólares</t>
  </si>
  <si>
    <t xml:space="preserve">Prestamo </t>
  </si>
  <si>
    <t>Investos CBSA</t>
  </si>
  <si>
    <t>5.11- OTROS PASIVOS CORRIENTES Y NO CORRIENTES</t>
  </si>
  <si>
    <t>5.12- SALDOS Y TRANSACCIONES CON PERSONAS Y EMPRESAS RELACIONADAS (CORRIENTES Y NO CORRIENTES)</t>
  </si>
  <si>
    <t>NOMBRE DE PERSONA  RELACIONADA</t>
  </si>
  <si>
    <t>Jesus Baez</t>
  </si>
  <si>
    <t>Ctas a cobrar</t>
  </si>
  <si>
    <t>Cattle</t>
  </si>
  <si>
    <t>Investor CBSA</t>
  </si>
  <si>
    <t>5.13- RESULTADO CON PERSONAS Y EMPRESAS VINCULADAS</t>
  </si>
  <si>
    <t>NOMBRE DE PERSONA  RELCIONADA</t>
  </si>
  <si>
    <t>TOTAL INGRESOS</t>
  </si>
  <si>
    <t>TOTAL EGRESOS</t>
  </si>
  <si>
    <t>RESULTADO DEL EJERCICIO ACTUAL</t>
  </si>
  <si>
    <t>INVESTOR CASA DE BOLSA SA- a Cta de Terceros</t>
  </si>
  <si>
    <t>JESUS BAEZ</t>
  </si>
  <si>
    <t>CATTLE SA</t>
  </si>
  <si>
    <t>REPRO SRL</t>
  </si>
  <si>
    <t>5.14- PATRIMONIO</t>
  </si>
  <si>
    <t xml:space="preserve">SALDO AL INICIO DEL EJERCICIO </t>
  </si>
  <si>
    <t>AUMENTOS</t>
  </si>
  <si>
    <t>DISMINUCION</t>
  </si>
  <si>
    <t>Resultados acumulados</t>
  </si>
  <si>
    <t>Resultados del ejercicio</t>
  </si>
  <si>
    <t>5.15- PROVISIONES</t>
  </si>
  <si>
    <t>SALDO PERIODO ACTUAL</t>
  </si>
  <si>
    <t>SALDO PERIODO ANTERIOR</t>
  </si>
  <si>
    <t>- Deducidas del activo</t>
  </si>
  <si>
    <t>- Incluidas en el pasivo</t>
  </si>
  <si>
    <t>Total</t>
  </si>
  <si>
    <t>5.16- INGRESOS</t>
  </si>
  <si>
    <t>ESTADOS DE RESULTADOS</t>
  </si>
  <si>
    <t xml:space="preserve"> 1.425.655.847 </t>
  </si>
  <si>
    <t>Otros Servicios Gravados</t>
  </si>
  <si>
    <t>Ingresos No Operativos</t>
  </si>
  <si>
    <t>Ingresos Extraordinarios</t>
  </si>
  <si>
    <t xml:space="preserve">Otros Ingresos No Operativos </t>
  </si>
  <si>
    <t>Ingresos por Tenencia  de Ganado</t>
  </si>
  <si>
    <t>Descuentos Obtenidos de Proveedores</t>
  </si>
  <si>
    <t>5.17- EGRESOS</t>
  </si>
  <si>
    <t xml:space="preserve"> 1.011.382.044,00 </t>
  </si>
  <si>
    <t>Vacaciones</t>
  </si>
  <si>
    <t>Honorarios Profesionales</t>
  </si>
  <si>
    <t>Combustibles Y Lubricantes</t>
  </si>
  <si>
    <t>Refrigerio Y Cafeteria - Administración</t>
  </si>
  <si>
    <t>Comunicaciones Y Propagandas</t>
  </si>
  <si>
    <t>Gastos De Escribania</t>
  </si>
  <si>
    <t>Envíos y Encomiendas</t>
  </si>
  <si>
    <t>Intereses Pagados A Entidades Bancarias y otros</t>
  </si>
  <si>
    <t>Intereses devengados por Prestamos Realizados</t>
  </si>
  <si>
    <t>Resultado del Ejercicio</t>
  </si>
  <si>
    <t>6- INFORMACION REFERENTE A LAS CONTINGENCIAS Y COMPROMISOS</t>
  </si>
  <si>
    <r>
      <t xml:space="preserve">A)    </t>
    </r>
    <r>
      <rPr>
        <b/>
        <sz val="9"/>
        <color indexed="8"/>
        <rFont val="Calibri"/>
        <family val="2"/>
        <scheme val="minor"/>
      </rPr>
      <t>COMPROMISOS DIRECTOS</t>
    </r>
  </si>
  <si>
    <t>No Aplicable. La empresa No Registra Compromisos Directos.</t>
  </si>
  <si>
    <r>
      <t xml:space="preserve">B)    </t>
    </r>
    <r>
      <rPr>
        <b/>
        <sz val="9"/>
        <color indexed="8"/>
        <rFont val="Calibri"/>
        <family val="2"/>
        <scheme val="minor"/>
      </rPr>
      <t>CONTINGENCIAS LEGALES</t>
    </r>
  </si>
  <si>
    <t>No Aplicable. La empresa No Registra Contingencias Legales.</t>
  </si>
  <si>
    <t>7 - HECHOS POSTERIORES AL CIERRE</t>
  </si>
  <si>
    <t>No existen hechos posteriores que pudieran modificar significativamente la posición financiera de la entidad.</t>
  </si>
  <si>
    <t>Ventas De Mercaderías Exentas Del Iva</t>
  </si>
  <si>
    <t>Venta de Títulos de  Deuda - Valores (CDAs y Bonos)</t>
  </si>
  <si>
    <t>CODESARROLLOS SA  ha sido constituida legalmente bajo las leyes de la República del Paraguay. Su constitución ha sido formalizada ante el escribano Publico Luis Enrique Peroni Giralt  por Escritura Publica N.º 447 en fecha 24 de julio de 2018. Se encuentra inscripta en los Registros Públicos de Comercio, bajo el Número 8974500 serie 1 folio 1 y siguientes, de la sección contratos de fecha 21 de agosto  de 2018.</t>
  </si>
  <si>
    <t>Fondos Fijos- Administración</t>
  </si>
  <si>
    <t>Ingresos de Constructora</t>
  </si>
  <si>
    <t>Ingreso por Certificación de Obras</t>
  </si>
  <si>
    <t>Banco Familiar M/L</t>
  </si>
  <si>
    <t>Ingresos por Administración y Dirección de Obra</t>
  </si>
  <si>
    <t>Banco Atlas M/E</t>
  </si>
  <si>
    <t>Comisiones por Venta de Departamentos</t>
  </si>
  <si>
    <t>Inversiones Temporarias</t>
  </si>
  <si>
    <r>
      <rPr>
        <b/>
        <sz val="9"/>
        <rFont val="Calibri"/>
        <family val="2"/>
        <scheme val="minor"/>
      </rPr>
      <t>2.1</t>
    </r>
    <r>
      <rPr>
        <sz val="9"/>
        <rFont val="Calibri"/>
        <family val="2"/>
        <scheme val="minor"/>
      </rPr>
      <t xml:space="preserve"> Los Estados Financieros han sido preparados de acuerdo al Capitulo 9.  Normas para la elaboración y presentación de Estados Financieros de las Casasas de Bolsa, de la Resolución 30/21  y corresponden al ejercicio cerrado</t>
    </r>
    <r>
      <rPr>
        <b/>
        <sz val="9"/>
        <rFont val="Calibri"/>
        <family val="2"/>
        <scheme val="minor"/>
      </rPr>
      <t xml:space="preserve"> el 30 de junio de 2022.</t>
    </r>
  </si>
  <si>
    <t>Inversiones Financieras en Títulos y Valores - Corto Plazo</t>
  </si>
  <si>
    <t>Cuenta Cash M/L</t>
  </si>
  <si>
    <t>Indemnizaciones de Seguros de Obra</t>
  </si>
  <si>
    <t xml:space="preserve">Alquileres Cobrados </t>
  </si>
  <si>
    <r>
      <t xml:space="preserve">Los estados financieros están preparados en la moneda de curso legal en el país. Los saldos en moneda extranjera son convertidos al tipo de cambio comprador y/o vendedor de la fecha de transacción, emitidos por la SET, y ajustados al tipo de cambio de cierre:Tipo comprador para valuación de activos </t>
    </r>
    <r>
      <rPr>
        <b/>
        <sz val="9"/>
        <rFont val="Calibri"/>
        <family val="2"/>
        <scheme val="minor"/>
      </rPr>
      <t>1USD =6.837,90</t>
    </r>
    <r>
      <rPr>
        <sz val="9"/>
        <rFont val="Calibri"/>
        <family val="2"/>
        <scheme val="minor"/>
      </rPr>
      <t xml:space="preserve"> Gs., Tipo Vendedor  para los pasivos</t>
    </r>
    <r>
      <rPr>
        <b/>
        <sz val="9"/>
        <rFont val="Calibri"/>
        <family val="2"/>
        <scheme val="minor"/>
      </rPr>
      <t xml:space="preserve"> 1 USD = 6.850,05</t>
    </r>
  </si>
  <si>
    <t>Clientes Locales Gs</t>
  </si>
  <si>
    <t>Clientes Locales M/E</t>
  </si>
  <si>
    <t>Costo De Obras</t>
  </si>
  <si>
    <t>Costo De Ventas Exentas Del Iva</t>
  </si>
  <si>
    <t>Anticipos Y Retenciones De Impuesto A La</t>
  </si>
  <si>
    <t>Costo de Venta de Títulos de Deuda (Bonos y Cdas)</t>
  </si>
  <si>
    <t>Costos de ingresos No Operativos</t>
  </si>
  <si>
    <t>Anticipos A Proveedores Locales.M/L</t>
  </si>
  <si>
    <t>Costo por Recupero de Gastos</t>
  </si>
  <si>
    <t>Otras Cuentas a Cobrar</t>
  </si>
  <si>
    <t>Cuentas a Cobrar a Landinvest M/L</t>
  </si>
  <si>
    <t>Otros Gastos de Ventas</t>
  </si>
  <si>
    <t>Publicidad Y Propaganda</t>
  </si>
  <si>
    <t>Obras en Curso - Constructora</t>
  </si>
  <si>
    <t>Otros Gastos De Ventas</t>
  </si>
  <si>
    <t>Costos de Obra Pre construcción</t>
  </si>
  <si>
    <t>Comisiones por Venta de Departamento</t>
  </si>
  <si>
    <t>Honorarios Arquitecto. Desarrollo de Proyectos</t>
  </si>
  <si>
    <t>Terreno</t>
  </si>
  <si>
    <t>Otro Gastos de Preconstruccion</t>
  </si>
  <si>
    <t>Otro Gastos de Pre construcción. GND</t>
  </si>
  <si>
    <t>Costo Obra Construcción</t>
  </si>
  <si>
    <t>Costo Directos de Construcción</t>
  </si>
  <si>
    <t>Gastos de Construcción GND</t>
  </si>
  <si>
    <t>Seguros de Obras</t>
  </si>
  <si>
    <t>(-) Obras Ejecutadas según Certificados</t>
  </si>
  <si>
    <t>Ejecución de Obra - Esencia</t>
  </si>
  <si>
    <t>Ejecución de Obra - Todo Carne</t>
  </si>
  <si>
    <t>Ejecución de Obra - Cafetto</t>
  </si>
  <si>
    <t>La entidad no ha consolidado estados financieros, en este periodo.</t>
  </si>
  <si>
    <t>Ejecución de Obra - Central Parking</t>
  </si>
  <si>
    <t>Ejecución de Obra - BE LIVE MOLAS</t>
  </si>
  <si>
    <t>Seguros Pagados</t>
  </si>
  <si>
    <t>Ejecución de Obra - Yrundymi</t>
  </si>
  <si>
    <t>Ejecución de Obra - LT Hormax</t>
  </si>
  <si>
    <t>Impuestos, Patentes, Tasas Y Otras Contribuciones</t>
  </si>
  <si>
    <t>Ejecución de Obra - JF Surubí i</t>
  </si>
  <si>
    <t>Seguros A Devengar</t>
  </si>
  <si>
    <t>Papeleria E Impresos</t>
  </si>
  <si>
    <t>Seguros A Devengar M/L</t>
  </si>
  <si>
    <t>Créditos A Largo Plazo</t>
  </si>
  <si>
    <t>Inversiones A Largo Plazo</t>
  </si>
  <si>
    <t>Inversiones En Entidades Vinculadas</t>
  </si>
  <si>
    <t>Inversiones en Acciones - Be Live SA - M/L</t>
  </si>
  <si>
    <t>Inversiones en Acciones -  Landinvest M/L</t>
  </si>
  <si>
    <t>Gastos de Expensa</t>
  </si>
  <si>
    <t>Gastos de Oficina</t>
  </si>
  <si>
    <t>IVA Costo</t>
  </si>
  <si>
    <t xml:space="preserve">Muebles y Equipos de Oficina </t>
  </si>
  <si>
    <t xml:space="preserve">Maquinarias e instalaciones </t>
  </si>
  <si>
    <t>Equipos Informáticos</t>
  </si>
  <si>
    <t>Herramientas Menores</t>
  </si>
  <si>
    <t>Activos Intangibles</t>
  </si>
  <si>
    <t>Pérdida En Venta De Inversiones</t>
  </si>
  <si>
    <t>Proveedores Locales.M/L</t>
  </si>
  <si>
    <t>Proveedores Locales.M/E</t>
  </si>
  <si>
    <t>Deudas Fiscales Corrientes</t>
  </si>
  <si>
    <t>Iva A Pagar</t>
  </si>
  <si>
    <t>Pasivo No Corriente</t>
  </si>
  <si>
    <t>Ingresos Diferidos A Largo Plazo</t>
  </si>
  <si>
    <t>Anticipos De Clientes por Venta de Dptos</t>
  </si>
  <si>
    <t>Ventas a Realizar a Largo Plazo (mayor 13 meses)</t>
  </si>
  <si>
    <t>Ventas a Realizar Largo Plazo- Contrato M/L</t>
  </si>
  <si>
    <t>Ventas a Realizar Largo Plazo- Contrato M/E</t>
  </si>
  <si>
    <t>Caja</t>
  </si>
  <si>
    <t>Reserva De Revalúo</t>
  </si>
  <si>
    <t>Reserva De Revalúo Fiscal</t>
  </si>
  <si>
    <t>Banco Itaú M/L</t>
  </si>
  <si>
    <t>Resultados Acumulados</t>
  </si>
  <si>
    <t>Banco Itaú M/E</t>
  </si>
  <si>
    <t>Resultados Acumulados al 2019</t>
  </si>
  <si>
    <t>Banco Atlas M/L</t>
  </si>
  <si>
    <t>Resultados Acumulados 2020</t>
  </si>
  <si>
    <t>Banco Sudameris Bank SAECA</t>
  </si>
  <si>
    <t>Investor Casa de Bolsa S.A.</t>
  </si>
  <si>
    <t>Fondos de Inversion M/L</t>
  </si>
  <si>
    <t xml:space="preserve">Cda </t>
  </si>
  <si>
    <t>Fondo Mutuo Corto Plazo Gs.</t>
  </si>
  <si>
    <t>Acciones En Otras Empresas Be Live</t>
  </si>
  <si>
    <t>Acciones En Otras Empresas Cafetto</t>
  </si>
  <si>
    <t>Acciones En Otras Empresas Land Invest</t>
  </si>
  <si>
    <t>5.3 -CUENTAS A COBRAR :</t>
  </si>
  <si>
    <t>Cuentas a Cobrar Empresas Vinculadas Gs</t>
  </si>
  <si>
    <t>Anticipo Impuesto a la Renta</t>
  </si>
  <si>
    <t>IVA Crédito Fiscal</t>
  </si>
  <si>
    <t>Documentos a cobrar</t>
  </si>
  <si>
    <t>Otras Cuentas a Cobrar Landinvest</t>
  </si>
  <si>
    <t>Cuentas a Cobrar a Be Live M/L</t>
  </si>
  <si>
    <t>Anticipos a Proveedores Locales Gs</t>
  </si>
  <si>
    <t>Anticipos a Proveedores Locales U$S</t>
  </si>
  <si>
    <t>Otras Cuentas a  Cobrar Esencia</t>
  </si>
  <si>
    <t>Maquinarias Y Equipos</t>
  </si>
  <si>
    <t>Amortizaciones</t>
  </si>
  <si>
    <t>Obra En Curso Pre Construcción</t>
  </si>
  <si>
    <t>Costo De Obra En Curso</t>
  </si>
  <si>
    <t>Retencion Caucional</t>
  </si>
  <si>
    <t>Menos Obras Certificadas</t>
  </si>
  <si>
    <t>NO APLICABLE</t>
  </si>
  <si>
    <t>Total anterior</t>
  </si>
  <si>
    <t>Corto Plazo</t>
  </si>
  <si>
    <t>Largo Plazo</t>
  </si>
  <si>
    <t>Anticipos De Clientes Gs</t>
  </si>
  <si>
    <t>Anticipos De Clientes U$S</t>
  </si>
  <si>
    <t>Señas De Trato Gs</t>
  </si>
  <si>
    <t>Señas De Trato U$S</t>
  </si>
  <si>
    <t>Dirección General De Recaudaciones</t>
  </si>
  <si>
    <t>Provisiones Varias</t>
  </si>
  <si>
    <t>Aportes Y -Reten. A Pagar Ips</t>
  </si>
  <si>
    <t>Investor Casa De Bolsa SA</t>
  </si>
  <si>
    <t>Cuentas a Cobrar</t>
  </si>
  <si>
    <t>Belive</t>
  </si>
  <si>
    <t>Cafetto</t>
  </si>
  <si>
    <t>Albaro Acosta</t>
  </si>
  <si>
    <t>Marcos Fernandez</t>
  </si>
  <si>
    <t>Land Invest</t>
  </si>
  <si>
    <t>Veronica Porro</t>
  </si>
  <si>
    <t>Cuentas a Pagar</t>
  </si>
  <si>
    <t>Anticipo de Cliente - Obra</t>
  </si>
  <si>
    <t>Ziba</t>
  </si>
  <si>
    <t>ACREEDORES /CUENTAS A PAGAR</t>
  </si>
  <si>
    <t>Venta de Dptos</t>
  </si>
  <si>
    <t>Investor Casa De Bolsa Sa</t>
  </si>
  <si>
    <t>Jazmín Suarez</t>
  </si>
  <si>
    <t>Aportes no capitalizados</t>
  </si>
  <si>
    <t>Post Venta Constructora</t>
  </si>
  <si>
    <t>Intereses y Rendimientos de Inversiones</t>
  </si>
  <si>
    <t>Otros Ingresos Extraordinarios</t>
  </si>
  <si>
    <t>Estados de Resultados</t>
  </si>
  <si>
    <t>30/06/2022</t>
  </si>
  <si>
    <t xml:space="preserve">Egresos </t>
  </si>
  <si>
    <t>Costo De Obras Gravadas de IVA</t>
  </si>
  <si>
    <t>Costo de Obra Certificadas</t>
  </si>
  <si>
    <t>Obsequios por Venta de Departamento</t>
  </si>
  <si>
    <t>Capacitacion Al Personal</t>
  </si>
  <si>
    <t xml:space="preserve">Servicios Personales Independientes </t>
  </si>
  <si>
    <t>Refrigerio Y Cafeteria</t>
  </si>
  <si>
    <t>Gastos de Limpieza</t>
  </si>
  <si>
    <t>A)    COMPROMISOS DIRECTOS</t>
  </si>
  <si>
    <t>No Aplicable, La empresa Registra Compromisos Directos.</t>
  </si>
  <si>
    <t>B)    CONTINGENCIAS LEGALES</t>
  </si>
  <si>
    <t>Venta de Valores</t>
  </si>
  <si>
    <t>IN FI SA  ha sido constituida legalmente bajo las leyes de la República del Paraguay. Su constitución ha sido formalizada ante el escribano Publico Luis Enrique Peroni Giralt  por Escritura Publica N.º 921 en fecha 23 de junio de 2021. Se encuentra inscripta en los Registros Públicos de Comercio, bajo el Número 11231642 serie 1 folio 1 y siguientes, de la sección contratos de fecha 20/07/2021.</t>
  </si>
  <si>
    <t xml:space="preserve">Banco Familiar M/L </t>
  </si>
  <si>
    <t xml:space="preserve">Intereses Devengados por Rendimientos de Inversiones	</t>
  </si>
  <si>
    <t>Intereses Devengados por Rendimientos de Inversiones</t>
  </si>
  <si>
    <t>(+) Ajuste por Valor de Compra Inversiones Temporales</t>
  </si>
  <si>
    <t>Intereses Cobrados por Préstamos</t>
  </si>
  <si>
    <t>Intereses, Regalías Y Otros Rendimientos</t>
  </si>
  <si>
    <t>Intereses, Regalías Y Otros Rendimientos M/L</t>
  </si>
  <si>
    <r>
      <t xml:space="preserve">2.1 Los Estados Financieros han sido preparados de acuerdo a las normas contables  y fiscales vigentes establecidas,  y corresponden al ejercicio cerrado el </t>
    </r>
    <r>
      <rPr>
        <b/>
        <sz val="9"/>
        <rFont val="Calibri"/>
        <family val="2"/>
        <scheme val="minor"/>
      </rPr>
      <t>30 de junio de 2022.</t>
    </r>
  </si>
  <si>
    <t>(-) Ganancias a Realizar por Intereses, Regalías y otros Rendimientos M/L</t>
  </si>
  <si>
    <t>(-) Ganancias a Realizar por  Cupón Cero - Bco FamiliarM/L</t>
  </si>
  <si>
    <t>Costo de Venta de Instrumentos Financieros</t>
  </si>
  <si>
    <t>Inversiones de Valores y Títulos ML</t>
  </si>
  <si>
    <t>Otros Gastos de Ventas.</t>
  </si>
  <si>
    <t>Aranceles y Comisiones por Venta de Valores</t>
  </si>
  <si>
    <r>
      <t xml:space="preserve">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t>
    </r>
    <r>
      <rPr>
        <b/>
        <sz val="9"/>
        <rFont val="Calibri"/>
        <family val="2"/>
        <scheme val="minor"/>
      </rPr>
      <t>1USD = 6.837,9</t>
    </r>
    <r>
      <rPr>
        <sz val="9"/>
        <rFont val="Calibri"/>
        <family val="2"/>
        <scheme val="minor"/>
      </rPr>
      <t xml:space="preserve"> Gs., Tipo Vendedor  para los pasivos</t>
    </r>
    <r>
      <rPr>
        <b/>
        <sz val="9"/>
        <rFont val="Calibri"/>
        <family val="2"/>
        <scheme val="minor"/>
      </rPr>
      <t xml:space="preserve"> 1 USD = 6.850,05</t>
    </r>
  </si>
  <si>
    <t xml:space="preserve">    </t>
  </si>
  <si>
    <t>IVA Crédito Fiscal Saldo a Favor</t>
  </si>
  <si>
    <t>Servicios Personales - Personas Físicas no Profesionales</t>
  </si>
  <si>
    <t>Alquileres Devengados</t>
  </si>
  <si>
    <t>Equipos De Informatica</t>
  </si>
  <si>
    <t>Gastos De Proyectos De Inversión</t>
  </si>
  <si>
    <t>Publicidad y Propaganda- Administracion</t>
  </si>
  <si>
    <t>Proveedores Locales</t>
  </si>
  <si>
    <t>IVA Gasto</t>
  </si>
  <si>
    <t>Ingresos Financieros Diferidos</t>
  </si>
  <si>
    <t>Ingresos Diferidos por Compra Renta Fija M/L</t>
  </si>
  <si>
    <t>(-) Capital A Integrar</t>
  </si>
  <si>
    <t>Aporte para Futuras Capitalizaciones</t>
  </si>
  <si>
    <t>Otras Reservas</t>
  </si>
  <si>
    <t>Reserva Especial</t>
  </si>
  <si>
    <t>GUARANIES</t>
  </si>
  <si>
    <t>DOLARES</t>
  </si>
  <si>
    <t>Traders Pro Casa de Bolsa S.A.</t>
  </si>
  <si>
    <t>Acciones En Otras Empresas</t>
  </si>
  <si>
    <t>Deudores Por Préstamos</t>
  </si>
  <si>
    <t>Intereses A Cobrar M/L</t>
  </si>
  <si>
    <t>Instalaciones</t>
  </si>
  <si>
    <t>Gastos De Proyectos</t>
  </si>
  <si>
    <t>Garantía de Alquileres</t>
  </si>
  <si>
    <t/>
  </si>
  <si>
    <t>Por Moneda</t>
  </si>
  <si>
    <t>Guaranies</t>
  </si>
  <si>
    <t>Dolares</t>
  </si>
  <si>
    <t>Retenciones De Impuestos A Ingresar</t>
  </si>
  <si>
    <t>Directores</t>
  </si>
  <si>
    <t>Emilio Rojas</t>
  </si>
  <si>
    <t xml:space="preserve">Ingresos No Operativos	</t>
  </si>
  <si>
    <t>Servicios Contratados - Para Empresas paga IRE-</t>
  </si>
  <si>
    <t>Ingresos por Servicios (Gravadas de IVA)</t>
  </si>
  <si>
    <t>Ingresos por Servicios de Publicidad</t>
  </si>
  <si>
    <t>MARKET DATA SOCIEDAD ANÓNIMA ha sido constituida legalmente bajo las leyes de la República del Paraguay. Su constitución ha sido formalizada ante el escribano Publico Luis Enrique Peroni Giralt  por Escritura Publica N.º 444 en fecha 13 de mayo de 2020. Se encuentra inscripta en los Registros Públicos de Comercio, bajo el Número 29656 serie 1 folio 1 y siguientes, de la sección contratos de fecha 23 de junio  de 2020.</t>
  </si>
  <si>
    <t>Ingresos Academy MD</t>
  </si>
  <si>
    <t>Ingresos por Cursos y Capacitaciones</t>
  </si>
  <si>
    <t xml:space="preserve">Banco Itau M/L </t>
  </si>
  <si>
    <t>Tarjeta de Crédito a Cobrar</t>
  </si>
  <si>
    <t>Equipos De Informáticos</t>
  </si>
  <si>
    <r>
      <rPr>
        <b/>
        <sz val="9"/>
        <rFont val="Calibri"/>
        <family val="2"/>
        <scheme val="minor"/>
      </rPr>
      <t>2.1</t>
    </r>
    <r>
      <rPr>
        <sz val="9"/>
        <rFont val="Calibri"/>
        <family val="2"/>
        <scheme val="minor"/>
      </rPr>
      <t xml:space="preserve"> Los Estados Financieros han sido preparados de acuerdo al Capitulo 9.  Normas para la elaboración y presentación de Estados Financieros de las Casasas de Bolsa, de la Resolución 30/21  y corresponden al ejercicio cerrado el</t>
    </r>
    <r>
      <rPr>
        <b/>
        <sz val="9"/>
        <rFont val="Calibri"/>
        <family val="2"/>
        <scheme val="minor"/>
      </rPr>
      <t xml:space="preserve"> 30 de junio de 2022</t>
    </r>
    <r>
      <rPr>
        <sz val="9"/>
        <rFont val="Calibri"/>
        <family val="2"/>
        <scheme val="minor"/>
      </rPr>
      <t>.</t>
    </r>
  </si>
  <si>
    <t>Costo De Ventas Gravadas Por El Iva</t>
  </si>
  <si>
    <t>Anticipos Y Retenciones De Impuesto A La Renta</t>
  </si>
  <si>
    <t>Costo de Venta Servicios Gravados</t>
  </si>
  <si>
    <t>Costos de Capacitaciones y Cursos</t>
  </si>
  <si>
    <t>Otros Gastos Diferidos ICBSA</t>
  </si>
  <si>
    <t xml:space="preserve">Materiales para Cursos </t>
  </si>
  <si>
    <t>Alquileres de Bienes para Cursos</t>
  </si>
  <si>
    <r>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t>
    </r>
    <r>
      <rPr>
        <b/>
        <sz val="9"/>
        <rFont val="Calibri"/>
        <family val="2"/>
        <scheme val="minor"/>
      </rPr>
      <t xml:space="preserve"> 1USD = 6.837,90</t>
    </r>
    <r>
      <rPr>
        <sz val="9"/>
        <rFont val="Calibri"/>
        <family val="2"/>
        <scheme val="minor"/>
      </rPr>
      <t xml:space="preserve"> Gs., Tipo Vendedor  para los pasivos </t>
    </r>
    <r>
      <rPr>
        <b/>
        <sz val="9"/>
        <rFont val="Calibri"/>
        <family val="2"/>
        <scheme val="minor"/>
      </rPr>
      <t>1 USD = 6.850,05</t>
    </r>
  </si>
  <si>
    <t>Refrigerio y Cafetería para Cursos</t>
  </si>
  <si>
    <t>Servicios Personales -Cursos - Personas Físicas no Profesionales</t>
  </si>
  <si>
    <t>Impresiones para la Revista</t>
  </si>
  <si>
    <t>Materiales para Revista</t>
  </si>
  <si>
    <t>Cuentas a Pagar a Empresas y Personas Relacionadas- M/L</t>
  </si>
  <si>
    <t>Costos de Servicios de Diario Digital</t>
  </si>
  <si>
    <t>Tarjetas de Crédito a Pagar</t>
  </si>
  <si>
    <t>Servicios Personales -Diario Digital - Personas Físicas no Profesionales</t>
  </si>
  <si>
    <t>Retenciones Ley 881</t>
  </si>
  <si>
    <t>Gastos De Cobranzas</t>
  </si>
  <si>
    <t>Publicidad y Progaganda</t>
  </si>
  <si>
    <t>Banco Itaú u$s. Caja de ahorro</t>
  </si>
  <si>
    <t>Financiera Solar SAECA Caja de ahorro Gs.</t>
  </si>
  <si>
    <t>Cuentas a Cobrar Empresas Vinculadas USD</t>
  </si>
  <si>
    <t>Tarjetas de Crédito</t>
  </si>
  <si>
    <t>ACUMULADO DEPRECIACIONES</t>
  </si>
  <si>
    <t>Herramientas y Equipos</t>
  </si>
  <si>
    <t>Otros Gastos Diferidos</t>
  </si>
  <si>
    <t>Amortizaciones Acumuladas</t>
  </si>
  <si>
    <t xml:space="preserve">                   No existen otros activos corrientes y no corrientes que reportar</t>
  </si>
  <si>
    <t>Tarjetas de Credito Gs</t>
  </si>
  <si>
    <t>Otras Cuentas a Pagar</t>
  </si>
  <si>
    <t>Retención Impuesto a la Publicidad</t>
  </si>
  <si>
    <t>Sueldos a Pagar</t>
  </si>
  <si>
    <t xml:space="preserve">Investor Casa de Bolsa SA </t>
  </si>
  <si>
    <t>Recupero de Gastos a Pagar</t>
  </si>
  <si>
    <t>Cafetto SA</t>
  </si>
  <si>
    <t>Alquiler de Maquina + Insumos</t>
  </si>
  <si>
    <t xml:space="preserve">Edge SA </t>
  </si>
  <si>
    <t>Servicios Prestados</t>
  </si>
  <si>
    <t xml:space="preserve">Incubate SA </t>
  </si>
  <si>
    <t>Cesion de Uso y Utilizacion de Espacio</t>
  </si>
  <si>
    <t>Inpositiva SA</t>
  </si>
  <si>
    <t>Codesarrollos</t>
  </si>
  <si>
    <t>Traders Pro</t>
  </si>
  <si>
    <t>Investor</t>
  </si>
  <si>
    <t>Mayra Antonella Roux</t>
  </si>
  <si>
    <t>Ma. Veronica Porro</t>
  </si>
  <si>
    <t>Descuentos Obtenidos - Proveedores</t>
  </si>
  <si>
    <t>Intereses Caja de Ahorro</t>
  </si>
  <si>
    <t>30/6/2022</t>
  </si>
  <si>
    <t>Honorarios Profesionales - Cursos - Persona Fisica</t>
  </si>
  <si>
    <t>Servicios Contratados - Cursos</t>
  </si>
  <si>
    <t>Gastos de Movilidad para Cursos</t>
  </si>
  <si>
    <t>Costos de Servicios de Revista</t>
  </si>
  <si>
    <t>Servicios Personales -Revista - Personas Físicas no Profesionales</t>
  </si>
  <si>
    <t>Costos de Market Data Week</t>
  </si>
  <si>
    <t>Publicidad y Propaganda Market Data Week</t>
  </si>
  <si>
    <t>Preaviso</t>
  </si>
  <si>
    <t>Indemnización</t>
  </si>
  <si>
    <t>Alquileres Devengados (Edificios)</t>
  </si>
  <si>
    <t>Publicidad y Propaganda</t>
  </si>
  <si>
    <t>Impuestos a la Renta No Residentes - GND</t>
  </si>
  <si>
    <t xml:space="preserve">Resultado del Ejercicio </t>
  </si>
  <si>
    <t>Nota 1.- INFORMACIÓN BÁSICA DE LA ADMINISTRADORA</t>
  </si>
  <si>
    <t>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Número 7612 serie 1 folio 1 y siguientes, de la sección contratos de fecha 18 de enero de 2017. Aprobada mediante Resolución CNV N° 34E/17 de fecha 24 de agosto de 2017.</t>
  </si>
  <si>
    <r>
      <rPr>
        <b/>
        <sz val="12"/>
        <rFont val="Noto Sans"/>
        <family val="2"/>
      </rPr>
      <t>2.1</t>
    </r>
    <r>
      <rPr>
        <sz val="12"/>
        <rFont val="Noto Sans"/>
        <family val="2"/>
      </rPr>
      <t xml:space="preserve"> Los Estados Financieros han sido preparados de acuerdo a las normas establecidas por la comisión Nacional de Valores y Normas  de Información Financiera emitidas por el Consejop de Contadores Públicos del Paraguay,  y corresponden al ejercicio cerrado el 30 de junio de 2022</t>
    </r>
  </si>
  <si>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6.837,90Gs., Tipo Vendedor  para los pasivos 1 USD = 6.850,05</t>
  </si>
  <si>
    <t xml:space="preserve">No existen partidas que requieran la constitución de previsiones. </t>
  </si>
  <si>
    <t>Los bienes de uso se exponen a sus costos históricos. La política de revalúo y depreciación adoptada es a partir del año siguiente a la incorporación. Lo bienes de uso serán depreciados por un sistema lineal, de conformidad con los años de vida útil estimado, y revaluados al cierre del ejercicio de conformidad con las disposiciones de la Administración Tributaria.</t>
  </si>
  <si>
    <r>
      <t xml:space="preserve"> </t>
    </r>
    <r>
      <rPr>
        <sz val="12"/>
        <rFont val="Noto Sans"/>
        <family val="2"/>
      </rPr>
      <t>Las inversiones (Bonos y CDA en cartera), se exponen a sus valores actualizados. Las diferencias  se exponen en el estado de resultados en el rubro intereses ganados</t>
    </r>
    <r>
      <rPr>
        <sz val="11"/>
        <rFont val="Noto Sans"/>
        <family val="2"/>
      </rPr>
      <t>.</t>
    </r>
  </si>
  <si>
    <r>
      <t>Los ingresos son reconocidos con base en el criterio de lo devengado, de conformidad con las disposiciones de las Normas Contables, emitidas por el Consejo de contadores Públicos del Paraguay</t>
    </r>
    <r>
      <rPr>
        <b/>
        <sz val="12"/>
        <rFont val="Noto Sans"/>
        <family val="2"/>
      </rPr>
      <t>.</t>
    </r>
  </si>
  <si>
    <t>La entidad no consolida estados financieros, pues no es controlante de ninguna sociedad.</t>
  </si>
  <si>
    <t>La Administradora no ha cambiado, ni tiene previsto cambiar sus políticas y/o procedimientos contables.</t>
  </si>
  <si>
    <t xml:space="preserve">Nota 4.- Criterios especificos de valuacion </t>
  </si>
  <si>
    <r>
      <t>A-</t>
    </r>
    <r>
      <rPr>
        <b/>
        <sz val="7"/>
        <rFont val="Noto Sans"/>
        <family val="2"/>
      </rPr>
      <t xml:space="preserve">   </t>
    </r>
    <r>
      <rPr>
        <b/>
        <sz val="12"/>
        <rFont val="Noto Sans"/>
        <family val="2"/>
      </rPr>
      <t>Valuacion en moneda extranjera</t>
    </r>
  </si>
  <si>
    <r>
      <t>B-</t>
    </r>
    <r>
      <rPr>
        <b/>
        <sz val="7"/>
        <rFont val="Noto Sans"/>
        <family val="2"/>
      </rPr>
      <t xml:space="preserve">   </t>
    </r>
    <r>
      <rPr>
        <b/>
        <sz val="12"/>
        <rFont val="Noto Sans"/>
        <family val="2"/>
      </rPr>
      <t>Posicion en moneda extranjera</t>
    </r>
  </si>
  <si>
    <t>Saldo periodo actual (Guaranies)</t>
  </si>
  <si>
    <t>Cambio cierre ejercico anterior</t>
  </si>
  <si>
    <t>Saldo al cierre ejercico anterior (Guaranies)</t>
  </si>
  <si>
    <r>
      <t>C-</t>
    </r>
    <r>
      <rPr>
        <b/>
        <sz val="7"/>
        <rFont val="Noto Sans"/>
        <family val="2"/>
      </rPr>
      <t xml:space="preserve">   </t>
    </r>
    <r>
      <rPr>
        <b/>
        <sz val="12"/>
        <rFont val="Noto Sans"/>
        <family val="2"/>
      </rPr>
      <t>Diferencia de cambio en moneda extranjera</t>
    </r>
  </si>
  <si>
    <t>Monto ajustado periodo actual guaranies</t>
  </si>
  <si>
    <t xml:space="preserve">Tipo de cambio periodo anterior </t>
  </si>
  <si>
    <t>Saldo al cierre del ejercicio anterior (Guaranies)</t>
  </si>
  <si>
    <t>Ganancias por valuacion de activos monetarios en moneda extranjera(*)</t>
  </si>
  <si>
    <t>Ganancias por valuacion de pasivos monetarios en moneda extranjera</t>
  </si>
  <si>
    <t>Perdidas por valuacion de activos monetarios en moneda extranjera (*)</t>
  </si>
  <si>
    <t>Perdidas por valuacion de pasivos monetarios en moneda extranjera</t>
  </si>
  <si>
    <t>(*)Se originan exclusivamente en las comisiones provisionadas al cierre de cada mes, y percibidas con posterioridad</t>
  </si>
  <si>
    <t>Nota 5.- Composicion de cuentas</t>
  </si>
  <si>
    <r>
      <t>5.1-</t>
    </r>
    <r>
      <rPr>
        <b/>
        <sz val="7"/>
        <rFont val="Noto Sans"/>
        <family val="2"/>
      </rPr>
      <t xml:space="preserve">   </t>
    </r>
    <r>
      <rPr>
        <b/>
        <sz val="12"/>
        <rFont val="Noto Sans"/>
        <family val="2"/>
      </rPr>
      <t>DIPONIBILIDADES</t>
    </r>
  </si>
  <si>
    <t>Saldo al 30/06/2022</t>
  </si>
  <si>
    <t>Saldo al 30/06/2021</t>
  </si>
  <si>
    <t xml:space="preserve">Banco Regional Cta. Cte. </t>
  </si>
  <si>
    <t>Ver cuadro de Inversiones</t>
  </si>
  <si>
    <t>5.3 -  CREDITOS:</t>
  </si>
  <si>
    <t>Derechos contra terceros de acuerdo al siguiente detalle:</t>
  </si>
  <si>
    <t>Comisiones a Cobrar</t>
  </si>
  <si>
    <t>IVA CREDITO FISCAL</t>
  </si>
  <si>
    <t>Préstamo al personal</t>
  </si>
  <si>
    <t>Cuentas a Cobrar a entidades vinculadas (1)</t>
  </si>
  <si>
    <t>SALDO AL INICIO</t>
  </si>
  <si>
    <t xml:space="preserve">ALTAS </t>
  </si>
  <si>
    <t>BAJAS</t>
  </si>
  <si>
    <t>MUEBLES</t>
  </si>
  <si>
    <t>MAQUINARIAS</t>
  </si>
  <si>
    <t>RODADOS</t>
  </si>
  <si>
    <t>EQUIPOS DE INFORMÁTICA</t>
  </si>
  <si>
    <t>ELECTRODOMESTICO</t>
  </si>
  <si>
    <t>MEJORA EN PREDIO AJENO</t>
  </si>
  <si>
    <t>TOTAL EJ. ANT.</t>
  </si>
  <si>
    <t>Representa gastos preoperativos y demás trámites necesarios para la formalización de la administradora, que por sus características serán afectados a resultados en cinco años. En el cuadro siguiente se detalla la composición.</t>
  </si>
  <si>
    <t>HONORARIOS A DEVENGAR</t>
  </si>
  <si>
    <t>GASTOS DE DESARROLLO</t>
  </si>
  <si>
    <t>Representa importes abonados a Multi Soft por licencia y gastos de mano de obra y cargas sociales del personal técnico contratado para desarrollo de sistemas para la administración de los fondos de inversión, de acuerdo a las necesidades. En el cuadro siguiente se detallan dichas partidas:</t>
  </si>
  <si>
    <t>Sistema en Desarrollo</t>
  </si>
  <si>
    <t>Licencia Office</t>
  </si>
  <si>
    <t>No existen otros activos corrientes y no corrientes que reportar</t>
  </si>
  <si>
    <t>NO APLICABLE NO SE TIENE PRESAMOS FINANCIEROS</t>
  </si>
  <si>
    <t xml:space="preserve"> CUENTAS VARIAS A PAGAR</t>
  </si>
  <si>
    <t>Proveedores</t>
  </si>
  <si>
    <t>INVESTOR CASA DE BOLSA</t>
  </si>
  <si>
    <t>MAFRE PARAGUAY COMPAÑÍA DE SEGUROS SA</t>
  </si>
  <si>
    <t>EDGE</t>
  </si>
  <si>
    <t>MARÍA INÉS CARDÚS RAMIREZ</t>
  </si>
  <si>
    <t xml:space="preserve">TRADERSPRO CASA DE BOLSA </t>
  </si>
  <si>
    <t>ESTUDIO CPAN CONTADORES PÚBLICOS Y ASESORES DE NEGOCIO</t>
  </si>
  <si>
    <t>MARIA AGUSTINA GARCÍA AGUIAR</t>
  </si>
  <si>
    <t>TOTAL AÑO ANTERIOR</t>
  </si>
  <si>
    <t xml:space="preserve"> PROVISIONES</t>
  </si>
  <si>
    <t>DIRECCION GENERAL DE RECAUDACIONES</t>
  </si>
  <si>
    <t>APORTES Y -RETEN. A PAGAR IPS</t>
  </si>
  <si>
    <t>5.10- (*)CUENTAS A PAGAR A PERSONAS Y EMPRESAS RELACIONADAS (CORTO Y LARGO PLAZO)</t>
  </si>
  <si>
    <t>EDGE SA</t>
  </si>
  <si>
    <t>INVESTOR CASA DE BOLSA SA</t>
  </si>
  <si>
    <t>NO APLICABLE, no existen otros pasivos que reportar</t>
  </si>
  <si>
    <t>SALDO Y TRANSACCIONES CON PERSONAS Y EMPRESAS RELACIONADAS</t>
  </si>
  <si>
    <t>PERIODO ACTUAL</t>
  </si>
  <si>
    <t>PERIODO ANTERIOR</t>
  </si>
  <si>
    <t>SOPORTE INFORMÁTICO</t>
  </si>
  <si>
    <t>IN POSITIVA</t>
  </si>
  <si>
    <t>ASESORIA</t>
  </si>
  <si>
    <t>ASESORAMIENTO</t>
  </si>
  <si>
    <t>MARKET DATA</t>
  </si>
  <si>
    <t>PUBLICIDAD</t>
  </si>
  <si>
    <t>PROCAMPO GERENCIAMIENTOS SA</t>
  </si>
  <si>
    <t>SERV. ADMINISTRACIÓN DE CAMPO</t>
  </si>
  <si>
    <t>EXPENSAS / ALQUILERES</t>
  </si>
  <si>
    <t>RESULTADO CON OPERACIONES Y EMPRESAS VINCULADAS</t>
  </si>
  <si>
    <t>RESULTADO DEL EJERCICIO ANTERIOR</t>
  </si>
  <si>
    <t>INFI SA</t>
  </si>
  <si>
    <t>PROCAMPO GERENCIAMIENTO SA</t>
  </si>
  <si>
    <t>Reserva legal</t>
  </si>
  <si>
    <t>INGRESOS POR SERVICIOS</t>
  </si>
  <si>
    <t>COMISIONES COBRADAS</t>
  </si>
  <si>
    <t>INGRESOS FINANCIEROS</t>
  </si>
  <si>
    <t>INTERESES GANADOS</t>
  </si>
  <si>
    <t>INGRESOS POR OPERACIONES Y SERVICIOS A PERSONAS RELACIONADAS</t>
  </si>
  <si>
    <t>INGRESOS VARIOS</t>
  </si>
  <si>
    <t xml:space="preserve">OTROS INGRESOS </t>
  </si>
  <si>
    <t>GANANCIAS EN OPERACIONES</t>
  </si>
  <si>
    <t>DESCUENTO AL PERSONAL</t>
  </si>
  <si>
    <t>INTERESES POR SERVICIOS</t>
  </si>
  <si>
    <t>DIFERENCIA DE CAMBIOS</t>
  </si>
  <si>
    <t>INGR. DIVIDENDOS PERCIBIDOS</t>
  </si>
  <si>
    <t>VENTA DE ACTIVOS FIJOS</t>
  </si>
  <si>
    <t xml:space="preserve">Gastos de venta </t>
  </si>
  <si>
    <t>COMISIONES PAGADAS</t>
  </si>
  <si>
    <t>PUBLICIDAD Y PROPAGANDA</t>
  </si>
  <si>
    <t>GASTOS DE EVENTOS</t>
  </si>
  <si>
    <t>OTROS BENEFICIOS AL PERSONAL</t>
  </si>
  <si>
    <t>Gastos de administracion</t>
  </si>
  <si>
    <t>REMUNERACIONES Y CARGAS SOCIALES</t>
  </si>
  <si>
    <t>HONORARIOS PROFESIONALES Y TÉCNICOS</t>
  </si>
  <si>
    <t>ALQUILERES PAGADOS</t>
  </si>
  <si>
    <t>SERVICIOS BÁSICOS</t>
  </si>
  <si>
    <t>GASTOS DE MOVILIDAD</t>
  </si>
  <si>
    <t>UTILES, PAPELERÍA E IMPRESOS</t>
  </si>
  <si>
    <t>IMPUESTOS, PATENTES TASAS</t>
  </si>
  <si>
    <t>GASOS DE ESCRIBANÍA</t>
  </si>
  <si>
    <t>REPARACIONES Y MANTENIMIENTOS</t>
  </si>
  <si>
    <t>GASTOS VARIOS</t>
  </si>
  <si>
    <t>GASTOS DE SEMINARIOS Y CAPACITACIÓN</t>
  </si>
  <si>
    <t>GASTOS NO DEDUCIBLES</t>
  </si>
  <si>
    <t>Gastos Financieros</t>
  </si>
  <si>
    <t>INTERESES PAGADOS A BANCOS</t>
  </si>
  <si>
    <t>COMISIONES PAGADAS A BANCOS</t>
  </si>
  <si>
    <t>COMISIONES PAGADAS A CASA DE BOLSA</t>
  </si>
  <si>
    <t>ARANCELES PAGADOS BVPASA</t>
  </si>
  <si>
    <t>ARANCELES PAGADOS CNV</t>
  </si>
  <si>
    <t>CANON ANUAL SEPRELAD</t>
  </si>
  <si>
    <t>Egresos por operaciones y servicios de personas relacionadas</t>
  </si>
  <si>
    <t>Otros egresos</t>
  </si>
  <si>
    <t>DEPRECIACIÓN BIENES DE USO</t>
  </si>
  <si>
    <t xml:space="preserve">AMORTIZACIÓN CARGOS DIFERIDOS E INTANGIBLES </t>
  </si>
  <si>
    <r>
      <t>A)</t>
    </r>
    <r>
      <rPr>
        <b/>
        <sz val="7"/>
        <rFont val="Noto Sans"/>
        <family val="2"/>
      </rPr>
      <t xml:space="preserve">    </t>
    </r>
    <r>
      <rPr>
        <b/>
        <sz val="11"/>
        <color indexed="8"/>
        <rFont val="Noto Sans"/>
        <family val="2"/>
      </rPr>
      <t>COMPROMISOS DIRECTOS</t>
    </r>
  </si>
  <si>
    <t>NO APLICABLE, LA ADMINISTRADORA REGISTRA COMPROMISOS DIRECTOS.</t>
  </si>
  <si>
    <r>
      <t>B)</t>
    </r>
    <r>
      <rPr>
        <b/>
        <sz val="7"/>
        <rFont val="Noto Sans"/>
        <family val="2"/>
      </rPr>
      <t xml:space="preserve">    </t>
    </r>
    <r>
      <rPr>
        <b/>
        <sz val="11"/>
        <color indexed="8"/>
        <rFont val="Noto Sans"/>
        <family val="2"/>
      </rPr>
      <t>CONTINGENCIAS LEGALES</t>
    </r>
  </si>
  <si>
    <t>NO APLICABLE, NO SE TIENEN RIESGOS CONTINGENTES.</t>
  </si>
  <si>
    <t>7 - HECHOS POSTERIORES AL CIERRE TRIMESTRE</t>
  </si>
  <si>
    <t>No existen hechos relevantes posteriores al cierre del trimestre.</t>
  </si>
  <si>
    <t>CONSOLIDACION DE BALANCES 2022</t>
  </si>
  <si>
    <t>Acciones en Empresas</t>
  </si>
  <si>
    <t>Domicilio</t>
  </si>
  <si>
    <t>Actividad</t>
  </si>
  <si>
    <t>% Participación</t>
  </si>
  <si>
    <t>Investor AFPISA</t>
  </si>
  <si>
    <t>Brasilia 764-Asunción</t>
  </si>
  <si>
    <t>Admin de Fondos</t>
  </si>
  <si>
    <t>Procampo</t>
  </si>
  <si>
    <t>Admin. Estab. Ganad</t>
  </si>
  <si>
    <t>Market Data</t>
  </si>
  <si>
    <t>Comunicaciones</t>
  </si>
  <si>
    <t>IN FI SA</t>
  </si>
  <si>
    <t>Asesoramiento</t>
  </si>
  <si>
    <t xml:space="preserve">Codesarrollos </t>
  </si>
  <si>
    <t>Constructora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</si>
</sst>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 #,##0.00_ ;_ * \-#,##0.00_ ;_ * &quot;-&quot;_ ;_ @_ "/>
    <numFmt numFmtId="165" formatCode="_-* #,##0\ _€_-;\-* #,##0\ _€_-;_-* &quot;-&quot;??\ _€_-;_-@_-"/>
    <numFmt numFmtId="166" formatCode="_-* #,##0_-;\-* #,##0_-;_-* &quot;-&quot;_-;_-@_-"/>
    <numFmt numFmtId="167" formatCode="_-* #,##0.00\ _€_-;\-* #,##0.00\ _€_-;_-* &quot;-&quot;??\ _€_-;_-@_-"/>
    <numFmt numFmtId="168" formatCode="_-* #,##0.00_-;\-* #,##0.00_-;_-* &quot;-&quot;??_-;_-@_-"/>
    <numFmt numFmtId="169" formatCode="_-* #,##0_-;\-* #,##0_-;_-* &quot;-&quot;??_-;_-@_-"/>
    <numFmt numFmtId="170" formatCode="_(* #,##0.00_);_(* \(#,##0.00\);_(* &quot;-&quot;??_);_(@_)"/>
    <numFmt numFmtId="171" formatCode="_(* #,##0_);_(* \(#,##0\);_(* &quot;-&quot;??_);_(@_)"/>
    <numFmt numFmtId="172" formatCode="_ * #,##0_ ;_ * \-#,##0_ ;_ * &quot;-&quot;??_ ;_ @_ "/>
  </numFmts>
  <fonts count="42" x14ac:knownFonts="1">
    <font>
      <sz val="11"/>
      <color theme="1"/>
      <name val="Calibri"/>
      <family val="2"/>
      <scheme val="minor"/>
    </font>
    <font>
      <sz val="11"/>
      <color theme="1"/>
      <name val="Calibri"/>
      <family val="2"/>
      <scheme val="minor"/>
    </font>
    <font>
      <sz val="10"/>
      <name val="Arial"/>
      <family val="2"/>
    </font>
    <font>
      <sz val="9"/>
      <name val="Calibri"/>
      <family val="2"/>
      <scheme val="minor"/>
    </font>
    <font>
      <sz val="9"/>
      <color rgb="FFFFFFFF"/>
      <name val="Calibri"/>
      <family val="2"/>
      <scheme val="minor"/>
    </font>
    <font>
      <b/>
      <sz val="9"/>
      <name val="Calibri"/>
      <family val="2"/>
      <scheme val="minor"/>
    </font>
    <font>
      <sz val="9"/>
      <color theme="1"/>
      <name val="Calibri"/>
      <family val="2"/>
      <scheme val="minor"/>
    </font>
    <font>
      <sz val="9"/>
      <color theme="0"/>
      <name val="Calibri"/>
      <family val="2"/>
      <scheme val="minor"/>
    </font>
    <font>
      <b/>
      <i/>
      <sz val="9"/>
      <name val="Calibri"/>
      <family val="2"/>
      <scheme val="minor"/>
    </font>
    <font>
      <b/>
      <sz val="9"/>
      <color rgb="FF000000"/>
      <name val="Calibri"/>
      <family val="2"/>
      <scheme val="minor"/>
    </font>
    <font>
      <sz val="9"/>
      <color rgb="FF000000"/>
      <name val="Calibri"/>
      <family val="2"/>
      <scheme val="minor"/>
    </font>
    <font>
      <b/>
      <sz val="9"/>
      <color indexed="8"/>
      <name val="Calibri"/>
      <family val="2"/>
      <scheme val="minor"/>
    </font>
    <font>
      <sz val="9"/>
      <color rgb="FF003F59"/>
      <name val="Arial"/>
      <family val="2"/>
    </font>
    <font>
      <b/>
      <sz val="9"/>
      <color rgb="FFFFFFFF"/>
      <name val="Calibri"/>
      <family val="2"/>
      <scheme val="minor"/>
    </font>
    <font>
      <b/>
      <sz val="9"/>
      <color theme="1"/>
      <name val="Calibri"/>
      <family val="2"/>
      <scheme val="minor"/>
    </font>
    <font>
      <sz val="11"/>
      <color theme="0"/>
      <name val="Calibri"/>
      <family val="2"/>
      <scheme val="minor"/>
    </font>
    <font>
      <b/>
      <sz val="9"/>
      <color rgb="FF003F59"/>
      <name val="Arial"/>
      <family val="2"/>
    </font>
    <font>
      <u/>
      <sz val="10"/>
      <color theme="10"/>
      <name val="Arial"/>
      <family val="2"/>
    </font>
    <font>
      <u/>
      <sz val="9"/>
      <color theme="1"/>
      <name val="Calibri"/>
      <family val="2"/>
      <scheme val="minor"/>
    </font>
    <font>
      <sz val="10"/>
      <name val="Arial"/>
    </font>
    <font>
      <sz val="10"/>
      <name val="Noto Sans"/>
      <family val="2"/>
    </font>
    <font>
      <b/>
      <sz val="12"/>
      <name val="Noto Sans"/>
      <family val="2"/>
    </font>
    <font>
      <sz val="12"/>
      <name val="Noto Sans"/>
      <family val="2"/>
    </font>
    <font>
      <sz val="11"/>
      <name val="Noto Sans"/>
      <family val="2"/>
    </font>
    <font>
      <b/>
      <sz val="7"/>
      <name val="Noto Sans"/>
      <family val="2"/>
    </font>
    <font>
      <b/>
      <sz val="11"/>
      <name val="Noto Sans"/>
      <family val="2"/>
    </font>
    <font>
      <b/>
      <sz val="10"/>
      <name val="Noto Sans"/>
      <family val="2"/>
    </font>
    <font>
      <b/>
      <i/>
      <sz val="8"/>
      <name val="Noto Sans"/>
      <family val="2"/>
    </font>
    <font>
      <b/>
      <sz val="11"/>
      <color rgb="FF000000"/>
      <name val="Noto Sans"/>
      <family val="2"/>
    </font>
    <font>
      <sz val="11"/>
      <color rgb="FF000000"/>
      <name val="Noto Sans"/>
      <family val="2"/>
    </font>
    <font>
      <u/>
      <sz val="10"/>
      <name val="Noto Sans"/>
      <family val="2"/>
    </font>
    <font>
      <sz val="11"/>
      <color theme="1"/>
      <name val="Noto Sans"/>
      <family val="2"/>
    </font>
    <font>
      <b/>
      <sz val="8"/>
      <color rgb="FF000000"/>
      <name val="Noto Sans"/>
      <family val="2"/>
    </font>
    <font>
      <sz val="8"/>
      <color rgb="FF000000"/>
      <name val="Noto Sans"/>
      <family val="2"/>
    </font>
    <font>
      <sz val="8"/>
      <color rgb="FF000000"/>
      <name val="Arial"/>
      <family val="2"/>
    </font>
    <font>
      <b/>
      <sz val="8"/>
      <name val="Noto Sans"/>
      <family val="2"/>
    </font>
    <font>
      <sz val="8"/>
      <name val="Noto Sans"/>
      <family val="2"/>
    </font>
    <font>
      <sz val="10"/>
      <color rgb="FF000000"/>
      <name val="Noto Sans"/>
      <family val="2"/>
    </font>
    <font>
      <b/>
      <sz val="10"/>
      <color rgb="FF000000"/>
      <name val="Noto Sans"/>
      <family val="2"/>
    </font>
    <font>
      <b/>
      <sz val="11"/>
      <color indexed="8"/>
      <name val="Noto Sans"/>
      <family val="2"/>
    </font>
    <font>
      <sz val="10"/>
      <color rgb="FF000000"/>
      <name val="Arial"/>
      <family val="2"/>
    </font>
    <font>
      <sz val="18"/>
      <color theme="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2" tint="-0.499984740745262"/>
        <bgColor indexed="64"/>
      </patternFill>
    </fill>
    <fill>
      <patternFill patternType="solid">
        <fgColor rgb="FF7A7A7A"/>
      </patternFill>
    </fill>
    <fill>
      <patternFill patternType="solid">
        <fgColor theme="4"/>
      </patternFill>
    </fill>
    <fill>
      <patternFill patternType="solid">
        <fgColor rgb="FFFFC000"/>
        <bgColor indexed="64"/>
      </patternFill>
    </fill>
    <fill>
      <patternFill patternType="solid">
        <fgColor rgb="FFFFFF66"/>
        <bgColor indexed="64"/>
      </patternFill>
    </fill>
    <fill>
      <patternFill patternType="solid">
        <fgColor theme="9" tint="0.79998168889431442"/>
        <bgColor theme="9" tint="0.79998168889431442"/>
      </patternFill>
    </fill>
    <fill>
      <patternFill patternType="solid">
        <fgColor theme="6" tint="0.79998168889431442"/>
        <bgColor theme="6" tint="0.79998168889431442"/>
      </patternFill>
    </fill>
    <fill>
      <patternFill patternType="solid">
        <fgColor rgb="FF92D050"/>
        <bgColor indexed="64"/>
      </patternFill>
    </fill>
    <fill>
      <patternFill patternType="solid">
        <fgColor theme="6" tint="0.39997558519241921"/>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medium">
        <color rgb="FFBBDCEB"/>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style="thin">
        <color theme="6"/>
      </left>
      <right style="thin">
        <color theme="6"/>
      </right>
      <top style="thin">
        <color theme="6"/>
      </top>
      <bottom style="medium">
        <color theme="6"/>
      </bottom>
      <diagonal/>
    </border>
    <border>
      <left style="thin">
        <color theme="9" tint="0.39997558519241921"/>
      </left>
      <right/>
      <top style="thin">
        <color theme="9" tint="0.39997558519241921"/>
      </top>
      <bottom style="thin">
        <color theme="9" tint="0.39997558519241921"/>
      </bottom>
      <diagonal/>
    </border>
    <border>
      <left style="thin">
        <color theme="9" tint="0.39997558519241921"/>
      </left>
      <right/>
      <top/>
      <bottom style="thin">
        <color theme="9" tint="0.39997558519241921"/>
      </bottom>
      <diagonal/>
    </border>
    <border>
      <left style="thin">
        <color theme="6"/>
      </left>
      <right style="thin">
        <color theme="6"/>
      </right>
      <top style="thin">
        <color theme="6"/>
      </top>
      <bottom style="thin">
        <color theme="6"/>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0">
    <xf numFmtId="0" fontId="0" fillId="0" borderId="0"/>
    <xf numFmtId="168" fontId="1" fillId="0" borderId="0" applyFont="0" applyFill="0" applyBorder="0" applyAlignment="0" applyProtection="0"/>
    <xf numFmtId="166" fontId="1" fillId="0" borderId="0" applyFont="0" applyFill="0" applyBorder="0" applyAlignment="0" applyProtection="0"/>
    <xf numFmtId="0" fontId="2" fillId="0" borderId="0"/>
    <xf numFmtId="41" fontId="1" fillId="0" borderId="0" applyFont="0" applyFill="0" applyBorder="0" applyAlignment="0" applyProtection="0"/>
    <xf numFmtId="41" fontId="2"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15" fillId="5" borderId="0" applyNumberFormat="0" applyBorder="0" applyAlignment="0" applyProtection="0"/>
    <xf numFmtId="0" fontId="2" fillId="0" borderId="0"/>
    <xf numFmtId="170" fontId="1" fillId="0" borderId="0" applyFont="0" applyFill="0" applyBorder="0" applyAlignment="0" applyProtection="0"/>
    <xf numFmtId="0" fontId="17" fillId="0" borderId="0" applyNumberFormat="0" applyFill="0" applyBorder="0" applyAlignment="0" applyProtection="0"/>
    <xf numFmtId="168" fontId="1" fillId="0" borderId="0" applyFont="0" applyFill="0" applyBorder="0" applyAlignment="0" applyProtection="0"/>
    <xf numFmtId="41" fontId="2"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41" fontId="19" fillId="0" borderId="0" applyFont="0" applyFill="0" applyBorder="0" applyAlignment="0" applyProtection="0"/>
  </cellStyleXfs>
  <cellXfs count="694">
    <xf numFmtId="0" fontId="0" fillId="0" borderId="0" xfId="0"/>
    <xf numFmtId="0" fontId="3" fillId="0" borderId="0" xfId="3" applyFont="1"/>
    <xf numFmtId="41" fontId="3" fillId="0" borderId="0" xfId="4" applyFont="1"/>
    <xf numFmtId="0" fontId="4" fillId="2" borderId="0" xfId="0" applyFont="1" applyFill="1"/>
    <xf numFmtId="41" fontId="4" fillId="2" borderId="0" xfId="4" applyFont="1" applyFill="1"/>
    <xf numFmtId="0" fontId="4" fillId="3" borderId="0" xfId="0" applyFont="1" applyFill="1"/>
    <xf numFmtId="41" fontId="4" fillId="3" borderId="0" xfId="4" applyFont="1" applyFill="1"/>
    <xf numFmtId="0" fontId="6" fillId="2" borderId="0" xfId="0" applyFont="1" applyFill="1"/>
    <xf numFmtId="41" fontId="6" fillId="2" borderId="0" xfId="4" applyFont="1" applyFill="1"/>
    <xf numFmtId="0" fontId="6" fillId="3" borderId="0" xfId="0" applyFont="1" applyFill="1"/>
    <xf numFmtId="41" fontId="6" fillId="3" borderId="0" xfId="4" applyFont="1" applyFill="1"/>
    <xf numFmtId="0" fontId="5" fillId="0" borderId="0" xfId="3" applyFont="1" applyAlignment="1">
      <alignment horizontal="left" vertical="center"/>
    </xf>
    <xf numFmtId="0" fontId="3" fillId="0" borderId="0" xfId="3" applyFont="1" applyAlignment="1">
      <alignment horizontal="left" vertical="top"/>
    </xf>
    <xf numFmtId="0" fontId="5" fillId="0" borderId="0" xfId="3" applyFont="1" applyAlignment="1">
      <alignment vertical="center"/>
    </xf>
    <xf numFmtId="0" fontId="3" fillId="0" borderId="0" xfId="3" applyFont="1" applyAlignment="1">
      <alignment vertical="top" wrapText="1"/>
    </xf>
    <xf numFmtId="0" fontId="3" fillId="0" borderId="0" xfId="3" applyFont="1" applyAlignment="1">
      <alignment horizontal="left" vertical="center"/>
    </xf>
    <xf numFmtId="41" fontId="3" fillId="0" borderId="0" xfId="4" applyFont="1" applyAlignment="1">
      <alignment vertical="top" wrapText="1"/>
    </xf>
    <xf numFmtId="0" fontId="5" fillId="0" borderId="0" xfId="3" applyFont="1" applyAlignment="1">
      <alignment horizontal="left" vertical="top"/>
    </xf>
    <xf numFmtId="41" fontId="3" fillId="0" borderId="0" xfId="4" applyFont="1" applyAlignment="1">
      <alignment vertical="center" wrapText="1"/>
    </xf>
    <xf numFmtId="0" fontId="3" fillId="0" borderId="0" xfId="3" applyFont="1" applyAlignment="1">
      <alignment vertical="center" wrapText="1"/>
    </xf>
    <xf numFmtId="0" fontId="5" fillId="0" borderId="0" xfId="3" applyFont="1"/>
    <xf numFmtId="0" fontId="3" fillId="0" borderId="0" xfId="3" applyFont="1" applyAlignment="1">
      <alignment horizontal="left" vertical="center" wrapText="1"/>
    </xf>
    <xf numFmtId="41" fontId="3" fillId="0" borderId="0" xfId="4" applyFont="1" applyAlignment="1">
      <alignment horizontal="left" vertical="center" wrapText="1"/>
    </xf>
    <xf numFmtId="0" fontId="5" fillId="0" borderId="0" xfId="3" applyFont="1" applyAlignment="1">
      <alignment horizontal="left" vertical="center" indent="4"/>
    </xf>
    <xf numFmtId="0" fontId="3" fillId="0" borderId="0" xfId="3" applyFont="1" applyAlignment="1">
      <alignment vertical="top"/>
    </xf>
    <xf numFmtId="41" fontId="5" fillId="0" borderId="3" xfId="4" applyFont="1" applyBorder="1" applyAlignment="1">
      <alignment horizontal="center" vertical="center" wrapText="1"/>
    </xf>
    <xf numFmtId="164" fontId="5" fillId="0" borderId="3" xfId="4" applyNumberFormat="1" applyFont="1" applyBorder="1" applyAlignment="1">
      <alignment vertical="center"/>
    </xf>
    <xf numFmtId="0" fontId="5" fillId="0" borderId="0" xfId="3" applyFont="1" applyAlignment="1">
      <alignment horizontal="left" vertical="center" wrapText="1"/>
    </xf>
    <xf numFmtId="0" fontId="5" fillId="0" borderId="3" xfId="3" applyFont="1" applyBorder="1" applyAlignment="1">
      <alignment horizontal="center" vertical="center" wrapText="1"/>
    </xf>
    <xf numFmtId="41" fontId="5" fillId="0" borderId="0" xfId="4" applyFont="1" applyBorder="1" applyAlignment="1">
      <alignment horizontal="center" vertical="center" wrapText="1"/>
    </xf>
    <xf numFmtId="0" fontId="5" fillId="0" borderId="0" xfId="3" applyFont="1" applyAlignment="1">
      <alignment horizontal="center" vertical="center" wrapText="1"/>
    </xf>
    <xf numFmtId="0" fontId="3" fillId="0" borderId="0" xfId="3" applyFont="1" applyAlignment="1">
      <alignment horizontal="left" vertical="top" wrapText="1"/>
    </xf>
    <xf numFmtId="0" fontId="3" fillId="0" borderId="0" xfId="3" applyFont="1" applyAlignment="1">
      <alignment wrapText="1"/>
    </xf>
    <xf numFmtId="0" fontId="3" fillId="0" borderId="3" xfId="3" applyFont="1" applyBorder="1" applyAlignment="1">
      <alignment horizontal="center" vertical="center"/>
    </xf>
    <xf numFmtId="41" fontId="3" fillId="0" borderId="2" xfId="4" applyFont="1" applyBorder="1" applyAlignment="1">
      <alignment horizontal="left" vertical="center"/>
    </xf>
    <xf numFmtId="41" fontId="3" fillId="0" borderId="3" xfId="4" applyFont="1" applyBorder="1" applyAlignment="1">
      <alignment horizontal="left" vertical="center"/>
    </xf>
    <xf numFmtId="4" fontId="3" fillId="0" borderId="0" xfId="3" applyNumberFormat="1" applyFont="1" applyAlignment="1">
      <alignment horizontal="left" vertical="center"/>
    </xf>
    <xf numFmtId="41" fontId="3" fillId="0" borderId="2" xfId="4" applyFont="1" applyBorder="1" applyAlignment="1">
      <alignment horizontal="center" vertical="center"/>
    </xf>
    <xf numFmtId="41" fontId="3" fillId="0" borderId="2" xfId="4" applyFont="1" applyBorder="1" applyAlignment="1">
      <alignment horizontal="right" vertical="center"/>
    </xf>
    <xf numFmtId="164" fontId="3" fillId="0" borderId="3" xfId="4" applyNumberFormat="1" applyFont="1" applyBorder="1" applyAlignment="1">
      <alignment vertical="center"/>
    </xf>
    <xf numFmtId="41" fontId="3" fillId="0" borderId="3" xfId="4" applyFont="1" applyBorder="1" applyAlignment="1">
      <alignment horizontal="right" vertical="center"/>
    </xf>
    <xf numFmtId="165" fontId="6" fillId="0" borderId="0" xfId="0" applyNumberFormat="1" applyFont="1"/>
    <xf numFmtId="3" fontId="3" fillId="0" borderId="0" xfId="3" applyNumberFormat="1" applyFont="1" applyAlignment="1">
      <alignment horizontal="right" vertical="center"/>
    </xf>
    <xf numFmtId="0" fontId="3" fillId="0" borderId="3" xfId="3" applyFont="1" applyBorder="1" applyAlignment="1">
      <alignment horizontal="center" vertical="center" wrapText="1"/>
    </xf>
    <xf numFmtId="41" fontId="3" fillId="0" borderId="0" xfId="4" applyFont="1" applyBorder="1" applyAlignment="1">
      <alignment horizontal="right" vertical="center"/>
    </xf>
    <xf numFmtId="164" fontId="3" fillId="0" borderId="3" xfId="4" applyNumberFormat="1" applyFont="1" applyBorder="1" applyAlignment="1">
      <alignment horizontal="right" vertical="center"/>
    </xf>
    <xf numFmtId="164" fontId="3" fillId="0" borderId="3" xfId="4" applyNumberFormat="1" applyFont="1" applyBorder="1" applyAlignment="1">
      <alignment horizontal="left" vertical="center"/>
    </xf>
    <xf numFmtId="41" fontId="3" fillId="0" borderId="0" xfId="4" applyFont="1" applyBorder="1" applyAlignment="1">
      <alignment horizontal="left" vertical="center"/>
    </xf>
    <xf numFmtId="0" fontId="3" fillId="0" borderId="0" xfId="3" applyFont="1" applyAlignment="1">
      <alignment horizontal="center" vertical="center"/>
    </xf>
    <xf numFmtId="41" fontId="3" fillId="0" borderId="0" xfId="4" applyFont="1" applyAlignment="1">
      <alignment horizontal="left" vertical="center"/>
    </xf>
    <xf numFmtId="0" fontId="3" fillId="0" borderId="3" xfId="3" applyFont="1" applyBorder="1" applyAlignment="1">
      <alignment horizontal="left" vertical="center" wrapText="1"/>
    </xf>
    <xf numFmtId="41" fontId="3" fillId="0" borderId="3" xfId="4" applyFont="1" applyBorder="1" applyAlignment="1">
      <alignment vertical="center"/>
    </xf>
    <xf numFmtId="41" fontId="3" fillId="0" borderId="0" xfId="4" applyFont="1" applyBorder="1" applyAlignment="1">
      <alignment vertical="center"/>
    </xf>
    <xf numFmtId="41" fontId="7" fillId="0" borderId="0" xfId="4" applyFont="1" applyBorder="1" applyAlignment="1">
      <alignment vertical="center"/>
    </xf>
    <xf numFmtId="0" fontId="3" fillId="3" borderId="0" xfId="3" applyFont="1" applyFill="1"/>
    <xf numFmtId="41" fontId="3" fillId="0" borderId="0" xfId="4" applyFont="1" applyAlignment="1">
      <alignment horizontal="left" vertical="top"/>
    </xf>
    <xf numFmtId="41" fontId="10" fillId="0" borderId="0" xfId="4" applyFont="1" applyBorder="1" applyAlignment="1">
      <alignment vertical="center"/>
    </xf>
    <xf numFmtId="41" fontId="10" fillId="0" borderId="7" xfId="4" applyFont="1" applyBorder="1" applyAlignment="1">
      <alignment vertical="center"/>
    </xf>
    <xf numFmtId="0" fontId="3" fillId="2" borderId="0" xfId="3" applyFont="1" applyFill="1"/>
    <xf numFmtId="0" fontId="3" fillId="0" borderId="8" xfId="3" applyFont="1" applyBorder="1"/>
    <xf numFmtId="41" fontId="3" fillId="0" borderId="7" xfId="4" applyFont="1" applyBorder="1"/>
    <xf numFmtId="41" fontId="3" fillId="0" borderId="0" xfId="4" applyFont="1" applyBorder="1"/>
    <xf numFmtId="41" fontId="3" fillId="0" borderId="0" xfId="3" applyNumberFormat="1" applyFont="1" applyAlignment="1">
      <alignment horizontal="left" vertical="top"/>
    </xf>
    <xf numFmtId="41" fontId="3" fillId="0" borderId="0" xfId="3" applyNumberFormat="1" applyFont="1"/>
    <xf numFmtId="0" fontId="3" fillId="0" borderId="5" xfId="3" applyFont="1" applyBorder="1"/>
    <xf numFmtId="41" fontId="3" fillId="0" borderId="6" xfId="4" applyFont="1" applyBorder="1"/>
    <xf numFmtId="41" fontId="3" fillId="0" borderId="4" xfId="4" applyFont="1" applyBorder="1"/>
    <xf numFmtId="0" fontId="9" fillId="0" borderId="9" xfId="3" applyFont="1" applyBorder="1" applyAlignment="1">
      <alignment vertical="center" wrapText="1"/>
    </xf>
    <xf numFmtId="41" fontId="9" fillId="0" borderId="10" xfId="4" applyFont="1" applyBorder="1" applyAlignment="1">
      <alignment vertical="center" wrapText="1"/>
    </xf>
    <xf numFmtId="41" fontId="9" fillId="0" borderId="3" xfId="4" applyFont="1" applyBorder="1" applyAlignment="1">
      <alignment horizontal="center" vertical="center" wrapText="1"/>
    </xf>
    <xf numFmtId="0" fontId="10" fillId="0" borderId="3" xfId="3" applyFont="1" applyBorder="1" applyAlignment="1">
      <alignment vertical="center"/>
    </xf>
    <xf numFmtId="41" fontId="9" fillId="0" borderId="3" xfId="4" applyFont="1" applyBorder="1" applyAlignment="1">
      <alignment vertical="center" wrapText="1"/>
    </xf>
    <xf numFmtId="41" fontId="10" fillId="0" borderId="3" xfId="4" applyFont="1" applyBorder="1" applyAlignment="1">
      <alignment horizontal="center" vertical="center" wrapText="1"/>
    </xf>
    <xf numFmtId="41" fontId="10" fillId="0" borderId="3" xfId="4" applyFont="1" applyBorder="1" applyAlignment="1">
      <alignment vertical="center"/>
    </xf>
    <xf numFmtId="0" fontId="9" fillId="0" borderId="1" xfId="3" applyFont="1" applyBorder="1" applyAlignment="1">
      <alignment horizontal="center" vertical="center"/>
    </xf>
    <xf numFmtId="41" fontId="9" fillId="0" borderId="2" xfId="4" applyFont="1" applyBorder="1" applyAlignment="1">
      <alignment vertical="center"/>
    </xf>
    <xf numFmtId="41" fontId="9" fillId="0" borderId="3" xfId="4" applyFont="1" applyBorder="1" applyAlignment="1">
      <alignment vertical="center"/>
    </xf>
    <xf numFmtId="41" fontId="9" fillId="0" borderId="0" xfId="4" applyFont="1" applyBorder="1" applyAlignment="1">
      <alignment horizontal="center" vertical="center" wrapText="1"/>
    </xf>
    <xf numFmtId="41" fontId="10" fillId="0" borderId="3" xfId="4" applyFont="1" applyBorder="1" applyAlignment="1">
      <alignment horizontal="center" vertical="center"/>
    </xf>
    <xf numFmtId="41" fontId="10" fillId="0" borderId="0" xfId="4" applyFont="1" applyBorder="1" applyAlignment="1">
      <alignment horizontal="center" vertical="center"/>
    </xf>
    <xf numFmtId="0" fontId="3" fillId="0" borderId="0" xfId="3" applyFont="1" applyAlignment="1">
      <alignment horizontal="center" vertical="center" wrapText="1"/>
    </xf>
    <xf numFmtId="0" fontId="3" fillId="2" borderId="0" xfId="3" applyFont="1" applyFill="1" applyAlignment="1">
      <alignment horizontal="center" vertical="center" wrapText="1"/>
    </xf>
    <xf numFmtId="41" fontId="9" fillId="0" borderId="3" xfId="4" applyFont="1" applyBorder="1" applyAlignment="1">
      <alignment horizontal="center" vertical="center"/>
    </xf>
    <xf numFmtId="41" fontId="9" fillId="0" borderId="0" xfId="4" applyFont="1" applyBorder="1" applyAlignment="1">
      <alignment horizontal="center" vertical="center"/>
    </xf>
    <xf numFmtId="0" fontId="9" fillId="0" borderId="0" xfId="3" applyFont="1" applyAlignment="1">
      <alignment horizontal="center" vertical="center"/>
    </xf>
    <xf numFmtId="41" fontId="9" fillId="0" borderId="0" xfId="4" applyFont="1" applyAlignment="1">
      <alignment horizontal="center" vertical="center"/>
    </xf>
    <xf numFmtId="14" fontId="9" fillId="0" borderId="3" xfId="4" applyNumberFormat="1" applyFont="1" applyBorder="1" applyAlignment="1">
      <alignment horizontal="center" vertical="center" wrapText="1"/>
    </xf>
    <xf numFmtId="0" fontId="10" fillId="0" borderId="1" xfId="3" applyFont="1" applyBorder="1" applyAlignment="1">
      <alignment vertical="center"/>
    </xf>
    <xf numFmtId="0" fontId="10" fillId="0" borderId="11" xfId="3" applyFont="1" applyBorder="1" applyAlignment="1">
      <alignment vertical="center"/>
    </xf>
    <xf numFmtId="0" fontId="10" fillId="0" borderId="2" xfId="3" applyFont="1" applyBorder="1" applyAlignment="1">
      <alignment vertical="center"/>
    </xf>
    <xf numFmtId="0" fontId="10" fillId="0" borderId="1" xfId="3" applyFont="1" applyBorder="1" applyAlignment="1">
      <alignment horizontal="left" vertical="center"/>
    </xf>
    <xf numFmtId="0" fontId="10" fillId="0" borderId="11" xfId="3" applyFont="1" applyBorder="1" applyAlignment="1">
      <alignment horizontal="left" vertical="center"/>
    </xf>
    <xf numFmtId="0" fontId="10" fillId="0" borderId="2" xfId="3" applyFont="1" applyBorder="1" applyAlignment="1">
      <alignment horizontal="left" vertical="center"/>
    </xf>
    <xf numFmtId="0" fontId="9" fillId="0" borderId="3" xfId="3" applyFont="1" applyBorder="1" applyAlignment="1">
      <alignment horizontal="center" vertical="center" wrapText="1"/>
    </xf>
    <xf numFmtId="0" fontId="10" fillId="0" borderId="3" xfId="3" applyFont="1" applyBorder="1" applyAlignment="1">
      <alignment horizontal="left" vertical="top"/>
    </xf>
    <xf numFmtId="41" fontId="10" fillId="0" borderId="3" xfId="4" applyFont="1" applyFill="1" applyBorder="1" applyAlignment="1">
      <alignment horizontal="center" vertical="top"/>
    </xf>
    <xf numFmtId="41" fontId="3" fillId="0" borderId="3" xfId="3" applyNumberFormat="1" applyFont="1" applyBorder="1"/>
    <xf numFmtId="41" fontId="10" fillId="0" borderId="3" xfId="5" applyFont="1" applyFill="1" applyBorder="1" applyAlignment="1">
      <alignment horizontal="center" vertical="top"/>
    </xf>
    <xf numFmtId="41" fontId="3" fillId="0" borderId="3" xfId="4" applyFont="1" applyBorder="1"/>
    <xf numFmtId="0" fontId="9" fillId="0" borderId="13" xfId="3" applyFont="1" applyBorder="1" applyAlignment="1">
      <alignment horizontal="center" vertical="top"/>
    </xf>
    <xf numFmtId="41" fontId="9" fillId="0" borderId="13" xfId="4" applyFont="1" applyBorder="1" applyAlignment="1">
      <alignment horizontal="center" vertical="top"/>
    </xf>
    <xf numFmtId="41" fontId="9" fillId="0" borderId="3" xfId="4" applyFont="1" applyBorder="1" applyAlignment="1">
      <alignment horizontal="center" vertical="top"/>
    </xf>
    <xf numFmtId="3" fontId="12" fillId="0" borderId="0" xfId="0" applyNumberFormat="1" applyFont="1"/>
    <xf numFmtId="3" fontId="3" fillId="0" borderId="0" xfId="3" applyNumberFormat="1" applyFont="1"/>
    <xf numFmtId="41" fontId="3" fillId="2" borderId="0" xfId="4" applyFont="1" applyFill="1"/>
    <xf numFmtId="41" fontId="3" fillId="3" borderId="0" xfId="4" applyFont="1" applyFill="1"/>
    <xf numFmtId="41" fontId="3" fillId="0" borderId="3" xfId="4" applyFont="1" applyBorder="1" applyAlignment="1">
      <alignment horizontal="right" wrapText="1"/>
    </xf>
    <xf numFmtId="0" fontId="5" fillId="0" borderId="3" xfId="3" applyFont="1" applyBorder="1" applyAlignment="1">
      <alignment horizontal="left" vertical="center"/>
    </xf>
    <xf numFmtId="41" fontId="5" fillId="0" borderId="3" xfId="4" applyFont="1" applyBorder="1" applyAlignment="1">
      <alignment horizontal="right"/>
    </xf>
    <xf numFmtId="41" fontId="3" fillId="0" borderId="0" xfId="4" applyFont="1" applyAlignment="1">
      <alignment horizontal="right"/>
    </xf>
    <xf numFmtId="14" fontId="9" fillId="0" borderId="1" xfId="3" applyNumberFormat="1" applyFont="1" applyBorder="1" applyAlignment="1">
      <alignment vertical="center" wrapText="1"/>
    </xf>
    <xf numFmtId="166" fontId="10" fillId="0" borderId="3" xfId="2" applyFont="1" applyBorder="1" applyAlignment="1">
      <alignment vertical="center"/>
    </xf>
    <xf numFmtId="166" fontId="9" fillId="0" borderId="1" xfId="2" applyFont="1" applyBorder="1" applyAlignment="1">
      <alignment vertical="center"/>
    </xf>
    <xf numFmtId="41" fontId="3" fillId="0" borderId="0" xfId="4" applyFont="1" applyAlignment="1">
      <alignment horizontal="left" vertical="top" wrapText="1"/>
    </xf>
    <xf numFmtId="0" fontId="9" fillId="0" borderId="3" xfId="3" applyFont="1" applyBorder="1" applyAlignment="1">
      <alignment horizontal="center" vertical="center"/>
    </xf>
    <xf numFmtId="41" fontId="9" fillId="0" borderId="3" xfId="4" applyFont="1" applyBorder="1" applyAlignment="1">
      <alignment horizontal="left" vertical="center"/>
    </xf>
    <xf numFmtId="0" fontId="6" fillId="0" borderId="0" xfId="0" applyFont="1"/>
    <xf numFmtId="165" fontId="6" fillId="0" borderId="0" xfId="6" applyNumberFormat="1" applyFont="1"/>
    <xf numFmtId="0" fontId="10" fillId="0" borderId="3" xfId="3" applyFont="1" applyBorder="1" applyAlignment="1">
      <alignment horizontal="left" vertical="center"/>
    </xf>
    <xf numFmtId="41" fontId="10" fillId="0" borderId="3" xfId="4" applyFont="1" applyBorder="1" applyAlignment="1">
      <alignment horizontal="right" vertical="center"/>
    </xf>
    <xf numFmtId="0" fontId="5" fillId="2" borderId="0" xfId="3" applyFont="1" applyFill="1"/>
    <xf numFmtId="41" fontId="5" fillId="2" borderId="0" xfId="4" applyFont="1" applyFill="1"/>
    <xf numFmtId="41" fontId="5" fillId="0" borderId="0" xfId="4" applyFont="1"/>
    <xf numFmtId="41" fontId="5" fillId="3" borderId="0" xfId="4" applyFont="1" applyFill="1"/>
    <xf numFmtId="41" fontId="9" fillId="0" borderId="3" xfId="3" applyNumberFormat="1" applyFont="1" applyBorder="1" applyAlignment="1">
      <alignment vertical="center" wrapText="1"/>
    </xf>
    <xf numFmtId="0" fontId="9" fillId="0" borderId="1" xfId="3" applyFont="1" applyBorder="1" applyAlignment="1">
      <alignment vertical="center"/>
    </xf>
    <xf numFmtId="0" fontId="10" fillId="0" borderId="0" xfId="3" applyFont="1" applyAlignment="1">
      <alignment horizontal="center" vertical="center"/>
    </xf>
    <xf numFmtId="41" fontId="10" fillId="0" borderId="1" xfId="4" applyFont="1" applyBorder="1" applyAlignment="1">
      <alignment horizontal="right" vertical="center"/>
    </xf>
    <xf numFmtId="41" fontId="9" fillId="0" borderId="1" xfId="4" applyFont="1" applyBorder="1" applyAlignment="1">
      <alignment vertical="center"/>
    </xf>
    <xf numFmtId="41" fontId="10" fillId="0" borderId="8" xfId="4" applyFont="1" applyBorder="1" applyAlignment="1">
      <alignment horizontal="right" vertical="center"/>
    </xf>
    <xf numFmtId="0" fontId="10" fillId="0" borderId="3" xfId="3" applyFont="1" applyBorder="1" applyAlignment="1">
      <alignment horizontal="left" vertical="center" wrapText="1"/>
    </xf>
    <xf numFmtId="41" fontId="10" fillId="0" borderId="3" xfId="4" applyFont="1" applyBorder="1" applyAlignment="1">
      <alignment horizontal="left" vertical="center"/>
    </xf>
    <xf numFmtId="0" fontId="10" fillId="0" borderId="0" xfId="3" applyFont="1" applyAlignment="1">
      <alignment horizontal="left" vertical="center"/>
    </xf>
    <xf numFmtId="3" fontId="10" fillId="0" borderId="0" xfId="3" applyNumberFormat="1" applyFont="1" applyAlignment="1">
      <alignment horizontal="right" vertical="center"/>
    </xf>
    <xf numFmtId="41" fontId="10" fillId="0" borderId="3" xfId="3" applyNumberFormat="1" applyFont="1" applyBorder="1" applyAlignment="1">
      <alignment vertical="center" wrapText="1"/>
    </xf>
    <xf numFmtId="0" fontId="10" fillId="0" borderId="3" xfId="3" applyFont="1" applyBorder="1" applyAlignment="1">
      <alignment vertical="center" wrapText="1"/>
    </xf>
    <xf numFmtId="0" fontId="10" fillId="0" borderId="0" xfId="3" applyFont="1"/>
    <xf numFmtId="41" fontId="10" fillId="0" borderId="3" xfId="4" applyFont="1" applyBorder="1" applyAlignment="1">
      <alignment horizontal="left" vertical="center" wrapText="1"/>
    </xf>
    <xf numFmtId="41" fontId="10" fillId="0" borderId="0" xfId="4" applyFont="1" applyBorder="1" applyAlignment="1">
      <alignment horizontal="right" vertical="center"/>
    </xf>
    <xf numFmtId="41" fontId="9" fillId="0" borderId="0" xfId="4" applyFont="1" applyBorder="1" applyAlignment="1">
      <alignment horizontal="right" vertical="center"/>
    </xf>
    <xf numFmtId="0" fontId="9" fillId="0" borderId="3" xfId="3" applyFont="1" applyBorder="1" applyAlignment="1">
      <alignment vertical="center"/>
    </xf>
    <xf numFmtId="41" fontId="9" fillId="0" borderId="3" xfId="4" applyFont="1" applyBorder="1" applyAlignment="1">
      <alignment horizontal="right" vertical="center"/>
    </xf>
    <xf numFmtId="0" fontId="3" fillId="0" borderId="3" xfId="3" applyFont="1" applyBorder="1"/>
    <xf numFmtId="41" fontId="3" fillId="0" borderId="3" xfId="4" applyFont="1" applyBorder="1" applyAlignment="1">
      <alignment wrapText="1"/>
    </xf>
    <xf numFmtId="0" fontId="5" fillId="0" borderId="3" xfId="3" applyFont="1" applyBorder="1"/>
    <xf numFmtId="41" fontId="5" fillId="0" borderId="3" xfId="4" applyFont="1" applyBorder="1" applyAlignment="1">
      <alignment wrapText="1"/>
    </xf>
    <xf numFmtId="0" fontId="5" fillId="0" borderId="3" xfId="3" applyFont="1" applyBorder="1" applyAlignment="1">
      <alignment horizontal="center" vertical="center"/>
    </xf>
    <xf numFmtId="41" fontId="5" fillId="0" borderId="3" xfId="4" applyFont="1" applyBorder="1" applyAlignment="1">
      <alignment horizontal="center" vertical="center"/>
    </xf>
    <xf numFmtId="49" fontId="3" fillId="0" borderId="3" xfId="3" applyNumberFormat="1" applyFont="1" applyBorder="1"/>
    <xf numFmtId="41" fontId="5" fillId="0" borderId="3" xfId="4" applyFont="1" applyBorder="1"/>
    <xf numFmtId="0" fontId="13" fillId="4" borderId="14" xfId="0" applyFont="1" applyFill="1" applyBorder="1"/>
    <xf numFmtId="14" fontId="13" fillId="4" borderId="15" xfId="4" applyNumberFormat="1" applyFont="1" applyFill="1" applyBorder="1" applyAlignment="1">
      <alignment horizontal="center"/>
    </xf>
    <xf numFmtId="169" fontId="6" fillId="0" borderId="0" xfId="1" applyNumberFormat="1" applyFont="1"/>
    <xf numFmtId="0" fontId="5" fillId="3" borderId="0" xfId="3" applyFont="1" applyFill="1"/>
    <xf numFmtId="0" fontId="14" fillId="0" borderId="0" xfId="0" applyFont="1"/>
    <xf numFmtId="169" fontId="14" fillId="0" borderId="0" xfId="1" applyNumberFormat="1" applyFont="1"/>
    <xf numFmtId="169" fontId="14" fillId="0" borderId="0" xfId="7" applyNumberFormat="1" applyFont="1"/>
    <xf numFmtId="41" fontId="5" fillId="0" borderId="0" xfId="4" applyFont="1" applyBorder="1"/>
    <xf numFmtId="169" fontId="6" fillId="0" borderId="0" xfId="7" applyNumberFormat="1" applyFont="1"/>
    <xf numFmtId="168" fontId="6" fillId="0" borderId="0" xfId="1" applyFont="1"/>
    <xf numFmtId="41" fontId="14" fillId="0" borderId="0" xfId="4" applyFont="1"/>
    <xf numFmtId="41" fontId="6" fillId="0" borderId="0" xfId="4" applyFont="1"/>
    <xf numFmtId="41" fontId="5" fillId="0" borderId="0" xfId="4" applyFont="1" applyBorder="1" applyAlignment="1">
      <alignment horizontal="right"/>
    </xf>
    <xf numFmtId="0" fontId="3" fillId="0" borderId="0" xfId="0" applyFont="1"/>
    <xf numFmtId="41" fontId="6" fillId="0" borderId="0" xfId="0" applyNumberFormat="1" applyFont="1" applyAlignment="1">
      <alignment horizontal="right"/>
    </xf>
    <xf numFmtId="41" fontId="10" fillId="0" borderId="0" xfId="4" applyFont="1" applyAlignment="1">
      <alignment vertical="top" wrapText="1"/>
    </xf>
    <xf numFmtId="0" fontId="10" fillId="0" borderId="0" xfId="3" applyFont="1" applyAlignment="1">
      <alignment vertical="top" wrapText="1"/>
    </xf>
    <xf numFmtId="0" fontId="10" fillId="0" borderId="1" xfId="3" applyFont="1" applyBorder="1" applyAlignment="1">
      <alignment horizontal="left" vertical="center"/>
    </xf>
    <xf numFmtId="0" fontId="10" fillId="0" borderId="2" xfId="3" applyFont="1" applyBorder="1" applyAlignment="1">
      <alignment horizontal="left" vertical="center"/>
    </xf>
    <xf numFmtId="0" fontId="9" fillId="0" borderId="1" xfId="3" applyFont="1" applyBorder="1" applyAlignment="1">
      <alignment horizontal="center" vertical="center"/>
    </xf>
    <xf numFmtId="0" fontId="9" fillId="0" borderId="3" xfId="3" applyFont="1" applyBorder="1" applyAlignment="1">
      <alignment horizontal="center" vertical="center" wrapText="1"/>
    </xf>
    <xf numFmtId="0" fontId="9" fillId="0" borderId="3" xfId="3" applyFont="1" applyBorder="1" applyAlignment="1">
      <alignment horizontal="center" vertical="center"/>
    </xf>
    <xf numFmtId="0" fontId="10" fillId="0" borderId="8" xfId="3" applyFont="1" applyBorder="1" applyAlignment="1">
      <alignment horizontal="left" vertical="center"/>
    </xf>
    <xf numFmtId="0" fontId="10" fillId="0" borderId="7" xfId="3" applyFont="1" applyBorder="1" applyAlignment="1">
      <alignment horizontal="left" vertical="center"/>
    </xf>
    <xf numFmtId="0" fontId="10" fillId="0" borderId="9" xfId="3" applyFont="1" applyBorder="1" applyAlignment="1">
      <alignment horizontal="left" vertical="center"/>
    </xf>
    <xf numFmtId="0" fontId="10" fillId="0" borderId="10" xfId="3" applyFont="1" applyBorder="1" applyAlignment="1">
      <alignment horizontal="left" vertical="center"/>
    </xf>
    <xf numFmtId="0" fontId="3" fillId="0" borderId="0" xfId="3" applyFont="1" applyAlignment="1">
      <alignment horizontal="left" vertical="top" wrapText="1"/>
    </xf>
    <xf numFmtId="14" fontId="9" fillId="0" borderId="11" xfId="3" applyNumberFormat="1" applyFont="1" applyBorder="1" applyAlignment="1">
      <alignment horizontal="center" vertical="center"/>
    </xf>
    <xf numFmtId="0" fontId="9" fillId="0" borderId="5" xfId="3" applyFont="1" applyBorder="1" applyAlignment="1">
      <alignment horizontal="center" vertical="center"/>
    </xf>
    <xf numFmtId="0" fontId="3" fillId="0" borderId="0" xfId="3" applyFont="1" applyAlignment="1">
      <alignment horizontal="left" vertical="center" wrapText="1"/>
    </xf>
    <xf numFmtId="0" fontId="5" fillId="0" borderId="0" xfId="3" applyFont="1" applyAlignment="1">
      <alignment horizontal="left" vertical="center"/>
    </xf>
    <xf numFmtId="0" fontId="3" fillId="0" borderId="0" xfId="3" applyFont="1" applyAlignment="1">
      <alignment horizontal="left" vertical="top" wrapText="1"/>
    </xf>
    <xf numFmtId="0" fontId="5" fillId="0" borderId="0" xfId="3" applyFont="1" applyAlignment="1">
      <alignment horizontal="center" vertical="center"/>
    </xf>
    <xf numFmtId="0" fontId="5" fillId="0" borderId="0" xfId="3"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wrapText="1"/>
    </xf>
    <xf numFmtId="0" fontId="10" fillId="0" borderId="8" xfId="3" applyFont="1" applyBorder="1" applyAlignment="1">
      <alignment horizontal="left" vertical="center"/>
    </xf>
    <xf numFmtId="0" fontId="10" fillId="0" borderId="7" xfId="3" applyFont="1" applyBorder="1" applyAlignment="1">
      <alignment horizontal="left" vertical="center"/>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8" fillId="0" borderId="4" xfId="3" applyFont="1" applyBorder="1" applyAlignment="1">
      <alignment horizontal="left" vertical="center" wrapText="1"/>
    </xf>
    <xf numFmtId="0" fontId="8" fillId="0" borderId="0" xfId="3" applyFont="1" applyAlignment="1">
      <alignment horizontal="left" vertical="center" wrapText="1"/>
    </xf>
    <xf numFmtId="0" fontId="9" fillId="0" borderId="5" xfId="3" applyFont="1" applyBorder="1" applyAlignment="1">
      <alignment horizontal="center" vertical="center"/>
    </xf>
    <xf numFmtId="0" fontId="9" fillId="0" borderId="4" xfId="3" applyFont="1" applyBorder="1" applyAlignment="1">
      <alignment horizontal="center" vertical="center"/>
    </xf>
    <xf numFmtId="0" fontId="9" fillId="0" borderId="6" xfId="3" applyFont="1" applyBorder="1" applyAlignment="1">
      <alignment horizontal="center" vertical="center"/>
    </xf>
    <xf numFmtId="0" fontId="9" fillId="0" borderId="1" xfId="3" applyFont="1" applyBorder="1" applyAlignment="1">
      <alignment horizontal="center" vertical="center"/>
    </xf>
    <xf numFmtId="0" fontId="9" fillId="0" borderId="2" xfId="3" applyFont="1" applyBorder="1" applyAlignment="1">
      <alignment horizontal="center" vertical="center"/>
    </xf>
    <xf numFmtId="14" fontId="9" fillId="0" borderId="1" xfId="3" applyNumberFormat="1" applyFont="1" applyBorder="1" applyAlignment="1">
      <alignment horizontal="center" vertical="center"/>
    </xf>
    <xf numFmtId="14" fontId="9" fillId="0" borderId="2" xfId="3" applyNumberFormat="1" applyFont="1" applyBorder="1" applyAlignment="1">
      <alignment horizontal="center" vertical="center"/>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9" xfId="3" applyFont="1" applyBorder="1" applyAlignment="1">
      <alignment horizontal="left" vertical="center"/>
    </xf>
    <xf numFmtId="0" fontId="10" fillId="0" borderId="10" xfId="3" applyFont="1" applyBorder="1" applyAlignment="1">
      <alignment horizontal="left" vertical="center"/>
    </xf>
    <xf numFmtId="41" fontId="9" fillId="0" borderId="11" xfId="4" applyFont="1" applyBorder="1" applyAlignment="1">
      <alignment horizontal="center" vertical="center"/>
    </xf>
    <xf numFmtId="41" fontId="9" fillId="0" borderId="2" xfId="4" applyFont="1" applyBorder="1" applyAlignment="1">
      <alignment horizontal="center" vertical="center"/>
    </xf>
    <xf numFmtId="14" fontId="9" fillId="0" borderId="11" xfId="3" applyNumberFormat="1" applyFont="1" applyBorder="1" applyAlignment="1">
      <alignment horizontal="center" vertical="center"/>
    </xf>
    <xf numFmtId="0" fontId="10" fillId="0" borderId="1" xfId="3" applyFont="1" applyBorder="1" applyAlignment="1">
      <alignment horizontal="left" vertical="center"/>
    </xf>
    <xf numFmtId="0" fontId="10" fillId="0" borderId="11" xfId="3" applyFont="1" applyBorder="1" applyAlignment="1">
      <alignment horizontal="left" vertical="center"/>
    </xf>
    <xf numFmtId="0" fontId="10" fillId="0" borderId="2" xfId="3" applyFont="1" applyBorder="1" applyAlignment="1">
      <alignment horizontal="left" vertical="center"/>
    </xf>
    <xf numFmtId="0" fontId="9" fillId="0" borderId="3" xfId="3" applyFont="1" applyBorder="1" applyAlignment="1">
      <alignment horizontal="center" vertical="center"/>
    </xf>
    <xf numFmtId="0" fontId="3" fillId="0" borderId="0" xfId="3" applyFont="1" applyAlignment="1">
      <alignment horizontal="center"/>
    </xf>
    <xf numFmtId="0" fontId="9" fillId="0" borderId="11" xfId="3" applyFont="1" applyBorder="1" applyAlignment="1">
      <alignment horizontal="center" vertical="center"/>
    </xf>
    <xf numFmtId="0" fontId="9" fillId="0" borderId="3" xfId="3" applyFont="1" applyBorder="1" applyAlignment="1">
      <alignment horizontal="center" vertical="center" wrapText="1"/>
    </xf>
    <xf numFmtId="0" fontId="9" fillId="0" borderId="1" xfId="3" applyFont="1" applyBorder="1" applyAlignment="1">
      <alignment horizontal="center" vertical="center" wrapText="1"/>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5" fillId="0" borderId="0" xfId="3" applyFont="1" applyAlignment="1">
      <alignment horizontal="center" vertical="top" wrapText="1"/>
    </xf>
    <xf numFmtId="0" fontId="10" fillId="0" borderId="0" xfId="3" applyFont="1" applyAlignment="1">
      <alignment horizontal="left" vertical="center"/>
    </xf>
    <xf numFmtId="3" fontId="10" fillId="0" borderId="0" xfId="3" applyNumberFormat="1" applyFont="1" applyAlignment="1">
      <alignment horizontal="right" vertical="center"/>
    </xf>
    <xf numFmtId="0" fontId="3" fillId="0" borderId="0" xfId="3" applyFont="1" applyAlignment="1">
      <alignment horizontal="center" vertical="top" wrapText="1"/>
    </xf>
    <xf numFmtId="0" fontId="3" fillId="0" borderId="0" xfId="9" applyFont="1"/>
    <xf numFmtId="0" fontId="4" fillId="6" borderId="0" xfId="0" applyFont="1" applyFill="1"/>
    <xf numFmtId="41" fontId="4" fillId="6" borderId="0" xfId="4" applyFont="1" applyFill="1"/>
    <xf numFmtId="0" fontId="4" fillId="7" borderId="0" xfId="0" applyFont="1" applyFill="1"/>
    <xf numFmtId="41" fontId="4" fillId="7" borderId="0" xfId="4" applyFont="1" applyFill="1"/>
    <xf numFmtId="0" fontId="5" fillId="0" borderId="0" xfId="9" applyFont="1" applyAlignment="1">
      <alignment horizontal="center" vertical="center"/>
    </xf>
    <xf numFmtId="0" fontId="6" fillId="6" borderId="0" xfId="0" applyFont="1" applyFill="1"/>
    <xf numFmtId="41" fontId="6" fillId="6" borderId="0" xfId="4" applyFont="1" applyFill="1"/>
    <xf numFmtId="0" fontId="6" fillId="7" borderId="0" xfId="0" applyFont="1" applyFill="1"/>
    <xf numFmtId="41" fontId="6" fillId="7" borderId="0" xfId="4" applyFont="1" applyFill="1"/>
    <xf numFmtId="0" fontId="5" fillId="0" borderId="0" xfId="9" applyFont="1" applyAlignment="1">
      <alignment horizontal="left" vertical="center"/>
    </xf>
    <xf numFmtId="0" fontId="5" fillId="0" borderId="0" xfId="9" applyFont="1" applyAlignment="1">
      <alignment horizontal="left" vertical="center"/>
    </xf>
    <xf numFmtId="0" fontId="3" fillId="0" borderId="0" xfId="9" applyFont="1" applyAlignment="1">
      <alignment horizontal="left" vertical="top"/>
    </xf>
    <xf numFmtId="0" fontId="5" fillId="0" borderId="0" xfId="9" applyFont="1" applyAlignment="1">
      <alignment vertical="center"/>
    </xf>
    <xf numFmtId="0" fontId="3" fillId="0" borderId="0" xfId="9" applyFont="1" applyAlignment="1">
      <alignment horizontal="left" vertical="top" wrapText="1"/>
    </xf>
    <xf numFmtId="0" fontId="3" fillId="0" borderId="0" xfId="9" applyFont="1" applyAlignment="1">
      <alignment vertical="top" wrapText="1"/>
    </xf>
    <xf numFmtId="0" fontId="5" fillId="0" borderId="0" xfId="9" applyFont="1" applyAlignment="1">
      <alignment horizontal="left" vertical="top"/>
    </xf>
    <xf numFmtId="0" fontId="3" fillId="0" borderId="0" xfId="9" applyFont="1" applyAlignment="1">
      <alignment horizontal="left" vertical="center" wrapText="1"/>
    </xf>
    <xf numFmtId="0" fontId="3" fillId="0" borderId="0" xfId="9" applyFont="1" applyAlignment="1">
      <alignment vertical="center" wrapText="1"/>
    </xf>
    <xf numFmtId="0" fontId="3" fillId="0" borderId="0" xfId="9" applyFont="1" applyAlignment="1">
      <alignment horizontal="left" wrapText="1"/>
    </xf>
    <xf numFmtId="0" fontId="5" fillId="0" borderId="0" xfId="9" applyFont="1"/>
    <xf numFmtId="0" fontId="3" fillId="0" borderId="0" xfId="9" applyFont="1" applyAlignment="1">
      <alignment horizontal="left" vertical="center" wrapText="1"/>
    </xf>
    <xf numFmtId="0" fontId="5" fillId="0" borderId="0" xfId="9" applyFont="1" applyAlignment="1">
      <alignment horizontal="left" vertical="center" indent="4"/>
    </xf>
    <xf numFmtId="0" fontId="3" fillId="0" borderId="0" xfId="9" applyFont="1" applyAlignment="1">
      <alignment vertical="top"/>
    </xf>
    <xf numFmtId="0" fontId="5" fillId="0" borderId="0" xfId="9" applyFont="1" applyAlignment="1">
      <alignment horizontal="left" vertical="center" wrapText="1"/>
    </xf>
    <xf numFmtId="0" fontId="5" fillId="0" borderId="3" xfId="9" applyFont="1" applyBorder="1" applyAlignment="1">
      <alignment horizontal="center" vertical="center" wrapText="1"/>
    </xf>
    <xf numFmtId="0" fontId="5" fillId="0" borderId="0" xfId="9" applyFont="1" applyAlignment="1">
      <alignment horizontal="center" vertical="center" wrapText="1"/>
    </xf>
    <xf numFmtId="0" fontId="3" fillId="0" borderId="0" xfId="9" applyFont="1" applyAlignment="1">
      <alignment horizontal="left" vertical="top" wrapText="1"/>
    </xf>
    <xf numFmtId="0" fontId="3" fillId="0" borderId="0" xfId="9" applyFont="1" applyAlignment="1">
      <alignment wrapText="1"/>
    </xf>
    <xf numFmtId="0" fontId="3" fillId="0" borderId="3" xfId="9" applyFont="1" applyBorder="1" applyAlignment="1">
      <alignment horizontal="center" vertical="center"/>
    </xf>
    <xf numFmtId="4" fontId="3" fillId="0" borderId="0" xfId="9" applyNumberFormat="1" applyFont="1" applyAlignment="1">
      <alignment horizontal="left" vertical="center"/>
    </xf>
    <xf numFmtId="3" fontId="3" fillId="0" borderId="0" xfId="9" applyNumberFormat="1" applyFont="1" applyAlignment="1">
      <alignment horizontal="right" vertical="center"/>
    </xf>
    <xf numFmtId="0" fontId="3" fillId="0" borderId="3" xfId="9" applyFont="1" applyBorder="1" applyAlignment="1">
      <alignment horizontal="center" vertical="center" wrapText="1"/>
    </xf>
    <xf numFmtId="0" fontId="3" fillId="7" borderId="0" xfId="9" applyFont="1" applyFill="1"/>
    <xf numFmtId="0" fontId="3" fillId="0" borderId="0" xfId="9" applyFont="1" applyAlignment="1">
      <alignment horizontal="center" vertical="center"/>
    </xf>
    <xf numFmtId="0" fontId="3" fillId="0" borderId="0" xfId="9" applyFont="1" applyAlignment="1">
      <alignment horizontal="left" vertical="center"/>
    </xf>
    <xf numFmtId="0" fontId="3" fillId="0" borderId="3" xfId="9" applyFont="1" applyBorder="1" applyAlignment="1">
      <alignment horizontal="left" vertical="center" wrapText="1"/>
    </xf>
    <xf numFmtId="3" fontId="16" fillId="0" borderId="16" xfId="0" applyNumberFormat="1" applyFont="1" applyBorder="1" applyAlignment="1">
      <alignment horizontal="right" vertical="center" wrapText="1"/>
    </xf>
    <xf numFmtId="0" fontId="9" fillId="0" borderId="1" xfId="9" applyFont="1" applyBorder="1" applyAlignment="1">
      <alignment horizontal="center" vertical="center"/>
    </xf>
    <xf numFmtId="0" fontId="9" fillId="0" borderId="2" xfId="9" applyFont="1" applyBorder="1" applyAlignment="1">
      <alignment horizontal="center" vertical="center"/>
    </xf>
    <xf numFmtId="0" fontId="9" fillId="0" borderId="1" xfId="9" applyFont="1" applyBorder="1" applyAlignment="1">
      <alignment vertical="center"/>
    </xf>
    <xf numFmtId="14" fontId="9" fillId="0" borderId="3" xfId="9" applyNumberFormat="1" applyFont="1" applyBorder="1" applyAlignment="1">
      <alignment vertical="center"/>
    </xf>
    <xf numFmtId="0" fontId="10" fillId="0" borderId="3" xfId="9" applyFont="1" applyBorder="1" applyAlignment="1">
      <alignment horizontal="left" vertical="center"/>
    </xf>
    <xf numFmtId="0" fontId="9" fillId="0" borderId="17" xfId="9" applyFont="1" applyBorder="1" applyAlignment="1">
      <alignment vertical="center"/>
    </xf>
    <xf numFmtId="41" fontId="9" fillId="0" borderId="18" xfId="4" applyFont="1" applyBorder="1" applyAlignment="1">
      <alignment vertical="center"/>
    </xf>
    <xf numFmtId="41" fontId="3" fillId="0" borderId="0" xfId="9" applyNumberFormat="1" applyFont="1" applyAlignment="1">
      <alignment horizontal="left" vertical="top"/>
    </xf>
    <xf numFmtId="41" fontId="3" fillId="0" borderId="0" xfId="4" applyFont="1" applyBorder="1" applyAlignment="1">
      <alignment horizontal="left" vertical="top"/>
    </xf>
    <xf numFmtId="41" fontId="6" fillId="6" borderId="0" xfId="4" applyFont="1" applyFill="1" applyBorder="1"/>
    <xf numFmtId="0" fontId="9" fillId="0" borderId="3" xfId="9" applyFont="1" applyBorder="1" applyAlignment="1">
      <alignment vertical="center" wrapText="1"/>
    </xf>
    <xf numFmtId="14" fontId="9" fillId="0" borderId="3" xfId="9" applyNumberFormat="1" applyFont="1" applyBorder="1" applyAlignment="1">
      <alignment vertical="center" wrapText="1"/>
    </xf>
    <xf numFmtId="165" fontId="6" fillId="0" borderId="0" xfId="10" applyNumberFormat="1" applyFont="1"/>
    <xf numFmtId="165" fontId="6" fillId="0" borderId="3" xfId="6" applyNumberFormat="1" applyFont="1" applyBorder="1"/>
    <xf numFmtId="165" fontId="6" fillId="0" borderId="3" xfId="10" applyNumberFormat="1" applyFont="1" applyBorder="1"/>
    <xf numFmtId="0" fontId="3" fillId="6" borderId="0" xfId="9" applyFont="1" applyFill="1"/>
    <xf numFmtId="0" fontId="10" fillId="0" borderId="3" xfId="9" applyFont="1" applyBorder="1" applyAlignment="1">
      <alignment vertical="center"/>
    </xf>
    <xf numFmtId="0" fontId="18" fillId="0" borderId="0" xfId="11" applyFont="1"/>
    <xf numFmtId="0" fontId="6" fillId="0" borderId="0" xfId="9" applyFont="1"/>
    <xf numFmtId="0" fontId="9" fillId="0" borderId="3" xfId="9" applyFont="1" applyBorder="1" applyAlignment="1">
      <alignment vertical="center"/>
    </xf>
    <xf numFmtId="0" fontId="3" fillId="0" borderId="0" xfId="9" applyFont="1" applyAlignment="1">
      <alignment horizontal="center"/>
    </xf>
    <xf numFmtId="0" fontId="3" fillId="0" borderId="0" xfId="9" applyFont="1" applyAlignment="1">
      <alignment horizontal="center" vertical="center" wrapText="1"/>
    </xf>
    <xf numFmtId="0" fontId="3" fillId="6" borderId="0" xfId="9" applyFont="1" applyFill="1" applyAlignment="1">
      <alignment horizontal="center" vertical="center" wrapText="1"/>
    </xf>
    <xf numFmtId="0" fontId="3" fillId="7" borderId="0" xfId="9" applyFont="1" applyFill="1" applyAlignment="1">
      <alignment horizontal="center" vertical="center" wrapText="1"/>
    </xf>
    <xf numFmtId="0" fontId="10" fillId="0" borderId="9" xfId="9" applyFont="1" applyBorder="1" applyAlignment="1">
      <alignment vertical="center"/>
    </xf>
    <xf numFmtId="0" fontId="9" fillId="0" borderId="0" xfId="9" applyFont="1" applyAlignment="1">
      <alignment horizontal="center" vertical="center"/>
    </xf>
    <xf numFmtId="14" fontId="9" fillId="0" borderId="0" xfId="4" applyNumberFormat="1" applyFont="1" applyBorder="1" applyAlignment="1">
      <alignment horizontal="center" vertical="center" wrapText="1"/>
    </xf>
    <xf numFmtId="0" fontId="9" fillId="0" borderId="12" xfId="9" applyFont="1" applyBorder="1" applyAlignment="1">
      <alignment vertical="center"/>
    </xf>
    <xf numFmtId="41" fontId="9" fillId="0" borderId="12" xfId="4" applyFont="1" applyBorder="1" applyAlignment="1">
      <alignment horizontal="center" vertical="center" wrapText="1"/>
    </xf>
    <xf numFmtId="165" fontId="6" fillId="0" borderId="3" xfId="6" applyNumberFormat="1" applyFont="1" applyBorder="1" applyAlignment="1"/>
    <xf numFmtId="165" fontId="3" fillId="0" borderId="0" xfId="9" applyNumberFormat="1" applyFont="1"/>
    <xf numFmtId="165" fontId="6" fillId="0" borderId="0" xfId="10" applyNumberFormat="1" applyFont="1" applyAlignment="1"/>
    <xf numFmtId="0" fontId="9" fillId="0" borderId="1" xfId="9" applyFont="1" applyBorder="1" applyAlignment="1">
      <alignment horizontal="center" vertical="center"/>
    </xf>
    <xf numFmtId="0" fontId="9" fillId="0" borderId="12" xfId="9" applyFont="1" applyBorder="1" applyAlignment="1">
      <alignment horizontal="center" vertical="center"/>
    </xf>
    <xf numFmtId="0" fontId="9" fillId="0" borderId="3" xfId="9" applyFont="1" applyBorder="1" applyAlignment="1">
      <alignment horizontal="center" vertical="center" wrapText="1"/>
    </xf>
    <xf numFmtId="0" fontId="9" fillId="0" borderId="0" xfId="9" applyFont="1" applyAlignment="1">
      <alignment horizontal="center" vertical="center" wrapText="1"/>
    </xf>
    <xf numFmtId="0" fontId="9" fillId="0" borderId="13" xfId="9" applyFont="1" applyBorder="1" applyAlignment="1">
      <alignment horizontal="center" vertical="center"/>
    </xf>
    <xf numFmtId="0" fontId="9" fillId="0" borderId="3" xfId="9" applyFont="1" applyBorder="1" applyAlignment="1">
      <alignment horizontal="center" vertical="center" wrapText="1"/>
    </xf>
    <xf numFmtId="0" fontId="3" fillId="6" borderId="0" xfId="9" applyFont="1" applyFill="1" applyAlignment="1">
      <alignment wrapText="1"/>
    </xf>
    <xf numFmtId="0" fontId="3" fillId="7" borderId="0" xfId="9" applyFont="1" applyFill="1" applyAlignment="1">
      <alignment wrapText="1"/>
    </xf>
    <xf numFmtId="0" fontId="10" fillId="0" borderId="3" xfId="9" applyFont="1" applyBorder="1" applyAlignment="1">
      <alignment horizontal="left" vertical="top"/>
    </xf>
    <xf numFmtId="41" fontId="10" fillId="0" borderId="0" xfId="5" applyFont="1" applyFill="1" applyBorder="1" applyAlignment="1">
      <alignment horizontal="center" vertical="top"/>
    </xf>
    <xf numFmtId="41" fontId="3" fillId="0" borderId="0" xfId="9" applyNumberFormat="1" applyFont="1"/>
    <xf numFmtId="0" fontId="9" fillId="0" borderId="13" xfId="9" applyFont="1" applyBorder="1" applyAlignment="1">
      <alignment horizontal="center" vertical="top"/>
    </xf>
    <xf numFmtId="41" fontId="9" fillId="0" borderId="9" xfId="4" applyFont="1" applyBorder="1" applyAlignment="1">
      <alignment horizontal="center" vertical="top"/>
    </xf>
    <xf numFmtId="3" fontId="3" fillId="0" borderId="0" xfId="9" applyNumberFormat="1" applyFont="1"/>
    <xf numFmtId="41" fontId="3" fillId="7" borderId="0" xfId="4" applyFont="1" applyFill="1"/>
    <xf numFmtId="0" fontId="5" fillId="0" borderId="3" xfId="9" applyFont="1" applyBorder="1" applyAlignment="1">
      <alignment horizontal="left" vertical="center"/>
    </xf>
    <xf numFmtId="41" fontId="10" fillId="0" borderId="3" xfId="9" applyNumberFormat="1" applyFont="1" applyBorder="1" applyAlignment="1">
      <alignment vertical="center"/>
    </xf>
    <xf numFmtId="3" fontId="10" fillId="0" borderId="3" xfId="9" applyNumberFormat="1" applyFont="1" applyBorder="1" applyAlignment="1">
      <alignment vertical="center"/>
    </xf>
    <xf numFmtId="3" fontId="9" fillId="0" borderId="1" xfId="9" applyNumberFormat="1" applyFont="1" applyBorder="1" applyAlignment="1">
      <alignment vertical="center"/>
    </xf>
    <xf numFmtId="0" fontId="9" fillId="0" borderId="3" xfId="9" applyFont="1" applyBorder="1" applyAlignment="1">
      <alignment horizontal="center" vertical="center"/>
    </xf>
    <xf numFmtId="0" fontId="10" fillId="0" borderId="3" xfId="9" applyFont="1" applyBorder="1" applyAlignment="1">
      <alignment horizontal="center" vertical="center"/>
    </xf>
    <xf numFmtId="0" fontId="5" fillId="6" borderId="0" xfId="9" applyFont="1" applyFill="1"/>
    <xf numFmtId="0" fontId="5" fillId="7" borderId="0" xfId="9" applyFont="1" applyFill="1"/>
    <xf numFmtId="41" fontId="5" fillId="7" borderId="0" xfId="4" applyFont="1" applyFill="1"/>
    <xf numFmtId="0" fontId="9" fillId="0" borderId="5" xfId="9" applyFont="1" applyBorder="1" applyAlignment="1">
      <alignment horizontal="center" vertical="center"/>
    </xf>
    <xf numFmtId="0" fontId="9" fillId="0" borderId="4" xfId="9" applyFont="1" applyBorder="1" applyAlignment="1">
      <alignment horizontal="center" vertical="center"/>
    </xf>
    <xf numFmtId="0" fontId="9" fillId="0" borderId="6" xfId="9" applyFont="1" applyBorder="1" applyAlignment="1">
      <alignment horizontal="center" vertical="center"/>
    </xf>
    <xf numFmtId="0" fontId="9" fillId="0" borderId="9" xfId="9" applyFont="1" applyBorder="1" applyAlignment="1">
      <alignment horizontal="center" vertical="center"/>
    </xf>
    <xf numFmtId="0" fontId="9" fillId="0" borderId="19" xfId="9" applyFont="1" applyBorder="1" applyAlignment="1">
      <alignment horizontal="center" vertical="center"/>
    </xf>
    <xf numFmtId="0" fontId="9" fillId="0" borderId="10" xfId="9" applyFont="1" applyBorder="1" applyAlignment="1">
      <alignment horizontal="center" vertical="center"/>
    </xf>
    <xf numFmtId="0" fontId="10" fillId="0" borderId="0" xfId="9" applyFont="1" applyAlignment="1">
      <alignment horizontal="center" vertical="center"/>
    </xf>
    <xf numFmtId="41" fontId="9" fillId="0" borderId="3" xfId="9" applyNumberFormat="1" applyFont="1" applyBorder="1" applyAlignment="1">
      <alignment horizontal="center" vertical="center" wrapText="1"/>
    </xf>
    <xf numFmtId="0" fontId="9" fillId="0" borderId="2" xfId="9" applyFont="1" applyBorder="1" applyAlignment="1">
      <alignment horizontal="center" vertical="center" wrapText="1"/>
    </xf>
    <xf numFmtId="14" fontId="9" fillId="0" borderId="5" xfId="9" applyNumberFormat="1" applyFont="1" applyBorder="1" applyAlignment="1">
      <alignment horizontal="center" vertical="center" wrapText="1"/>
    </xf>
    <xf numFmtId="14" fontId="9" fillId="0" borderId="3" xfId="9" applyNumberFormat="1" applyFont="1" applyBorder="1" applyAlignment="1">
      <alignment horizontal="center" vertical="center" wrapText="1"/>
    </xf>
    <xf numFmtId="41" fontId="9" fillId="0" borderId="9" xfId="4" applyFont="1" applyBorder="1" applyAlignment="1">
      <alignment vertical="center"/>
    </xf>
    <xf numFmtId="41" fontId="9" fillId="0" borderId="10" xfId="4" applyFont="1" applyBorder="1" applyAlignment="1">
      <alignment vertical="center"/>
    </xf>
    <xf numFmtId="0" fontId="10" fillId="0" borderId="3" xfId="9" applyFont="1" applyBorder="1" applyAlignment="1">
      <alignment horizontal="left" vertical="center" wrapText="1"/>
    </xf>
    <xf numFmtId="41" fontId="10" fillId="0" borderId="3" xfId="4" applyFont="1" applyBorder="1" applyAlignment="1">
      <alignment vertical="center" wrapText="1"/>
    </xf>
    <xf numFmtId="41" fontId="10" fillId="0" borderId="2" xfId="4" applyFont="1" applyBorder="1" applyAlignment="1">
      <alignment horizontal="right" vertical="center" wrapText="1"/>
    </xf>
    <xf numFmtId="14" fontId="9" fillId="0" borderId="6" xfId="9" applyNumberFormat="1" applyFont="1" applyBorder="1" applyAlignment="1">
      <alignment horizontal="center" vertical="center" wrapText="1"/>
    </xf>
    <xf numFmtId="165" fontId="6" fillId="0" borderId="3" xfId="6" applyNumberFormat="1" applyFont="1" applyBorder="1" applyAlignment="1">
      <alignment horizontal="right"/>
    </xf>
    <xf numFmtId="0" fontId="9" fillId="0" borderId="3" xfId="9" applyFont="1" applyBorder="1" applyAlignment="1">
      <alignment horizontal="center" vertical="center"/>
    </xf>
    <xf numFmtId="0" fontId="10" fillId="0" borderId="0" xfId="9" applyFont="1"/>
    <xf numFmtId="0" fontId="10" fillId="0" borderId="20" xfId="9" applyFont="1" applyBorder="1" applyAlignment="1">
      <alignment horizontal="left" vertical="center" wrapText="1"/>
    </xf>
    <xf numFmtId="41" fontId="10" fillId="0" borderId="20" xfId="4" applyFont="1" applyBorder="1" applyAlignment="1">
      <alignment horizontal="center" vertical="center" wrapText="1"/>
    </xf>
    <xf numFmtId="0" fontId="10" fillId="0" borderId="3" xfId="9" applyFont="1" applyBorder="1" applyAlignment="1">
      <alignment vertical="center" wrapText="1"/>
    </xf>
    <xf numFmtId="0" fontId="3" fillId="0" borderId="3" xfId="9" applyFont="1" applyBorder="1"/>
    <xf numFmtId="0" fontId="5" fillId="0" borderId="3" xfId="9" applyFont="1" applyBorder="1"/>
    <xf numFmtId="0" fontId="5" fillId="0" borderId="3" xfId="9" applyFont="1" applyBorder="1" applyAlignment="1">
      <alignment horizontal="center" vertical="center"/>
    </xf>
    <xf numFmtId="49" fontId="3" fillId="0" borderId="3" xfId="9" applyNumberFormat="1" applyFont="1" applyBorder="1"/>
    <xf numFmtId="0" fontId="13" fillId="4" borderId="21" xfId="0" applyFont="1" applyFill="1" applyBorder="1"/>
    <xf numFmtId="14" fontId="13" fillId="4" borderId="21" xfId="4" applyNumberFormat="1" applyFont="1" applyFill="1" applyBorder="1" applyAlignment="1">
      <alignment horizontal="center"/>
    </xf>
    <xf numFmtId="0" fontId="14" fillId="8" borderId="22" xfId="0" applyFont="1" applyFill="1" applyBorder="1"/>
    <xf numFmtId="171" fontId="14" fillId="8" borderId="22" xfId="10" applyNumberFormat="1" applyFont="1" applyFill="1" applyBorder="1"/>
    <xf numFmtId="0" fontId="14" fillId="0" borderId="23" xfId="0" applyFont="1" applyBorder="1"/>
    <xf numFmtId="171" fontId="14" fillId="0" borderId="23" xfId="10" applyNumberFormat="1" applyFont="1" applyBorder="1"/>
    <xf numFmtId="0" fontId="14" fillId="8" borderId="23" xfId="0" applyFont="1" applyFill="1" applyBorder="1"/>
    <xf numFmtId="171" fontId="14" fillId="8" borderId="23" xfId="10" applyNumberFormat="1" applyFont="1" applyFill="1" applyBorder="1"/>
    <xf numFmtId="0" fontId="6" fillId="0" borderId="23" xfId="0" applyFont="1" applyBorder="1"/>
    <xf numFmtId="171" fontId="6" fillId="0" borderId="23" xfId="10" applyNumberFormat="1" applyFont="1" applyBorder="1"/>
    <xf numFmtId="0" fontId="6" fillId="8" borderId="23" xfId="0" applyFont="1" applyFill="1" applyBorder="1"/>
    <xf numFmtId="171" fontId="6" fillId="8" borderId="23" xfId="10" applyNumberFormat="1" applyFont="1" applyFill="1" applyBorder="1"/>
    <xf numFmtId="41" fontId="6" fillId="0" borderId="0" xfId="4" applyFont="1" applyBorder="1"/>
    <xf numFmtId="49" fontId="3" fillId="0" borderId="0" xfId="9" applyNumberFormat="1" applyFont="1"/>
    <xf numFmtId="0" fontId="4" fillId="4" borderId="0" xfId="0" applyFont="1" applyFill="1"/>
    <xf numFmtId="14" fontId="4" fillId="4" borderId="0" xfId="4" applyNumberFormat="1" applyFont="1" applyFill="1" applyAlignment="1">
      <alignment horizontal="center"/>
    </xf>
    <xf numFmtId="171" fontId="6" fillId="0" borderId="23" xfId="10" applyNumberFormat="1" applyFont="1" applyFill="1" applyBorder="1"/>
    <xf numFmtId="171" fontId="14" fillId="0" borderId="23" xfId="10" applyNumberFormat="1" applyFont="1" applyFill="1" applyBorder="1"/>
    <xf numFmtId="0" fontId="3" fillId="0" borderId="0" xfId="9" applyFont="1" applyAlignment="1">
      <alignment horizontal="center" vertical="top" wrapText="1"/>
    </xf>
    <xf numFmtId="0" fontId="10" fillId="0" borderId="0" xfId="9" applyFont="1" applyAlignment="1">
      <alignment vertical="top" wrapText="1"/>
    </xf>
    <xf numFmtId="41" fontId="4" fillId="4" borderId="0" xfId="4" applyFont="1" applyFill="1"/>
    <xf numFmtId="169" fontId="6" fillId="0" borderId="0" xfId="12" applyNumberFormat="1" applyFont="1"/>
    <xf numFmtId="169" fontId="6" fillId="0" borderId="0" xfId="12" applyNumberFormat="1" applyFont="1" applyFill="1"/>
    <xf numFmtId="41" fontId="6" fillId="0" borderId="0" xfId="4" applyFont="1" applyFill="1"/>
    <xf numFmtId="41" fontId="3" fillId="0" borderId="3" xfId="4" applyFont="1" applyFill="1" applyBorder="1" applyAlignment="1">
      <alignment vertical="center"/>
    </xf>
    <xf numFmtId="0" fontId="9" fillId="0" borderId="5" xfId="3" applyFont="1" applyBorder="1" applyAlignment="1">
      <alignment vertical="center"/>
    </xf>
    <xf numFmtId="0" fontId="9" fillId="0" borderId="4" xfId="3" applyFont="1" applyBorder="1" applyAlignment="1">
      <alignment vertical="center"/>
    </xf>
    <xf numFmtId="0" fontId="9" fillId="0" borderId="6" xfId="3" applyFont="1" applyBorder="1" applyAlignment="1">
      <alignment vertical="center"/>
    </xf>
    <xf numFmtId="14" fontId="9" fillId="0" borderId="3" xfId="3" applyNumberFormat="1" applyFont="1" applyBorder="1" applyAlignment="1">
      <alignment horizontal="center" vertical="center"/>
    </xf>
    <xf numFmtId="0" fontId="6" fillId="0" borderId="0" xfId="3" applyFont="1"/>
    <xf numFmtId="0" fontId="9" fillId="0" borderId="0" xfId="3" applyFont="1" applyAlignment="1">
      <alignment horizontal="center" vertical="center" wrapText="1"/>
    </xf>
    <xf numFmtId="41" fontId="10" fillId="0" borderId="3" xfId="13" applyFont="1" applyFill="1" applyBorder="1" applyAlignment="1">
      <alignment horizontal="center" vertical="top"/>
    </xf>
    <xf numFmtId="41" fontId="10" fillId="0" borderId="0" xfId="13" applyFont="1" applyFill="1" applyBorder="1" applyAlignment="1">
      <alignment horizontal="center" vertical="top"/>
    </xf>
    <xf numFmtId="41" fontId="9" fillId="0" borderId="0" xfId="4" applyFont="1" applyBorder="1" applyAlignment="1">
      <alignment horizontal="center" vertical="top"/>
    </xf>
    <xf numFmtId="41" fontId="3" fillId="0" borderId="0" xfId="4" applyFont="1" applyFill="1"/>
    <xf numFmtId="14" fontId="9" fillId="0" borderId="2" xfId="3" applyNumberFormat="1" applyFont="1" applyBorder="1" applyAlignment="1">
      <alignment vertical="center" wrapText="1"/>
    </xf>
    <xf numFmtId="3" fontId="10" fillId="0" borderId="3" xfId="3" applyNumberFormat="1" applyFont="1" applyBorder="1" applyAlignment="1">
      <alignment vertical="center"/>
    </xf>
    <xf numFmtId="0" fontId="10" fillId="0" borderId="3" xfId="3" applyFont="1" applyBorder="1" applyAlignment="1">
      <alignment horizontal="center" vertical="center"/>
    </xf>
    <xf numFmtId="41" fontId="5" fillId="0" borderId="0" xfId="4" applyFont="1" applyFill="1"/>
    <xf numFmtId="0" fontId="9" fillId="0" borderId="9" xfId="3" applyFont="1" applyBorder="1" applyAlignment="1">
      <alignment horizontal="center" vertical="center"/>
    </xf>
    <xf numFmtId="0" fontId="9" fillId="0" borderId="19" xfId="3" applyFont="1" applyBorder="1" applyAlignment="1">
      <alignment horizontal="center" vertical="center"/>
    </xf>
    <xf numFmtId="0" fontId="9" fillId="0" borderId="10" xfId="3" applyFont="1" applyBorder="1" applyAlignment="1">
      <alignment horizontal="center" vertical="center"/>
    </xf>
    <xf numFmtId="14" fontId="9" fillId="0" borderId="1" xfId="3" applyNumberFormat="1" applyFont="1" applyBorder="1" applyAlignment="1">
      <alignment horizontal="center" vertical="center" wrapText="1"/>
    </xf>
    <xf numFmtId="14" fontId="9" fillId="0" borderId="2" xfId="3" applyNumberFormat="1" applyFont="1" applyBorder="1" applyAlignment="1">
      <alignment horizontal="center" vertical="center" wrapText="1"/>
    </xf>
    <xf numFmtId="41" fontId="9" fillId="0" borderId="3" xfId="3" applyNumberFormat="1" applyFont="1" applyBorder="1" applyAlignment="1">
      <alignment horizontal="center" vertical="center" wrapText="1"/>
    </xf>
    <xf numFmtId="0" fontId="9" fillId="0" borderId="2" xfId="3" applyFont="1" applyBorder="1" applyAlignment="1">
      <alignment horizontal="center" vertical="center" wrapText="1"/>
    </xf>
    <xf numFmtId="41" fontId="3" fillId="0" borderId="8" xfId="4" applyFont="1" applyBorder="1"/>
    <xf numFmtId="0" fontId="14" fillId="9" borderId="24" xfId="0" applyFont="1" applyFill="1" applyBorder="1"/>
    <xf numFmtId="41" fontId="14" fillId="9" borderId="24" xfId="4" applyFont="1" applyFill="1" applyBorder="1"/>
    <xf numFmtId="0" fontId="14" fillId="0" borderId="24" xfId="0" applyFont="1" applyBorder="1"/>
    <xf numFmtId="41" fontId="14" fillId="0" borderId="24" xfId="4" applyFont="1" applyBorder="1"/>
    <xf numFmtId="0" fontId="6" fillId="0" borderId="24" xfId="0" applyFont="1" applyBorder="1"/>
    <xf numFmtId="41" fontId="6" fillId="0" borderId="24" xfId="4" applyFont="1" applyBorder="1"/>
    <xf numFmtId="0" fontId="6" fillId="9" borderId="24" xfId="0" applyFont="1" applyFill="1" applyBorder="1"/>
    <xf numFmtId="41" fontId="6" fillId="9" borderId="24" xfId="4" applyFont="1" applyFill="1" applyBorder="1"/>
    <xf numFmtId="0" fontId="3" fillId="0" borderId="0" xfId="3" applyFont="1" applyAlignment="1">
      <alignment horizontal="left" vertical="center" indent="4"/>
    </xf>
    <xf numFmtId="0" fontId="4" fillId="10" borderId="0" xfId="0" applyFont="1" applyFill="1"/>
    <xf numFmtId="41" fontId="4" fillId="10" borderId="0" xfId="4" applyFont="1" applyFill="1"/>
    <xf numFmtId="0" fontId="4" fillId="11" borderId="0" xfId="0" applyFont="1" applyFill="1"/>
    <xf numFmtId="41" fontId="4" fillId="11" borderId="0" xfId="4" applyFont="1" applyFill="1"/>
    <xf numFmtId="0" fontId="6" fillId="10" borderId="0" xfId="0" applyFont="1" applyFill="1"/>
    <xf numFmtId="41" fontId="6" fillId="10" borderId="0" xfId="4" applyFont="1" applyFill="1"/>
    <xf numFmtId="0" fontId="6" fillId="11" borderId="0" xfId="0" applyFont="1" applyFill="1"/>
    <xf numFmtId="41" fontId="6" fillId="11" borderId="0" xfId="4" applyFont="1" applyFill="1"/>
    <xf numFmtId="0" fontId="3" fillId="10" borderId="0" xfId="3" applyFont="1" applyFill="1"/>
    <xf numFmtId="0" fontId="3" fillId="11" borderId="0" xfId="3" applyFont="1" applyFill="1"/>
    <xf numFmtId="0" fontId="3" fillId="10" borderId="0" xfId="3" applyFont="1" applyFill="1" applyAlignment="1">
      <alignment wrapText="1"/>
    </xf>
    <xf numFmtId="0" fontId="3" fillId="11" borderId="0" xfId="3" applyFont="1" applyFill="1" applyAlignment="1">
      <alignment wrapText="1"/>
    </xf>
    <xf numFmtId="0" fontId="3" fillId="2" borderId="0" xfId="3" applyFont="1" applyFill="1" applyAlignment="1">
      <alignment wrapText="1"/>
    </xf>
    <xf numFmtId="41" fontId="10" fillId="0" borderId="0" xfId="4" applyFont="1" applyBorder="1" applyAlignment="1">
      <alignment horizontal="left" vertical="center"/>
    </xf>
    <xf numFmtId="41" fontId="10" fillId="0" borderId="7" xfId="4" applyFont="1" applyBorder="1" applyAlignment="1">
      <alignment horizontal="left" vertical="center"/>
    </xf>
    <xf numFmtId="41" fontId="10" fillId="0" borderId="5" xfId="4" applyFont="1" applyBorder="1" applyAlignment="1">
      <alignment horizontal="center" vertical="center"/>
    </xf>
    <xf numFmtId="41" fontId="10" fillId="0" borderId="6" xfId="4" applyFont="1" applyBorder="1" applyAlignment="1">
      <alignment horizontal="center" vertical="center"/>
    </xf>
    <xf numFmtId="41" fontId="10" fillId="0" borderId="0" xfId="4" applyFont="1" applyBorder="1" applyAlignment="1">
      <alignment horizontal="left" vertical="center"/>
    </xf>
    <xf numFmtId="41" fontId="10" fillId="0" borderId="7" xfId="4" applyFont="1" applyBorder="1" applyAlignment="1">
      <alignment horizontal="left" vertical="center"/>
    </xf>
    <xf numFmtId="0" fontId="10" fillId="0" borderId="8" xfId="3" applyFont="1" applyBorder="1" applyAlignment="1">
      <alignment vertical="center"/>
    </xf>
    <xf numFmtId="41" fontId="10" fillId="0" borderId="11" xfId="4" applyFont="1" applyBorder="1" applyAlignment="1">
      <alignment horizontal="left" vertical="center"/>
    </xf>
    <xf numFmtId="41" fontId="10" fillId="0" borderId="2" xfId="4" applyFont="1" applyBorder="1" applyAlignment="1">
      <alignment horizontal="left" vertical="center"/>
    </xf>
    <xf numFmtId="0" fontId="3" fillId="10" borderId="0" xfId="3" applyFont="1" applyFill="1" applyAlignment="1">
      <alignment horizontal="center" vertical="center" wrapText="1"/>
    </xf>
    <xf numFmtId="0" fontId="3" fillId="11" borderId="0" xfId="3" applyFont="1" applyFill="1" applyAlignment="1">
      <alignment horizontal="center" vertical="center" wrapText="1"/>
    </xf>
    <xf numFmtId="0" fontId="10" fillId="0" borderId="3" xfId="3" applyFont="1" applyBorder="1" applyAlignment="1">
      <alignment horizontal="left" vertical="center"/>
    </xf>
    <xf numFmtId="41" fontId="10" fillId="0" borderId="2" xfId="4" applyFont="1" applyBorder="1" applyAlignment="1">
      <alignment vertical="center"/>
    </xf>
    <xf numFmtId="0" fontId="9" fillId="0" borderId="8" xfId="3" applyFont="1" applyBorder="1" applyAlignment="1">
      <alignment horizontal="center" vertical="center"/>
    </xf>
    <xf numFmtId="41" fontId="9" fillId="0" borderId="6" xfId="4" applyFont="1" applyBorder="1" applyAlignment="1">
      <alignment horizontal="center" vertical="center" wrapText="1"/>
    </xf>
    <xf numFmtId="0" fontId="9" fillId="0" borderId="12" xfId="3" applyFont="1" applyBorder="1" applyAlignment="1">
      <alignment horizontal="center" vertical="center" wrapText="1"/>
    </xf>
    <xf numFmtId="0" fontId="9" fillId="0" borderId="1" xfId="3" applyFont="1" applyBorder="1" applyAlignment="1">
      <alignment horizontal="center" vertical="top"/>
    </xf>
    <xf numFmtId="41" fontId="9" fillId="0" borderId="3" xfId="4" applyFont="1" applyFill="1" applyBorder="1" applyAlignment="1">
      <alignment horizontal="center" vertical="top"/>
    </xf>
    <xf numFmtId="41" fontId="9" fillId="0" borderId="0" xfId="4" applyFont="1" applyFill="1" applyBorder="1" applyAlignment="1">
      <alignment horizontal="center" vertical="top"/>
    </xf>
    <xf numFmtId="41" fontId="3" fillId="11" borderId="0" xfId="4" applyFont="1" applyFill="1"/>
    <xf numFmtId="41" fontId="3" fillId="0" borderId="3" xfId="4" applyFont="1" applyFill="1" applyBorder="1" applyAlignment="1">
      <alignment horizontal="right" wrapText="1"/>
    </xf>
    <xf numFmtId="41" fontId="9" fillId="0" borderId="2" xfId="4" applyFont="1" applyBorder="1" applyAlignment="1">
      <alignment horizontal="left" vertical="center"/>
    </xf>
    <xf numFmtId="3" fontId="9" fillId="0" borderId="3" xfId="3" applyNumberFormat="1" applyFont="1" applyBorder="1" applyAlignment="1">
      <alignment vertical="center"/>
    </xf>
    <xf numFmtId="3" fontId="9" fillId="0" borderId="2" xfId="3" applyNumberFormat="1" applyFont="1" applyBorder="1" applyAlignment="1">
      <alignment vertical="center"/>
    </xf>
    <xf numFmtId="0" fontId="5" fillId="10" borderId="0" xfId="3" applyFont="1" applyFill="1"/>
    <xf numFmtId="0" fontId="5" fillId="11" borderId="0" xfId="3" applyFont="1" applyFill="1"/>
    <xf numFmtId="41" fontId="5" fillId="11" borderId="0" xfId="4" applyFont="1" applyFill="1"/>
    <xf numFmtId="0" fontId="5" fillId="0" borderId="0" xfId="3" applyFont="1" applyAlignment="1">
      <alignment horizontal="center" vertical="top"/>
    </xf>
    <xf numFmtId="169" fontId="6" fillId="0" borderId="3" xfId="14" applyNumberFormat="1" applyFont="1" applyBorder="1"/>
    <xf numFmtId="14" fontId="13" fillId="4" borderId="21" xfId="4" applyNumberFormat="1" applyFont="1" applyFill="1" applyBorder="1"/>
    <xf numFmtId="171" fontId="6" fillId="0" borderId="0" xfId="15" applyNumberFormat="1" applyFont="1"/>
    <xf numFmtId="0" fontId="14" fillId="9" borderId="25" xfId="0" applyFont="1" applyFill="1" applyBorder="1"/>
    <xf numFmtId="169" fontId="14" fillId="9" borderId="26" xfId="16" applyNumberFormat="1" applyFont="1" applyFill="1" applyBorder="1"/>
    <xf numFmtId="0" fontId="14" fillId="0" borderId="25" xfId="0" applyFont="1" applyBorder="1"/>
    <xf numFmtId="169" fontId="14" fillId="0" borderId="26" xfId="16" applyNumberFormat="1" applyFont="1" applyBorder="1"/>
    <xf numFmtId="0" fontId="3" fillId="0" borderId="25" xfId="0" applyFont="1" applyBorder="1"/>
    <xf numFmtId="169" fontId="3" fillId="0" borderId="26" xfId="16" applyNumberFormat="1" applyFont="1" applyBorder="1"/>
    <xf numFmtId="0" fontId="6" fillId="9" borderId="25" xfId="0" applyFont="1" applyFill="1" applyBorder="1"/>
    <xf numFmtId="169" fontId="6" fillId="9" borderId="26" xfId="16" applyNumberFormat="1" applyFont="1" applyFill="1" applyBorder="1"/>
    <xf numFmtId="0" fontId="6" fillId="0" borderId="25" xfId="0" applyFont="1" applyBorder="1"/>
    <xf numFmtId="169" fontId="6" fillId="0" borderId="26" xfId="16" applyNumberFormat="1" applyFont="1" applyBorder="1"/>
    <xf numFmtId="169" fontId="6" fillId="0" borderId="0" xfId="16" applyNumberFormat="1" applyFont="1" applyBorder="1"/>
    <xf numFmtId="49" fontId="3" fillId="0" borderId="0" xfId="3" applyNumberFormat="1" applyFont="1"/>
    <xf numFmtId="169" fontId="14" fillId="0" borderId="0" xfId="16" applyNumberFormat="1" applyFont="1"/>
    <xf numFmtId="41" fontId="14" fillId="0" borderId="0" xfId="4" applyFont="1" applyFill="1" applyBorder="1"/>
    <xf numFmtId="0" fontId="20" fillId="0" borderId="0" xfId="17" applyFont="1"/>
    <xf numFmtId="3" fontId="20" fillId="0" borderId="0" xfId="17" applyNumberFormat="1" applyFont="1"/>
    <xf numFmtId="4" fontId="20" fillId="0" borderId="0" xfId="17" applyNumberFormat="1" applyFont="1"/>
    <xf numFmtId="4" fontId="19" fillId="0" borderId="0" xfId="17" applyNumberFormat="1"/>
    <xf numFmtId="0" fontId="21" fillId="0" borderId="0" xfId="17" applyFont="1" applyAlignment="1">
      <alignment horizontal="center" vertical="center"/>
    </xf>
    <xf numFmtId="0" fontId="21" fillId="0" borderId="0" xfId="17" applyFont="1" applyAlignment="1">
      <alignment horizontal="left" vertical="center"/>
    </xf>
    <xf numFmtId="0" fontId="21" fillId="0" borderId="0" xfId="17" applyFont="1" applyAlignment="1">
      <alignment horizontal="left" vertical="center"/>
    </xf>
    <xf numFmtId="0" fontId="20" fillId="0" borderId="0" xfId="17" applyFont="1" applyAlignment="1">
      <alignment horizontal="left" vertical="top"/>
    </xf>
    <xf numFmtId="3" fontId="20" fillId="0" borderId="0" xfId="17" applyNumberFormat="1" applyFont="1" applyAlignment="1">
      <alignment horizontal="left" vertical="top"/>
    </xf>
    <xf numFmtId="0" fontId="21" fillId="0" borderId="0" xfId="17" applyFont="1" applyAlignment="1">
      <alignment vertical="center"/>
    </xf>
    <xf numFmtId="0" fontId="22" fillId="0" borderId="0" xfId="17" applyFont="1" applyAlignment="1">
      <alignment horizontal="left" vertical="top" wrapText="1"/>
    </xf>
    <xf numFmtId="3" fontId="22" fillId="0" borderId="0" xfId="17" applyNumberFormat="1" applyFont="1" applyAlignment="1">
      <alignment horizontal="left" vertical="center"/>
    </xf>
    <xf numFmtId="0" fontId="22" fillId="0" borderId="0" xfId="17" applyFont="1" applyAlignment="1">
      <alignment vertical="top" wrapText="1"/>
    </xf>
    <xf numFmtId="0" fontId="21" fillId="0" borderId="0" xfId="17" applyFont="1" applyAlignment="1">
      <alignment horizontal="left" vertical="top"/>
    </xf>
    <xf numFmtId="0" fontId="23" fillId="0" borderId="0" xfId="17" applyFont="1" applyAlignment="1">
      <alignment horizontal="left" vertical="top" wrapText="1"/>
    </xf>
    <xf numFmtId="0" fontId="22" fillId="0" borderId="0" xfId="17" applyFont="1" applyAlignment="1">
      <alignment horizontal="left" vertical="center" wrapText="1"/>
    </xf>
    <xf numFmtId="0" fontId="22" fillId="0" borderId="0" xfId="17" applyFont="1" applyAlignment="1">
      <alignment vertical="center" wrapText="1"/>
    </xf>
    <xf numFmtId="0" fontId="22" fillId="0" borderId="0" xfId="17" applyFont="1" applyAlignment="1">
      <alignment horizontal="left" vertical="center" wrapText="1"/>
    </xf>
    <xf numFmtId="0" fontId="21" fillId="0" borderId="0" xfId="17" applyFont="1" applyAlignment="1">
      <alignment horizontal="left" vertical="center" indent="4"/>
    </xf>
    <xf numFmtId="0" fontId="23" fillId="0" borderId="0" xfId="17" applyFont="1" applyAlignment="1">
      <alignment vertical="top"/>
    </xf>
    <xf numFmtId="0" fontId="23" fillId="0" borderId="1" xfId="17" applyFont="1" applyBorder="1" applyAlignment="1">
      <alignment horizontal="center" vertical="center"/>
    </xf>
    <xf numFmtId="0" fontId="23" fillId="0" borderId="2" xfId="17" applyFont="1" applyBorder="1" applyAlignment="1">
      <alignment horizontal="center" vertical="center"/>
    </xf>
    <xf numFmtId="14" fontId="25" fillId="0" borderId="3" xfId="17" applyNumberFormat="1" applyFont="1" applyBorder="1" applyAlignment="1">
      <alignment horizontal="center" vertical="center" wrapText="1"/>
    </xf>
    <xf numFmtId="4" fontId="23" fillId="0" borderId="3" xfId="17" applyNumberFormat="1" applyFont="1" applyBorder="1" applyAlignment="1">
      <alignment vertical="center"/>
    </xf>
    <xf numFmtId="0" fontId="25" fillId="0" borderId="0" xfId="17" applyFont="1" applyAlignment="1">
      <alignment horizontal="center" vertical="center"/>
    </xf>
    <xf numFmtId="0" fontId="21" fillId="0" borderId="0" xfId="17" applyFont="1" applyAlignment="1">
      <alignment horizontal="left" vertical="center" wrapText="1"/>
    </xf>
    <xf numFmtId="0" fontId="26" fillId="0" borderId="3" xfId="17" applyFont="1" applyBorder="1" applyAlignment="1">
      <alignment horizontal="center" vertical="center" wrapText="1"/>
    </xf>
    <xf numFmtId="3" fontId="20" fillId="0" borderId="0" xfId="17" applyNumberFormat="1" applyFont="1" applyAlignment="1">
      <alignment horizontal="left" vertical="top" wrapText="1"/>
    </xf>
    <xf numFmtId="3" fontId="20" fillId="0" borderId="0" xfId="17" applyNumberFormat="1" applyFont="1" applyAlignment="1">
      <alignment wrapText="1"/>
    </xf>
    <xf numFmtId="0" fontId="20" fillId="0" borderId="0" xfId="17" applyFont="1" applyAlignment="1">
      <alignment wrapText="1"/>
    </xf>
    <xf numFmtId="4" fontId="20" fillId="0" borderId="0" xfId="17" applyNumberFormat="1" applyFont="1" applyAlignment="1">
      <alignment wrapText="1"/>
    </xf>
    <xf numFmtId="4" fontId="19" fillId="0" borderId="0" xfId="17" applyNumberFormat="1" applyAlignment="1">
      <alignment wrapText="1"/>
    </xf>
    <xf numFmtId="0" fontId="19" fillId="0" borderId="0" xfId="17" applyAlignment="1">
      <alignment wrapText="1"/>
    </xf>
    <xf numFmtId="0" fontId="23" fillId="0" borderId="3" xfId="17" applyFont="1" applyBorder="1" applyAlignment="1">
      <alignment horizontal="center" vertical="center"/>
    </xf>
    <xf numFmtId="4" fontId="25" fillId="0" borderId="2" xfId="17" applyNumberFormat="1" applyFont="1" applyBorder="1" applyAlignment="1">
      <alignment horizontal="center" vertical="center"/>
    </xf>
    <xf numFmtId="4" fontId="23" fillId="0" borderId="3" xfId="17" applyNumberFormat="1" applyFont="1" applyBorder="1" applyAlignment="1">
      <alignment horizontal="right" vertical="center"/>
    </xf>
    <xf numFmtId="4" fontId="25" fillId="0" borderId="3" xfId="17" applyNumberFormat="1" applyFont="1" applyBorder="1" applyAlignment="1">
      <alignment vertical="center"/>
    </xf>
    <xf numFmtId="3" fontId="23" fillId="0" borderId="3" xfId="17" applyNumberFormat="1" applyFont="1" applyBorder="1" applyAlignment="1">
      <alignment horizontal="right" vertical="center"/>
    </xf>
    <xf numFmtId="4" fontId="25" fillId="0" borderId="3" xfId="17" applyNumberFormat="1" applyFont="1" applyBorder="1" applyAlignment="1">
      <alignment horizontal="right" vertical="center"/>
    </xf>
    <xf numFmtId="0" fontId="19" fillId="0" borderId="0" xfId="17"/>
    <xf numFmtId="0" fontId="20" fillId="0" borderId="3" xfId="17" applyFont="1" applyBorder="1" applyAlignment="1">
      <alignment horizontal="center" vertical="center"/>
    </xf>
    <xf numFmtId="0" fontId="20" fillId="0" borderId="3" xfId="17" applyFont="1" applyBorder="1" applyAlignment="1">
      <alignment horizontal="center" vertical="center" wrapText="1"/>
    </xf>
    <xf numFmtId="4" fontId="23" fillId="0" borderId="2" xfId="17" applyNumberFormat="1" applyFont="1" applyBorder="1" applyAlignment="1">
      <alignment horizontal="left" vertical="center"/>
    </xf>
    <xf numFmtId="4" fontId="22" fillId="0" borderId="3" xfId="17" applyNumberFormat="1" applyFont="1" applyBorder="1" applyAlignment="1">
      <alignment horizontal="left" vertical="center"/>
    </xf>
    <xf numFmtId="4" fontId="23" fillId="0" borderId="3" xfId="17" applyNumberFormat="1" applyFont="1" applyBorder="1" applyAlignment="1">
      <alignment horizontal="left" vertical="center"/>
    </xf>
    <xf numFmtId="0" fontId="20" fillId="0" borderId="0" xfId="17" applyFont="1" applyAlignment="1">
      <alignment horizontal="center" vertical="center"/>
    </xf>
    <xf numFmtId="0" fontId="22" fillId="0" borderId="0" xfId="17" applyFont="1" applyAlignment="1">
      <alignment horizontal="left" vertical="center"/>
    </xf>
    <xf numFmtId="0" fontId="20" fillId="0" borderId="3" xfId="17" applyFont="1" applyBorder="1" applyAlignment="1">
      <alignment horizontal="left" vertical="center" wrapText="1"/>
    </xf>
    <xf numFmtId="43" fontId="23" fillId="0" borderId="3" xfId="18" applyFont="1" applyBorder="1" applyAlignment="1">
      <alignment vertical="center"/>
    </xf>
    <xf numFmtId="4" fontId="20" fillId="0" borderId="3" xfId="17" applyNumberFormat="1" applyFont="1" applyBorder="1" applyAlignment="1">
      <alignment vertical="center"/>
    </xf>
    <xf numFmtId="43" fontId="20" fillId="0" borderId="3" xfId="18" applyFont="1" applyBorder="1" applyAlignment="1">
      <alignment vertical="center"/>
    </xf>
    <xf numFmtId="4" fontId="22" fillId="0" borderId="3" xfId="17" applyNumberFormat="1" applyFont="1" applyBorder="1" applyAlignment="1">
      <alignment vertical="center"/>
    </xf>
    <xf numFmtId="3" fontId="22" fillId="0" borderId="3" xfId="17" applyNumberFormat="1" applyFont="1" applyBorder="1" applyAlignment="1">
      <alignment vertical="center"/>
    </xf>
    <xf numFmtId="0" fontId="27" fillId="0" borderId="4" xfId="17" applyFont="1" applyBorder="1" applyAlignment="1">
      <alignment horizontal="left" vertical="center" wrapText="1"/>
    </xf>
    <xf numFmtId="0" fontId="28" fillId="0" borderId="1" xfId="17" applyFont="1" applyBorder="1" applyAlignment="1">
      <alignment horizontal="center" vertical="center"/>
    </xf>
    <xf numFmtId="0" fontId="28" fillId="0" borderId="11" xfId="17" applyFont="1" applyBorder="1" applyAlignment="1">
      <alignment horizontal="center" vertical="center"/>
    </xf>
    <xf numFmtId="0" fontId="28" fillId="0" borderId="2" xfId="17" applyFont="1" applyBorder="1" applyAlignment="1">
      <alignment horizontal="center" vertical="center"/>
    </xf>
    <xf numFmtId="0" fontId="28" fillId="0" borderId="3" xfId="17" applyFont="1" applyBorder="1" applyAlignment="1">
      <alignment horizontal="center" vertical="center"/>
    </xf>
    <xf numFmtId="0" fontId="28" fillId="0" borderId="3" xfId="17" applyFont="1" applyBorder="1" applyAlignment="1">
      <alignment horizontal="center" vertical="center" wrapText="1"/>
    </xf>
    <xf numFmtId="0" fontId="29" fillId="0" borderId="5" xfId="17" applyFont="1" applyBorder="1" applyAlignment="1">
      <alignment horizontal="left" vertical="center"/>
    </xf>
    <xf numFmtId="0" fontId="29" fillId="0" borderId="6" xfId="17" applyFont="1" applyBorder="1" applyAlignment="1">
      <alignment horizontal="left" vertical="center"/>
    </xf>
    <xf numFmtId="3" fontId="29" fillId="0" borderId="12" xfId="17" applyNumberFormat="1" applyFont="1" applyBorder="1" applyAlignment="1">
      <alignment vertical="center"/>
    </xf>
    <xf numFmtId="0" fontId="29" fillId="0" borderId="8" xfId="17" applyFont="1" applyBorder="1" applyAlignment="1">
      <alignment horizontal="left" vertical="center"/>
    </xf>
    <xf numFmtId="0" fontId="29" fillId="0" borderId="7" xfId="17" applyFont="1" applyBorder="1" applyAlignment="1">
      <alignment horizontal="left" vertical="center"/>
    </xf>
    <xf numFmtId="3" fontId="29" fillId="0" borderId="20" xfId="17" applyNumberFormat="1" applyFont="1" applyBorder="1" applyAlignment="1">
      <alignment vertical="center"/>
    </xf>
    <xf numFmtId="3" fontId="29" fillId="0" borderId="13" xfId="17" applyNumberFormat="1" applyFont="1" applyBorder="1" applyAlignment="1">
      <alignment vertical="center"/>
    </xf>
    <xf numFmtId="3" fontId="28" fillId="0" borderId="3" xfId="17" applyNumberFormat="1" applyFont="1" applyBorder="1" applyAlignment="1">
      <alignment vertical="center"/>
    </xf>
    <xf numFmtId="0" fontId="28" fillId="0" borderId="1" xfId="17" applyFont="1" applyBorder="1" applyAlignment="1">
      <alignment horizontal="center" vertical="center" wrapText="1"/>
    </xf>
    <xf numFmtId="0" fontId="28" fillId="0" borderId="11" xfId="17" applyFont="1" applyBorder="1" applyAlignment="1">
      <alignment horizontal="center" vertical="center" wrapText="1"/>
    </xf>
    <xf numFmtId="0" fontId="29" fillId="0" borderId="0" xfId="17" applyFont="1" applyAlignment="1">
      <alignment horizontal="left" vertical="center"/>
    </xf>
    <xf numFmtId="0" fontId="28" fillId="0" borderId="1" xfId="17" applyFont="1" applyBorder="1" applyAlignment="1">
      <alignment vertical="center" wrapText="1"/>
    </xf>
    <xf numFmtId="0" fontId="28" fillId="0" borderId="11" xfId="17" applyFont="1" applyBorder="1" applyAlignment="1">
      <alignment vertical="center" wrapText="1"/>
    </xf>
    <xf numFmtId="0" fontId="29" fillId="0" borderId="8" xfId="17" applyFont="1" applyBorder="1" applyAlignment="1">
      <alignment vertical="center"/>
    </xf>
    <xf numFmtId="0" fontId="29" fillId="0" borderId="0" xfId="17" applyFont="1" applyAlignment="1">
      <alignment vertical="center"/>
    </xf>
    <xf numFmtId="3" fontId="29" fillId="0" borderId="3" xfId="17" applyNumberFormat="1" applyFont="1" applyBorder="1" applyAlignment="1">
      <alignment vertical="center"/>
    </xf>
    <xf numFmtId="0" fontId="28" fillId="0" borderId="1" xfId="17" applyFont="1" applyBorder="1" applyAlignment="1">
      <alignment horizontal="center" vertical="center"/>
    </xf>
    <xf numFmtId="0" fontId="28" fillId="0" borderId="11" xfId="17" applyFont="1" applyBorder="1" applyAlignment="1">
      <alignment vertical="center"/>
    </xf>
    <xf numFmtId="0" fontId="30" fillId="0" borderId="0" xfId="11" applyFont="1"/>
    <xf numFmtId="0" fontId="23" fillId="0" borderId="0" xfId="17" applyFont="1"/>
    <xf numFmtId="0" fontId="31" fillId="0" borderId="0" xfId="17" applyFont="1"/>
    <xf numFmtId="3" fontId="31" fillId="0" borderId="0" xfId="17" applyNumberFormat="1" applyFont="1"/>
    <xf numFmtId="0" fontId="23" fillId="0" borderId="0" xfId="17" applyFont="1" applyAlignment="1">
      <alignment horizontal="left" vertical="top" wrapText="1"/>
    </xf>
    <xf numFmtId="0" fontId="28" fillId="0" borderId="0" xfId="17" applyFont="1" applyAlignment="1">
      <alignment horizontal="center" vertical="center"/>
    </xf>
    <xf numFmtId="3" fontId="28" fillId="0" borderId="0" xfId="17" applyNumberFormat="1" applyFont="1" applyAlignment="1">
      <alignment horizontal="center" vertical="center"/>
    </xf>
    <xf numFmtId="0" fontId="29" fillId="0" borderId="4" xfId="17" applyFont="1" applyBorder="1" applyAlignment="1">
      <alignment horizontal="left" vertical="center"/>
    </xf>
    <xf numFmtId="3" fontId="29" fillId="0" borderId="5" xfId="17" applyNumberFormat="1" applyFont="1" applyBorder="1" applyAlignment="1">
      <alignment vertical="center"/>
    </xf>
    <xf numFmtId="3" fontId="29" fillId="0" borderId="8" xfId="17" applyNumberFormat="1" applyFont="1" applyBorder="1" applyAlignment="1">
      <alignment vertical="center"/>
    </xf>
    <xf numFmtId="0" fontId="29" fillId="0" borderId="8" xfId="17" applyFont="1" applyBorder="1" applyAlignment="1">
      <alignment horizontal="left" vertical="center"/>
    </xf>
    <xf numFmtId="0" fontId="29" fillId="0" borderId="0" xfId="17" applyFont="1" applyAlignment="1">
      <alignment horizontal="left" vertical="center"/>
    </xf>
    <xf numFmtId="0" fontId="29" fillId="0" borderId="7" xfId="17" applyFont="1" applyBorder="1" applyAlignment="1">
      <alignment horizontal="left" vertical="center"/>
    </xf>
    <xf numFmtId="0" fontId="29" fillId="0" borderId="9" xfId="17" applyFont="1" applyBorder="1" applyAlignment="1">
      <alignment horizontal="left" vertical="center"/>
    </xf>
    <xf numFmtId="0" fontId="29" fillId="0" borderId="19" xfId="17" applyFont="1" applyBorder="1" applyAlignment="1">
      <alignment horizontal="left" vertical="center"/>
    </xf>
    <xf numFmtId="0" fontId="29" fillId="0" borderId="10" xfId="17" applyFont="1" applyBorder="1" applyAlignment="1">
      <alignment horizontal="left" vertical="center"/>
    </xf>
    <xf numFmtId="41" fontId="20" fillId="0" borderId="0" xfId="17" applyNumberFormat="1" applyFont="1"/>
    <xf numFmtId="0" fontId="32" fillId="0" borderId="3" xfId="17" applyFont="1" applyBorder="1" applyAlignment="1">
      <alignment horizontal="center" vertical="center"/>
    </xf>
    <xf numFmtId="0" fontId="32" fillId="0" borderId="3" xfId="17" applyFont="1" applyBorder="1" applyAlignment="1">
      <alignment horizontal="center" vertical="center" wrapText="1"/>
    </xf>
    <xf numFmtId="0" fontId="32" fillId="0" borderId="3" xfId="17" applyFont="1" applyBorder="1" applyAlignment="1">
      <alignment horizontal="center" vertical="center" wrapText="1"/>
    </xf>
    <xf numFmtId="3" fontId="32" fillId="0" borderId="3" xfId="17" applyNumberFormat="1" applyFont="1" applyBorder="1" applyAlignment="1">
      <alignment horizontal="center" vertical="center" wrapText="1"/>
    </xf>
    <xf numFmtId="0" fontId="33" fillId="0" borderId="12" xfId="17" applyFont="1" applyBorder="1" applyAlignment="1">
      <alignment horizontal="left" vertical="top"/>
    </xf>
    <xf numFmtId="41" fontId="33" fillId="0" borderId="12" xfId="19" applyFont="1" applyBorder="1" applyAlignment="1">
      <alignment horizontal="center" vertical="top"/>
    </xf>
    <xf numFmtId="3" fontId="33" fillId="0" borderId="12" xfId="19" applyNumberFormat="1" applyFont="1" applyBorder="1" applyAlignment="1">
      <alignment horizontal="right" vertical="top"/>
    </xf>
    <xf numFmtId="3" fontId="33" fillId="0" borderId="12" xfId="19" applyNumberFormat="1" applyFont="1" applyBorder="1" applyAlignment="1">
      <alignment horizontal="center" vertical="top"/>
    </xf>
    <xf numFmtId="41" fontId="33" fillId="0" borderId="12" xfId="19" applyFont="1" applyFill="1" applyBorder="1" applyAlignment="1">
      <alignment horizontal="center" vertical="top"/>
    </xf>
    <xf numFmtId="0" fontId="33" fillId="0" borderId="20" xfId="17" applyFont="1" applyBorder="1" applyAlignment="1">
      <alignment horizontal="left" vertical="top"/>
    </xf>
    <xf numFmtId="41" fontId="33" fillId="0" borderId="20" xfId="19" applyFont="1" applyBorder="1" applyAlignment="1">
      <alignment horizontal="center" vertical="top"/>
    </xf>
    <xf numFmtId="3" fontId="33" fillId="0" borderId="20" xfId="19" applyNumberFormat="1" applyFont="1" applyBorder="1" applyAlignment="1">
      <alignment horizontal="right" vertical="top"/>
    </xf>
    <xf numFmtId="3" fontId="33" fillId="0" borderId="20" xfId="19" applyNumberFormat="1" applyFont="1" applyBorder="1" applyAlignment="1">
      <alignment horizontal="center" vertical="top"/>
    </xf>
    <xf numFmtId="41" fontId="33" fillId="0" borderId="20" xfId="19" applyFont="1" applyFill="1" applyBorder="1" applyAlignment="1">
      <alignment horizontal="center" vertical="top"/>
    </xf>
    <xf numFmtId="4" fontId="34" fillId="0" borderId="0" xfId="19" applyNumberFormat="1" applyFont="1" applyFill="1" applyBorder="1" applyAlignment="1">
      <alignment horizontal="center" vertical="top"/>
    </xf>
    <xf numFmtId="0" fontId="33" fillId="0" borderId="13" xfId="17" applyFont="1" applyBorder="1" applyAlignment="1">
      <alignment horizontal="left" vertical="top"/>
    </xf>
    <xf numFmtId="41" fontId="33" fillId="0" borderId="13" xfId="19" applyFont="1" applyBorder="1" applyAlignment="1">
      <alignment horizontal="center" vertical="top"/>
    </xf>
    <xf numFmtId="3" fontId="33" fillId="0" borderId="13" xfId="19" applyNumberFormat="1" applyFont="1" applyBorder="1" applyAlignment="1">
      <alignment horizontal="center" vertical="top"/>
    </xf>
    <xf numFmtId="0" fontId="32" fillId="0" borderId="3" xfId="17" applyFont="1" applyBorder="1" applyAlignment="1">
      <alignment horizontal="center" vertical="top"/>
    </xf>
    <xf numFmtId="41" fontId="32" fillId="0" borderId="3" xfId="19" applyFont="1" applyBorder="1" applyAlignment="1">
      <alignment horizontal="center" vertical="top"/>
    </xf>
    <xf numFmtId="3" fontId="32" fillId="0" borderId="3" xfId="19" applyNumberFormat="1" applyFont="1" applyBorder="1" applyAlignment="1">
      <alignment horizontal="center" vertical="top"/>
    </xf>
    <xf numFmtId="3" fontId="32" fillId="0" borderId="3" xfId="19" applyNumberFormat="1" applyFont="1" applyBorder="1" applyAlignment="1">
      <alignment horizontal="right" vertical="top"/>
    </xf>
    <xf numFmtId="0" fontId="26" fillId="0" borderId="3" xfId="17" applyFont="1" applyBorder="1"/>
    <xf numFmtId="0" fontId="20" fillId="0" borderId="3" xfId="17" applyFont="1" applyBorder="1"/>
    <xf numFmtId="3" fontId="20" fillId="0" borderId="3" xfId="17" applyNumberFormat="1" applyFont="1" applyBorder="1"/>
    <xf numFmtId="41" fontId="26" fillId="0" borderId="3" xfId="17" applyNumberFormat="1" applyFont="1" applyBorder="1"/>
    <xf numFmtId="3" fontId="19" fillId="0" borderId="0" xfId="17" applyNumberFormat="1"/>
    <xf numFmtId="0" fontId="35" fillId="0" borderId="3" xfId="17" applyFont="1" applyBorder="1" applyAlignment="1">
      <alignment horizontal="left" vertical="center" wrapText="1"/>
    </xf>
    <xf numFmtId="0" fontId="35" fillId="0" borderId="3" xfId="17" applyFont="1" applyBorder="1" applyAlignment="1">
      <alignment horizontal="center" vertical="center" wrapText="1"/>
    </xf>
    <xf numFmtId="0" fontId="36" fillId="0" borderId="3" xfId="17" applyFont="1" applyBorder="1" applyAlignment="1">
      <alignment horizontal="left" vertical="center" wrapText="1"/>
    </xf>
    <xf numFmtId="3" fontId="20" fillId="0" borderId="3" xfId="17" applyNumberFormat="1" applyFont="1" applyBorder="1" applyAlignment="1">
      <alignment horizontal="right" wrapText="1"/>
    </xf>
    <xf numFmtId="3" fontId="20" fillId="0" borderId="8" xfId="17" applyNumberFormat="1" applyFont="1" applyBorder="1" applyAlignment="1">
      <alignment horizontal="right" wrapText="1"/>
    </xf>
    <xf numFmtId="0" fontId="26" fillId="0" borderId="3" xfId="17" applyFont="1" applyBorder="1" applyAlignment="1">
      <alignment horizontal="left" vertical="center"/>
    </xf>
    <xf numFmtId="3" fontId="26" fillId="0" borderId="3" xfId="17" applyNumberFormat="1" applyFont="1" applyBorder="1" applyAlignment="1">
      <alignment horizontal="right"/>
    </xf>
    <xf numFmtId="0" fontId="20" fillId="0" borderId="0" xfId="17" applyFont="1" applyAlignment="1">
      <alignment horizontal="right"/>
    </xf>
    <xf numFmtId="0" fontId="28" fillId="0" borderId="2" xfId="17" applyFont="1" applyBorder="1" applyAlignment="1">
      <alignment horizontal="center" vertical="center" wrapText="1"/>
    </xf>
    <xf numFmtId="3" fontId="29" fillId="0" borderId="8" xfId="17" applyNumberFormat="1" applyFont="1" applyBorder="1" applyAlignment="1">
      <alignment horizontal="right" vertical="center"/>
    </xf>
    <xf numFmtId="3" fontId="29" fillId="0" borderId="7" xfId="17" applyNumberFormat="1" applyFont="1" applyBorder="1" applyAlignment="1">
      <alignment horizontal="right" vertical="center"/>
    </xf>
    <xf numFmtId="3" fontId="29" fillId="0" borderId="9" xfId="17" applyNumberFormat="1" applyFont="1" applyBorder="1" applyAlignment="1">
      <alignment horizontal="right" vertical="center"/>
    </xf>
    <xf numFmtId="3" fontId="29" fillId="0" borderId="10" xfId="17" applyNumberFormat="1" applyFont="1" applyBorder="1" applyAlignment="1">
      <alignment horizontal="right" vertical="center"/>
    </xf>
    <xf numFmtId="3" fontId="28" fillId="0" borderId="1" xfId="17" applyNumberFormat="1" applyFont="1" applyBorder="1" applyAlignment="1">
      <alignment horizontal="right" vertical="center"/>
    </xf>
    <xf numFmtId="3" fontId="28" fillId="0" borderId="2" xfId="17" applyNumberFormat="1" applyFont="1" applyBorder="1" applyAlignment="1">
      <alignment horizontal="right" vertical="center"/>
    </xf>
    <xf numFmtId="0" fontId="22" fillId="0" borderId="0" xfId="17" applyFont="1" applyAlignment="1">
      <alignment horizontal="left" vertical="top" wrapText="1"/>
    </xf>
    <xf numFmtId="0" fontId="28" fillId="0" borderId="3" xfId="17" applyFont="1" applyBorder="1" applyAlignment="1">
      <alignment horizontal="center" vertical="center"/>
    </xf>
    <xf numFmtId="3" fontId="28" fillId="0" borderId="3" xfId="17" applyNumberFormat="1" applyFont="1" applyBorder="1" applyAlignment="1">
      <alignment horizontal="left" vertical="center"/>
    </xf>
    <xf numFmtId="0" fontId="28" fillId="0" borderId="5" xfId="17" applyFont="1" applyBorder="1" applyAlignment="1">
      <alignment horizontal="center" vertical="center"/>
    </xf>
    <xf numFmtId="0" fontId="28" fillId="0" borderId="4" xfId="17" applyFont="1" applyBorder="1" applyAlignment="1">
      <alignment horizontal="center" vertical="center"/>
    </xf>
    <xf numFmtId="0" fontId="28" fillId="0" borderId="6" xfId="17" applyFont="1" applyBorder="1" applyAlignment="1">
      <alignment horizontal="center" vertical="center"/>
    </xf>
    <xf numFmtId="0" fontId="28" fillId="0" borderId="9" xfId="17" applyFont="1" applyBorder="1" applyAlignment="1">
      <alignment horizontal="center" vertical="center"/>
    </xf>
    <xf numFmtId="0" fontId="28" fillId="0" borderId="19" xfId="17" applyFont="1" applyBorder="1" applyAlignment="1">
      <alignment horizontal="center" vertical="center"/>
    </xf>
    <xf numFmtId="0" fontId="28" fillId="0" borderId="10" xfId="17" applyFont="1" applyBorder="1" applyAlignment="1">
      <alignment horizontal="center" vertical="center"/>
    </xf>
    <xf numFmtId="0" fontId="29" fillId="0" borderId="3" xfId="17" applyFont="1" applyBorder="1" applyAlignment="1">
      <alignment horizontal="center" vertical="center"/>
    </xf>
    <xf numFmtId="3" fontId="28" fillId="0" borderId="3" xfId="17" applyNumberFormat="1" applyFont="1" applyBorder="1" applyAlignment="1">
      <alignment horizontal="center" vertical="center"/>
    </xf>
    <xf numFmtId="0" fontId="29" fillId="0" borderId="0" xfId="17" applyFont="1" applyAlignment="1">
      <alignment horizontal="center" vertical="center"/>
    </xf>
    <xf numFmtId="3" fontId="29" fillId="0" borderId="8" xfId="17" applyNumberFormat="1" applyFont="1" applyBorder="1" applyAlignment="1">
      <alignment horizontal="right" vertical="center"/>
    </xf>
    <xf numFmtId="3" fontId="29" fillId="0" borderId="7" xfId="17" applyNumberFormat="1" applyFont="1" applyBorder="1" applyAlignment="1">
      <alignment horizontal="right" vertical="center"/>
    </xf>
    <xf numFmtId="0" fontId="29" fillId="0" borderId="8" xfId="17" applyFont="1" applyBorder="1" applyAlignment="1">
      <alignment horizontal="left" vertical="center" wrapText="1"/>
    </xf>
    <xf numFmtId="0" fontId="29" fillId="0" borderId="7" xfId="17" applyFont="1" applyBorder="1" applyAlignment="1">
      <alignment horizontal="left" vertical="center" wrapText="1"/>
    </xf>
    <xf numFmtId="3" fontId="28" fillId="0" borderId="1" xfId="17" applyNumberFormat="1" applyFont="1" applyBorder="1" applyAlignment="1">
      <alignment vertical="center"/>
    </xf>
    <xf numFmtId="3" fontId="28" fillId="0" borderId="2" xfId="17" applyNumberFormat="1" applyFont="1" applyBorder="1" applyAlignment="1">
      <alignment vertical="center"/>
    </xf>
    <xf numFmtId="3" fontId="29" fillId="0" borderId="5" xfId="17" applyNumberFormat="1" applyFont="1" applyBorder="1" applyAlignment="1">
      <alignment horizontal="right" vertical="center"/>
    </xf>
    <xf numFmtId="3" fontId="29" fillId="0" borderId="6" xfId="17" applyNumberFormat="1" applyFont="1" applyBorder="1" applyAlignment="1">
      <alignment horizontal="right" vertical="center"/>
    </xf>
    <xf numFmtId="3" fontId="29" fillId="0" borderId="3" xfId="17" applyNumberFormat="1" applyFont="1" applyBorder="1" applyAlignment="1">
      <alignment horizontal="right" vertical="center"/>
    </xf>
    <xf numFmtId="3" fontId="29" fillId="0" borderId="3" xfId="17" applyNumberFormat="1" applyFont="1" applyBorder="1" applyAlignment="1">
      <alignment horizontal="center" vertical="center"/>
    </xf>
    <xf numFmtId="3" fontId="29" fillId="0" borderId="0" xfId="17" applyNumberFormat="1" applyFont="1" applyAlignment="1">
      <alignment horizontal="right" vertical="center"/>
    </xf>
    <xf numFmtId="0" fontId="28" fillId="0" borderId="1" xfId="17" applyFont="1" applyBorder="1" applyAlignment="1">
      <alignment horizontal="center" vertical="center" wrapText="1"/>
    </xf>
    <xf numFmtId="3" fontId="28" fillId="0" borderId="3" xfId="17" applyNumberFormat="1" applyFont="1" applyBorder="1" applyAlignment="1">
      <alignment horizontal="right" vertical="center"/>
    </xf>
    <xf numFmtId="0" fontId="37" fillId="0" borderId="0" xfId="17" applyFont="1"/>
    <xf numFmtId="0" fontId="38" fillId="0" borderId="3" xfId="17" applyFont="1" applyBorder="1" applyAlignment="1">
      <alignment horizontal="center" vertical="center" wrapText="1"/>
    </xf>
    <xf numFmtId="0" fontId="37" fillId="0" borderId="20" xfId="17" applyFont="1" applyBorder="1" applyAlignment="1">
      <alignment horizontal="left" vertical="center" wrapText="1"/>
    </xf>
    <xf numFmtId="0" fontId="37" fillId="0" borderId="20" xfId="17" applyFont="1" applyBorder="1" applyAlignment="1">
      <alignment horizontal="center" vertical="center" wrapText="1"/>
    </xf>
    <xf numFmtId="3" fontId="29" fillId="0" borderId="12" xfId="17" applyNumberFormat="1" applyFont="1" applyBorder="1" applyAlignment="1">
      <alignment horizontal="right" vertical="center"/>
    </xf>
    <xf numFmtId="41" fontId="37" fillId="0" borderId="20" xfId="19" applyFont="1" applyBorder="1" applyAlignment="1">
      <alignment horizontal="left" vertical="center" wrapText="1"/>
    </xf>
    <xf numFmtId="41" fontId="37" fillId="0" borderId="20" xfId="19" applyFont="1" applyBorder="1" applyAlignment="1">
      <alignment horizontal="right" vertical="center" wrapText="1"/>
    </xf>
    <xf numFmtId="0" fontId="38" fillId="0" borderId="3" xfId="17" applyFont="1" applyBorder="1" applyAlignment="1">
      <alignment horizontal="center" vertical="center"/>
    </xf>
    <xf numFmtId="41" fontId="38" fillId="0" borderId="3" xfId="19" applyFont="1" applyBorder="1" applyAlignment="1">
      <alignment horizontal="center" vertical="center"/>
    </xf>
    <xf numFmtId="0" fontId="37" fillId="0" borderId="12" xfId="17" applyFont="1" applyBorder="1" applyAlignment="1">
      <alignment vertical="center"/>
    </xf>
    <xf numFmtId="41" fontId="37" fillId="0" borderId="20" xfId="19" applyFont="1" applyBorder="1" applyAlignment="1">
      <alignment horizontal="right" vertical="center"/>
    </xf>
    <xf numFmtId="3" fontId="37" fillId="0" borderId="12" xfId="17" applyNumberFormat="1" applyFont="1" applyBorder="1" applyAlignment="1">
      <alignment horizontal="right" vertical="center"/>
    </xf>
    <xf numFmtId="41" fontId="29" fillId="0" borderId="8" xfId="19" applyFont="1" applyFill="1" applyBorder="1" applyAlignment="1">
      <alignment horizontal="right" vertical="center"/>
    </xf>
    <xf numFmtId="41" fontId="29" fillId="0" borderId="0" xfId="19" applyFont="1" applyFill="1" applyBorder="1" applyAlignment="1">
      <alignment horizontal="right" vertical="center"/>
    </xf>
    <xf numFmtId="0" fontId="37" fillId="0" borderId="20" xfId="17" applyFont="1" applyBorder="1" applyAlignment="1">
      <alignment vertical="center"/>
    </xf>
    <xf numFmtId="3" fontId="29" fillId="0" borderId="0" xfId="19" applyNumberFormat="1" applyFont="1" applyFill="1" applyBorder="1" applyAlignment="1">
      <alignment horizontal="right" vertical="center"/>
    </xf>
    <xf numFmtId="0" fontId="37" fillId="0" borderId="20" xfId="17" applyFont="1" applyBorder="1" applyAlignment="1">
      <alignment vertical="center" wrapText="1"/>
    </xf>
    <xf numFmtId="0" fontId="28" fillId="0" borderId="3" xfId="17" applyFont="1" applyBorder="1" applyAlignment="1">
      <alignment vertical="center"/>
    </xf>
    <xf numFmtId="41" fontId="38" fillId="0" borderId="3" xfId="19" applyFont="1" applyBorder="1" applyAlignment="1">
      <alignment horizontal="right" vertical="center"/>
    </xf>
    <xf numFmtId="172" fontId="20" fillId="0" borderId="3" xfId="18" applyNumberFormat="1" applyFont="1" applyBorder="1" applyAlignment="1">
      <alignment wrapText="1"/>
    </xf>
    <xf numFmtId="3" fontId="20" fillId="0" borderId="8" xfId="17" applyNumberFormat="1" applyFont="1" applyBorder="1" applyAlignment="1">
      <alignment wrapText="1"/>
    </xf>
    <xf numFmtId="3" fontId="20" fillId="0" borderId="8" xfId="17" applyNumberFormat="1" applyFont="1" applyBorder="1"/>
    <xf numFmtId="0" fontId="26" fillId="0" borderId="3" xfId="17" applyFont="1" applyBorder="1" applyAlignment="1">
      <alignment horizontal="center" vertical="center"/>
    </xf>
    <xf numFmtId="49" fontId="20" fillId="0" borderId="3" xfId="17" applyNumberFormat="1" applyFont="1" applyBorder="1"/>
    <xf numFmtId="0" fontId="26" fillId="0" borderId="5" xfId="17" applyFont="1" applyBorder="1" applyAlignment="1">
      <alignment horizontal="center" vertical="center"/>
    </xf>
    <xf numFmtId="0" fontId="26" fillId="0" borderId="4" xfId="17" applyFont="1" applyBorder="1" applyAlignment="1">
      <alignment horizontal="center" vertical="center"/>
    </xf>
    <xf numFmtId="0" fontId="26" fillId="0" borderId="6" xfId="17" applyFont="1" applyBorder="1" applyAlignment="1">
      <alignment horizontal="center" vertical="center"/>
    </xf>
    <xf numFmtId="0" fontId="26" fillId="0" borderId="8" xfId="17" applyFont="1" applyBorder="1" applyAlignment="1">
      <alignment horizontal="center" vertical="center"/>
    </xf>
    <xf numFmtId="0" fontId="26" fillId="0" borderId="0" xfId="17" applyFont="1" applyAlignment="1">
      <alignment horizontal="center" vertical="center"/>
    </xf>
    <xf numFmtId="0" fontId="26" fillId="0" borderId="7" xfId="17" applyFont="1" applyBorder="1" applyAlignment="1">
      <alignment horizontal="center" vertical="center"/>
    </xf>
    <xf numFmtId="0" fontId="26" fillId="0" borderId="9" xfId="17" applyFont="1" applyBorder="1" applyAlignment="1">
      <alignment horizontal="center" vertical="center"/>
    </xf>
    <xf numFmtId="0" fontId="26" fillId="0" borderId="19" xfId="17" applyFont="1" applyBorder="1" applyAlignment="1">
      <alignment horizontal="center" vertical="center"/>
    </xf>
    <xf numFmtId="0" fontId="26" fillId="0" borderId="10" xfId="17" applyFont="1" applyBorder="1" applyAlignment="1">
      <alignment horizontal="center" vertical="center"/>
    </xf>
    <xf numFmtId="41" fontId="20" fillId="0" borderId="3" xfId="19" applyFont="1" applyFill="1" applyBorder="1"/>
    <xf numFmtId="41" fontId="20" fillId="0" borderId="3" xfId="17" applyNumberFormat="1" applyFont="1" applyBorder="1"/>
    <xf numFmtId="172" fontId="37" fillId="0" borderId="20" xfId="18" applyNumberFormat="1" applyFont="1" applyBorder="1" applyAlignment="1">
      <alignment horizontal="right" vertical="center"/>
    </xf>
    <xf numFmtId="172" fontId="20" fillId="0" borderId="3" xfId="18" applyNumberFormat="1" applyFont="1" applyBorder="1"/>
    <xf numFmtId="172" fontId="26" fillId="0" borderId="3" xfId="18" applyNumberFormat="1" applyFont="1" applyBorder="1"/>
    <xf numFmtId="172" fontId="26" fillId="0" borderId="3" xfId="18" applyNumberFormat="1" applyFont="1" applyBorder="1" applyAlignment="1">
      <alignment horizontal="right" vertical="center" wrapText="1"/>
    </xf>
    <xf numFmtId="49" fontId="20" fillId="0" borderId="3" xfId="17" applyNumberFormat="1" applyFont="1" applyBorder="1" applyAlignment="1">
      <alignment wrapText="1"/>
    </xf>
    <xf numFmtId="172" fontId="20" fillId="0" borderId="3" xfId="18" applyNumberFormat="1" applyFont="1" applyBorder="1" applyAlignment="1">
      <alignment horizontal="right" vertical="center" wrapText="1"/>
    </xf>
    <xf numFmtId="0" fontId="26" fillId="0" borderId="12" xfId="17" applyFont="1" applyBorder="1" applyAlignment="1">
      <alignment horizontal="center" vertical="center"/>
    </xf>
    <xf numFmtId="0" fontId="26" fillId="0" borderId="12" xfId="17" applyFont="1" applyBorder="1" applyAlignment="1">
      <alignment horizontal="center" vertical="center" wrapText="1"/>
    </xf>
    <xf numFmtId="49" fontId="20" fillId="0" borderId="12" xfId="17" applyNumberFormat="1" applyFont="1" applyBorder="1"/>
    <xf numFmtId="0" fontId="20" fillId="0" borderId="12" xfId="17" applyFont="1" applyBorder="1"/>
    <xf numFmtId="0" fontId="20" fillId="0" borderId="6" xfId="17" applyFont="1" applyBorder="1"/>
    <xf numFmtId="49" fontId="20" fillId="0" borderId="20" xfId="17" applyNumberFormat="1" applyFont="1" applyBorder="1"/>
    <xf numFmtId="172" fontId="20" fillId="0" borderId="20" xfId="18" applyNumberFormat="1" applyFont="1" applyBorder="1"/>
    <xf numFmtId="49" fontId="20" fillId="0" borderId="8" xfId="17" applyNumberFormat="1" applyFont="1" applyBorder="1"/>
    <xf numFmtId="49" fontId="20" fillId="0" borderId="20" xfId="17" applyNumberFormat="1" applyFont="1" applyBorder="1" applyAlignment="1">
      <alignment wrapText="1"/>
    </xf>
    <xf numFmtId="172" fontId="20" fillId="0" borderId="13" xfId="18" applyNumberFormat="1" applyFont="1" applyBorder="1"/>
    <xf numFmtId="49" fontId="20" fillId="0" borderId="8" xfId="17" applyNumberFormat="1" applyFont="1" applyBorder="1" applyAlignment="1">
      <alignment wrapText="1"/>
    </xf>
    <xf numFmtId="0" fontId="26" fillId="0" borderId="13" xfId="17" applyFont="1" applyBorder="1"/>
    <xf numFmtId="172" fontId="26" fillId="0" borderId="13" xfId="18" applyNumberFormat="1" applyFont="1" applyBorder="1"/>
    <xf numFmtId="0" fontId="26" fillId="0" borderId="8" xfId="17" applyFont="1" applyBorder="1"/>
    <xf numFmtId="172" fontId="20" fillId="0" borderId="12" xfId="18" applyNumberFormat="1" applyFont="1" applyBorder="1"/>
    <xf numFmtId="172" fontId="20" fillId="0" borderId="7" xfId="18" applyNumberFormat="1" applyFont="1" applyBorder="1"/>
    <xf numFmtId="49" fontId="20" fillId="0" borderId="8" xfId="17" applyNumberFormat="1" applyFont="1" applyBorder="1" applyAlignment="1">
      <alignment horizontal="left" vertical="center" wrapText="1"/>
    </xf>
    <xf numFmtId="49" fontId="20" fillId="0" borderId="12" xfId="17" applyNumberFormat="1" applyFont="1" applyBorder="1" applyAlignment="1">
      <alignment horizontal="left" vertical="center" wrapText="1"/>
    </xf>
    <xf numFmtId="172" fontId="20" fillId="0" borderId="12" xfId="18" applyNumberFormat="1" applyFont="1" applyBorder="1" applyAlignment="1">
      <alignment horizontal="right"/>
    </xf>
    <xf numFmtId="172" fontId="20" fillId="0" borderId="20" xfId="18" applyNumberFormat="1" applyFont="1" applyBorder="1" applyAlignment="1"/>
    <xf numFmtId="49" fontId="20" fillId="0" borderId="20" xfId="17" applyNumberFormat="1" applyFont="1" applyBorder="1" applyAlignment="1">
      <alignment horizontal="left" vertical="center" wrapText="1"/>
    </xf>
    <xf numFmtId="172" fontId="20" fillId="0" borderId="20" xfId="18" applyNumberFormat="1" applyFont="1" applyBorder="1" applyAlignment="1">
      <alignment horizontal="right"/>
    </xf>
    <xf numFmtId="172" fontId="20" fillId="0" borderId="20" xfId="18" applyNumberFormat="1" applyFont="1" applyBorder="1" applyAlignment="1">
      <alignment horizontal="right"/>
    </xf>
    <xf numFmtId="49" fontId="20" fillId="0" borderId="8" xfId="17" applyNumberFormat="1" applyFont="1" applyBorder="1" applyAlignment="1">
      <alignment horizontal="left" vertical="center" wrapText="1"/>
    </xf>
    <xf numFmtId="49" fontId="20" fillId="0" borderId="20" xfId="17" applyNumberFormat="1" applyFont="1" applyBorder="1" applyAlignment="1">
      <alignment horizontal="left" vertical="center" wrapText="1"/>
    </xf>
    <xf numFmtId="172" fontId="26" fillId="0" borderId="13" xfId="18" applyNumberFormat="1" applyFont="1" applyBorder="1" applyAlignment="1">
      <alignment horizontal="right"/>
    </xf>
    <xf numFmtId="172" fontId="26" fillId="0" borderId="3" xfId="18" applyNumberFormat="1" applyFont="1" applyBorder="1" applyAlignment="1">
      <alignment horizontal="right"/>
    </xf>
    <xf numFmtId="172" fontId="20" fillId="0" borderId="12" xfId="18" applyNumberFormat="1" applyFont="1" applyBorder="1" applyAlignment="1">
      <alignment horizontal="right"/>
    </xf>
    <xf numFmtId="172" fontId="20" fillId="0" borderId="13" xfId="18" applyNumberFormat="1" applyFont="1" applyBorder="1" applyAlignment="1">
      <alignment horizontal="right"/>
    </xf>
    <xf numFmtId="0" fontId="23" fillId="0" borderId="0" xfId="17" applyFont="1" applyAlignment="1">
      <alignment vertical="center" wrapText="1"/>
    </xf>
    <xf numFmtId="0" fontId="37" fillId="0" borderId="0" xfId="17" applyFont="1" applyAlignment="1">
      <alignment vertical="top" wrapText="1"/>
    </xf>
    <xf numFmtId="0" fontId="20" fillId="0" borderId="0" xfId="17" applyFont="1" applyAlignment="1">
      <alignment horizontal="center" vertical="top" wrapText="1"/>
    </xf>
    <xf numFmtId="0" fontId="20" fillId="0" borderId="0" xfId="17" applyFont="1" applyAlignment="1">
      <alignment vertical="top" wrapText="1"/>
    </xf>
    <xf numFmtId="0" fontId="40" fillId="0" borderId="0" xfId="17" applyFont="1" applyAlignment="1">
      <alignment vertical="top" wrapText="1"/>
    </xf>
    <xf numFmtId="0" fontId="2" fillId="0" borderId="0" xfId="17" applyFont="1" applyAlignment="1">
      <alignment vertical="top" wrapText="1"/>
    </xf>
    <xf numFmtId="0" fontId="41" fillId="5" borderId="0" xfId="8" applyFont="1" applyAlignment="1">
      <alignment horizontal="center"/>
    </xf>
    <xf numFmtId="10" fontId="0" fillId="0" borderId="0" xfId="0" applyNumberFormat="1"/>
  </cellXfs>
  <cellStyles count="20">
    <cellStyle name="Énfasis1" xfId="8" builtinId="29"/>
    <cellStyle name="Hipervínculo 2" xfId="11" xr:uid="{8A579507-EB11-4B57-B084-6E57D80C32CF}"/>
    <cellStyle name="Millares" xfId="1" builtinId="3"/>
    <cellStyle name="Millares [0]" xfId="2" builtinId="6"/>
    <cellStyle name="Millares [0] 2" xfId="19" xr:uid="{7FB970AA-EB28-4C3B-A7F6-3A276E070B1E}"/>
    <cellStyle name="Millares [0] 2 3" xfId="13" xr:uid="{B5355513-1DC9-4237-9DA6-42A1936A28B9}"/>
    <cellStyle name="Millares [0] 2 4" xfId="5" xr:uid="{EFF063FB-D595-41FB-A796-1C4FAC6C478F}"/>
    <cellStyle name="Millares [0] 4" xfId="4" xr:uid="{483970F0-C9DB-49C8-9502-FB5631BFCD60}"/>
    <cellStyle name="Millares 2" xfId="10" xr:uid="{13553721-E663-4EB0-B656-33459AE9000F}"/>
    <cellStyle name="Millares 2 2" xfId="15" xr:uid="{46D4C90F-C99D-4EBD-8650-3552B0B308A5}"/>
    <cellStyle name="Millares 2 3" xfId="14" xr:uid="{42B3BF16-CF1B-4EEF-BEB5-E119E3CF0FDE}"/>
    <cellStyle name="Millares 2 3 2" xfId="16" xr:uid="{11956EA7-C669-4748-B319-1F9758F8DA42}"/>
    <cellStyle name="Millares 3" xfId="6" xr:uid="{76735605-8614-4B9E-AD97-0AC20C602FDA}"/>
    <cellStyle name="Millares 4" xfId="18" xr:uid="{A8753B32-11CD-49DB-A231-4B8268A57CD7}"/>
    <cellStyle name="Millares 5 2" xfId="12" xr:uid="{4DF3A192-90E1-40A2-94E4-C68066A74CC8}"/>
    <cellStyle name="Millares 9" xfId="7" xr:uid="{B4086E30-C45C-45B6-A048-19C24C94E8BA}"/>
    <cellStyle name="Normal" xfId="0" builtinId="0"/>
    <cellStyle name="Normal 2" xfId="17" xr:uid="{6C04DC8A-99D1-459F-B14B-0A0603D3AC75}"/>
    <cellStyle name="Normal 2 10" xfId="3" xr:uid="{EF7850BC-834A-4FCF-BCE0-2E24670368F8}"/>
    <cellStyle name="Normal 2 3" xfId="9" xr:uid="{DB2EFB6D-F8FB-4483-BB98-52D1F516FEB1}"/>
  </cellStyles>
  <dxfs count="25">
    <dxf>
      <numFmt numFmtId="14" formatCode="0.00%"/>
    </dxf>
    <dxf>
      <font>
        <b val="0"/>
        <i val="0"/>
        <strike val="0"/>
        <condense val="0"/>
        <extend val="0"/>
        <outline val="0"/>
        <shadow val="0"/>
        <u val="none"/>
        <vertAlign val="baseline"/>
        <sz val="9"/>
        <color theme="1"/>
        <name val="Calibri"/>
        <family val="2"/>
        <scheme val="minor"/>
      </font>
      <numFmt numFmtId="169" formatCode="_-* #,##0_-;\-* #,##0_-;_-* &quot;-&quot;??_-;_-@_-"/>
    </dxf>
    <dxf>
      <font>
        <strike val="0"/>
        <outline val="0"/>
        <shadow val="0"/>
        <vertAlign val="baseline"/>
        <sz val="9"/>
        <name val="Calibri"/>
        <family val="2"/>
        <scheme val="minor"/>
      </font>
    </dxf>
    <dxf>
      <font>
        <strike val="0"/>
        <outline val="0"/>
        <shadow val="0"/>
        <vertAlign val="baseline"/>
        <sz val="9"/>
        <name val="Calibri"/>
        <family val="2"/>
        <scheme val="minor"/>
      </font>
    </dxf>
    <dxf>
      <font>
        <b val="0"/>
        <i val="0"/>
        <strike val="0"/>
        <condense val="0"/>
        <extend val="0"/>
        <outline val="0"/>
        <shadow val="0"/>
        <u val="none"/>
        <vertAlign val="baseline"/>
        <sz val="9"/>
        <color rgb="FFFFFFFF"/>
        <name val="Calibri"/>
        <family val="2"/>
        <scheme val="minor"/>
      </font>
      <fill>
        <patternFill patternType="solid">
          <fgColor indexed="64"/>
          <bgColor rgb="FF7A7A7A"/>
        </patternFill>
      </fill>
    </dxf>
    <dxf>
      <font>
        <b val="0"/>
        <i val="0"/>
        <strike val="0"/>
        <condense val="0"/>
        <extend val="0"/>
        <outline val="0"/>
        <shadow val="0"/>
        <u val="none"/>
        <vertAlign val="baseline"/>
        <sz val="9"/>
        <color theme="1"/>
        <name val="Calibri"/>
        <family val="2"/>
        <scheme val="minor"/>
      </font>
    </dxf>
    <dxf>
      <font>
        <strike val="0"/>
        <outline val="0"/>
        <shadow val="0"/>
        <vertAlign val="baseline"/>
        <sz val="9"/>
        <name val="Calibri"/>
        <family val="2"/>
        <scheme val="minor"/>
      </font>
    </dxf>
    <dxf>
      <font>
        <strike val="0"/>
        <outline val="0"/>
        <shadow val="0"/>
        <vertAlign val="baseline"/>
        <sz val="9"/>
        <name val="Calibri"/>
        <family val="2"/>
        <scheme val="minor"/>
      </font>
    </dxf>
    <dxf>
      <font>
        <b val="0"/>
        <i val="0"/>
        <strike val="0"/>
        <condense val="0"/>
        <extend val="0"/>
        <outline val="0"/>
        <shadow val="0"/>
        <u val="none"/>
        <vertAlign val="baseline"/>
        <sz val="9"/>
        <color rgb="FFFFFFFF"/>
        <name val="Calibri"/>
        <family val="2"/>
        <scheme val="minor"/>
      </font>
      <fill>
        <patternFill patternType="solid">
          <fgColor indexed="64"/>
          <bgColor rgb="FF7A7A7A"/>
        </patternFill>
      </fill>
    </dxf>
    <dxf>
      <font>
        <b val="0"/>
        <i val="0"/>
        <strike val="0"/>
        <condense val="0"/>
        <extend val="0"/>
        <outline val="0"/>
        <shadow val="0"/>
        <u val="none"/>
        <vertAlign val="baseline"/>
        <sz val="9"/>
        <color theme="1"/>
        <name val="Calibri"/>
        <family val="2"/>
        <scheme val="minor"/>
      </font>
      <numFmt numFmtId="171" formatCode="_(* #,##0_);_(* \(#,##0\);_(* &quot;-&quot;??_);_(@_)"/>
      <fill>
        <patternFill patternType="none">
          <fgColor theme="9" tint="0.79998168889431442"/>
          <bgColor auto="1"/>
        </patternFill>
      </fill>
      <border diagonalUp="0" diagonalDown="0" outline="0">
        <left style="thin">
          <color theme="9" tint="0.39997558519241921"/>
        </left>
        <right/>
        <top/>
        <bottom style="thin">
          <color theme="9" tint="0.39997558519241921"/>
        </bottom>
      </border>
    </dxf>
    <dxf>
      <font>
        <strike val="0"/>
        <outline val="0"/>
        <shadow val="0"/>
        <u val="none"/>
        <vertAlign val="baseline"/>
        <sz val="9"/>
        <color theme="1"/>
        <name val="Calibri"/>
        <family val="2"/>
        <scheme val="minor"/>
      </font>
      <numFmt numFmtId="171" formatCode="_(* #,##0_);_(* \(#,##0\);_(* &quot;-&quot;??_);_(@_)"/>
      <fill>
        <patternFill patternType="none">
          <fgColor theme="9" tint="0.79998168889431442"/>
          <bgColor auto="1"/>
        </patternFill>
      </fill>
      <border diagonalUp="0" diagonalDown="0" outline="0">
        <left style="thin">
          <color theme="9" tint="0.39997558519241921"/>
        </left>
        <right/>
        <top/>
        <bottom style="thin">
          <color theme="9" tint="0.39997558519241921"/>
        </bottom>
      </border>
    </dxf>
    <dxf>
      <fill>
        <patternFill patternType="none">
          <bgColor auto="1"/>
        </patternFill>
      </fill>
    </dxf>
    <dxf>
      <font>
        <b val="0"/>
        <i val="0"/>
        <strike val="0"/>
        <condense val="0"/>
        <extend val="0"/>
        <outline val="0"/>
        <shadow val="0"/>
        <u val="none"/>
        <vertAlign val="baseline"/>
        <sz val="9"/>
        <color rgb="FFFFFFFF"/>
        <name val="Calibri"/>
        <scheme val="minor"/>
      </font>
      <fill>
        <patternFill patternType="solid">
          <fgColor indexed="64"/>
          <bgColor rgb="FF7A7A7A"/>
        </patternFill>
      </fill>
    </dxf>
    <dxf>
      <font>
        <b val="0"/>
        <i val="0"/>
        <strike val="0"/>
        <condense val="0"/>
        <extend val="0"/>
        <outline val="0"/>
        <shadow val="0"/>
        <u val="none"/>
        <vertAlign val="baseline"/>
        <sz val="9"/>
        <color theme="1"/>
        <name val="Calibri"/>
        <family val="2"/>
        <scheme val="minor"/>
      </font>
      <numFmt numFmtId="33" formatCode="_ * #,##0_ ;_ * \-#,##0_ ;_ * &quot;-&quot;_ ;_ @_ "/>
      <alignment horizontal="right" vertical="bottom" textRotation="0" wrapText="0" indent="0" justifyLastLine="0" shrinkToFit="0" readingOrder="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auto="1"/>
        <name val="Calibri"/>
        <family val="2"/>
        <scheme val="minor"/>
      </font>
    </dxf>
    <dxf>
      <font>
        <b val="0"/>
        <strike val="0"/>
        <outline val="0"/>
        <shadow val="0"/>
        <u val="none"/>
        <vertAlign val="baseline"/>
        <sz val="9"/>
        <name val="Calibri"/>
        <scheme val="minor"/>
      </font>
    </dxf>
    <dxf>
      <font>
        <strike val="0"/>
        <outline val="0"/>
        <shadow val="0"/>
        <u val="none"/>
        <vertAlign val="baseline"/>
        <sz val="9"/>
      </font>
    </dxf>
    <dxf>
      <font>
        <b val="0"/>
        <strike val="0"/>
        <outline val="0"/>
        <shadow val="0"/>
        <u val="none"/>
        <vertAlign val="baseline"/>
        <sz val="9"/>
        <name val="Calibri"/>
        <scheme val="minor"/>
      </font>
    </dxf>
    <dxf>
      <font>
        <b val="0"/>
        <strike val="0"/>
        <outline val="0"/>
        <shadow val="0"/>
        <u val="none"/>
        <vertAlign val="baseline"/>
        <sz val="9"/>
        <name val="Calibri"/>
        <scheme val="minor"/>
      </font>
    </dxf>
    <dxf>
      <font>
        <b val="0"/>
        <i val="0"/>
        <strike val="0"/>
        <condense val="0"/>
        <extend val="0"/>
        <outline val="0"/>
        <shadow val="0"/>
        <u val="none"/>
        <vertAlign val="baseline"/>
        <sz val="9"/>
        <color theme="1"/>
        <name val="Calibri"/>
        <scheme val="minor"/>
      </font>
      <numFmt numFmtId="169" formatCode="_-* #,##0_-;\-* #,##0_-;_-* &quot;-&quot;??_-;_-@_-"/>
    </dxf>
    <dxf>
      <font>
        <b val="0"/>
        <strike val="0"/>
        <outline val="0"/>
        <shadow val="0"/>
        <u val="none"/>
        <vertAlign val="baseline"/>
        <sz val="9"/>
        <name val="Calibri"/>
        <scheme val="minor"/>
      </font>
    </dxf>
    <dxf>
      <border outline="0">
        <top style="thin">
          <color theme="1"/>
        </top>
      </border>
    </dxf>
    <dxf>
      <font>
        <b val="0"/>
        <strike val="0"/>
        <outline val="0"/>
        <shadow val="0"/>
        <u val="none"/>
        <vertAlign val="baseline"/>
        <sz val="9"/>
        <name val="Calibri"/>
        <scheme val="minor"/>
      </font>
    </dxf>
    <dxf>
      <font>
        <strike val="0"/>
        <outline val="0"/>
        <shadow val="0"/>
        <u val="none"/>
        <vertAlign val="baseline"/>
        <sz val="9"/>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1420491</xdr:colOff>
      <xdr:row>4</xdr:row>
      <xdr:rowOff>97592</xdr:rowOff>
    </xdr:to>
    <xdr:pic>
      <xdr:nvPicPr>
        <xdr:cNvPr id="4" name="Imagen 3">
          <a:extLst>
            <a:ext uri="{FF2B5EF4-FFF2-40B4-BE49-F238E27FC236}">
              <a16:creationId xmlns:a16="http://schemas.microsoft.com/office/drawing/2014/main" id="{ACA5898D-793D-7FED-392F-B3B541DADEB6}"/>
            </a:ext>
          </a:extLst>
        </xdr:cNvPr>
        <xdr:cNvPicPr>
          <a:picLocks noChangeAspect="1"/>
        </xdr:cNvPicPr>
      </xdr:nvPicPr>
      <xdr:blipFill>
        <a:blip xmlns:r="http://schemas.openxmlformats.org/officeDocument/2006/relationships" r:embed="rId1"/>
        <a:stretch>
          <a:fillRect/>
        </a:stretch>
      </xdr:blipFill>
      <xdr:spPr>
        <a:xfrm>
          <a:off x="792480" y="182880"/>
          <a:ext cx="1420491" cy="646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137160</xdr:colOff>
      <xdr:row>103</xdr:row>
      <xdr:rowOff>45720</xdr:rowOff>
    </xdr:to>
    <xdr:pic>
      <xdr:nvPicPr>
        <xdr:cNvPr id="2" name="Imagen 1">
          <a:extLst>
            <a:ext uri="{FF2B5EF4-FFF2-40B4-BE49-F238E27FC236}">
              <a16:creationId xmlns:a16="http://schemas.microsoft.com/office/drawing/2014/main" id="{E5F45F53-E162-9BF3-46C9-741E65518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365760"/>
          <a:ext cx="6477000" cy="1851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76200</xdr:colOff>
      <xdr:row>27</xdr:row>
      <xdr:rowOff>30480</xdr:rowOff>
    </xdr:to>
    <xdr:pic>
      <xdr:nvPicPr>
        <xdr:cNvPr id="2" name="Imagen 1">
          <a:extLst>
            <a:ext uri="{FF2B5EF4-FFF2-40B4-BE49-F238E27FC236}">
              <a16:creationId xmlns:a16="http://schemas.microsoft.com/office/drawing/2014/main" id="{0C05411C-75CF-D97A-97CF-8EDEFF9AE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365760"/>
          <a:ext cx="8001000" cy="460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lugo\Denise_\BDT\BDT%202016\BDT%20Cuadro%20Revaluo%2020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sady_pereira_inpositiva_com_py/Documents/12.Admin%20de%20Fondos/Contabilidad/Conformaciones%20de%20Cuentas%20Contables/Copia%20de%20ESTADOS%20FINANCIEROS%20INVESTOR%20AFPISA%20JUNIO%20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lugo\Denise_\GRUPO%20AGPAR\Grupo%20Agpar%202016\RESOL.173-2015%20GRUPO%20AGPAR\Res%20173%20T&amp;T%2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ady_pereira_inpositiva_com_py/Documents/5.Procampo%20SA/Contabilidad/Conformaciones%20de%20Cuentas%20Contables/2022/06.2022.SSP%20CONFORMACION%20PROCAMPO_V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ady_pereira_inpositiva_com_py/Documents/2.Codesarrollos%20SA/Contabilidad/Conformaciones%20de%20Cuentas%20Contables/2022/SSP_06_2022_CONFORMACIONES%20CODESARROLLOS%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ady_pereira_inpositiva_com_py/Documents/20.In%20Fi%20SA/Contabilidad/Conformaciones%20de%20Cuentas%20Contables/2022/SSP_06_11_IN%20FI%20S.A._Juni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C11E68\Plantilla%20Exel%20EEFF%20cnv_SET_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sers/ROCIO-INV/Desktop/Informe%201er%20Semestre%2006-2018/Res%20173%20INVESTOR%2020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Marcos\Datos%20de%20programa\Microsoft\Excel\SSP_CONFORMACION%20MARKETDATA%20DICIEMBRE%202021%20(2)%20(version%20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sady_pereira_inpositiva_com_py/Documents/15.MarketData%20SA/Contabilidad/Conformaciones%20de%20Cuentas%20Contables/2022/06.2022.%20SSP%20CONFORMACION%20MARKETDATA%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 de Resultados"/>
      <sheetName val="Flujos de efectivo"/>
      <sheetName val="Estado variacion PN"/>
      <sheetName val="anexos"/>
      <sheetName val="2007 (06)"/>
      <sheetName val="2008"/>
      <sheetName val="1346 2008 "/>
      <sheetName val="1346 2009 "/>
      <sheetName val="1346 2010"/>
      <sheetName val="1346 2011"/>
      <sheetName val="1346 2012"/>
      <sheetName val="1346 2013"/>
      <sheetName val="1346 2014"/>
      <sheetName val="1346 2015"/>
      <sheetName val="1346 2016 P"/>
      <sheetName val="1346 2016 P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heetName val="2"/>
      <sheetName val="3"/>
      <sheetName val="4"/>
      <sheetName val="5"/>
      <sheetName val="6"/>
      <sheetName val="7"/>
      <sheetName val="8"/>
    </sheetNames>
    <sheetDataSet>
      <sheetData sheetId="0" refreshError="1"/>
      <sheetData sheetId="1" refreshError="1"/>
      <sheetData sheetId="2">
        <row r="15">
          <cell r="C15">
            <v>1101294022</v>
          </cell>
        </row>
      </sheetData>
      <sheetData sheetId="3">
        <row r="14">
          <cell r="C14">
            <v>20967162</v>
          </cell>
          <cell r="D14">
            <v>79289822</v>
          </cell>
        </row>
      </sheetData>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º Balance General"/>
      <sheetName val="3º Estado de Resultados"/>
      <sheetName val="1º OJITO Flujos de efectivo"/>
      <sheetName val="Estado variacion PN"/>
      <sheetName val="anexos"/>
      <sheetName val="2015"/>
      <sheetName val="RES.15-2014"/>
      <sheetName val="RES.1346-2014"/>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para Cierres"/>
      <sheetName val="BALANCE"/>
      <sheetName val="ESTADO DE RESULTADO"/>
      <sheetName val="5,Notas a los EEFF PROCAMPO (S)"/>
      <sheetName val="CALCULO DE IMP.RENTA"/>
      <sheetName val="IMPUESTO A PAGAR"/>
      <sheetName val="FONDO FIJO"/>
      <sheetName val="BANCO ITAU GS"/>
      <sheetName val="BANCO ITAU USD"/>
      <sheetName val="BANCO REGIONAL 8165392"/>
      <sheetName val="BANCO REGIONAL USD"/>
      <sheetName val="CUENTA CASH GS"/>
      <sheetName val="CUENTA CASH USD"/>
      <sheetName val="OTRAS INVERSIONES"/>
      <sheetName val="DEUDORES POR VENTA"/>
      <sheetName val="DEUDORES POR VENTA usd"/>
      <sheetName val="ANTICIPO AL PERSONAL"/>
      <sheetName val="CUENTAS A COBRAR PR CATTLE"/>
      <sheetName val="CTAS A COBRAR APORTE a integrar"/>
      <sheetName val="CTAS COBRAR -Prestamo JB"/>
      <sheetName val="DEVENGAMIENTO PRESTAMO JB"/>
      <sheetName val="IVA"/>
      <sheetName val="ANTICIPO A PROVEEDORES LOCALES"/>
      <sheetName val="ANTICIPO A PROVEEDORES usd"/>
      <sheetName val="CUENTAS A COBRAR CUARZO GS"/>
      <sheetName val="CTAS A COBRAR FONDO"/>
      <sheetName val="CTAS A COBRAR CUARZO USD"/>
      <sheetName val="Procampo Dic.21"/>
      <sheetName val="Procampo junio.22"/>
      <sheetName val="REFERENCIA DE PRECIO 052022"/>
      <sheetName val="SEGUROS A VENCER-"/>
      <sheetName val="INVERSIONES ACCIONES"/>
      <sheetName val="Valor VPP de PN"/>
      <sheetName val="HONORARIOS COBRADOS "/>
      <sheetName val="Rodados"/>
      <sheetName val="Equipos Informáticos"/>
      <sheetName val="Muebles, utiles y enseres"/>
      <sheetName val="Herramientas"/>
      <sheetName val="Equipos de Telecomunicaciones"/>
      <sheetName val="CUADRO 2021"/>
      <sheetName val="INTANGIBLES"/>
      <sheetName val="AMORTIZACION "/>
      <sheetName val="PROVEEDORES GS y U$S "/>
      <sheetName val="TARJETA DE CREDITO A PAGAR"/>
      <sheetName val="Préstamos De Bancos Y Otras Ent"/>
      <sheetName val="DEUDAS ENTIDADES VINCULADAS"/>
      <sheetName val="Devengado PRESTAMO de Incubate"/>
      <sheetName val="Prestamo A Pagar a Incubate"/>
      <sheetName val="Intereses a Pagar M L "/>
      <sheetName val="PRESTAMO de CAttle"/>
      <sheetName val="Prestamo Cattle $"/>
      <sheetName val="Intereses a Pagar Cattle $"/>
      <sheetName val="SUELDOS A PAGAR"/>
      <sheetName val="IPS A PAGAR"/>
      <sheetName val="ANTICIPOS CLIENTES"/>
      <sheetName val="ANTICIPO CLIENTE USD"/>
      <sheetName val="CAPITAL SOCIAL"/>
      <sheetName val="CALCULO NUEVO CAPITAL"/>
      <sheetName val="IMPUESTO A LA RENTA A PAG"/>
      <sheetName val="06.2022"/>
    </sheetNames>
    <sheetDataSet>
      <sheetData sheetId="0" refreshError="1"/>
      <sheetData sheetId="1">
        <row r="5">
          <cell r="C5">
            <v>103553320</v>
          </cell>
        </row>
        <row r="6">
          <cell r="C6">
            <v>51649</v>
          </cell>
        </row>
        <row r="10">
          <cell r="C10">
            <v>28391371</v>
          </cell>
        </row>
        <row r="14">
          <cell r="C14">
            <v>-180525620</v>
          </cell>
        </row>
        <row r="28">
          <cell r="C28">
            <v>175603904</v>
          </cell>
        </row>
        <row r="31">
          <cell r="C31">
            <v>3302554</v>
          </cell>
        </row>
        <row r="50">
          <cell r="C50">
            <v>281619125</v>
          </cell>
        </row>
        <row r="83">
          <cell r="C83">
            <v>3767527500</v>
          </cell>
        </row>
        <row r="86">
          <cell r="C86">
            <v>301402200</v>
          </cell>
        </row>
        <row r="93">
          <cell r="C93">
            <v>1321563021</v>
          </cell>
        </row>
      </sheetData>
      <sheetData sheetId="2">
        <row r="5">
          <cell r="C5">
            <v>1125523213</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7">
          <cell r="G7">
            <v>441000000</v>
          </cell>
        </row>
        <row r="8">
          <cell r="G8">
            <v>10500000</v>
          </cell>
        </row>
        <row r="9">
          <cell r="G9">
            <v>650000</v>
          </cell>
        </row>
        <row r="10">
          <cell r="G10">
            <v>82800000</v>
          </cell>
        </row>
      </sheetData>
      <sheetData sheetId="15" refreshError="1"/>
      <sheetData sheetId="16" refreshError="1"/>
      <sheetData sheetId="17" refreshError="1"/>
      <sheetData sheetId="18">
        <row r="8">
          <cell r="E8">
            <v>656390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3">
          <cell r="U13">
            <v>39958068.960000001</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09 21"/>
      <sheetName val="EERR 09 21"/>
      <sheetName val="Criterios para Cierres"/>
      <sheetName val="Balance"/>
      <sheetName val="Estado de Resultado"/>
      <sheetName val="5,Notas a los EEFF CODESA Modif"/>
      <sheetName val="CALCULO DE IRACIS"/>
      <sheetName val="IMPUESTO A PAGAR"/>
      <sheetName val="Fondo Fijo"/>
      <sheetName val="Itau 799"/>
      <sheetName val="Itau 2006"/>
      <sheetName val="Itau 3297"/>
      <sheetName val="Itau 3296"/>
      <sheetName val="Itau USD 37"/>
      <sheetName val="Familiar Gs"/>
      <sheetName val="Sudameris Bank Gs"/>
      <sheetName val="Banco Atlas Gs"/>
      <sheetName val="Atlas USD"/>
      <sheetName val="Cuenta Cash Gs"/>
      <sheetName val="Fondos de Inversion"/>
      <sheetName val="Cuenta Cash USD"/>
      <sheetName val="Clientes Gs"/>
      <sheetName val="Clientes USD"/>
      <sheetName val="Anticipo a Proveedores"/>
      <sheetName val="Anticipo a Proveedores USD"/>
      <sheetName val="CUENTA A COBRAR ESENCIA"/>
      <sheetName val="Cuentas a Cobrar Be Live Gs"/>
      <sheetName val="Derecho de Suscripción Incubate"/>
      <sheetName val="Cuentas a Cobrar Landinvest"/>
      <sheetName val="Polizas Vigentes"/>
      <sheetName val="Poliza de Obras"/>
      <sheetName val="Poliza de Rodados"/>
      <sheetName val="Cuentas a Cobrar USD Be Live"/>
      <sheetName val="Inversiones Permanentes"/>
      <sheetName val="Proveedores Gs"/>
      <sheetName val="Proveedores USD"/>
      <sheetName val="Ips a pagar"/>
      <sheetName val="ANTICIPO DE CLIENTES GS"/>
      <sheetName val="Anticipos a Clientes"/>
      <sheetName val="mayor de anticipo"/>
      <sheetName val="Gastos de Const"/>
      <sheetName val="Marcas"/>
      <sheetName val=" Activo Fijo"/>
      <sheetName val="Calculo de costo"/>
      <sheetName val="Libro Mayor"/>
      <sheetName val="Libro Mayor (2)"/>
      <sheetName val="CUOTAS DPTOS 06-22"/>
      <sheetName val="CUOTAS DEPARTAMENTOS 03-22"/>
      <sheetName val="Resumen Activo Costo Ej19 20 21"/>
      <sheetName val="Ingresos por Certifi a costear "/>
      <sheetName val="COsto de Obra Esencia-AAG 03"/>
      <sheetName val="Costo de Obra Esencia 06-22"/>
    </sheetNames>
    <sheetDataSet>
      <sheetData sheetId="0" refreshError="1"/>
      <sheetData sheetId="1" refreshError="1"/>
      <sheetData sheetId="2" refreshError="1"/>
      <sheetData sheetId="3">
        <row r="5">
          <cell r="C5">
            <v>593026650</v>
          </cell>
        </row>
      </sheetData>
      <sheetData sheetId="4">
        <row r="4">
          <cell r="B4">
            <v>10368574165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para Cierres"/>
      <sheetName val="Calculo de IRACIS"/>
      <sheetName val="Balance 2022"/>
      <sheetName val="Estados de Resultados 2022"/>
      <sheetName val="5 Notas a los EEFF IN FI"/>
      <sheetName val="Bco. Familiar ML"/>
      <sheetName val="Cuenta Cash Traders Pro ML"/>
      <sheetName val="Portafolio 1514- Bonos "/>
      <sheetName val="Portafolio 1514 I CDAs"/>
      <sheetName val="Amortizacion Sobreprecio 2022"/>
      <sheetName val="IVA Saldo a Favor "/>
      <sheetName val="_x0009_Garantía de Alquileres"/>
      <sheetName val="Cuadro de Revalúo 21"/>
      <sheetName val="Cargos Diferidos"/>
      <sheetName val="Amortización Acumulada"/>
      <sheetName val="Proveedores ML"/>
      <sheetName val="Acta de Asamblea 25 03 2022"/>
      <sheetName val="Capital Social"/>
      <sheetName val="Cálculo IDU"/>
      <sheetName val="Ingresos Vs. 12 DDJJ IVA"/>
    </sheetNames>
    <sheetDataSet>
      <sheetData sheetId="0" refreshError="1"/>
      <sheetData sheetId="1" refreshError="1"/>
      <sheetData sheetId="2">
        <row r="11">
          <cell r="D11">
            <v>181133608</v>
          </cell>
        </row>
      </sheetData>
      <sheetData sheetId="3">
        <row r="10">
          <cell r="D10">
            <v>8038184780</v>
          </cell>
        </row>
      </sheetData>
      <sheetData sheetId="4" refreshError="1"/>
      <sheetData sheetId="5" refreshError="1"/>
      <sheetData sheetId="6" refreshError="1"/>
      <sheetData sheetId="7">
        <row r="12">
          <cell r="K12">
            <v>30918000000</v>
          </cell>
        </row>
      </sheetData>
      <sheetData sheetId="8">
        <row r="66">
          <cell r="K66">
            <v>25041000000</v>
          </cell>
        </row>
      </sheetData>
      <sheetData sheetId="9" refreshError="1"/>
      <sheetData sheetId="10" refreshError="1"/>
      <sheetData sheetId="11" refreshError="1"/>
      <sheetData sheetId="12" refreshError="1"/>
      <sheetData sheetId="13" refreshError="1"/>
      <sheetData sheetId="14">
        <row r="18">
          <cell r="C18">
            <v>5027307.5333333341</v>
          </cell>
          <cell r="D18">
            <v>12499200.700000001</v>
          </cell>
        </row>
        <row r="19">
          <cell r="C19">
            <v>5027307.5333333341</v>
          </cell>
          <cell r="D19">
            <v>12499200.700000001</v>
          </cell>
        </row>
        <row r="20">
          <cell r="C20">
            <v>5027307.5333333341</v>
          </cell>
          <cell r="D20">
            <v>12499200.700000001</v>
          </cell>
        </row>
        <row r="21">
          <cell r="C21">
            <v>5027307.5333333341</v>
          </cell>
          <cell r="D21">
            <v>12499200.700000001</v>
          </cell>
        </row>
        <row r="22">
          <cell r="C22">
            <v>5027307.5333333341</v>
          </cell>
          <cell r="D22">
            <v>12499200.700000001</v>
          </cell>
        </row>
        <row r="23">
          <cell r="C23">
            <v>5027307.5333333341</v>
          </cell>
          <cell r="D23">
            <v>12499200.700000001</v>
          </cell>
        </row>
      </sheetData>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Resol 950"/>
      <sheetName val="Estado de Resultados Resol 950"/>
      <sheetName val="Flujos de efectivo (950)"/>
      <sheetName val="Estado variacion PN (2)"/>
      <sheetName val="BalanceSistema_Set_19"/>
      <sheetName val="CR Sistema_Set_19"/>
      <sheetName val="activo pasivo"/>
      <sheetName val="2018 (2)"/>
      <sheetName val="anexo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istema_Dic_13"/>
      <sheetName val="CR Sistema_DIC_13"/>
      <sheetName val="Balance General"/>
      <sheetName val="Estado de Resultados"/>
      <sheetName val="Flujos de efectivo"/>
      <sheetName val="Estado variacion PN"/>
      <sheetName val="anexos"/>
      <sheetName val="2012"/>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para Cierres"/>
      <sheetName val="Balance 2021"/>
      <sheetName val="EERR 2021"/>
      <sheetName val="NOTA D - DISPONIBILIDADES"/>
      <sheetName val="NOTA E - INVERSIONES"/>
      <sheetName val="NOTA R SALDOS Y TRANSACC"/>
      <sheetName val="NOTA S RESULTADOS CON PERS"/>
      <sheetName val="NOTA 6 INFORMACION REFERENTE"/>
      <sheetName val="RECAUDACION"/>
      <sheetName val="FONDO FIJO"/>
      <sheetName val="BANCO USD ITAU"/>
      <sheetName val="BANCO ITAU GS"/>
      <sheetName val="CLIENTES 12-21"/>
      <sheetName val="IVA "/>
      <sheetName val="CUADRO 2021"/>
      <sheetName val="AMORTIZACIONES"/>
      <sheetName val="-CTAS DIFERIDAS ICBSA"/>
      <sheetName val="PROVEEDORES"/>
      <sheetName val="TARJETA DE CREDITO A PAGAR"/>
      <sheetName val="RETENCIONES LEY 881"/>
      <sheetName val="IPS A PAG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0">
          <cell r="G30" t="str">
            <v>Metis SA</v>
          </cell>
        </row>
      </sheetData>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para Cierres"/>
      <sheetName val="Balance 2022"/>
      <sheetName val="EERR 2022"/>
      <sheetName val="5,Notas CNV MD 31 12 2021 (SSP)"/>
      <sheetName val="RECAUDACION"/>
      <sheetName val="FONDO FIJO"/>
      <sheetName val="BANCO ITAU CA USD"/>
      <sheetName val="SOLAR "/>
      <sheetName val="BANCO USD ITAU"/>
      <sheetName val="BANCO ITAU GS"/>
      <sheetName val="CLIENTES 06-22"/>
      <sheetName val="Clientes USD"/>
      <sheetName val="CUADRO 2022"/>
      <sheetName val="AMORTIZACIONES"/>
      <sheetName val="-CTAS DIFERIDAS ICBSA"/>
      <sheetName val="PROVEEDORES"/>
      <sheetName val="TARJETA DE CREDITO A PAGAR"/>
      <sheetName val="RETENCIONES LEY 881"/>
      <sheetName val="SUELDOS A PAGR"/>
      <sheetName val="IPS A PAGAR"/>
      <sheetName val="Anticipo Clientes"/>
      <sheetName val="Anticipo Clientes usd"/>
      <sheetName val="IVA 2022"/>
    </sheetNames>
    <sheetDataSet>
      <sheetData sheetId="0" refreshError="1"/>
      <sheetData sheetId="1">
        <row r="5">
          <cell r="B5">
            <v>96704803</v>
          </cell>
        </row>
      </sheetData>
      <sheetData sheetId="2">
        <row r="4">
          <cell r="B4">
            <v>751736655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6E230E-B058-4148-B405-C4DB628799C4}" name="Tabla1" displayName="Tabla1" ref="B8:E13" totalsRowShown="0">
  <autoFilter ref="B8:E13" xr:uid="{CFFB25BF-4FAE-40C8-94AB-4D68798A9347}"/>
  <tableColumns count="4">
    <tableColumn id="1" xr3:uid="{4A133C36-213E-4226-B517-FF9FBB677771}" name="Acciones en Empresas"/>
    <tableColumn id="2" xr3:uid="{3F933012-9822-4B26-9C2C-12BD2241DC0A}" name="Domicilio"/>
    <tableColumn id="3" xr3:uid="{9BF3D8F1-7D68-4E10-997C-144603545F5A}" name="Actividad"/>
    <tableColumn id="4" xr3:uid="{B2AF62B6-0D62-4C4F-AEF0-26F138EC3BCA}" name="% Participación"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FAC8A9-9D06-4CAE-8CDB-22E525F6F92A}" name="Tabla11029" displayName="Tabla11029" ref="B277:C293" totalsRowShown="0" headerRowDxfId="24" dataDxfId="23" tableBorderDxfId="22">
  <autoFilter ref="B277:C293" xr:uid="{00000000-0009-0000-0100-00001C000000}"/>
  <tableColumns count="2">
    <tableColumn id="1" xr3:uid="{F8CA3C4E-EF08-49BE-981F-00D29FE707A1}" name="Ingresos" dataDxfId="21"/>
    <tableColumn id="2" xr3:uid="{982B7D5E-0232-469D-A1EF-E516A8EB2EC8}" name=" 1.425.655.847 " dataDxfId="2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C1A79EA-FBB2-4A01-8096-E8388687B8DC}" name="Tabla32530" displayName="Tabla32530" ref="B297:C346" totalsRowCount="1" headerRowDxfId="19" dataDxfId="18" totalsRowDxfId="17">
  <autoFilter ref="B297:C345" xr:uid="{00000000-0009-0000-0100-00001D000000}"/>
  <tableColumns count="2">
    <tableColumn id="1" xr3:uid="{58311834-DA1F-4B21-8436-A851D1FF08AA}" name="Egresos Operativos" totalsRowLabel="Resultado del Ejercicio" dataDxfId="16" totalsRowDxfId="15" dataCellStyle="Normal"/>
    <tableColumn id="2" xr3:uid="{B8ED7C4D-E5F4-4416-9B4D-9DBDDAEC8CB8}" name=" 1.011.382.044,00 " totalsRowFunction="custom" dataDxfId="14" totalsRowDxfId="13" dataCellStyle="Millares">
      <totalsRowFormula>+'[3]06.2022'!#REF!-Tabla32530[[#Headers],[ 1.011.382.044,00 ]]</totalsRow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C8A8EB-998B-4824-85DE-4039395F72EE}" name="Tabla25" displayName="Tabla25" ref="B310:C367" totalsRowShown="0" headerRowDxfId="4" dataDxfId="3">
  <tableColumns count="2">
    <tableColumn id="1" xr3:uid="{E571F489-7632-4436-B374-FA76B4429A40}" name="Egresos Operativos" dataDxfId="2"/>
    <tableColumn id="2" xr3:uid="{01344173-109B-49CB-8159-D80CF4BCC7C0}" name="30/6/2022" dataDxfId="1" dataCellStyle="Millares"/>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D3998D-04C4-4013-A114-6894229AA282}" name="Tabla2454" displayName="Tabla2454" ref="B303:C336" totalsRowShown="0" headerRowDxfId="8" dataDxfId="7">
  <tableColumns count="2">
    <tableColumn id="1" xr3:uid="{A1CF8C70-A0A3-450B-A766-C81AB6711E19}" name="Estados de Resultados" dataDxfId="6"/>
    <tableColumn id="2" xr3:uid="{A8A43E13-988D-4D4B-8455-167AC00F3F8E}" name="30/06/2022" dataDxfId="5" dataCellStyle="Millares [0]"/>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4374FD-F1A4-40E2-8B5E-6214CF72DFF4}" name="Tabla242728" displayName="Tabla242728" ref="B327:C375" totalsRowShown="0" headerRowDxfId="12" dataDxfId="11">
  <tableColumns count="2">
    <tableColumn id="1" xr3:uid="{B46605FE-DBD3-4E8D-AE19-40BAA8CFBCCB}" name="Estados de Resultados" dataDxfId="10" dataCellStyle="Millares"/>
    <tableColumn id="2" xr3:uid="{52774D9B-D690-467E-8224-7DF1A6F75EDD}" name="30/06/2022" dataDxfId="9" dataCellStyle="Millares"/>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6531D-9A86-4290-87F3-B7201265BD33}">
  <sheetPr>
    <pageSetUpPr fitToPage="1"/>
  </sheetPr>
  <dimension ref="B7:E13"/>
  <sheetViews>
    <sheetView showGridLines="0" workbookViewId="0">
      <selection activeCell="B18" sqref="B18"/>
    </sheetView>
  </sheetViews>
  <sheetFormatPr baseColWidth="10" defaultRowHeight="14.4" x14ac:dyDescent="0.3"/>
  <cols>
    <col min="2" max="2" width="22.5546875" customWidth="1"/>
    <col min="3" max="3" width="19.88671875" bestFit="1" customWidth="1"/>
    <col min="4" max="4" width="19.33203125" bestFit="1" customWidth="1"/>
    <col min="5" max="5" width="16.5546875" customWidth="1"/>
  </cols>
  <sheetData>
    <row r="7" spans="2:5" ht="23.4" x14ac:dyDescent="0.45">
      <c r="B7" s="692" t="s">
        <v>793</v>
      </c>
      <c r="C7" s="692"/>
      <c r="D7" s="692"/>
      <c r="E7" s="692"/>
    </row>
    <row r="8" spans="2:5" x14ac:dyDescent="0.3">
      <c r="B8" t="s">
        <v>794</v>
      </c>
      <c r="C8" t="s">
        <v>795</v>
      </c>
      <c r="D8" t="s">
        <v>796</v>
      </c>
      <c r="E8" t="s">
        <v>797</v>
      </c>
    </row>
    <row r="9" spans="2:5" x14ac:dyDescent="0.3">
      <c r="B9" t="s">
        <v>798</v>
      </c>
      <c r="C9" t="s">
        <v>799</v>
      </c>
      <c r="D9" t="s">
        <v>800</v>
      </c>
      <c r="E9" s="693">
        <v>0.87190000000000001</v>
      </c>
    </row>
    <row r="10" spans="2:5" x14ac:dyDescent="0.3">
      <c r="B10" t="s">
        <v>801</v>
      </c>
      <c r="C10" t="s">
        <v>799</v>
      </c>
      <c r="D10" t="s">
        <v>802</v>
      </c>
      <c r="E10" s="693">
        <v>0.7</v>
      </c>
    </row>
    <row r="11" spans="2:5" x14ac:dyDescent="0.3">
      <c r="B11" t="s">
        <v>803</v>
      </c>
      <c r="C11" t="s">
        <v>799</v>
      </c>
      <c r="D11" t="s">
        <v>804</v>
      </c>
      <c r="E11" s="693">
        <v>0.998</v>
      </c>
    </row>
    <row r="12" spans="2:5" x14ac:dyDescent="0.3">
      <c r="B12" t="s">
        <v>805</v>
      </c>
      <c r="C12" t="s">
        <v>799</v>
      </c>
      <c r="D12" t="s">
        <v>806</v>
      </c>
      <c r="E12" s="693">
        <v>0.50570000000000004</v>
      </c>
    </row>
    <row r="13" spans="2:5" x14ac:dyDescent="0.3">
      <c r="B13" t="s">
        <v>807</v>
      </c>
      <c r="C13" t="s">
        <v>799</v>
      </c>
      <c r="D13" t="s">
        <v>808</v>
      </c>
      <c r="E13" s="693">
        <v>0.7</v>
      </c>
    </row>
  </sheetData>
  <mergeCells count="1">
    <mergeCell ref="B7:E7"/>
  </mergeCells>
  <pageMargins left="0.25" right="0.25" top="0.75" bottom="0.75" header="0.3" footer="0.3"/>
  <pageSetup paperSize="5" scale="7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FEC4-8D19-4346-99FF-EF3250B50995}">
  <dimension ref="A1"/>
  <sheetViews>
    <sheetView showGridLines="0" tabSelected="1" topLeftCell="A87" workbookViewId="0">
      <selection activeCell="B18" sqref="B18"/>
    </sheetView>
  </sheetViews>
  <sheetFormatPr baseColWidth="10" defaultRowHeight="14.4" x14ac:dyDescent="0.3"/>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27221-8933-4662-A2AE-6BD97C401C68}">
  <dimension ref="A1"/>
  <sheetViews>
    <sheetView showGridLines="0" workbookViewId="0">
      <selection activeCell="B18" sqref="B18"/>
    </sheetView>
  </sheetViews>
  <sheetFormatPr baseColWidth="10"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E7DD3-9A66-448F-BBCD-115164CEB6F3}">
  <dimension ref="A1:P375"/>
  <sheetViews>
    <sheetView showGridLines="0" zoomScaleNormal="100" zoomScalePageLayoutView="85" workbookViewId="0">
      <selection activeCell="B18" sqref="B18"/>
    </sheetView>
  </sheetViews>
  <sheetFormatPr baseColWidth="10" defaultRowHeight="13.2" x14ac:dyDescent="0.25"/>
  <cols>
    <col min="1" max="1" width="20.33203125" style="494" customWidth="1"/>
    <col min="2" max="2" width="30.44140625" style="494" customWidth="1"/>
    <col min="3" max="3" width="19.44140625" style="494" customWidth="1"/>
    <col min="4" max="4" width="15.6640625" style="494" customWidth="1"/>
    <col min="5" max="5" width="16.109375" style="494" bestFit="1" customWidth="1"/>
    <col min="6" max="6" width="18.33203125" style="494" bestFit="1" customWidth="1"/>
    <col min="7" max="7" width="16.88671875" style="494" customWidth="1"/>
    <col min="8" max="8" width="14.109375" style="494" customWidth="1"/>
    <col min="9" max="9" width="12" style="575" bestFit="1" customWidth="1"/>
    <col min="10" max="10" width="18.33203125" style="575" customWidth="1"/>
    <col min="11" max="11" width="12.44140625" style="575" customWidth="1"/>
    <col min="12" max="12" width="20" style="494" customWidth="1"/>
    <col min="13" max="13" width="11.5546875" style="494"/>
    <col min="14" max="14" width="15.6640625" style="458" bestFit="1" customWidth="1"/>
    <col min="15" max="15" width="12.6640625" style="458" bestFit="1" customWidth="1"/>
    <col min="16" max="16" width="11.5546875" style="458" bestFit="1" customWidth="1"/>
    <col min="17" max="256" width="11.5546875" style="494"/>
    <col min="257" max="257" width="20.33203125" style="494" customWidth="1"/>
    <col min="258" max="258" width="30.44140625" style="494" customWidth="1"/>
    <col min="259" max="259" width="19.44140625" style="494" customWidth="1"/>
    <col min="260" max="260" width="15.6640625" style="494" customWidth="1"/>
    <col min="261" max="261" width="16.109375" style="494" bestFit="1" customWidth="1"/>
    <col min="262" max="262" width="18.33203125" style="494" bestFit="1" customWidth="1"/>
    <col min="263" max="263" width="16.88671875" style="494" customWidth="1"/>
    <col min="264" max="264" width="14.109375" style="494" customWidth="1"/>
    <col min="265" max="265" width="12" style="494" bestFit="1" customWidth="1"/>
    <col min="266" max="266" width="18.33203125" style="494" customWidth="1"/>
    <col min="267" max="267" width="12.44140625" style="494" customWidth="1"/>
    <col min="268" max="268" width="20" style="494" customWidth="1"/>
    <col min="269" max="269" width="11.5546875" style="494"/>
    <col min="270" max="270" width="15.6640625" style="494" bestFit="1" customWidth="1"/>
    <col min="271" max="271" width="12.6640625" style="494" bestFit="1" customWidth="1"/>
    <col min="272" max="272" width="11.5546875" style="494" bestFit="1"/>
    <col min="273" max="512" width="11.5546875" style="494"/>
    <col min="513" max="513" width="20.33203125" style="494" customWidth="1"/>
    <col min="514" max="514" width="30.44140625" style="494" customWidth="1"/>
    <col min="515" max="515" width="19.44140625" style="494" customWidth="1"/>
    <col min="516" max="516" width="15.6640625" style="494" customWidth="1"/>
    <col min="517" max="517" width="16.109375" style="494" bestFit="1" customWidth="1"/>
    <col min="518" max="518" width="18.33203125" style="494" bestFit="1" customWidth="1"/>
    <col min="519" max="519" width="16.88671875" style="494" customWidth="1"/>
    <col min="520" max="520" width="14.109375" style="494" customWidth="1"/>
    <col min="521" max="521" width="12" style="494" bestFit="1" customWidth="1"/>
    <col min="522" max="522" width="18.33203125" style="494" customWidth="1"/>
    <col min="523" max="523" width="12.44140625" style="494" customWidth="1"/>
    <col min="524" max="524" width="20" style="494" customWidth="1"/>
    <col min="525" max="525" width="11.5546875" style="494"/>
    <col min="526" max="526" width="15.6640625" style="494" bestFit="1" customWidth="1"/>
    <col min="527" max="527" width="12.6640625" style="494" bestFit="1" customWidth="1"/>
    <col min="528" max="528" width="11.5546875" style="494" bestFit="1"/>
    <col min="529" max="768" width="11.5546875" style="494"/>
    <col min="769" max="769" width="20.33203125" style="494" customWidth="1"/>
    <col min="770" max="770" width="30.44140625" style="494" customWidth="1"/>
    <col min="771" max="771" width="19.44140625" style="494" customWidth="1"/>
    <col min="772" max="772" width="15.6640625" style="494" customWidth="1"/>
    <col min="773" max="773" width="16.109375" style="494" bestFit="1" customWidth="1"/>
    <col min="774" max="774" width="18.33203125" style="494" bestFit="1" customWidth="1"/>
    <col min="775" max="775" width="16.88671875" style="494" customWidth="1"/>
    <col min="776" max="776" width="14.109375" style="494" customWidth="1"/>
    <col min="777" max="777" width="12" style="494" bestFit="1" customWidth="1"/>
    <col min="778" max="778" width="18.33203125" style="494" customWidth="1"/>
    <col min="779" max="779" width="12.44140625" style="494" customWidth="1"/>
    <col min="780" max="780" width="20" style="494" customWidth="1"/>
    <col min="781" max="781" width="11.5546875" style="494"/>
    <col min="782" max="782" width="15.6640625" style="494" bestFit="1" customWidth="1"/>
    <col min="783" max="783" width="12.6640625" style="494" bestFit="1" customWidth="1"/>
    <col min="784" max="784" width="11.5546875" style="494" bestFit="1"/>
    <col min="785" max="1024" width="11.5546875" style="494"/>
    <col min="1025" max="1025" width="20.33203125" style="494" customWidth="1"/>
    <col min="1026" max="1026" width="30.44140625" style="494" customWidth="1"/>
    <col min="1027" max="1027" width="19.44140625" style="494" customWidth="1"/>
    <col min="1028" max="1028" width="15.6640625" style="494" customWidth="1"/>
    <col min="1029" max="1029" width="16.109375" style="494" bestFit="1" customWidth="1"/>
    <col min="1030" max="1030" width="18.33203125" style="494" bestFit="1" customWidth="1"/>
    <col min="1031" max="1031" width="16.88671875" style="494" customWidth="1"/>
    <col min="1032" max="1032" width="14.109375" style="494" customWidth="1"/>
    <col min="1033" max="1033" width="12" style="494" bestFit="1" customWidth="1"/>
    <col min="1034" max="1034" width="18.33203125" style="494" customWidth="1"/>
    <col min="1035" max="1035" width="12.44140625" style="494" customWidth="1"/>
    <col min="1036" max="1036" width="20" style="494" customWidth="1"/>
    <col min="1037" max="1037" width="11.5546875" style="494"/>
    <col min="1038" max="1038" width="15.6640625" style="494" bestFit="1" customWidth="1"/>
    <col min="1039" max="1039" width="12.6640625" style="494" bestFit="1" customWidth="1"/>
    <col min="1040" max="1040" width="11.5546875" style="494" bestFit="1"/>
    <col min="1041" max="1280" width="11.5546875" style="494"/>
    <col min="1281" max="1281" width="20.33203125" style="494" customWidth="1"/>
    <col min="1282" max="1282" width="30.44140625" style="494" customWidth="1"/>
    <col min="1283" max="1283" width="19.44140625" style="494" customWidth="1"/>
    <col min="1284" max="1284" width="15.6640625" style="494" customWidth="1"/>
    <col min="1285" max="1285" width="16.109375" style="494" bestFit="1" customWidth="1"/>
    <col min="1286" max="1286" width="18.33203125" style="494" bestFit="1" customWidth="1"/>
    <col min="1287" max="1287" width="16.88671875" style="494" customWidth="1"/>
    <col min="1288" max="1288" width="14.109375" style="494" customWidth="1"/>
    <col min="1289" max="1289" width="12" style="494" bestFit="1" customWidth="1"/>
    <col min="1290" max="1290" width="18.33203125" style="494" customWidth="1"/>
    <col min="1291" max="1291" width="12.44140625" style="494" customWidth="1"/>
    <col min="1292" max="1292" width="20" style="494" customWidth="1"/>
    <col min="1293" max="1293" width="11.5546875" style="494"/>
    <col min="1294" max="1294" width="15.6640625" style="494" bestFit="1" customWidth="1"/>
    <col min="1295" max="1295" width="12.6640625" style="494" bestFit="1" customWidth="1"/>
    <col min="1296" max="1296" width="11.5546875" style="494" bestFit="1"/>
    <col min="1297" max="1536" width="11.5546875" style="494"/>
    <col min="1537" max="1537" width="20.33203125" style="494" customWidth="1"/>
    <col min="1538" max="1538" width="30.44140625" style="494" customWidth="1"/>
    <col min="1539" max="1539" width="19.44140625" style="494" customWidth="1"/>
    <col min="1540" max="1540" width="15.6640625" style="494" customWidth="1"/>
    <col min="1541" max="1541" width="16.109375" style="494" bestFit="1" customWidth="1"/>
    <col min="1542" max="1542" width="18.33203125" style="494" bestFit="1" customWidth="1"/>
    <col min="1543" max="1543" width="16.88671875" style="494" customWidth="1"/>
    <col min="1544" max="1544" width="14.109375" style="494" customWidth="1"/>
    <col min="1545" max="1545" width="12" style="494" bestFit="1" customWidth="1"/>
    <col min="1546" max="1546" width="18.33203125" style="494" customWidth="1"/>
    <col min="1547" max="1547" width="12.44140625" style="494" customWidth="1"/>
    <col min="1548" max="1548" width="20" style="494" customWidth="1"/>
    <col min="1549" max="1549" width="11.5546875" style="494"/>
    <col min="1550" max="1550" width="15.6640625" style="494" bestFit="1" customWidth="1"/>
    <col min="1551" max="1551" width="12.6640625" style="494" bestFit="1" customWidth="1"/>
    <col min="1552" max="1552" width="11.5546875" style="494" bestFit="1"/>
    <col min="1553" max="1792" width="11.5546875" style="494"/>
    <col min="1793" max="1793" width="20.33203125" style="494" customWidth="1"/>
    <col min="1794" max="1794" width="30.44140625" style="494" customWidth="1"/>
    <col min="1795" max="1795" width="19.44140625" style="494" customWidth="1"/>
    <col min="1796" max="1796" width="15.6640625" style="494" customWidth="1"/>
    <col min="1797" max="1797" width="16.109375" style="494" bestFit="1" customWidth="1"/>
    <col min="1798" max="1798" width="18.33203125" style="494" bestFit="1" customWidth="1"/>
    <col min="1799" max="1799" width="16.88671875" style="494" customWidth="1"/>
    <col min="1800" max="1800" width="14.109375" style="494" customWidth="1"/>
    <col min="1801" max="1801" width="12" style="494" bestFit="1" customWidth="1"/>
    <col min="1802" max="1802" width="18.33203125" style="494" customWidth="1"/>
    <col min="1803" max="1803" width="12.44140625" style="494" customWidth="1"/>
    <col min="1804" max="1804" width="20" style="494" customWidth="1"/>
    <col min="1805" max="1805" width="11.5546875" style="494"/>
    <col min="1806" max="1806" width="15.6640625" style="494" bestFit="1" customWidth="1"/>
    <col min="1807" max="1807" width="12.6640625" style="494" bestFit="1" customWidth="1"/>
    <col min="1808" max="1808" width="11.5546875" style="494" bestFit="1"/>
    <col min="1809" max="2048" width="11.5546875" style="494"/>
    <col min="2049" max="2049" width="20.33203125" style="494" customWidth="1"/>
    <col min="2050" max="2050" width="30.44140625" style="494" customWidth="1"/>
    <col min="2051" max="2051" width="19.44140625" style="494" customWidth="1"/>
    <col min="2052" max="2052" width="15.6640625" style="494" customWidth="1"/>
    <col min="2053" max="2053" width="16.109375" style="494" bestFit="1" customWidth="1"/>
    <col min="2054" max="2054" width="18.33203125" style="494" bestFit="1" customWidth="1"/>
    <col min="2055" max="2055" width="16.88671875" style="494" customWidth="1"/>
    <col min="2056" max="2056" width="14.109375" style="494" customWidth="1"/>
    <col min="2057" max="2057" width="12" style="494" bestFit="1" customWidth="1"/>
    <col min="2058" max="2058" width="18.33203125" style="494" customWidth="1"/>
    <col min="2059" max="2059" width="12.44140625" style="494" customWidth="1"/>
    <col min="2060" max="2060" width="20" style="494" customWidth="1"/>
    <col min="2061" max="2061" width="11.5546875" style="494"/>
    <col min="2062" max="2062" width="15.6640625" style="494" bestFit="1" customWidth="1"/>
    <col min="2063" max="2063" width="12.6640625" style="494" bestFit="1" customWidth="1"/>
    <col min="2064" max="2064" width="11.5546875" style="494" bestFit="1"/>
    <col min="2065" max="2304" width="11.5546875" style="494"/>
    <col min="2305" max="2305" width="20.33203125" style="494" customWidth="1"/>
    <col min="2306" max="2306" width="30.44140625" style="494" customWidth="1"/>
    <col min="2307" max="2307" width="19.44140625" style="494" customWidth="1"/>
    <col min="2308" max="2308" width="15.6640625" style="494" customWidth="1"/>
    <col min="2309" max="2309" width="16.109375" style="494" bestFit="1" customWidth="1"/>
    <col min="2310" max="2310" width="18.33203125" style="494" bestFit="1" customWidth="1"/>
    <col min="2311" max="2311" width="16.88671875" style="494" customWidth="1"/>
    <col min="2312" max="2312" width="14.109375" style="494" customWidth="1"/>
    <col min="2313" max="2313" width="12" style="494" bestFit="1" customWidth="1"/>
    <col min="2314" max="2314" width="18.33203125" style="494" customWidth="1"/>
    <col min="2315" max="2315" width="12.44140625" style="494" customWidth="1"/>
    <col min="2316" max="2316" width="20" style="494" customWidth="1"/>
    <col min="2317" max="2317" width="11.5546875" style="494"/>
    <col min="2318" max="2318" width="15.6640625" style="494" bestFit="1" customWidth="1"/>
    <col min="2319" max="2319" width="12.6640625" style="494" bestFit="1" customWidth="1"/>
    <col min="2320" max="2320" width="11.5546875" style="494" bestFit="1"/>
    <col min="2321" max="2560" width="11.5546875" style="494"/>
    <col min="2561" max="2561" width="20.33203125" style="494" customWidth="1"/>
    <col min="2562" max="2562" width="30.44140625" style="494" customWidth="1"/>
    <col min="2563" max="2563" width="19.44140625" style="494" customWidth="1"/>
    <col min="2564" max="2564" width="15.6640625" style="494" customWidth="1"/>
    <col min="2565" max="2565" width="16.109375" style="494" bestFit="1" customWidth="1"/>
    <col min="2566" max="2566" width="18.33203125" style="494" bestFit="1" customWidth="1"/>
    <col min="2567" max="2567" width="16.88671875" style="494" customWidth="1"/>
    <col min="2568" max="2568" width="14.109375" style="494" customWidth="1"/>
    <col min="2569" max="2569" width="12" style="494" bestFit="1" customWidth="1"/>
    <col min="2570" max="2570" width="18.33203125" style="494" customWidth="1"/>
    <col min="2571" max="2571" width="12.44140625" style="494" customWidth="1"/>
    <col min="2572" max="2572" width="20" style="494" customWidth="1"/>
    <col min="2573" max="2573" width="11.5546875" style="494"/>
    <col min="2574" max="2574" width="15.6640625" style="494" bestFit="1" customWidth="1"/>
    <col min="2575" max="2575" width="12.6640625" style="494" bestFit="1" customWidth="1"/>
    <col min="2576" max="2576" width="11.5546875" style="494" bestFit="1"/>
    <col min="2577" max="2816" width="11.5546875" style="494"/>
    <col min="2817" max="2817" width="20.33203125" style="494" customWidth="1"/>
    <col min="2818" max="2818" width="30.44140625" style="494" customWidth="1"/>
    <col min="2819" max="2819" width="19.44140625" style="494" customWidth="1"/>
    <col min="2820" max="2820" width="15.6640625" style="494" customWidth="1"/>
    <col min="2821" max="2821" width="16.109375" style="494" bestFit="1" customWidth="1"/>
    <col min="2822" max="2822" width="18.33203125" style="494" bestFit="1" customWidth="1"/>
    <col min="2823" max="2823" width="16.88671875" style="494" customWidth="1"/>
    <col min="2824" max="2824" width="14.109375" style="494" customWidth="1"/>
    <col min="2825" max="2825" width="12" style="494" bestFit="1" customWidth="1"/>
    <col min="2826" max="2826" width="18.33203125" style="494" customWidth="1"/>
    <col min="2827" max="2827" width="12.44140625" style="494" customWidth="1"/>
    <col min="2828" max="2828" width="20" style="494" customWidth="1"/>
    <col min="2829" max="2829" width="11.5546875" style="494"/>
    <col min="2830" max="2830" width="15.6640625" style="494" bestFit="1" customWidth="1"/>
    <col min="2831" max="2831" width="12.6640625" style="494" bestFit="1" customWidth="1"/>
    <col min="2832" max="2832" width="11.5546875" style="494" bestFit="1"/>
    <col min="2833" max="3072" width="11.5546875" style="494"/>
    <col min="3073" max="3073" width="20.33203125" style="494" customWidth="1"/>
    <col min="3074" max="3074" width="30.44140625" style="494" customWidth="1"/>
    <col min="3075" max="3075" width="19.44140625" style="494" customWidth="1"/>
    <col min="3076" max="3076" width="15.6640625" style="494" customWidth="1"/>
    <col min="3077" max="3077" width="16.109375" style="494" bestFit="1" customWidth="1"/>
    <col min="3078" max="3078" width="18.33203125" style="494" bestFit="1" customWidth="1"/>
    <col min="3079" max="3079" width="16.88671875" style="494" customWidth="1"/>
    <col min="3080" max="3080" width="14.109375" style="494" customWidth="1"/>
    <col min="3081" max="3081" width="12" style="494" bestFit="1" customWidth="1"/>
    <col min="3082" max="3082" width="18.33203125" style="494" customWidth="1"/>
    <col min="3083" max="3083" width="12.44140625" style="494" customWidth="1"/>
    <col min="3084" max="3084" width="20" style="494" customWidth="1"/>
    <col min="3085" max="3085" width="11.5546875" style="494"/>
    <col min="3086" max="3086" width="15.6640625" style="494" bestFit="1" customWidth="1"/>
    <col min="3087" max="3087" width="12.6640625" style="494" bestFit="1" customWidth="1"/>
    <col min="3088" max="3088" width="11.5546875" style="494" bestFit="1"/>
    <col min="3089" max="3328" width="11.5546875" style="494"/>
    <col min="3329" max="3329" width="20.33203125" style="494" customWidth="1"/>
    <col min="3330" max="3330" width="30.44140625" style="494" customWidth="1"/>
    <col min="3331" max="3331" width="19.44140625" style="494" customWidth="1"/>
    <col min="3332" max="3332" width="15.6640625" style="494" customWidth="1"/>
    <col min="3333" max="3333" width="16.109375" style="494" bestFit="1" customWidth="1"/>
    <col min="3334" max="3334" width="18.33203125" style="494" bestFit="1" customWidth="1"/>
    <col min="3335" max="3335" width="16.88671875" style="494" customWidth="1"/>
    <col min="3336" max="3336" width="14.109375" style="494" customWidth="1"/>
    <col min="3337" max="3337" width="12" style="494" bestFit="1" customWidth="1"/>
    <col min="3338" max="3338" width="18.33203125" style="494" customWidth="1"/>
    <col min="3339" max="3339" width="12.44140625" style="494" customWidth="1"/>
    <col min="3340" max="3340" width="20" style="494" customWidth="1"/>
    <col min="3341" max="3341" width="11.5546875" style="494"/>
    <col min="3342" max="3342" width="15.6640625" style="494" bestFit="1" customWidth="1"/>
    <col min="3343" max="3343" width="12.6640625" style="494" bestFit="1" customWidth="1"/>
    <col min="3344" max="3344" width="11.5546875" style="494" bestFit="1"/>
    <col min="3345" max="3584" width="11.5546875" style="494"/>
    <col min="3585" max="3585" width="20.33203125" style="494" customWidth="1"/>
    <col min="3586" max="3586" width="30.44140625" style="494" customWidth="1"/>
    <col min="3587" max="3587" width="19.44140625" style="494" customWidth="1"/>
    <col min="3588" max="3588" width="15.6640625" style="494" customWidth="1"/>
    <col min="3589" max="3589" width="16.109375" style="494" bestFit="1" customWidth="1"/>
    <col min="3590" max="3590" width="18.33203125" style="494" bestFit="1" customWidth="1"/>
    <col min="3591" max="3591" width="16.88671875" style="494" customWidth="1"/>
    <col min="3592" max="3592" width="14.109375" style="494" customWidth="1"/>
    <col min="3593" max="3593" width="12" style="494" bestFit="1" customWidth="1"/>
    <col min="3594" max="3594" width="18.33203125" style="494" customWidth="1"/>
    <col min="3595" max="3595" width="12.44140625" style="494" customWidth="1"/>
    <col min="3596" max="3596" width="20" style="494" customWidth="1"/>
    <col min="3597" max="3597" width="11.5546875" style="494"/>
    <col min="3598" max="3598" width="15.6640625" style="494" bestFit="1" customWidth="1"/>
    <col min="3599" max="3599" width="12.6640625" style="494" bestFit="1" customWidth="1"/>
    <col min="3600" max="3600" width="11.5546875" style="494" bestFit="1"/>
    <col min="3601" max="3840" width="11.5546875" style="494"/>
    <col min="3841" max="3841" width="20.33203125" style="494" customWidth="1"/>
    <col min="3842" max="3842" width="30.44140625" style="494" customWidth="1"/>
    <col min="3843" max="3843" width="19.44140625" style="494" customWidth="1"/>
    <col min="3844" max="3844" width="15.6640625" style="494" customWidth="1"/>
    <col min="3845" max="3845" width="16.109375" style="494" bestFit="1" customWidth="1"/>
    <col min="3846" max="3846" width="18.33203125" style="494" bestFit="1" customWidth="1"/>
    <col min="3847" max="3847" width="16.88671875" style="494" customWidth="1"/>
    <col min="3848" max="3848" width="14.109375" style="494" customWidth="1"/>
    <col min="3849" max="3849" width="12" style="494" bestFit="1" customWidth="1"/>
    <col min="3850" max="3850" width="18.33203125" style="494" customWidth="1"/>
    <col min="3851" max="3851" width="12.44140625" style="494" customWidth="1"/>
    <col min="3852" max="3852" width="20" style="494" customWidth="1"/>
    <col min="3853" max="3853" width="11.5546875" style="494"/>
    <col min="3854" max="3854" width="15.6640625" style="494" bestFit="1" customWidth="1"/>
    <col min="3855" max="3855" width="12.6640625" style="494" bestFit="1" customWidth="1"/>
    <col min="3856" max="3856" width="11.5546875" style="494" bestFit="1"/>
    <col min="3857" max="4096" width="11.5546875" style="494"/>
    <col min="4097" max="4097" width="20.33203125" style="494" customWidth="1"/>
    <col min="4098" max="4098" width="30.44140625" style="494" customWidth="1"/>
    <col min="4099" max="4099" width="19.44140625" style="494" customWidth="1"/>
    <col min="4100" max="4100" width="15.6640625" style="494" customWidth="1"/>
    <col min="4101" max="4101" width="16.109375" style="494" bestFit="1" customWidth="1"/>
    <col min="4102" max="4102" width="18.33203125" style="494" bestFit="1" customWidth="1"/>
    <col min="4103" max="4103" width="16.88671875" style="494" customWidth="1"/>
    <col min="4104" max="4104" width="14.109375" style="494" customWidth="1"/>
    <col min="4105" max="4105" width="12" style="494" bestFit="1" customWidth="1"/>
    <col min="4106" max="4106" width="18.33203125" style="494" customWidth="1"/>
    <col min="4107" max="4107" width="12.44140625" style="494" customWidth="1"/>
    <col min="4108" max="4108" width="20" style="494" customWidth="1"/>
    <col min="4109" max="4109" width="11.5546875" style="494"/>
    <col min="4110" max="4110" width="15.6640625" style="494" bestFit="1" customWidth="1"/>
    <col min="4111" max="4111" width="12.6640625" style="494" bestFit="1" customWidth="1"/>
    <col min="4112" max="4112" width="11.5546875" style="494" bestFit="1"/>
    <col min="4113" max="4352" width="11.5546875" style="494"/>
    <col min="4353" max="4353" width="20.33203125" style="494" customWidth="1"/>
    <col min="4354" max="4354" width="30.44140625" style="494" customWidth="1"/>
    <col min="4355" max="4355" width="19.44140625" style="494" customWidth="1"/>
    <col min="4356" max="4356" width="15.6640625" style="494" customWidth="1"/>
    <col min="4357" max="4357" width="16.109375" style="494" bestFit="1" customWidth="1"/>
    <col min="4358" max="4358" width="18.33203125" style="494" bestFit="1" customWidth="1"/>
    <col min="4359" max="4359" width="16.88671875" style="494" customWidth="1"/>
    <col min="4360" max="4360" width="14.109375" style="494" customWidth="1"/>
    <col min="4361" max="4361" width="12" style="494" bestFit="1" customWidth="1"/>
    <col min="4362" max="4362" width="18.33203125" style="494" customWidth="1"/>
    <col min="4363" max="4363" width="12.44140625" style="494" customWidth="1"/>
    <col min="4364" max="4364" width="20" style="494" customWidth="1"/>
    <col min="4365" max="4365" width="11.5546875" style="494"/>
    <col min="4366" max="4366" width="15.6640625" style="494" bestFit="1" customWidth="1"/>
    <col min="4367" max="4367" width="12.6640625" style="494" bestFit="1" customWidth="1"/>
    <col min="4368" max="4368" width="11.5546875" style="494" bestFit="1"/>
    <col min="4369" max="4608" width="11.5546875" style="494"/>
    <col min="4609" max="4609" width="20.33203125" style="494" customWidth="1"/>
    <col min="4610" max="4610" width="30.44140625" style="494" customWidth="1"/>
    <col min="4611" max="4611" width="19.44140625" style="494" customWidth="1"/>
    <col min="4612" max="4612" width="15.6640625" style="494" customWidth="1"/>
    <col min="4613" max="4613" width="16.109375" style="494" bestFit="1" customWidth="1"/>
    <col min="4614" max="4614" width="18.33203125" style="494" bestFit="1" customWidth="1"/>
    <col min="4615" max="4615" width="16.88671875" style="494" customWidth="1"/>
    <col min="4616" max="4616" width="14.109375" style="494" customWidth="1"/>
    <col min="4617" max="4617" width="12" style="494" bestFit="1" customWidth="1"/>
    <col min="4618" max="4618" width="18.33203125" style="494" customWidth="1"/>
    <col min="4619" max="4619" width="12.44140625" style="494" customWidth="1"/>
    <col min="4620" max="4620" width="20" style="494" customWidth="1"/>
    <col min="4621" max="4621" width="11.5546875" style="494"/>
    <col min="4622" max="4622" width="15.6640625" style="494" bestFit="1" customWidth="1"/>
    <col min="4623" max="4623" width="12.6640625" style="494" bestFit="1" customWidth="1"/>
    <col min="4624" max="4624" width="11.5546875" style="494" bestFit="1"/>
    <col min="4625" max="4864" width="11.5546875" style="494"/>
    <col min="4865" max="4865" width="20.33203125" style="494" customWidth="1"/>
    <col min="4866" max="4866" width="30.44140625" style="494" customWidth="1"/>
    <col min="4867" max="4867" width="19.44140625" style="494" customWidth="1"/>
    <col min="4868" max="4868" width="15.6640625" style="494" customWidth="1"/>
    <col min="4869" max="4869" width="16.109375" style="494" bestFit="1" customWidth="1"/>
    <col min="4870" max="4870" width="18.33203125" style="494" bestFit="1" customWidth="1"/>
    <col min="4871" max="4871" width="16.88671875" style="494" customWidth="1"/>
    <col min="4872" max="4872" width="14.109375" style="494" customWidth="1"/>
    <col min="4873" max="4873" width="12" style="494" bestFit="1" customWidth="1"/>
    <col min="4874" max="4874" width="18.33203125" style="494" customWidth="1"/>
    <col min="4875" max="4875" width="12.44140625" style="494" customWidth="1"/>
    <col min="4876" max="4876" width="20" style="494" customWidth="1"/>
    <col min="4877" max="4877" width="11.5546875" style="494"/>
    <col min="4878" max="4878" width="15.6640625" style="494" bestFit="1" customWidth="1"/>
    <col min="4879" max="4879" width="12.6640625" style="494" bestFit="1" customWidth="1"/>
    <col min="4880" max="4880" width="11.5546875" style="494" bestFit="1"/>
    <col min="4881" max="5120" width="11.5546875" style="494"/>
    <col min="5121" max="5121" width="20.33203125" style="494" customWidth="1"/>
    <col min="5122" max="5122" width="30.44140625" style="494" customWidth="1"/>
    <col min="5123" max="5123" width="19.44140625" style="494" customWidth="1"/>
    <col min="5124" max="5124" width="15.6640625" style="494" customWidth="1"/>
    <col min="5125" max="5125" width="16.109375" style="494" bestFit="1" customWidth="1"/>
    <col min="5126" max="5126" width="18.33203125" style="494" bestFit="1" customWidth="1"/>
    <col min="5127" max="5127" width="16.88671875" style="494" customWidth="1"/>
    <col min="5128" max="5128" width="14.109375" style="494" customWidth="1"/>
    <col min="5129" max="5129" width="12" style="494" bestFit="1" customWidth="1"/>
    <col min="5130" max="5130" width="18.33203125" style="494" customWidth="1"/>
    <col min="5131" max="5131" width="12.44140625" style="494" customWidth="1"/>
    <col min="5132" max="5132" width="20" style="494" customWidth="1"/>
    <col min="5133" max="5133" width="11.5546875" style="494"/>
    <col min="5134" max="5134" width="15.6640625" style="494" bestFit="1" customWidth="1"/>
    <col min="5135" max="5135" width="12.6640625" style="494" bestFit="1" customWidth="1"/>
    <col min="5136" max="5136" width="11.5546875" style="494" bestFit="1"/>
    <col min="5137" max="5376" width="11.5546875" style="494"/>
    <col min="5377" max="5377" width="20.33203125" style="494" customWidth="1"/>
    <col min="5378" max="5378" width="30.44140625" style="494" customWidth="1"/>
    <col min="5379" max="5379" width="19.44140625" style="494" customWidth="1"/>
    <col min="5380" max="5380" width="15.6640625" style="494" customWidth="1"/>
    <col min="5381" max="5381" width="16.109375" style="494" bestFit="1" customWidth="1"/>
    <col min="5382" max="5382" width="18.33203125" style="494" bestFit="1" customWidth="1"/>
    <col min="5383" max="5383" width="16.88671875" style="494" customWidth="1"/>
    <col min="5384" max="5384" width="14.109375" style="494" customWidth="1"/>
    <col min="5385" max="5385" width="12" style="494" bestFit="1" customWidth="1"/>
    <col min="5386" max="5386" width="18.33203125" style="494" customWidth="1"/>
    <col min="5387" max="5387" width="12.44140625" style="494" customWidth="1"/>
    <col min="5388" max="5388" width="20" style="494" customWidth="1"/>
    <col min="5389" max="5389" width="11.5546875" style="494"/>
    <col min="5390" max="5390" width="15.6640625" style="494" bestFit="1" customWidth="1"/>
    <col min="5391" max="5391" width="12.6640625" style="494" bestFit="1" customWidth="1"/>
    <col min="5392" max="5392" width="11.5546875" style="494" bestFit="1"/>
    <col min="5393" max="5632" width="11.5546875" style="494"/>
    <col min="5633" max="5633" width="20.33203125" style="494" customWidth="1"/>
    <col min="5634" max="5634" width="30.44140625" style="494" customWidth="1"/>
    <col min="5635" max="5635" width="19.44140625" style="494" customWidth="1"/>
    <col min="5636" max="5636" width="15.6640625" style="494" customWidth="1"/>
    <col min="5637" max="5637" width="16.109375" style="494" bestFit="1" customWidth="1"/>
    <col min="5638" max="5638" width="18.33203125" style="494" bestFit="1" customWidth="1"/>
    <col min="5639" max="5639" width="16.88671875" style="494" customWidth="1"/>
    <col min="5640" max="5640" width="14.109375" style="494" customWidth="1"/>
    <col min="5641" max="5641" width="12" style="494" bestFit="1" customWidth="1"/>
    <col min="5642" max="5642" width="18.33203125" style="494" customWidth="1"/>
    <col min="5643" max="5643" width="12.44140625" style="494" customWidth="1"/>
    <col min="5644" max="5644" width="20" style="494" customWidth="1"/>
    <col min="5645" max="5645" width="11.5546875" style="494"/>
    <col min="5646" max="5646" width="15.6640625" style="494" bestFit="1" customWidth="1"/>
    <col min="5647" max="5647" width="12.6640625" style="494" bestFit="1" customWidth="1"/>
    <col min="5648" max="5648" width="11.5546875" style="494" bestFit="1"/>
    <col min="5649" max="5888" width="11.5546875" style="494"/>
    <col min="5889" max="5889" width="20.33203125" style="494" customWidth="1"/>
    <col min="5890" max="5890" width="30.44140625" style="494" customWidth="1"/>
    <col min="5891" max="5891" width="19.44140625" style="494" customWidth="1"/>
    <col min="5892" max="5892" width="15.6640625" style="494" customWidth="1"/>
    <col min="5893" max="5893" width="16.109375" style="494" bestFit="1" customWidth="1"/>
    <col min="5894" max="5894" width="18.33203125" style="494" bestFit="1" customWidth="1"/>
    <col min="5895" max="5895" width="16.88671875" style="494" customWidth="1"/>
    <col min="5896" max="5896" width="14.109375" style="494" customWidth="1"/>
    <col min="5897" max="5897" width="12" style="494" bestFit="1" customWidth="1"/>
    <col min="5898" max="5898" width="18.33203125" style="494" customWidth="1"/>
    <col min="5899" max="5899" width="12.44140625" style="494" customWidth="1"/>
    <col min="5900" max="5900" width="20" style="494" customWidth="1"/>
    <col min="5901" max="5901" width="11.5546875" style="494"/>
    <col min="5902" max="5902" width="15.6640625" style="494" bestFit="1" customWidth="1"/>
    <col min="5903" max="5903" width="12.6640625" style="494" bestFit="1" customWidth="1"/>
    <col min="5904" max="5904" width="11.5546875" style="494" bestFit="1"/>
    <col min="5905" max="6144" width="11.5546875" style="494"/>
    <col min="6145" max="6145" width="20.33203125" style="494" customWidth="1"/>
    <col min="6146" max="6146" width="30.44140625" style="494" customWidth="1"/>
    <col min="6147" max="6147" width="19.44140625" style="494" customWidth="1"/>
    <col min="6148" max="6148" width="15.6640625" style="494" customWidth="1"/>
    <col min="6149" max="6149" width="16.109375" style="494" bestFit="1" customWidth="1"/>
    <col min="6150" max="6150" width="18.33203125" style="494" bestFit="1" customWidth="1"/>
    <col min="6151" max="6151" width="16.88671875" style="494" customWidth="1"/>
    <col min="6152" max="6152" width="14.109375" style="494" customWidth="1"/>
    <col min="6153" max="6153" width="12" style="494" bestFit="1" customWidth="1"/>
    <col min="6154" max="6154" width="18.33203125" style="494" customWidth="1"/>
    <col min="6155" max="6155" width="12.44140625" style="494" customWidth="1"/>
    <col min="6156" max="6156" width="20" style="494" customWidth="1"/>
    <col min="6157" max="6157" width="11.5546875" style="494"/>
    <col min="6158" max="6158" width="15.6640625" style="494" bestFit="1" customWidth="1"/>
    <col min="6159" max="6159" width="12.6640625" style="494" bestFit="1" customWidth="1"/>
    <col min="6160" max="6160" width="11.5546875" style="494" bestFit="1"/>
    <col min="6161" max="6400" width="11.5546875" style="494"/>
    <col min="6401" max="6401" width="20.33203125" style="494" customWidth="1"/>
    <col min="6402" max="6402" width="30.44140625" style="494" customWidth="1"/>
    <col min="6403" max="6403" width="19.44140625" style="494" customWidth="1"/>
    <col min="6404" max="6404" width="15.6640625" style="494" customWidth="1"/>
    <col min="6405" max="6405" width="16.109375" style="494" bestFit="1" customWidth="1"/>
    <col min="6406" max="6406" width="18.33203125" style="494" bestFit="1" customWidth="1"/>
    <col min="6407" max="6407" width="16.88671875" style="494" customWidth="1"/>
    <col min="6408" max="6408" width="14.109375" style="494" customWidth="1"/>
    <col min="6409" max="6409" width="12" style="494" bestFit="1" customWidth="1"/>
    <col min="6410" max="6410" width="18.33203125" style="494" customWidth="1"/>
    <col min="6411" max="6411" width="12.44140625" style="494" customWidth="1"/>
    <col min="6412" max="6412" width="20" style="494" customWidth="1"/>
    <col min="6413" max="6413" width="11.5546875" style="494"/>
    <col min="6414" max="6414" width="15.6640625" style="494" bestFit="1" customWidth="1"/>
    <col min="6415" max="6415" width="12.6640625" style="494" bestFit="1" customWidth="1"/>
    <col min="6416" max="6416" width="11.5546875" style="494" bestFit="1"/>
    <col min="6417" max="6656" width="11.5546875" style="494"/>
    <col min="6657" max="6657" width="20.33203125" style="494" customWidth="1"/>
    <col min="6658" max="6658" width="30.44140625" style="494" customWidth="1"/>
    <col min="6659" max="6659" width="19.44140625" style="494" customWidth="1"/>
    <col min="6660" max="6660" width="15.6640625" style="494" customWidth="1"/>
    <col min="6661" max="6661" width="16.109375" style="494" bestFit="1" customWidth="1"/>
    <col min="6662" max="6662" width="18.33203125" style="494" bestFit="1" customWidth="1"/>
    <col min="6663" max="6663" width="16.88671875" style="494" customWidth="1"/>
    <col min="6664" max="6664" width="14.109375" style="494" customWidth="1"/>
    <col min="6665" max="6665" width="12" style="494" bestFit="1" customWidth="1"/>
    <col min="6666" max="6666" width="18.33203125" style="494" customWidth="1"/>
    <col min="6667" max="6667" width="12.44140625" style="494" customWidth="1"/>
    <col min="6668" max="6668" width="20" style="494" customWidth="1"/>
    <col min="6669" max="6669" width="11.5546875" style="494"/>
    <col min="6670" max="6670" width="15.6640625" style="494" bestFit="1" customWidth="1"/>
    <col min="6671" max="6671" width="12.6640625" style="494" bestFit="1" customWidth="1"/>
    <col min="6672" max="6672" width="11.5546875" style="494" bestFit="1"/>
    <col min="6673" max="6912" width="11.5546875" style="494"/>
    <col min="6913" max="6913" width="20.33203125" style="494" customWidth="1"/>
    <col min="6914" max="6914" width="30.44140625" style="494" customWidth="1"/>
    <col min="6915" max="6915" width="19.44140625" style="494" customWidth="1"/>
    <col min="6916" max="6916" width="15.6640625" style="494" customWidth="1"/>
    <col min="6917" max="6917" width="16.109375" style="494" bestFit="1" customWidth="1"/>
    <col min="6918" max="6918" width="18.33203125" style="494" bestFit="1" customWidth="1"/>
    <col min="6919" max="6919" width="16.88671875" style="494" customWidth="1"/>
    <col min="6920" max="6920" width="14.109375" style="494" customWidth="1"/>
    <col min="6921" max="6921" width="12" style="494" bestFit="1" customWidth="1"/>
    <col min="6922" max="6922" width="18.33203125" style="494" customWidth="1"/>
    <col min="6923" max="6923" width="12.44140625" style="494" customWidth="1"/>
    <col min="6924" max="6924" width="20" style="494" customWidth="1"/>
    <col min="6925" max="6925" width="11.5546875" style="494"/>
    <col min="6926" max="6926" width="15.6640625" style="494" bestFit="1" customWidth="1"/>
    <col min="6927" max="6927" width="12.6640625" style="494" bestFit="1" customWidth="1"/>
    <col min="6928" max="6928" width="11.5546875" style="494" bestFit="1"/>
    <col min="6929" max="7168" width="11.5546875" style="494"/>
    <col min="7169" max="7169" width="20.33203125" style="494" customWidth="1"/>
    <col min="7170" max="7170" width="30.44140625" style="494" customWidth="1"/>
    <col min="7171" max="7171" width="19.44140625" style="494" customWidth="1"/>
    <col min="7172" max="7172" width="15.6640625" style="494" customWidth="1"/>
    <col min="7173" max="7173" width="16.109375" style="494" bestFit="1" customWidth="1"/>
    <col min="7174" max="7174" width="18.33203125" style="494" bestFit="1" customWidth="1"/>
    <col min="7175" max="7175" width="16.88671875" style="494" customWidth="1"/>
    <col min="7176" max="7176" width="14.109375" style="494" customWidth="1"/>
    <col min="7177" max="7177" width="12" style="494" bestFit="1" customWidth="1"/>
    <col min="7178" max="7178" width="18.33203125" style="494" customWidth="1"/>
    <col min="7179" max="7179" width="12.44140625" style="494" customWidth="1"/>
    <col min="7180" max="7180" width="20" style="494" customWidth="1"/>
    <col min="7181" max="7181" width="11.5546875" style="494"/>
    <col min="7182" max="7182" width="15.6640625" style="494" bestFit="1" customWidth="1"/>
    <col min="7183" max="7183" width="12.6640625" style="494" bestFit="1" customWidth="1"/>
    <col min="7184" max="7184" width="11.5546875" style="494" bestFit="1"/>
    <col min="7185" max="7424" width="11.5546875" style="494"/>
    <col min="7425" max="7425" width="20.33203125" style="494" customWidth="1"/>
    <col min="7426" max="7426" width="30.44140625" style="494" customWidth="1"/>
    <col min="7427" max="7427" width="19.44140625" style="494" customWidth="1"/>
    <col min="7428" max="7428" width="15.6640625" style="494" customWidth="1"/>
    <col min="7429" max="7429" width="16.109375" style="494" bestFit="1" customWidth="1"/>
    <col min="7430" max="7430" width="18.33203125" style="494" bestFit="1" customWidth="1"/>
    <col min="7431" max="7431" width="16.88671875" style="494" customWidth="1"/>
    <col min="7432" max="7432" width="14.109375" style="494" customWidth="1"/>
    <col min="7433" max="7433" width="12" style="494" bestFit="1" customWidth="1"/>
    <col min="7434" max="7434" width="18.33203125" style="494" customWidth="1"/>
    <col min="7435" max="7435" width="12.44140625" style="494" customWidth="1"/>
    <col min="7436" max="7436" width="20" style="494" customWidth="1"/>
    <col min="7437" max="7437" width="11.5546875" style="494"/>
    <col min="7438" max="7438" width="15.6640625" style="494" bestFit="1" customWidth="1"/>
    <col min="7439" max="7439" width="12.6640625" style="494" bestFit="1" customWidth="1"/>
    <col min="7440" max="7440" width="11.5546875" style="494" bestFit="1"/>
    <col min="7441" max="7680" width="11.5546875" style="494"/>
    <col min="7681" max="7681" width="20.33203125" style="494" customWidth="1"/>
    <col min="7682" max="7682" width="30.44140625" style="494" customWidth="1"/>
    <col min="7683" max="7683" width="19.44140625" style="494" customWidth="1"/>
    <col min="7684" max="7684" width="15.6640625" style="494" customWidth="1"/>
    <col min="7685" max="7685" width="16.109375" style="494" bestFit="1" customWidth="1"/>
    <col min="7686" max="7686" width="18.33203125" style="494" bestFit="1" customWidth="1"/>
    <col min="7687" max="7687" width="16.88671875" style="494" customWidth="1"/>
    <col min="7688" max="7688" width="14.109375" style="494" customWidth="1"/>
    <col min="7689" max="7689" width="12" style="494" bestFit="1" customWidth="1"/>
    <col min="7690" max="7690" width="18.33203125" style="494" customWidth="1"/>
    <col min="7691" max="7691" width="12.44140625" style="494" customWidth="1"/>
    <col min="7692" max="7692" width="20" style="494" customWidth="1"/>
    <col min="7693" max="7693" width="11.5546875" style="494"/>
    <col min="7694" max="7694" width="15.6640625" style="494" bestFit="1" customWidth="1"/>
    <col min="7695" max="7695" width="12.6640625" style="494" bestFit="1" customWidth="1"/>
    <col min="7696" max="7696" width="11.5546875" style="494" bestFit="1"/>
    <col min="7697" max="7936" width="11.5546875" style="494"/>
    <col min="7937" max="7937" width="20.33203125" style="494" customWidth="1"/>
    <col min="7938" max="7938" width="30.44140625" style="494" customWidth="1"/>
    <col min="7939" max="7939" width="19.44140625" style="494" customWidth="1"/>
    <col min="7940" max="7940" width="15.6640625" style="494" customWidth="1"/>
    <col min="7941" max="7941" width="16.109375" style="494" bestFit="1" customWidth="1"/>
    <col min="7942" max="7942" width="18.33203125" style="494" bestFit="1" customWidth="1"/>
    <col min="7943" max="7943" width="16.88671875" style="494" customWidth="1"/>
    <col min="7944" max="7944" width="14.109375" style="494" customWidth="1"/>
    <col min="7945" max="7945" width="12" style="494" bestFit="1" customWidth="1"/>
    <col min="7946" max="7946" width="18.33203125" style="494" customWidth="1"/>
    <col min="7947" max="7947" width="12.44140625" style="494" customWidth="1"/>
    <col min="7948" max="7948" width="20" style="494" customWidth="1"/>
    <col min="7949" max="7949" width="11.5546875" style="494"/>
    <col min="7950" max="7950" width="15.6640625" style="494" bestFit="1" customWidth="1"/>
    <col min="7951" max="7951" width="12.6640625" style="494" bestFit="1" customWidth="1"/>
    <col min="7952" max="7952" width="11.5546875" style="494" bestFit="1"/>
    <col min="7953" max="8192" width="11.5546875" style="494"/>
    <col min="8193" max="8193" width="20.33203125" style="494" customWidth="1"/>
    <col min="8194" max="8194" width="30.44140625" style="494" customWidth="1"/>
    <col min="8195" max="8195" width="19.44140625" style="494" customWidth="1"/>
    <col min="8196" max="8196" width="15.6640625" style="494" customWidth="1"/>
    <col min="8197" max="8197" width="16.109375" style="494" bestFit="1" customWidth="1"/>
    <col min="8198" max="8198" width="18.33203125" style="494" bestFit="1" customWidth="1"/>
    <col min="8199" max="8199" width="16.88671875" style="494" customWidth="1"/>
    <col min="8200" max="8200" width="14.109375" style="494" customWidth="1"/>
    <col min="8201" max="8201" width="12" style="494" bestFit="1" customWidth="1"/>
    <col min="8202" max="8202" width="18.33203125" style="494" customWidth="1"/>
    <col min="8203" max="8203" width="12.44140625" style="494" customWidth="1"/>
    <col min="8204" max="8204" width="20" style="494" customWidth="1"/>
    <col min="8205" max="8205" width="11.5546875" style="494"/>
    <col min="8206" max="8206" width="15.6640625" style="494" bestFit="1" customWidth="1"/>
    <col min="8207" max="8207" width="12.6640625" style="494" bestFit="1" customWidth="1"/>
    <col min="8208" max="8208" width="11.5546875" style="494" bestFit="1"/>
    <col min="8209" max="8448" width="11.5546875" style="494"/>
    <col min="8449" max="8449" width="20.33203125" style="494" customWidth="1"/>
    <col min="8450" max="8450" width="30.44140625" style="494" customWidth="1"/>
    <col min="8451" max="8451" width="19.44140625" style="494" customWidth="1"/>
    <col min="8452" max="8452" width="15.6640625" style="494" customWidth="1"/>
    <col min="8453" max="8453" width="16.109375" style="494" bestFit="1" customWidth="1"/>
    <col min="8454" max="8454" width="18.33203125" style="494" bestFit="1" customWidth="1"/>
    <col min="8455" max="8455" width="16.88671875" style="494" customWidth="1"/>
    <col min="8456" max="8456" width="14.109375" style="494" customWidth="1"/>
    <col min="8457" max="8457" width="12" style="494" bestFit="1" customWidth="1"/>
    <col min="8458" max="8458" width="18.33203125" style="494" customWidth="1"/>
    <col min="8459" max="8459" width="12.44140625" style="494" customWidth="1"/>
    <col min="8460" max="8460" width="20" style="494" customWidth="1"/>
    <col min="8461" max="8461" width="11.5546875" style="494"/>
    <col min="8462" max="8462" width="15.6640625" style="494" bestFit="1" customWidth="1"/>
    <col min="8463" max="8463" width="12.6640625" style="494" bestFit="1" customWidth="1"/>
    <col min="8464" max="8464" width="11.5546875" style="494" bestFit="1"/>
    <col min="8465" max="8704" width="11.5546875" style="494"/>
    <col min="8705" max="8705" width="20.33203125" style="494" customWidth="1"/>
    <col min="8706" max="8706" width="30.44140625" style="494" customWidth="1"/>
    <col min="8707" max="8707" width="19.44140625" style="494" customWidth="1"/>
    <col min="8708" max="8708" width="15.6640625" style="494" customWidth="1"/>
    <col min="8709" max="8709" width="16.109375" style="494" bestFit="1" customWidth="1"/>
    <col min="8710" max="8710" width="18.33203125" style="494" bestFit="1" customWidth="1"/>
    <col min="8711" max="8711" width="16.88671875" style="494" customWidth="1"/>
    <col min="8712" max="8712" width="14.109375" style="494" customWidth="1"/>
    <col min="8713" max="8713" width="12" style="494" bestFit="1" customWidth="1"/>
    <col min="8714" max="8714" width="18.33203125" style="494" customWidth="1"/>
    <col min="8715" max="8715" width="12.44140625" style="494" customWidth="1"/>
    <col min="8716" max="8716" width="20" style="494" customWidth="1"/>
    <col min="8717" max="8717" width="11.5546875" style="494"/>
    <col min="8718" max="8718" width="15.6640625" style="494" bestFit="1" customWidth="1"/>
    <col min="8719" max="8719" width="12.6640625" style="494" bestFit="1" customWidth="1"/>
    <col min="8720" max="8720" width="11.5546875" style="494" bestFit="1"/>
    <col min="8721" max="8960" width="11.5546875" style="494"/>
    <col min="8961" max="8961" width="20.33203125" style="494" customWidth="1"/>
    <col min="8962" max="8962" width="30.44140625" style="494" customWidth="1"/>
    <col min="8963" max="8963" width="19.44140625" style="494" customWidth="1"/>
    <col min="8964" max="8964" width="15.6640625" style="494" customWidth="1"/>
    <col min="8965" max="8965" width="16.109375" style="494" bestFit="1" customWidth="1"/>
    <col min="8966" max="8966" width="18.33203125" style="494" bestFit="1" customWidth="1"/>
    <col min="8967" max="8967" width="16.88671875" style="494" customWidth="1"/>
    <col min="8968" max="8968" width="14.109375" style="494" customWidth="1"/>
    <col min="8969" max="8969" width="12" style="494" bestFit="1" customWidth="1"/>
    <col min="8970" max="8970" width="18.33203125" style="494" customWidth="1"/>
    <col min="8971" max="8971" width="12.44140625" style="494" customWidth="1"/>
    <col min="8972" max="8972" width="20" style="494" customWidth="1"/>
    <col min="8973" max="8973" width="11.5546875" style="494"/>
    <col min="8974" max="8974" width="15.6640625" style="494" bestFit="1" customWidth="1"/>
    <col min="8975" max="8975" width="12.6640625" style="494" bestFit="1" customWidth="1"/>
    <col min="8976" max="8976" width="11.5546875" style="494" bestFit="1"/>
    <col min="8977" max="9216" width="11.5546875" style="494"/>
    <col min="9217" max="9217" width="20.33203125" style="494" customWidth="1"/>
    <col min="9218" max="9218" width="30.44140625" style="494" customWidth="1"/>
    <col min="9219" max="9219" width="19.44140625" style="494" customWidth="1"/>
    <col min="9220" max="9220" width="15.6640625" style="494" customWidth="1"/>
    <col min="9221" max="9221" width="16.109375" style="494" bestFit="1" customWidth="1"/>
    <col min="9222" max="9222" width="18.33203125" style="494" bestFit="1" customWidth="1"/>
    <col min="9223" max="9223" width="16.88671875" style="494" customWidth="1"/>
    <col min="9224" max="9224" width="14.109375" style="494" customWidth="1"/>
    <col min="9225" max="9225" width="12" style="494" bestFit="1" customWidth="1"/>
    <col min="9226" max="9226" width="18.33203125" style="494" customWidth="1"/>
    <col min="9227" max="9227" width="12.44140625" style="494" customWidth="1"/>
    <col min="9228" max="9228" width="20" style="494" customWidth="1"/>
    <col min="9229" max="9229" width="11.5546875" style="494"/>
    <col min="9230" max="9230" width="15.6640625" style="494" bestFit="1" customWidth="1"/>
    <col min="9231" max="9231" width="12.6640625" style="494" bestFit="1" customWidth="1"/>
    <col min="9232" max="9232" width="11.5546875" style="494" bestFit="1"/>
    <col min="9233" max="9472" width="11.5546875" style="494"/>
    <col min="9473" max="9473" width="20.33203125" style="494" customWidth="1"/>
    <col min="9474" max="9474" width="30.44140625" style="494" customWidth="1"/>
    <col min="9475" max="9475" width="19.44140625" style="494" customWidth="1"/>
    <col min="9476" max="9476" width="15.6640625" style="494" customWidth="1"/>
    <col min="9477" max="9477" width="16.109375" style="494" bestFit="1" customWidth="1"/>
    <col min="9478" max="9478" width="18.33203125" style="494" bestFit="1" customWidth="1"/>
    <col min="9479" max="9479" width="16.88671875" style="494" customWidth="1"/>
    <col min="9480" max="9480" width="14.109375" style="494" customWidth="1"/>
    <col min="9481" max="9481" width="12" style="494" bestFit="1" customWidth="1"/>
    <col min="9482" max="9482" width="18.33203125" style="494" customWidth="1"/>
    <col min="9483" max="9483" width="12.44140625" style="494" customWidth="1"/>
    <col min="9484" max="9484" width="20" style="494" customWidth="1"/>
    <col min="9485" max="9485" width="11.5546875" style="494"/>
    <col min="9486" max="9486" width="15.6640625" style="494" bestFit="1" customWidth="1"/>
    <col min="9487" max="9487" width="12.6640625" style="494" bestFit="1" customWidth="1"/>
    <col min="9488" max="9488" width="11.5546875" style="494" bestFit="1"/>
    <col min="9489" max="9728" width="11.5546875" style="494"/>
    <col min="9729" max="9729" width="20.33203125" style="494" customWidth="1"/>
    <col min="9730" max="9730" width="30.44140625" style="494" customWidth="1"/>
    <col min="9731" max="9731" width="19.44140625" style="494" customWidth="1"/>
    <col min="9732" max="9732" width="15.6640625" style="494" customWidth="1"/>
    <col min="9733" max="9733" width="16.109375" style="494" bestFit="1" customWidth="1"/>
    <col min="9734" max="9734" width="18.33203125" style="494" bestFit="1" customWidth="1"/>
    <col min="9735" max="9735" width="16.88671875" style="494" customWidth="1"/>
    <col min="9736" max="9736" width="14.109375" style="494" customWidth="1"/>
    <col min="9737" max="9737" width="12" style="494" bestFit="1" customWidth="1"/>
    <col min="9738" max="9738" width="18.33203125" style="494" customWidth="1"/>
    <col min="9739" max="9739" width="12.44140625" style="494" customWidth="1"/>
    <col min="9740" max="9740" width="20" style="494" customWidth="1"/>
    <col min="9741" max="9741" width="11.5546875" style="494"/>
    <col min="9742" max="9742" width="15.6640625" style="494" bestFit="1" customWidth="1"/>
    <col min="9743" max="9743" width="12.6640625" style="494" bestFit="1" customWidth="1"/>
    <col min="9744" max="9744" width="11.5546875" style="494" bestFit="1"/>
    <col min="9745" max="9984" width="11.5546875" style="494"/>
    <col min="9985" max="9985" width="20.33203125" style="494" customWidth="1"/>
    <col min="9986" max="9986" width="30.44140625" style="494" customWidth="1"/>
    <col min="9987" max="9987" width="19.44140625" style="494" customWidth="1"/>
    <col min="9988" max="9988" width="15.6640625" style="494" customWidth="1"/>
    <col min="9989" max="9989" width="16.109375" style="494" bestFit="1" customWidth="1"/>
    <col min="9990" max="9990" width="18.33203125" style="494" bestFit="1" customWidth="1"/>
    <col min="9991" max="9991" width="16.88671875" style="494" customWidth="1"/>
    <col min="9992" max="9992" width="14.109375" style="494" customWidth="1"/>
    <col min="9993" max="9993" width="12" style="494" bestFit="1" customWidth="1"/>
    <col min="9994" max="9994" width="18.33203125" style="494" customWidth="1"/>
    <col min="9995" max="9995" width="12.44140625" style="494" customWidth="1"/>
    <col min="9996" max="9996" width="20" style="494" customWidth="1"/>
    <col min="9997" max="9997" width="11.5546875" style="494"/>
    <col min="9998" max="9998" width="15.6640625" style="494" bestFit="1" customWidth="1"/>
    <col min="9999" max="9999" width="12.6640625" style="494" bestFit="1" customWidth="1"/>
    <col min="10000" max="10000" width="11.5546875" style="494" bestFit="1"/>
    <col min="10001" max="10240" width="11.5546875" style="494"/>
    <col min="10241" max="10241" width="20.33203125" style="494" customWidth="1"/>
    <col min="10242" max="10242" width="30.44140625" style="494" customWidth="1"/>
    <col min="10243" max="10243" width="19.44140625" style="494" customWidth="1"/>
    <col min="10244" max="10244" width="15.6640625" style="494" customWidth="1"/>
    <col min="10245" max="10245" width="16.109375" style="494" bestFit="1" customWidth="1"/>
    <col min="10246" max="10246" width="18.33203125" style="494" bestFit="1" customWidth="1"/>
    <col min="10247" max="10247" width="16.88671875" style="494" customWidth="1"/>
    <col min="10248" max="10248" width="14.109375" style="494" customWidth="1"/>
    <col min="10249" max="10249" width="12" style="494" bestFit="1" customWidth="1"/>
    <col min="10250" max="10250" width="18.33203125" style="494" customWidth="1"/>
    <col min="10251" max="10251" width="12.44140625" style="494" customWidth="1"/>
    <col min="10252" max="10252" width="20" style="494" customWidth="1"/>
    <col min="10253" max="10253" width="11.5546875" style="494"/>
    <col min="10254" max="10254" width="15.6640625" style="494" bestFit="1" customWidth="1"/>
    <col min="10255" max="10255" width="12.6640625" style="494" bestFit="1" customWidth="1"/>
    <col min="10256" max="10256" width="11.5546875" style="494" bestFit="1"/>
    <col min="10257" max="10496" width="11.5546875" style="494"/>
    <col min="10497" max="10497" width="20.33203125" style="494" customWidth="1"/>
    <col min="10498" max="10498" width="30.44140625" style="494" customWidth="1"/>
    <col min="10499" max="10499" width="19.44140625" style="494" customWidth="1"/>
    <col min="10500" max="10500" width="15.6640625" style="494" customWidth="1"/>
    <col min="10501" max="10501" width="16.109375" style="494" bestFit="1" customWidth="1"/>
    <col min="10502" max="10502" width="18.33203125" style="494" bestFit="1" customWidth="1"/>
    <col min="10503" max="10503" width="16.88671875" style="494" customWidth="1"/>
    <col min="10504" max="10504" width="14.109375" style="494" customWidth="1"/>
    <col min="10505" max="10505" width="12" style="494" bestFit="1" customWidth="1"/>
    <col min="10506" max="10506" width="18.33203125" style="494" customWidth="1"/>
    <col min="10507" max="10507" width="12.44140625" style="494" customWidth="1"/>
    <col min="10508" max="10508" width="20" style="494" customWidth="1"/>
    <col min="10509" max="10509" width="11.5546875" style="494"/>
    <col min="10510" max="10510" width="15.6640625" style="494" bestFit="1" customWidth="1"/>
    <col min="10511" max="10511" width="12.6640625" style="494" bestFit="1" customWidth="1"/>
    <col min="10512" max="10512" width="11.5546875" style="494" bestFit="1"/>
    <col min="10513" max="10752" width="11.5546875" style="494"/>
    <col min="10753" max="10753" width="20.33203125" style="494" customWidth="1"/>
    <col min="10754" max="10754" width="30.44140625" style="494" customWidth="1"/>
    <col min="10755" max="10755" width="19.44140625" style="494" customWidth="1"/>
    <col min="10756" max="10756" width="15.6640625" style="494" customWidth="1"/>
    <col min="10757" max="10757" width="16.109375" style="494" bestFit="1" customWidth="1"/>
    <col min="10758" max="10758" width="18.33203125" style="494" bestFit="1" customWidth="1"/>
    <col min="10759" max="10759" width="16.88671875" style="494" customWidth="1"/>
    <col min="10760" max="10760" width="14.109375" style="494" customWidth="1"/>
    <col min="10761" max="10761" width="12" style="494" bestFit="1" customWidth="1"/>
    <col min="10762" max="10762" width="18.33203125" style="494" customWidth="1"/>
    <col min="10763" max="10763" width="12.44140625" style="494" customWidth="1"/>
    <col min="10764" max="10764" width="20" style="494" customWidth="1"/>
    <col min="10765" max="10765" width="11.5546875" style="494"/>
    <col min="10766" max="10766" width="15.6640625" style="494" bestFit="1" customWidth="1"/>
    <col min="10767" max="10767" width="12.6640625" style="494" bestFit="1" customWidth="1"/>
    <col min="10768" max="10768" width="11.5546875" style="494" bestFit="1"/>
    <col min="10769" max="11008" width="11.5546875" style="494"/>
    <col min="11009" max="11009" width="20.33203125" style="494" customWidth="1"/>
    <col min="11010" max="11010" width="30.44140625" style="494" customWidth="1"/>
    <col min="11011" max="11011" width="19.44140625" style="494" customWidth="1"/>
    <col min="11012" max="11012" width="15.6640625" style="494" customWidth="1"/>
    <col min="11013" max="11013" width="16.109375" style="494" bestFit="1" customWidth="1"/>
    <col min="11014" max="11014" width="18.33203125" style="494" bestFit="1" customWidth="1"/>
    <col min="11015" max="11015" width="16.88671875" style="494" customWidth="1"/>
    <col min="11016" max="11016" width="14.109375" style="494" customWidth="1"/>
    <col min="11017" max="11017" width="12" style="494" bestFit="1" customWidth="1"/>
    <col min="11018" max="11018" width="18.33203125" style="494" customWidth="1"/>
    <col min="11019" max="11019" width="12.44140625" style="494" customWidth="1"/>
    <col min="11020" max="11020" width="20" style="494" customWidth="1"/>
    <col min="11021" max="11021" width="11.5546875" style="494"/>
    <col min="11022" max="11022" width="15.6640625" style="494" bestFit="1" customWidth="1"/>
    <col min="11023" max="11023" width="12.6640625" style="494" bestFit="1" customWidth="1"/>
    <col min="11024" max="11024" width="11.5546875" style="494" bestFit="1"/>
    <col min="11025" max="11264" width="11.5546875" style="494"/>
    <col min="11265" max="11265" width="20.33203125" style="494" customWidth="1"/>
    <col min="11266" max="11266" width="30.44140625" style="494" customWidth="1"/>
    <col min="11267" max="11267" width="19.44140625" style="494" customWidth="1"/>
    <col min="11268" max="11268" width="15.6640625" style="494" customWidth="1"/>
    <col min="11269" max="11269" width="16.109375" style="494" bestFit="1" customWidth="1"/>
    <col min="11270" max="11270" width="18.33203125" style="494" bestFit="1" customWidth="1"/>
    <col min="11271" max="11271" width="16.88671875" style="494" customWidth="1"/>
    <col min="11272" max="11272" width="14.109375" style="494" customWidth="1"/>
    <col min="11273" max="11273" width="12" style="494" bestFit="1" customWidth="1"/>
    <col min="11274" max="11274" width="18.33203125" style="494" customWidth="1"/>
    <col min="11275" max="11275" width="12.44140625" style="494" customWidth="1"/>
    <col min="11276" max="11276" width="20" style="494" customWidth="1"/>
    <col min="11277" max="11277" width="11.5546875" style="494"/>
    <col min="11278" max="11278" width="15.6640625" style="494" bestFit="1" customWidth="1"/>
    <col min="11279" max="11279" width="12.6640625" style="494" bestFit="1" customWidth="1"/>
    <col min="11280" max="11280" width="11.5546875" style="494" bestFit="1"/>
    <col min="11281" max="11520" width="11.5546875" style="494"/>
    <col min="11521" max="11521" width="20.33203125" style="494" customWidth="1"/>
    <col min="11522" max="11522" width="30.44140625" style="494" customWidth="1"/>
    <col min="11523" max="11523" width="19.44140625" style="494" customWidth="1"/>
    <col min="11524" max="11524" width="15.6640625" style="494" customWidth="1"/>
    <col min="11525" max="11525" width="16.109375" style="494" bestFit="1" customWidth="1"/>
    <col min="11526" max="11526" width="18.33203125" style="494" bestFit="1" customWidth="1"/>
    <col min="11527" max="11527" width="16.88671875" style="494" customWidth="1"/>
    <col min="11528" max="11528" width="14.109375" style="494" customWidth="1"/>
    <col min="11529" max="11529" width="12" style="494" bestFit="1" customWidth="1"/>
    <col min="11530" max="11530" width="18.33203125" style="494" customWidth="1"/>
    <col min="11531" max="11531" width="12.44140625" style="494" customWidth="1"/>
    <col min="11532" max="11532" width="20" style="494" customWidth="1"/>
    <col min="11533" max="11533" width="11.5546875" style="494"/>
    <col min="11534" max="11534" width="15.6640625" style="494" bestFit="1" customWidth="1"/>
    <col min="11535" max="11535" width="12.6640625" style="494" bestFit="1" customWidth="1"/>
    <col min="11536" max="11536" width="11.5546875" style="494" bestFit="1"/>
    <col min="11537" max="11776" width="11.5546875" style="494"/>
    <col min="11777" max="11777" width="20.33203125" style="494" customWidth="1"/>
    <col min="11778" max="11778" width="30.44140625" style="494" customWidth="1"/>
    <col min="11779" max="11779" width="19.44140625" style="494" customWidth="1"/>
    <col min="11780" max="11780" width="15.6640625" style="494" customWidth="1"/>
    <col min="11781" max="11781" width="16.109375" style="494" bestFit="1" customWidth="1"/>
    <col min="11782" max="11782" width="18.33203125" style="494" bestFit="1" customWidth="1"/>
    <col min="11783" max="11783" width="16.88671875" style="494" customWidth="1"/>
    <col min="11784" max="11784" width="14.109375" style="494" customWidth="1"/>
    <col min="11785" max="11785" width="12" style="494" bestFit="1" customWidth="1"/>
    <col min="11786" max="11786" width="18.33203125" style="494" customWidth="1"/>
    <col min="11787" max="11787" width="12.44140625" style="494" customWidth="1"/>
    <col min="11788" max="11788" width="20" style="494" customWidth="1"/>
    <col min="11789" max="11789" width="11.5546875" style="494"/>
    <col min="11790" max="11790" width="15.6640625" style="494" bestFit="1" customWidth="1"/>
    <col min="11791" max="11791" width="12.6640625" style="494" bestFit="1" customWidth="1"/>
    <col min="11792" max="11792" width="11.5546875" style="494" bestFit="1"/>
    <col min="11793" max="12032" width="11.5546875" style="494"/>
    <col min="12033" max="12033" width="20.33203125" style="494" customWidth="1"/>
    <col min="12034" max="12034" width="30.44140625" style="494" customWidth="1"/>
    <col min="12035" max="12035" width="19.44140625" style="494" customWidth="1"/>
    <col min="12036" max="12036" width="15.6640625" style="494" customWidth="1"/>
    <col min="12037" max="12037" width="16.109375" style="494" bestFit="1" customWidth="1"/>
    <col min="12038" max="12038" width="18.33203125" style="494" bestFit="1" customWidth="1"/>
    <col min="12039" max="12039" width="16.88671875" style="494" customWidth="1"/>
    <col min="12040" max="12040" width="14.109375" style="494" customWidth="1"/>
    <col min="12041" max="12041" width="12" style="494" bestFit="1" customWidth="1"/>
    <col min="12042" max="12042" width="18.33203125" style="494" customWidth="1"/>
    <col min="12043" max="12043" width="12.44140625" style="494" customWidth="1"/>
    <col min="12044" max="12044" width="20" style="494" customWidth="1"/>
    <col min="12045" max="12045" width="11.5546875" style="494"/>
    <col min="12046" max="12046" width="15.6640625" style="494" bestFit="1" customWidth="1"/>
    <col min="12047" max="12047" width="12.6640625" style="494" bestFit="1" customWidth="1"/>
    <col min="12048" max="12048" width="11.5546875" style="494" bestFit="1"/>
    <col min="12049" max="12288" width="11.5546875" style="494"/>
    <col min="12289" max="12289" width="20.33203125" style="494" customWidth="1"/>
    <col min="12290" max="12290" width="30.44140625" style="494" customWidth="1"/>
    <col min="12291" max="12291" width="19.44140625" style="494" customWidth="1"/>
    <col min="12292" max="12292" width="15.6640625" style="494" customWidth="1"/>
    <col min="12293" max="12293" width="16.109375" style="494" bestFit="1" customWidth="1"/>
    <col min="12294" max="12294" width="18.33203125" style="494" bestFit="1" customWidth="1"/>
    <col min="12295" max="12295" width="16.88671875" style="494" customWidth="1"/>
    <col min="12296" max="12296" width="14.109375" style="494" customWidth="1"/>
    <col min="12297" max="12297" width="12" style="494" bestFit="1" customWidth="1"/>
    <col min="12298" max="12298" width="18.33203125" style="494" customWidth="1"/>
    <col min="12299" max="12299" width="12.44140625" style="494" customWidth="1"/>
    <col min="12300" max="12300" width="20" style="494" customWidth="1"/>
    <col min="12301" max="12301" width="11.5546875" style="494"/>
    <col min="12302" max="12302" width="15.6640625" style="494" bestFit="1" customWidth="1"/>
    <col min="12303" max="12303" width="12.6640625" style="494" bestFit="1" customWidth="1"/>
    <col min="12304" max="12304" width="11.5546875" style="494" bestFit="1"/>
    <col min="12305" max="12544" width="11.5546875" style="494"/>
    <col min="12545" max="12545" width="20.33203125" style="494" customWidth="1"/>
    <col min="12546" max="12546" width="30.44140625" style="494" customWidth="1"/>
    <col min="12547" max="12547" width="19.44140625" style="494" customWidth="1"/>
    <col min="12548" max="12548" width="15.6640625" style="494" customWidth="1"/>
    <col min="12549" max="12549" width="16.109375" style="494" bestFit="1" customWidth="1"/>
    <col min="12550" max="12550" width="18.33203125" style="494" bestFit="1" customWidth="1"/>
    <col min="12551" max="12551" width="16.88671875" style="494" customWidth="1"/>
    <col min="12552" max="12552" width="14.109375" style="494" customWidth="1"/>
    <col min="12553" max="12553" width="12" style="494" bestFit="1" customWidth="1"/>
    <col min="12554" max="12554" width="18.33203125" style="494" customWidth="1"/>
    <col min="12555" max="12555" width="12.44140625" style="494" customWidth="1"/>
    <col min="12556" max="12556" width="20" style="494" customWidth="1"/>
    <col min="12557" max="12557" width="11.5546875" style="494"/>
    <col min="12558" max="12558" width="15.6640625" style="494" bestFit="1" customWidth="1"/>
    <col min="12559" max="12559" width="12.6640625" style="494" bestFit="1" customWidth="1"/>
    <col min="12560" max="12560" width="11.5546875" style="494" bestFit="1"/>
    <col min="12561" max="12800" width="11.5546875" style="494"/>
    <col min="12801" max="12801" width="20.33203125" style="494" customWidth="1"/>
    <col min="12802" max="12802" width="30.44140625" style="494" customWidth="1"/>
    <col min="12803" max="12803" width="19.44140625" style="494" customWidth="1"/>
    <col min="12804" max="12804" width="15.6640625" style="494" customWidth="1"/>
    <col min="12805" max="12805" width="16.109375" style="494" bestFit="1" customWidth="1"/>
    <col min="12806" max="12806" width="18.33203125" style="494" bestFit="1" customWidth="1"/>
    <col min="12807" max="12807" width="16.88671875" style="494" customWidth="1"/>
    <col min="12808" max="12808" width="14.109375" style="494" customWidth="1"/>
    <col min="12809" max="12809" width="12" style="494" bestFit="1" customWidth="1"/>
    <col min="12810" max="12810" width="18.33203125" style="494" customWidth="1"/>
    <col min="12811" max="12811" width="12.44140625" style="494" customWidth="1"/>
    <col min="12812" max="12812" width="20" style="494" customWidth="1"/>
    <col min="12813" max="12813" width="11.5546875" style="494"/>
    <col min="12814" max="12814" width="15.6640625" style="494" bestFit="1" customWidth="1"/>
    <col min="12815" max="12815" width="12.6640625" style="494" bestFit="1" customWidth="1"/>
    <col min="12816" max="12816" width="11.5546875" style="494" bestFit="1"/>
    <col min="12817" max="13056" width="11.5546875" style="494"/>
    <col min="13057" max="13057" width="20.33203125" style="494" customWidth="1"/>
    <col min="13058" max="13058" width="30.44140625" style="494" customWidth="1"/>
    <col min="13059" max="13059" width="19.44140625" style="494" customWidth="1"/>
    <col min="13060" max="13060" width="15.6640625" style="494" customWidth="1"/>
    <col min="13061" max="13061" width="16.109375" style="494" bestFit="1" customWidth="1"/>
    <col min="13062" max="13062" width="18.33203125" style="494" bestFit="1" customWidth="1"/>
    <col min="13063" max="13063" width="16.88671875" style="494" customWidth="1"/>
    <col min="13064" max="13064" width="14.109375" style="494" customWidth="1"/>
    <col min="13065" max="13065" width="12" style="494" bestFit="1" customWidth="1"/>
    <col min="13066" max="13066" width="18.33203125" style="494" customWidth="1"/>
    <col min="13067" max="13067" width="12.44140625" style="494" customWidth="1"/>
    <col min="13068" max="13068" width="20" style="494" customWidth="1"/>
    <col min="13069" max="13069" width="11.5546875" style="494"/>
    <col min="13070" max="13070" width="15.6640625" style="494" bestFit="1" customWidth="1"/>
    <col min="13071" max="13071" width="12.6640625" style="494" bestFit="1" customWidth="1"/>
    <col min="13072" max="13072" width="11.5546875" style="494" bestFit="1"/>
    <col min="13073" max="13312" width="11.5546875" style="494"/>
    <col min="13313" max="13313" width="20.33203125" style="494" customWidth="1"/>
    <col min="13314" max="13314" width="30.44140625" style="494" customWidth="1"/>
    <col min="13315" max="13315" width="19.44140625" style="494" customWidth="1"/>
    <col min="13316" max="13316" width="15.6640625" style="494" customWidth="1"/>
    <col min="13317" max="13317" width="16.109375" style="494" bestFit="1" customWidth="1"/>
    <col min="13318" max="13318" width="18.33203125" style="494" bestFit="1" customWidth="1"/>
    <col min="13319" max="13319" width="16.88671875" style="494" customWidth="1"/>
    <col min="13320" max="13320" width="14.109375" style="494" customWidth="1"/>
    <col min="13321" max="13321" width="12" style="494" bestFit="1" customWidth="1"/>
    <col min="13322" max="13322" width="18.33203125" style="494" customWidth="1"/>
    <col min="13323" max="13323" width="12.44140625" style="494" customWidth="1"/>
    <col min="13324" max="13324" width="20" style="494" customWidth="1"/>
    <col min="13325" max="13325" width="11.5546875" style="494"/>
    <col min="13326" max="13326" width="15.6640625" style="494" bestFit="1" customWidth="1"/>
    <col min="13327" max="13327" width="12.6640625" style="494" bestFit="1" customWidth="1"/>
    <col min="13328" max="13328" width="11.5546875" style="494" bestFit="1"/>
    <col min="13329" max="13568" width="11.5546875" style="494"/>
    <col min="13569" max="13569" width="20.33203125" style="494" customWidth="1"/>
    <col min="13570" max="13570" width="30.44140625" style="494" customWidth="1"/>
    <col min="13571" max="13571" width="19.44140625" style="494" customWidth="1"/>
    <col min="13572" max="13572" width="15.6640625" style="494" customWidth="1"/>
    <col min="13573" max="13573" width="16.109375" style="494" bestFit="1" customWidth="1"/>
    <col min="13574" max="13574" width="18.33203125" style="494" bestFit="1" customWidth="1"/>
    <col min="13575" max="13575" width="16.88671875" style="494" customWidth="1"/>
    <col min="13576" max="13576" width="14.109375" style="494" customWidth="1"/>
    <col min="13577" max="13577" width="12" style="494" bestFit="1" customWidth="1"/>
    <col min="13578" max="13578" width="18.33203125" style="494" customWidth="1"/>
    <col min="13579" max="13579" width="12.44140625" style="494" customWidth="1"/>
    <col min="13580" max="13580" width="20" style="494" customWidth="1"/>
    <col min="13581" max="13581" width="11.5546875" style="494"/>
    <col min="13582" max="13582" width="15.6640625" style="494" bestFit="1" customWidth="1"/>
    <col min="13583" max="13583" width="12.6640625" style="494" bestFit="1" customWidth="1"/>
    <col min="13584" max="13584" width="11.5546875" style="494" bestFit="1"/>
    <col min="13585" max="13824" width="11.5546875" style="494"/>
    <col min="13825" max="13825" width="20.33203125" style="494" customWidth="1"/>
    <col min="13826" max="13826" width="30.44140625" style="494" customWidth="1"/>
    <col min="13827" max="13827" width="19.44140625" style="494" customWidth="1"/>
    <col min="13828" max="13828" width="15.6640625" style="494" customWidth="1"/>
    <col min="13829" max="13829" width="16.109375" style="494" bestFit="1" customWidth="1"/>
    <col min="13830" max="13830" width="18.33203125" style="494" bestFit="1" customWidth="1"/>
    <col min="13831" max="13831" width="16.88671875" style="494" customWidth="1"/>
    <col min="13832" max="13832" width="14.109375" style="494" customWidth="1"/>
    <col min="13833" max="13833" width="12" style="494" bestFit="1" customWidth="1"/>
    <col min="13834" max="13834" width="18.33203125" style="494" customWidth="1"/>
    <col min="13835" max="13835" width="12.44140625" style="494" customWidth="1"/>
    <col min="13836" max="13836" width="20" style="494" customWidth="1"/>
    <col min="13837" max="13837" width="11.5546875" style="494"/>
    <col min="13838" max="13838" width="15.6640625" style="494" bestFit="1" customWidth="1"/>
    <col min="13839" max="13839" width="12.6640625" style="494" bestFit="1" customWidth="1"/>
    <col min="13840" max="13840" width="11.5546875" style="494" bestFit="1"/>
    <col min="13841" max="14080" width="11.5546875" style="494"/>
    <col min="14081" max="14081" width="20.33203125" style="494" customWidth="1"/>
    <col min="14082" max="14082" width="30.44140625" style="494" customWidth="1"/>
    <col min="14083" max="14083" width="19.44140625" style="494" customWidth="1"/>
    <col min="14084" max="14084" width="15.6640625" style="494" customWidth="1"/>
    <col min="14085" max="14085" width="16.109375" style="494" bestFit="1" customWidth="1"/>
    <col min="14086" max="14086" width="18.33203125" style="494" bestFit="1" customWidth="1"/>
    <col min="14087" max="14087" width="16.88671875" style="494" customWidth="1"/>
    <col min="14088" max="14088" width="14.109375" style="494" customWidth="1"/>
    <col min="14089" max="14089" width="12" style="494" bestFit="1" customWidth="1"/>
    <col min="14090" max="14090" width="18.33203125" style="494" customWidth="1"/>
    <col min="14091" max="14091" width="12.44140625" style="494" customWidth="1"/>
    <col min="14092" max="14092" width="20" style="494" customWidth="1"/>
    <col min="14093" max="14093" width="11.5546875" style="494"/>
    <col min="14094" max="14094" width="15.6640625" style="494" bestFit="1" customWidth="1"/>
    <col min="14095" max="14095" width="12.6640625" style="494" bestFit="1" customWidth="1"/>
    <col min="14096" max="14096" width="11.5546875" style="494" bestFit="1"/>
    <col min="14097" max="14336" width="11.5546875" style="494"/>
    <col min="14337" max="14337" width="20.33203125" style="494" customWidth="1"/>
    <col min="14338" max="14338" width="30.44140625" style="494" customWidth="1"/>
    <col min="14339" max="14339" width="19.44140625" style="494" customWidth="1"/>
    <col min="14340" max="14340" width="15.6640625" style="494" customWidth="1"/>
    <col min="14341" max="14341" width="16.109375" style="494" bestFit="1" customWidth="1"/>
    <col min="14342" max="14342" width="18.33203125" style="494" bestFit="1" customWidth="1"/>
    <col min="14343" max="14343" width="16.88671875" style="494" customWidth="1"/>
    <col min="14344" max="14344" width="14.109375" style="494" customWidth="1"/>
    <col min="14345" max="14345" width="12" style="494" bestFit="1" customWidth="1"/>
    <col min="14346" max="14346" width="18.33203125" style="494" customWidth="1"/>
    <col min="14347" max="14347" width="12.44140625" style="494" customWidth="1"/>
    <col min="14348" max="14348" width="20" style="494" customWidth="1"/>
    <col min="14349" max="14349" width="11.5546875" style="494"/>
    <col min="14350" max="14350" width="15.6640625" style="494" bestFit="1" customWidth="1"/>
    <col min="14351" max="14351" width="12.6640625" style="494" bestFit="1" customWidth="1"/>
    <col min="14352" max="14352" width="11.5546875" style="494" bestFit="1"/>
    <col min="14353" max="14592" width="11.5546875" style="494"/>
    <col min="14593" max="14593" width="20.33203125" style="494" customWidth="1"/>
    <col min="14594" max="14594" width="30.44140625" style="494" customWidth="1"/>
    <col min="14595" max="14595" width="19.44140625" style="494" customWidth="1"/>
    <col min="14596" max="14596" width="15.6640625" style="494" customWidth="1"/>
    <col min="14597" max="14597" width="16.109375" style="494" bestFit="1" customWidth="1"/>
    <col min="14598" max="14598" width="18.33203125" style="494" bestFit="1" customWidth="1"/>
    <col min="14599" max="14599" width="16.88671875" style="494" customWidth="1"/>
    <col min="14600" max="14600" width="14.109375" style="494" customWidth="1"/>
    <col min="14601" max="14601" width="12" style="494" bestFit="1" customWidth="1"/>
    <col min="14602" max="14602" width="18.33203125" style="494" customWidth="1"/>
    <col min="14603" max="14603" width="12.44140625" style="494" customWidth="1"/>
    <col min="14604" max="14604" width="20" style="494" customWidth="1"/>
    <col min="14605" max="14605" width="11.5546875" style="494"/>
    <col min="14606" max="14606" width="15.6640625" style="494" bestFit="1" customWidth="1"/>
    <col min="14607" max="14607" width="12.6640625" style="494" bestFit="1" customWidth="1"/>
    <col min="14608" max="14608" width="11.5546875" style="494" bestFit="1"/>
    <col min="14609" max="14848" width="11.5546875" style="494"/>
    <col min="14849" max="14849" width="20.33203125" style="494" customWidth="1"/>
    <col min="14850" max="14850" width="30.44140625" style="494" customWidth="1"/>
    <col min="14851" max="14851" width="19.44140625" style="494" customWidth="1"/>
    <col min="14852" max="14852" width="15.6640625" style="494" customWidth="1"/>
    <col min="14853" max="14853" width="16.109375" style="494" bestFit="1" customWidth="1"/>
    <col min="14854" max="14854" width="18.33203125" style="494" bestFit="1" customWidth="1"/>
    <col min="14855" max="14855" width="16.88671875" style="494" customWidth="1"/>
    <col min="14856" max="14856" width="14.109375" style="494" customWidth="1"/>
    <col min="14857" max="14857" width="12" style="494" bestFit="1" customWidth="1"/>
    <col min="14858" max="14858" width="18.33203125" style="494" customWidth="1"/>
    <col min="14859" max="14859" width="12.44140625" style="494" customWidth="1"/>
    <col min="14860" max="14860" width="20" style="494" customWidth="1"/>
    <col min="14861" max="14861" width="11.5546875" style="494"/>
    <col min="14862" max="14862" width="15.6640625" style="494" bestFit="1" customWidth="1"/>
    <col min="14863" max="14863" width="12.6640625" style="494" bestFit="1" customWidth="1"/>
    <col min="14864" max="14864" width="11.5546875" style="494" bestFit="1"/>
    <col min="14865" max="15104" width="11.5546875" style="494"/>
    <col min="15105" max="15105" width="20.33203125" style="494" customWidth="1"/>
    <col min="15106" max="15106" width="30.44140625" style="494" customWidth="1"/>
    <col min="15107" max="15107" width="19.44140625" style="494" customWidth="1"/>
    <col min="15108" max="15108" width="15.6640625" style="494" customWidth="1"/>
    <col min="15109" max="15109" width="16.109375" style="494" bestFit="1" customWidth="1"/>
    <col min="15110" max="15110" width="18.33203125" style="494" bestFit="1" customWidth="1"/>
    <col min="15111" max="15111" width="16.88671875" style="494" customWidth="1"/>
    <col min="15112" max="15112" width="14.109375" style="494" customWidth="1"/>
    <col min="15113" max="15113" width="12" style="494" bestFit="1" customWidth="1"/>
    <col min="15114" max="15114" width="18.33203125" style="494" customWidth="1"/>
    <col min="15115" max="15115" width="12.44140625" style="494" customWidth="1"/>
    <col min="15116" max="15116" width="20" style="494" customWidth="1"/>
    <col min="15117" max="15117" width="11.5546875" style="494"/>
    <col min="15118" max="15118" width="15.6640625" style="494" bestFit="1" customWidth="1"/>
    <col min="15119" max="15119" width="12.6640625" style="494" bestFit="1" customWidth="1"/>
    <col min="15120" max="15120" width="11.5546875" style="494" bestFit="1"/>
    <col min="15121" max="15360" width="11.5546875" style="494"/>
    <col min="15361" max="15361" width="20.33203125" style="494" customWidth="1"/>
    <col min="15362" max="15362" width="30.44140625" style="494" customWidth="1"/>
    <col min="15363" max="15363" width="19.44140625" style="494" customWidth="1"/>
    <col min="15364" max="15364" width="15.6640625" style="494" customWidth="1"/>
    <col min="15365" max="15365" width="16.109375" style="494" bestFit="1" customWidth="1"/>
    <col min="15366" max="15366" width="18.33203125" style="494" bestFit="1" customWidth="1"/>
    <col min="15367" max="15367" width="16.88671875" style="494" customWidth="1"/>
    <col min="15368" max="15368" width="14.109375" style="494" customWidth="1"/>
    <col min="15369" max="15369" width="12" style="494" bestFit="1" customWidth="1"/>
    <col min="15370" max="15370" width="18.33203125" style="494" customWidth="1"/>
    <col min="15371" max="15371" width="12.44140625" style="494" customWidth="1"/>
    <col min="15372" max="15372" width="20" style="494" customWidth="1"/>
    <col min="15373" max="15373" width="11.5546875" style="494"/>
    <col min="15374" max="15374" width="15.6640625" style="494" bestFit="1" customWidth="1"/>
    <col min="15375" max="15375" width="12.6640625" style="494" bestFit="1" customWidth="1"/>
    <col min="15376" max="15376" width="11.5546875" style="494" bestFit="1"/>
    <col min="15377" max="15616" width="11.5546875" style="494"/>
    <col min="15617" max="15617" width="20.33203125" style="494" customWidth="1"/>
    <col min="15618" max="15618" width="30.44140625" style="494" customWidth="1"/>
    <col min="15619" max="15619" width="19.44140625" style="494" customWidth="1"/>
    <col min="15620" max="15620" width="15.6640625" style="494" customWidth="1"/>
    <col min="15621" max="15621" width="16.109375" style="494" bestFit="1" customWidth="1"/>
    <col min="15622" max="15622" width="18.33203125" style="494" bestFit="1" customWidth="1"/>
    <col min="15623" max="15623" width="16.88671875" style="494" customWidth="1"/>
    <col min="15624" max="15624" width="14.109375" style="494" customWidth="1"/>
    <col min="15625" max="15625" width="12" style="494" bestFit="1" customWidth="1"/>
    <col min="15626" max="15626" width="18.33203125" style="494" customWidth="1"/>
    <col min="15627" max="15627" width="12.44140625" style="494" customWidth="1"/>
    <col min="15628" max="15628" width="20" style="494" customWidth="1"/>
    <col min="15629" max="15629" width="11.5546875" style="494"/>
    <col min="15630" max="15630" width="15.6640625" style="494" bestFit="1" customWidth="1"/>
    <col min="15631" max="15631" width="12.6640625" style="494" bestFit="1" customWidth="1"/>
    <col min="15632" max="15632" width="11.5546875" style="494" bestFit="1"/>
    <col min="15633" max="15872" width="11.5546875" style="494"/>
    <col min="15873" max="15873" width="20.33203125" style="494" customWidth="1"/>
    <col min="15874" max="15874" width="30.44140625" style="494" customWidth="1"/>
    <col min="15875" max="15875" width="19.44140625" style="494" customWidth="1"/>
    <col min="15876" max="15876" width="15.6640625" style="494" customWidth="1"/>
    <col min="15877" max="15877" width="16.109375" style="494" bestFit="1" customWidth="1"/>
    <col min="15878" max="15878" width="18.33203125" style="494" bestFit="1" customWidth="1"/>
    <col min="15879" max="15879" width="16.88671875" style="494" customWidth="1"/>
    <col min="15880" max="15880" width="14.109375" style="494" customWidth="1"/>
    <col min="15881" max="15881" width="12" style="494" bestFit="1" customWidth="1"/>
    <col min="15882" max="15882" width="18.33203125" style="494" customWidth="1"/>
    <col min="15883" max="15883" width="12.44140625" style="494" customWidth="1"/>
    <col min="15884" max="15884" width="20" style="494" customWidth="1"/>
    <col min="15885" max="15885" width="11.5546875" style="494"/>
    <col min="15886" max="15886" width="15.6640625" style="494" bestFit="1" customWidth="1"/>
    <col min="15887" max="15887" width="12.6640625" style="494" bestFit="1" customWidth="1"/>
    <col min="15888" max="15888" width="11.5546875" style="494" bestFit="1"/>
    <col min="15889" max="16128" width="11.5546875" style="494"/>
    <col min="16129" max="16129" width="20.33203125" style="494" customWidth="1"/>
    <col min="16130" max="16130" width="30.44140625" style="494" customWidth="1"/>
    <col min="16131" max="16131" width="19.44140625" style="494" customWidth="1"/>
    <col min="16132" max="16132" width="15.6640625" style="494" customWidth="1"/>
    <col min="16133" max="16133" width="16.109375" style="494" bestFit="1" customWidth="1"/>
    <col min="16134" max="16134" width="18.33203125" style="494" bestFit="1" customWidth="1"/>
    <col min="16135" max="16135" width="16.88671875" style="494" customWidth="1"/>
    <col min="16136" max="16136" width="14.109375" style="494" customWidth="1"/>
    <col min="16137" max="16137" width="12" style="494" bestFit="1" customWidth="1"/>
    <col min="16138" max="16138" width="18.33203125" style="494" customWidth="1"/>
    <col min="16139" max="16139" width="12.44140625" style="494" customWidth="1"/>
    <col min="16140" max="16140" width="20" style="494" customWidth="1"/>
    <col min="16141" max="16141" width="11.5546875" style="494"/>
    <col min="16142" max="16142" width="15.6640625" style="494" bestFit="1" customWidth="1"/>
    <col min="16143" max="16143" width="12.6640625" style="494" bestFit="1" customWidth="1"/>
    <col min="16144" max="16144" width="11.5546875" style="494" bestFit="1"/>
    <col min="16145" max="16384" width="11.5546875" style="494"/>
  </cols>
  <sheetData>
    <row r="1" spans="1:14" ht="19.5" customHeight="1" x14ac:dyDescent="0.35">
      <c r="A1" s="455"/>
      <c r="B1" s="455"/>
      <c r="C1" s="455"/>
      <c r="D1" s="455"/>
      <c r="E1" s="455"/>
      <c r="F1" s="455"/>
      <c r="G1" s="455"/>
      <c r="H1" s="455"/>
      <c r="I1" s="456"/>
      <c r="J1" s="456"/>
      <c r="K1" s="456"/>
      <c r="L1" s="455"/>
      <c r="M1" s="455"/>
      <c r="N1" s="457"/>
    </row>
    <row r="2" spans="1:14" ht="17.399999999999999" x14ac:dyDescent="0.35">
      <c r="A2" s="459" t="s">
        <v>2</v>
      </c>
      <c r="B2" s="459"/>
      <c r="C2" s="459"/>
      <c r="D2" s="459"/>
      <c r="E2" s="459"/>
      <c r="F2" s="459"/>
      <c r="G2" s="459"/>
      <c r="H2" s="459"/>
      <c r="I2" s="456"/>
      <c r="J2" s="456"/>
      <c r="K2" s="456"/>
      <c r="L2" s="455"/>
      <c r="M2" s="455"/>
      <c r="N2" s="457"/>
    </row>
    <row r="3" spans="1:14" ht="17.399999999999999" x14ac:dyDescent="0.35">
      <c r="A3" s="460" t="s">
        <v>656</v>
      </c>
      <c r="B3" s="460"/>
      <c r="C3" s="460"/>
      <c r="D3" s="460"/>
      <c r="E3" s="460"/>
      <c r="F3" s="460"/>
      <c r="G3" s="460"/>
      <c r="H3" s="460"/>
      <c r="I3" s="456"/>
      <c r="J3" s="456"/>
      <c r="K3" s="456"/>
      <c r="L3" s="455"/>
      <c r="M3" s="455"/>
      <c r="N3" s="457"/>
    </row>
    <row r="4" spans="1:14" ht="9.75" customHeight="1" x14ac:dyDescent="0.35">
      <c r="A4" s="461"/>
      <c r="B4" s="455"/>
      <c r="C4" s="455"/>
      <c r="D4" s="455"/>
      <c r="E4" s="455"/>
      <c r="F4" s="455"/>
      <c r="G4" s="455"/>
      <c r="H4" s="462"/>
      <c r="I4" s="463"/>
      <c r="J4" s="456"/>
      <c r="K4" s="456"/>
      <c r="L4" s="455"/>
      <c r="M4" s="455"/>
      <c r="N4" s="457"/>
    </row>
    <row r="5" spans="1:14" ht="17.399999999999999" x14ac:dyDescent="0.35">
      <c r="A5" s="464" t="s">
        <v>10</v>
      </c>
      <c r="B5" s="455"/>
      <c r="C5" s="455"/>
      <c r="D5" s="455"/>
      <c r="E5" s="455"/>
      <c r="F5" s="455"/>
      <c r="G5" s="455"/>
      <c r="H5" s="462"/>
      <c r="I5" s="456"/>
      <c r="J5" s="456"/>
      <c r="K5" s="456"/>
      <c r="L5" s="455"/>
      <c r="M5" s="455"/>
      <c r="N5" s="457"/>
    </row>
    <row r="6" spans="1:14" ht="15" customHeight="1" x14ac:dyDescent="0.35">
      <c r="A6" s="465" t="s">
        <v>657</v>
      </c>
      <c r="B6" s="465"/>
      <c r="C6" s="465"/>
      <c r="D6" s="465"/>
      <c r="E6" s="465"/>
      <c r="F6" s="465"/>
      <c r="G6" s="465"/>
      <c r="H6" s="465"/>
      <c r="I6" s="456"/>
      <c r="J6" s="456"/>
      <c r="K6" s="456"/>
      <c r="L6" s="455"/>
      <c r="M6" s="455"/>
      <c r="N6" s="457"/>
    </row>
    <row r="7" spans="1:14" ht="15" customHeight="1" x14ac:dyDescent="0.35">
      <c r="A7" s="465"/>
      <c r="B7" s="465"/>
      <c r="C7" s="465"/>
      <c r="D7" s="465"/>
      <c r="E7" s="465"/>
      <c r="F7" s="465"/>
      <c r="G7" s="465"/>
      <c r="H7" s="465"/>
      <c r="I7" s="456"/>
      <c r="J7" s="456"/>
      <c r="K7" s="456"/>
      <c r="L7" s="455"/>
      <c r="M7" s="455"/>
      <c r="N7" s="457"/>
    </row>
    <row r="8" spans="1:14" ht="15" customHeight="1" x14ac:dyDescent="0.35">
      <c r="A8" s="465"/>
      <c r="B8" s="465"/>
      <c r="C8" s="465"/>
      <c r="D8" s="465"/>
      <c r="E8" s="465"/>
      <c r="F8" s="465"/>
      <c r="G8" s="465"/>
      <c r="H8" s="465"/>
      <c r="I8" s="456"/>
      <c r="J8" s="456"/>
      <c r="K8" s="456"/>
      <c r="L8" s="455"/>
      <c r="M8" s="455"/>
      <c r="N8" s="457"/>
    </row>
    <row r="9" spans="1:14" ht="18.75" customHeight="1" x14ac:dyDescent="0.35">
      <c r="A9" s="465"/>
      <c r="B9" s="465"/>
      <c r="C9" s="465"/>
      <c r="D9" s="465"/>
      <c r="E9" s="465"/>
      <c r="F9" s="465"/>
      <c r="G9" s="465"/>
      <c r="H9" s="465"/>
      <c r="I9" s="456"/>
      <c r="J9" s="456"/>
      <c r="K9" s="456"/>
      <c r="L9" s="455"/>
      <c r="M9" s="455"/>
      <c r="N9" s="457"/>
    </row>
    <row r="10" spans="1:14" ht="14.25" customHeight="1" x14ac:dyDescent="0.35">
      <c r="A10" s="465"/>
      <c r="B10" s="465"/>
      <c r="C10" s="465"/>
      <c r="D10" s="465"/>
      <c r="E10" s="465"/>
      <c r="F10" s="465"/>
      <c r="G10" s="465"/>
      <c r="H10" s="465"/>
      <c r="I10" s="456"/>
      <c r="J10" s="456"/>
      <c r="K10" s="456"/>
      <c r="L10" s="455"/>
      <c r="M10" s="455"/>
      <c r="N10" s="457"/>
    </row>
    <row r="11" spans="1:14" ht="17.399999999999999" x14ac:dyDescent="0.35">
      <c r="A11" s="455"/>
      <c r="B11" s="455"/>
      <c r="C11" s="455"/>
      <c r="D11" s="455"/>
      <c r="E11" s="455"/>
      <c r="F11" s="455"/>
      <c r="G11" s="455"/>
      <c r="H11" s="455"/>
      <c r="I11" s="466"/>
      <c r="J11" s="456"/>
      <c r="K11" s="456"/>
      <c r="L11" s="455"/>
      <c r="M11" s="455"/>
      <c r="N11" s="457"/>
    </row>
    <row r="12" spans="1:14" ht="17.399999999999999" x14ac:dyDescent="0.35">
      <c r="A12" s="461" t="s">
        <v>22</v>
      </c>
      <c r="B12" s="455"/>
      <c r="C12" s="455"/>
      <c r="D12" s="455"/>
      <c r="E12" s="455"/>
      <c r="F12" s="455"/>
      <c r="G12" s="455"/>
      <c r="H12" s="462"/>
      <c r="I12" s="463"/>
      <c r="J12" s="456"/>
      <c r="K12" s="456"/>
      <c r="L12" s="455"/>
      <c r="M12" s="455"/>
      <c r="N12" s="457"/>
    </row>
    <row r="13" spans="1:14" ht="9.75" customHeight="1" x14ac:dyDescent="0.35">
      <c r="A13" s="461"/>
      <c r="B13" s="455"/>
      <c r="C13" s="455"/>
      <c r="D13" s="455"/>
      <c r="E13" s="455"/>
      <c r="F13" s="455"/>
      <c r="G13" s="455"/>
      <c r="H13" s="462"/>
      <c r="I13" s="463"/>
      <c r="J13" s="456"/>
      <c r="K13" s="456"/>
      <c r="L13" s="455"/>
      <c r="M13" s="455"/>
      <c r="N13" s="457"/>
    </row>
    <row r="14" spans="1:14" ht="15" customHeight="1" x14ac:dyDescent="0.35">
      <c r="A14" s="465" t="s">
        <v>658</v>
      </c>
      <c r="B14" s="465"/>
      <c r="C14" s="465"/>
      <c r="D14" s="465"/>
      <c r="E14" s="465"/>
      <c r="F14" s="465"/>
      <c r="G14" s="465"/>
      <c r="H14" s="465"/>
      <c r="I14" s="463"/>
      <c r="J14" s="456"/>
      <c r="K14" s="456"/>
      <c r="L14" s="455"/>
      <c r="M14" s="455"/>
      <c r="N14" s="457"/>
    </row>
    <row r="15" spans="1:14" ht="39.75" customHeight="1" x14ac:dyDescent="0.35">
      <c r="A15" s="465"/>
      <c r="B15" s="465"/>
      <c r="C15" s="465"/>
      <c r="D15" s="465"/>
      <c r="E15" s="465"/>
      <c r="F15" s="465"/>
      <c r="G15" s="465"/>
      <c r="H15" s="465"/>
      <c r="I15" s="463"/>
      <c r="J15" s="456"/>
      <c r="K15" s="456"/>
      <c r="L15" s="455"/>
      <c r="M15" s="455"/>
      <c r="N15" s="457"/>
    </row>
    <row r="16" spans="1:14" ht="12.75" customHeight="1" x14ac:dyDescent="0.35">
      <c r="A16" s="467"/>
      <c r="B16" s="467"/>
      <c r="C16" s="467"/>
      <c r="D16" s="467"/>
      <c r="E16" s="467"/>
      <c r="F16" s="467"/>
      <c r="G16" s="467"/>
      <c r="H16" s="467"/>
      <c r="I16" s="463"/>
      <c r="J16" s="456"/>
      <c r="K16" s="456"/>
      <c r="L16" s="455"/>
      <c r="M16" s="455"/>
      <c r="N16" s="457"/>
    </row>
    <row r="17" spans="1:14" ht="12.75" customHeight="1" x14ac:dyDescent="0.35">
      <c r="A17" s="461" t="s">
        <v>32</v>
      </c>
      <c r="B17" s="467"/>
      <c r="C17" s="467"/>
      <c r="D17" s="467"/>
      <c r="E17" s="467"/>
      <c r="F17" s="467"/>
      <c r="G17" s="467"/>
      <c r="H17" s="467"/>
      <c r="I17" s="463"/>
      <c r="J17" s="456"/>
      <c r="K17" s="456"/>
      <c r="L17" s="455"/>
      <c r="M17" s="455"/>
      <c r="N17" s="457"/>
    </row>
    <row r="18" spans="1:14" ht="15" x14ac:dyDescent="0.35">
      <c r="A18" s="455"/>
      <c r="B18" s="455"/>
      <c r="C18" s="455"/>
      <c r="D18" s="455"/>
      <c r="E18" s="455"/>
      <c r="F18" s="455"/>
      <c r="G18" s="455"/>
      <c r="H18" s="455"/>
      <c r="I18" s="463"/>
      <c r="J18" s="456"/>
      <c r="K18" s="456"/>
      <c r="L18" s="455"/>
      <c r="M18" s="455"/>
      <c r="N18" s="457"/>
    </row>
    <row r="19" spans="1:14" ht="15" customHeight="1" x14ac:dyDescent="0.35">
      <c r="A19" s="465" t="s">
        <v>659</v>
      </c>
      <c r="B19" s="465"/>
      <c r="C19" s="465"/>
      <c r="D19" s="465"/>
      <c r="E19" s="465"/>
      <c r="F19" s="465"/>
      <c r="G19" s="465"/>
      <c r="H19" s="465"/>
      <c r="I19" s="463"/>
      <c r="J19" s="456"/>
      <c r="K19" s="456"/>
      <c r="L19" s="455"/>
      <c r="M19" s="455"/>
      <c r="N19" s="457"/>
    </row>
    <row r="20" spans="1:14" ht="12.75" customHeight="1" x14ac:dyDescent="0.35">
      <c r="A20" s="465"/>
      <c r="B20" s="465"/>
      <c r="C20" s="465"/>
      <c r="D20" s="465"/>
      <c r="E20" s="465"/>
      <c r="F20" s="465"/>
      <c r="G20" s="465"/>
      <c r="H20" s="465"/>
      <c r="I20" s="463"/>
      <c r="J20" s="456"/>
      <c r="K20" s="456"/>
      <c r="L20" s="455"/>
      <c r="M20" s="455"/>
      <c r="N20" s="457"/>
    </row>
    <row r="21" spans="1:14" ht="15.75" customHeight="1" x14ac:dyDescent="0.35">
      <c r="A21" s="465"/>
      <c r="B21" s="465"/>
      <c r="C21" s="465"/>
      <c r="D21" s="465"/>
      <c r="E21" s="465"/>
      <c r="F21" s="465"/>
      <c r="G21" s="465"/>
      <c r="H21" s="465"/>
      <c r="I21" s="463"/>
      <c r="J21" s="456"/>
      <c r="K21" s="456"/>
      <c r="L21" s="455"/>
      <c r="M21" s="455"/>
      <c r="N21" s="457"/>
    </row>
    <row r="22" spans="1:14" ht="12.75" customHeight="1" x14ac:dyDescent="0.35">
      <c r="A22" s="465"/>
      <c r="B22" s="465"/>
      <c r="C22" s="465"/>
      <c r="D22" s="465"/>
      <c r="E22" s="465"/>
      <c r="F22" s="465"/>
      <c r="G22" s="465"/>
      <c r="H22" s="465"/>
      <c r="I22" s="463"/>
      <c r="J22" s="456"/>
      <c r="K22" s="456"/>
      <c r="L22" s="455"/>
      <c r="M22" s="455"/>
      <c r="N22" s="457"/>
    </row>
    <row r="23" spans="1:14" ht="15.75" customHeight="1" x14ac:dyDescent="0.35">
      <c r="A23" s="465"/>
      <c r="B23" s="465"/>
      <c r="C23" s="465"/>
      <c r="D23" s="465"/>
      <c r="E23" s="465"/>
      <c r="F23" s="465"/>
      <c r="G23" s="465"/>
      <c r="H23" s="465"/>
      <c r="I23" s="463"/>
      <c r="J23" s="456"/>
      <c r="K23" s="456"/>
      <c r="L23" s="455"/>
      <c r="M23" s="455"/>
      <c r="N23" s="457"/>
    </row>
    <row r="24" spans="1:14" ht="17.399999999999999" x14ac:dyDescent="0.35">
      <c r="A24" s="468" t="s">
        <v>42</v>
      </c>
      <c r="B24" s="455"/>
      <c r="C24" s="455"/>
      <c r="D24" s="455"/>
      <c r="E24" s="455"/>
      <c r="F24" s="455"/>
      <c r="G24" s="455"/>
      <c r="H24" s="455"/>
      <c r="I24" s="463"/>
      <c r="J24" s="456"/>
      <c r="K24" s="456"/>
      <c r="L24" s="455"/>
      <c r="M24" s="455"/>
      <c r="N24" s="457"/>
    </row>
    <row r="25" spans="1:14" ht="15" x14ac:dyDescent="0.35">
      <c r="A25" s="455"/>
      <c r="B25" s="455"/>
      <c r="C25" s="455"/>
      <c r="D25" s="455"/>
      <c r="E25" s="455"/>
      <c r="F25" s="455"/>
      <c r="G25" s="455"/>
      <c r="H25" s="462"/>
      <c r="I25" s="463"/>
      <c r="J25" s="456"/>
      <c r="K25" s="456"/>
      <c r="L25" s="455"/>
      <c r="M25" s="455"/>
      <c r="N25" s="457"/>
    </row>
    <row r="26" spans="1:14" ht="15" customHeight="1" x14ac:dyDescent="0.35">
      <c r="A26" s="465" t="s">
        <v>660</v>
      </c>
      <c r="B26" s="465"/>
      <c r="C26" s="465"/>
      <c r="D26" s="465"/>
      <c r="E26" s="465"/>
      <c r="F26" s="465"/>
      <c r="G26" s="465"/>
      <c r="H26" s="465"/>
      <c r="I26" s="463"/>
      <c r="J26" s="456"/>
      <c r="K26" s="456"/>
      <c r="L26" s="455"/>
      <c r="M26" s="455"/>
      <c r="N26" s="457"/>
    </row>
    <row r="27" spans="1:14" ht="15" customHeight="1" x14ac:dyDescent="0.35">
      <c r="A27" s="465"/>
      <c r="B27" s="465"/>
      <c r="C27" s="465"/>
      <c r="D27" s="465"/>
      <c r="E27" s="465"/>
      <c r="F27" s="465"/>
      <c r="G27" s="465"/>
      <c r="H27" s="465"/>
      <c r="I27" s="463"/>
      <c r="J27" s="456"/>
      <c r="K27" s="456"/>
      <c r="L27" s="455"/>
      <c r="M27" s="455"/>
      <c r="N27" s="457"/>
    </row>
    <row r="28" spans="1:14" ht="17.399999999999999" x14ac:dyDescent="0.35">
      <c r="A28" s="468" t="s">
        <v>52</v>
      </c>
      <c r="B28" s="455"/>
      <c r="C28" s="455"/>
      <c r="D28" s="455"/>
      <c r="E28" s="455"/>
      <c r="F28" s="455"/>
      <c r="G28" s="455"/>
      <c r="H28" s="462"/>
      <c r="I28" s="463"/>
      <c r="J28" s="456"/>
      <c r="K28" s="456"/>
      <c r="L28" s="455"/>
      <c r="M28" s="455"/>
      <c r="N28" s="457"/>
    </row>
    <row r="29" spans="1:14" ht="15" x14ac:dyDescent="0.35">
      <c r="A29" s="455" t="s">
        <v>55</v>
      </c>
      <c r="B29" s="455"/>
      <c r="C29" s="455"/>
      <c r="D29" s="455"/>
      <c r="E29" s="455"/>
      <c r="F29" s="455"/>
      <c r="G29" s="455"/>
      <c r="H29" s="462"/>
      <c r="I29" s="463"/>
      <c r="J29" s="456"/>
      <c r="K29" s="456"/>
      <c r="L29" s="455"/>
      <c r="M29" s="455"/>
      <c r="N29" s="457"/>
    </row>
    <row r="30" spans="1:14" ht="15" customHeight="1" x14ac:dyDescent="0.35">
      <c r="A30" s="465" t="s">
        <v>661</v>
      </c>
      <c r="B30" s="465"/>
      <c r="C30" s="465"/>
      <c r="D30" s="465"/>
      <c r="E30" s="465"/>
      <c r="F30" s="465"/>
      <c r="G30" s="465"/>
      <c r="H30" s="465"/>
      <c r="I30" s="463"/>
      <c r="J30" s="456"/>
      <c r="K30" s="456"/>
      <c r="L30" s="455"/>
      <c r="M30" s="455"/>
      <c r="N30" s="457"/>
    </row>
    <row r="31" spans="1:14" ht="15" customHeight="1" x14ac:dyDescent="0.35">
      <c r="A31" s="465"/>
      <c r="B31" s="465"/>
      <c r="C31" s="465"/>
      <c r="D31" s="465"/>
      <c r="E31" s="465"/>
      <c r="F31" s="465"/>
      <c r="G31" s="465"/>
      <c r="H31" s="465"/>
      <c r="I31" s="463"/>
      <c r="J31" s="456"/>
      <c r="K31" s="456"/>
      <c r="L31" s="455"/>
      <c r="M31" s="455"/>
      <c r="N31" s="457"/>
    </row>
    <row r="32" spans="1:14" ht="21" customHeight="1" x14ac:dyDescent="0.35">
      <c r="A32" s="465"/>
      <c r="B32" s="465"/>
      <c r="C32" s="465"/>
      <c r="D32" s="465"/>
      <c r="E32" s="465"/>
      <c r="F32" s="465"/>
      <c r="G32" s="465"/>
      <c r="H32" s="465"/>
      <c r="I32" s="463"/>
      <c r="J32" s="456"/>
      <c r="K32" s="456"/>
      <c r="L32" s="455"/>
      <c r="M32" s="455"/>
      <c r="N32" s="457"/>
    </row>
    <row r="33" spans="1:14" ht="15" x14ac:dyDescent="0.35">
      <c r="A33" s="455"/>
      <c r="B33" s="455"/>
      <c r="C33" s="455"/>
      <c r="D33" s="455"/>
      <c r="E33" s="455"/>
      <c r="F33" s="455"/>
      <c r="G33" s="455"/>
      <c r="H33" s="455"/>
      <c r="I33" s="463"/>
      <c r="J33" s="456"/>
      <c r="K33" s="456"/>
      <c r="L33" s="455"/>
      <c r="M33" s="455"/>
      <c r="N33" s="457"/>
    </row>
    <row r="34" spans="1:14" ht="17.399999999999999" x14ac:dyDescent="0.35">
      <c r="A34" s="468" t="s">
        <v>65</v>
      </c>
      <c r="B34" s="455"/>
      <c r="C34" s="455"/>
      <c r="D34" s="455"/>
      <c r="E34" s="455"/>
      <c r="F34" s="455"/>
      <c r="G34" s="455"/>
      <c r="H34" s="462"/>
      <c r="I34" s="463"/>
      <c r="J34" s="456"/>
      <c r="K34" s="456"/>
      <c r="L34" s="455"/>
      <c r="M34" s="455"/>
      <c r="N34" s="457"/>
    </row>
    <row r="35" spans="1:14" ht="15" x14ac:dyDescent="0.35">
      <c r="A35" s="455"/>
      <c r="B35" s="455"/>
      <c r="C35" s="455"/>
      <c r="D35" s="455"/>
      <c r="E35" s="455"/>
      <c r="F35" s="455"/>
      <c r="G35" s="455"/>
      <c r="H35" s="462"/>
      <c r="I35" s="463"/>
      <c r="J35" s="456"/>
      <c r="K35" s="456"/>
      <c r="L35" s="455"/>
      <c r="M35" s="455"/>
      <c r="N35" s="457"/>
    </row>
    <row r="36" spans="1:14" ht="15" customHeight="1" x14ac:dyDescent="0.35">
      <c r="A36" s="469" t="s">
        <v>662</v>
      </c>
      <c r="B36" s="469"/>
      <c r="C36" s="469"/>
      <c r="D36" s="469"/>
      <c r="E36" s="469"/>
      <c r="F36" s="469"/>
      <c r="G36" s="469"/>
      <c r="H36" s="469"/>
      <c r="I36" s="463"/>
      <c r="J36" s="456"/>
      <c r="K36" s="456"/>
      <c r="L36" s="455"/>
      <c r="M36" s="455"/>
      <c r="N36" s="457"/>
    </row>
    <row r="37" spans="1:14" ht="20.25" customHeight="1" x14ac:dyDescent="0.35">
      <c r="A37" s="469"/>
      <c r="B37" s="469"/>
      <c r="C37" s="469"/>
      <c r="D37" s="469"/>
      <c r="E37" s="469"/>
      <c r="F37" s="469"/>
      <c r="G37" s="469"/>
      <c r="H37" s="469"/>
      <c r="I37" s="463"/>
      <c r="J37" s="456"/>
      <c r="K37" s="456"/>
      <c r="L37" s="455"/>
      <c r="M37" s="455"/>
      <c r="N37" s="457"/>
    </row>
    <row r="38" spans="1:14" ht="15" x14ac:dyDescent="0.35">
      <c r="A38" s="455"/>
      <c r="B38" s="455"/>
      <c r="C38" s="455"/>
      <c r="D38" s="455"/>
      <c r="E38" s="455"/>
      <c r="F38" s="455"/>
      <c r="G38" s="455"/>
      <c r="H38" s="462"/>
      <c r="I38" s="463"/>
      <c r="J38" s="456"/>
      <c r="K38" s="456"/>
      <c r="L38" s="455"/>
      <c r="M38" s="455"/>
      <c r="N38" s="457"/>
    </row>
    <row r="39" spans="1:14" ht="17.399999999999999" x14ac:dyDescent="0.35">
      <c r="A39" s="468" t="s">
        <v>75</v>
      </c>
      <c r="B39" s="455"/>
      <c r="C39" s="455"/>
      <c r="D39" s="455"/>
      <c r="E39" s="455"/>
      <c r="F39" s="455"/>
      <c r="G39" s="455"/>
      <c r="H39" s="462"/>
      <c r="I39" s="463"/>
      <c r="J39" s="456"/>
      <c r="K39" s="456"/>
      <c r="L39" s="455"/>
      <c r="M39" s="455"/>
      <c r="N39" s="457"/>
    </row>
    <row r="40" spans="1:14" ht="15" x14ac:dyDescent="0.35">
      <c r="A40" s="455"/>
      <c r="B40" s="455"/>
      <c r="C40" s="455"/>
      <c r="D40" s="455"/>
      <c r="E40" s="455"/>
      <c r="F40" s="455"/>
      <c r="G40" s="455"/>
      <c r="H40" s="462"/>
      <c r="I40" s="463"/>
      <c r="J40" s="456"/>
      <c r="K40" s="456"/>
      <c r="L40" s="455"/>
      <c r="M40" s="455"/>
      <c r="N40" s="457"/>
    </row>
    <row r="41" spans="1:14" ht="15.75" customHeight="1" x14ac:dyDescent="0.35">
      <c r="A41" s="470" t="s">
        <v>663</v>
      </c>
      <c r="B41" s="470"/>
      <c r="C41" s="470"/>
      <c r="D41" s="470"/>
      <c r="E41" s="470"/>
      <c r="F41" s="470"/>
      <c r="G41" s="470"/>
      <c r="H41" s="470"/>
      <c r="I41" s="463"/>
      <c r="J41" s="456"/>
      <c r="K41" s="456"/>
      <c r="L41" s="455"/>
      <c r="M41" s="455"/>
      <c r="N41" s="457"/>
    </row>
    <row r="42" spans="1:14" ht="15" x14ac:dyDescent="0.35">
      <c r="A42" s="470"/>
      <c r="B42" s="470"/>
      <c r="C42" s="470"/>
      <c r="D42" s="470"/>
      <c r="E42" s="470"/>
      <c r="F42" s="470"/>
      <c r="G42" s="470"/>
      <c r="H42" s="470"/>
      <c r="I42" s="463"/>
      <c r="J42" s="456"/>
      <c r="K42" s="456"/>
      <c r="L42" s="455"/>
      <c r="M42" s="455"/>
      <c r="N42" s="457"/>
    </row>
    <row r="43" spans="1:14" ht="15" x14ac:dyDescent="0.35">
      <c r="A43" s="462"/>
      <c r="B43" s="455"/>
      <c r="C43" s="455"/>
      <c r="D43" s="455"/>
      <c r="E43" s="455"/>
      <c r="F43" s="455"/>
      <c r="G43" s="455"/>
      <c r="H43" s="462"/>
      <c r="I43" s="463"/>
      <c r="J43" s="456"/>
      <c r="K43" s="456"/>
      <c r="L43" s="455"/>
      <c r="M43" s="455"/>
      <c r="N43" s="457"/>
    </row>
    <row r="44" spans="1:14" ht="17.399999999999999" x14ac:dyDescent="0.35">
      <c r="A44" s="468" t="s">
        <v>87</v>
      </c>
      <c r="B44" s="455"/>
      <c r="C44" s="455"/>
      <c r="D44" s="455"/>
      <c r="E44" s="455"/>
      <c r="F44" s="455"/>
      <c r="G44" s="455"/>
      <c r="H44" s="462"/>
      <c r="I44" s="463"/>
      <c r="J44" s="456"/>
      <c r="K44" s="456"/>
      <c r="L44" s="455"/>
      <c r="M44" s="455"/>
      <c r="N44" s="457"/>
    </row>
    <row r="45" spans="1:14" ht="15" x14ac:dyDescent="0.35">
      <c r="A45" s="455"/>
      <c r="B45" s="455"/>
      <c r="C45" s="455"/>
      <c r="D45" s="455"/>
      <c r="E45" s="455"/>
      <c r="F45" s="455"/>
      <c r="G45" s="455"/>
      <c r="H45" s="462"/>
      <c r="I45" s="463"/>
      <c r="J45" s="456"/>
      <c r="K45" s="456"/>
      <c r="L45" s="455"/>
      <c r="M45" s="455"/>
      <c r="N45" s="457"/>
    </row>
    <row r="46" spans="1:14" ht="12.75" customHeight="1" x14ac:dyDescent="0.35">
      <c r="A46" s="470" t="s">
        <v>664</v>
      </c>
      <c r="B46" s="470"/>
      <c r="C46" s="470"/>
      <c r="D46" s="470"/>
      <c r="E46" s="470"/>
      <c r="F46" s="470"/>
      <c r="G46" s="471"/>
      <c r="H46" s="471"/>
      <c r="I46" s="463"/>
      <c r="J46" s="456"/>
      <c r="K46" s="456"/>
      <c r="L46" s="455"/>
      <c r="M46" s="455"/>
      <c r="N46" s="457"/>
    </row>
    <row r="47" spans="1:14" ht="17.399999999999999" x14ac:dyDescent="0.35">
      <c r="A47" s="455"/>
      <c r="B47" s="455"/>
      <c r="C47" s="455"/>
      <c r="D47" s="455"/>
      <c r="E47" s="455"/>
      <c r="F47" s="455"/>
      <c r="G47" s="455"/>
      <c r="H47" s="455"/>
      <c r="I47" s="466"/>
      <c r="J47" s="456"/>
      <c r="K47" s="456"/>
      <c r="L47" s="455"/>
      <c r="M47" s="455"/>
      <c r="N47" s="457"/>
    </row>
    <row r="48" spans="1:14" ht="12.75" customHeight="1" x14ac:dyDescent="0.35">
      <c r="A48" s="461" t="s">
        <v>106</v>
      </c>
      <c r="B48" s="455"/>
      <c r="C48" s="455"/>
      <c r="D48" s="455"/>
      <c r="E48" s="455"/>
      <c r="F48" s="455"/>
      <c r="G48" s="455"/>
      <c r="H48" s="455"/>
      <c r="I48" s="463"/>
      <c r="J48" s="456"/>
      <c r="K48" s="456"/>
      <c r="L48" s="455"/>
      <c r="M48" s="455"/>
      <c r="N48" s="457"/>
    </row>
    <row r="49" spans="1:14" ht="15" x14ac:dyDescent="0.35">
      <c r="A49" s="455"/>
      <c r="B49" s="455"/>
      <c r="C49" s="455"/>
      <c r="D49" s="455"/>
      <c r="E49" s="455"/>
      <c r="F49" s="455"/>
      <c r="G49" s="455"/>
      <c r="H49" s="462"/>
      <c r="I49" s="463"/>
      <c r="J49" s="456"/>
      <c r="K49" s="456"/>
      <c r="L49" s="455"/>
      <c r="M49" s="455"/>
      <c r="N49" s="457"/>
    </row>
    <row r="50" spans="1:14" ht="17.399999999999999" x14ac:dyDescent="0.35">
      <c r="A50" s="470" t="s">
        <v>665</v>
      </c>
      <c r="B50" s="470"/>
      <c r="C50" s="470"/>
      <c r="D50" s="470"/>
      <c r="E50" s="470"/>
      <c r="F50" s="470"/>
      <c r="G50" s="470"/>
      <c r="H50" s="471"/>
      <c r="I50" s="463"/>
      <c r="J50" s="456"/>
      <c r="K50" s="456"/>
      <c r="L50" s="455"/>
      <c r="M50" s="455"/>
      <c r="N50" s="457"/>
    </row>
    <row r="51" spans="1:14" ht="13.5" customHeight="1" x14ac:dyDescent="0.35">
      <c r="A51" s="471"/>
      <c r="B51" s="471"/>
      <c r="C51" s="471"/>
      <c r="D51" s="471"/>
      <c r="E51" s="471"/>
      <c r="F51" s="471"/>
      <c r="G51" s="471"/>
      <c r="H51" s="471"/>
      <c r="I51" s="463"/>
      <c r="J51" s="456"/>
      <c r="K51" s="456"/>
      <c r="L51" s="455"/>
      <c r="M51" s="455"/>
      <c r="N51" s="457"/>
    </row>
    <row r="52" spans="1:14" ht="13.5" customHeight="1" x14ac:dyDescent="0.35">
      <c r="A52" s="461" t="s">
        <v>666</v>
      </c>
      <c r="B52" s="472"/>
      <c r="C52" s="472"/>
      <c r="D52" s="472"/>
      <c r="E52" s="472"/>
      <c r="F52" s="472"/>
      <c r="G52" s="472"/>
      <c r="H52" s="472"/>
      <c r="I52" s="463"/>
      <c r="J52" s="456"/>
      <c r="K52" s="456"/>
      <c r="L52" s="455"/>
      <c r="M52" s="455"/>
      <c r="N52" s="457"/>
    </row>
    <row r="53" spans="1:14" ht="13.5" customHeight="1" x14ac:dyDescent="0.35">
      <c r="A53" s="472"/>
      <c r="B53" s="472"/>
      <c r="C53" s="472"/>
      <c r="D53" s="472"/>
      <c r="E53" s="472"/>
      <c r="F53" s="472"/>
      <c r="G53" s="472"/>
      <c r="H53" s="472"/>
      <c r="I53" s="463"/>
      <c r="J53" s="456"/>
      <c r="K53" s="456"/>
      <c r="L53" s="455"/>
      <c r="M53" s="455"/>
      <c r="N53" s="457"/>
    </row>
    <row r="54" spans="1:14" ht="13.5" customHeight="1" x14ac:dyDescent="0.35">
      <c r="A54" s="473" t="s">
        <v>667</v>
      </c>
      <c r="B54" s="472"/>
      <c r="C54" s="472"/>
      <c r="D54" s="472"/>
      <c r="E54" s="472"/>
      <c r="F54" s="472"/>
      <c r="G54" s="472"/>
      <c r="H54" s="472"/>
      <c r="I54" s="463"/>
      <c r="J54" s="456"/>
      <c r="K54" s="456"/>
      <c r="L54" s="455"/>
      <c r="M54" s="455"/>
      <c r="N54" s="457"/>
    </row>
    <row r="55" spans="1:14" ht="13.5" customHeight="1" x14ac:dyDescent="0.35">
      <c r="A55" s="473"/>
      <c r="B55" s="472"/>
      <c r="C55" s="472"/>
      <c r="D55" s="472"/>
      <c r="E55" s="472"/>
      <c r="F55" s="472"/>
      <c r="G55" s="472"/>
      <c r="H55" s="472"/>
      <c r="I55" s="463"/>
      <c r="J55" s="456"/>
      <c r="K55" s="456"/>
      <c r="L55" s="455"/>
      <c r="M55" s="455"/>
      <c r="N55" s="457"/>
    </row>
    <row r="56" spans="1:14" ht="17.399999999999999" x14ac:dyDescent="0.35">
      <c r="A56" s="474"/>
      <c r="B56" s="467"/>
      <c r="C56" s="467"/>
      <c r="D56" s="467"/>
      <c r="E56" s="467"/>
      <c r="F56" s="467"/>
      <c r="G56" s="467"/>
      <c r="H56" s="467"/>
      <c r="I56" s="463"/>
      <c r="J56" s="456"/>
      <c r="K56" s="456"/>
      <c r="L56" s="455"/>
      <c r="M56" s="455"/>
      <c r="N56" s="457"/>
    </row>
    <row r="57" spans="1:14" ht="17.399999999999999" x14ac:dyDescent="0.35">
      <c r="A57" s="455"/>
      <c r="B57" s="475"/>
      <c r="C57" s="476"/>
      <c r="D57" s="477">
        <v>44742</v>
      </c>
      <c r="E57" s="477">
        <v>44561</v>
      </c>
      <c r="F57" s="477">
        <v>44377</v>
      </c>
      <c r="G57" s="467"/>
      <c r="H57" s="467"/>
      <c r="I57" s="463"/>
      <c r="J57" s="456"/>
      <c r="K57" s="456"/>
      <c r="L57" s="455"/>
      <c r="M57" s="455"/>
      <c r="N57" s="457"/>
    </row>
    <row r="58" spans="1:14" ht="17.399999999999999" x14ac:dyDescent="0.35">
      <c r="A58" s="455"/>
      <c r="B58" s="475" t="s">
        <v>130</v>
      </c>
      <c r="C58" s="476"/>
      <c r="D58" s="478">
        <v>6837.9</v>
      </c>
      <c r="E58" s="478">
        <v>6870.81</v>
      </c>
      <c r="F58" s="478">
        <v>6911.09</v>
      </c>
      <c r="G58" s="467"/>
      <c r="H58" s="467"/>
      <c r="I58" s="463"/>
      <c r="J58" s="456"/>
      <c r="K58" s="456"/>
      <c r="L58" s="455"/>
      <c r="M58" s="455"/>
      <c r="N58" s="457"/>
    </row>
    <row r="59" spans="1:14" ht="17.399999999999999" x14ac:dyDescent="0.35">
      <c r="A59" s="455"/>
      <c r="B59" s="475" t="s">
        <v>133</v>
      </c>
      <c r="C59" s="476"/>
      <c r="D59" s="478">
        <v>6850.05</v>
      </c>
      <c r="E59" s="478">
        <v>6887.4</v>
      </c>
      <c r="F59" s="478">
        <v>6921.95</v>
      </c>
      <c r="G59" s="467"/>
      <c r="H59" s="467"/>
      <c r="I59" s="463"/>
      <c r="J59" s="456"/>
      <c r="K59" s="456"/>
      <c r="L59" s="455"/>
      <c r="M59" s="455"/>
      <c r="N59" s="457"/>
    </row>
    <row r="60" spans="1:14" ht="13.5" customHeight="1" x14ac:dyDescent="0.35">
      <c r="A60" s="467"/>
      <c r="B60" s="467"/>
      <c r="C60" s="467"/>
      <c r="D60" s="467"/>
      <c r="E60" s="467"/>
      <c r="F60" s="467"/>
      <c r="G60" s="467"/>
      <c r="H60" s="467"/>
      <c r="I60" s="463"/>
      <c r="J60" s="456"/>
      <c r="K60" s="456"/>
      <c r="L60" s="455"/>
      <c r="M60" s="455"/>
      <c r="N60" s="457"/>
    </row>
    <row r="61" spans="1:14" ht="13.5" customHeight="1" x14ac:dyDescent="0.35">
      <c r="A61" s="473" t="s">
        <v>668</v>
      </c>
      <c r="B61" s="467"/>
      <c r="C61" s="467"/>
      <c r="D61" s="467"/>
      <c r="E61" s="467"/>
      <c r="F61" s="467"/>
      <c r="G61" s="467"/>
      <c r="H61" s="467"/>
      <c r="I61" s="463"/>
      <c r="J61" s="456"/>
      <c r="K61" s="456"/>
      <c r="L61" s="455"/>
      <c r="M61" s="455"/>
      <c r="N61" s="457"/>
    </row>
    <row r="62" spans="1:14" ht="13.5" customHeight="1" x14ac:dyDescent="0.35">
      <c r="A62" s="473"/>
      <c r="B62" s="472"/>
      <c r="C62" s="472"/>
      <c r="D62" s="472"/>
      <c r="E62" s="472"/>
      <c r="F62" s="472"/>
      <c r="G62" s="472"/>
      <c r="H62" s="472"/>
      <c r="I62" s="463"/>
      <c r="J62" s="456"/>
      <c r="K62" s="456"/>
      <c r="L62" s="455"/>
      <c r="M62" s="455"/>
      <c r="N62" s="457"/>
    </row>
    <row r="63" spans="1:14" ht="13.5" customHeight="1" x14ac:dyDescent="0.35">
      <c r="A63" s="474"/>
      <c r="B63" s="472"/>
      <c r="C63" s="472"/>
      <c r="D63" s="472"/>
      <c r="E63" s="472"/>
      <c r="F63" s="472"/>
      <c r="G63" s="472"/>
      <c r="H63" s="472"/>
      <c r="I63" s="463"/>
      <c r="J63" s="456"/>
      <c r="K63" s="456"/>
      <c r="L63" s="455"/>
      <c r="M63" s="455"/>
      <c r="N63" s="457"/>
    </row>
    <row r="64" spans="1:14" ht="13.5" customHeight="1" x14ac:dyDescent="0.35">
      <c r="A64" s="473"/>
      <c r="B64" s="479" t="s">
        <v>143</v>
      </c>
      <c r="C64" s="479"/>
      <c r="D64" s="479"/>
      <c r="E64" s="479"/>
      <c r="F64" s="479"/>
      <c r="G64" s="472"/>
      <c r="H64" s="472"/>
      <c r="I64" s="463"/>
      <c r="J64" s="456"/>
      <c r="K64" s="456"/>
      <c r="L64" s="455"/>
      <c r="M64" s="455"/>
      <c r="N64" s="457"/>
    </row>
    <row r="65" spans="1:16" s="487" customFormat="1" ht="75" x14ac:dyDescent="0.35">
      <c r="A65" s="480"/>
      <c r="B65" s="481" t="s">
        <v>145</v>
      </c>
      <c r="C65" s="481" t="s">
        <v>146</v>
      </c>
      <c r="D65" s="481" t="s">
        <v>147</v>
      </c>
      <c r="E65" s="481" t="s">
        <v>148</v>
      </c>
      <c r="F65" s="481" t="s">
        <v>669</v>
      </c>
      <c r="G65" s="481" t="s">
        <v>670</v>
      </c>
      <c r="H65" s="481" t="s">
        <v>671</v>
      </c>
      <c r="I65" s="482"/>
      <c r="J65" s="483"/>
      <c r="K65" s="483"/>
      <c r="L65" s="484"/>
      <c r="M65" s="484"/>
      <c r="N65" s="485"/>
      <c r="O65" s="486"/>
      <c r="P65" s="486"/>
    </row>
    <row r="66" spans="1:16" ht="13.5" customHeight="1" x14ac:dyDescent="0.35">
      <c r="A66" s="461"/>
      <c r="B66" s="488" t="s">
        <v>152</v>
      </c>
      <c r="C66" s="489" t="s">
        <v>156</v>
      </c>
      <c r="D66" s="490">
        <v>0</v>
      </c>
      <c r="E66" s="491">
        <v>6837.9</v>
      </c>
      <c r="F66" s="492">
        <f>+F67</f>
        <v>752282782.6559999</v>
      </c>
      <c r="G66" s="493">
        <v>6911.09</v>
      </c>
      <c r="H66" s="490">
        <v>0</v>
      </c>
      <c r="I66" s="463"/>
      <c r="J66" s="456"/>
      <c r="K66" s="456"/>
      <c r="L66" s="455"/>
      <c r="M66" s="455"/>
      <c r="N66" s="457"/>
    </row>
    <row r="67" spans="1:16" ht="13.5" customHeight="1" x14ac:dyDescent="0.35">
      <c r="A67" s="461"/>
      <c r="B67" s="495" t="s">
        <v>155</v>
      </c>
      <c r="C67" s="489" t="s">
        <v>156</v>
      </c>
      <c r="D67" s="490">
        <v>0</v>
      </c>
      <c r="E67" s="491">
        <v>6837.9</v>
      </c>
      <c r="F67" s="492">
        <f>F68</f>
        <v>752282782.6559999</v>
      </c>
      <c r="G67" s="493">
        <v>6911.09</v>
      </c>
      <c r="H67" s="490">
        <v>0</v>
      </c>
      <c r="I67" s="463"/>
      <c r="J67" s="456"/>
      <c r="K67" s="456"/>
      <c r="L67" s="455"/>
      <c r="M67" s="455"/>
      <c r="N67" s="457"/>
    </row>
    <row r="68" spans="1:16" ht="28.5" customHeight="1" x14ac:dyDescent="0.35">
      <c r="A68" s="461"/>
      <c r="B68" s="496" t="s">
        <v>159</v>
      </c>
      <c r="C68" s="489" t="s">
        <v>156</v>
      </c>
      <c r="D68" s="490">
        <v>110016.64</v>
      </c>
      <c r="E68" s="491">
        <v>6837.9</v>
      </c>
      <c r="F68" s="492">
        <f>+D68*E68</f>
        <v>752282782.6559999</v>
      </c>
      <c r="G68" s="493">
        <v>6911.09</v>
      </c>
      <c r="H68" s="490">
        <v>0</v>
      </c>
      <c r="I68" s="463"/>
      <c r="J68" s="456"/>
      <c r="K68" s="456"/>
      <c r="L68" s="455"/>
      <c r="M68" s="455"/>
      <c r="N68" s="457"/>
    </row>
    <row r="69" spans="1:16" ht="13.5" customHeight="1" x14ac:dyDescent="0.35">
      <c r="A69" s="461"/>
      <c r="B69" s="495" t="s">
        <v>162</v>
      </c>
      <c r="C69" s="497"/>
      <c r="D69" s="490"/>
      <c r="E69" s="490"/>
      <c r="F69" s="490"/>
      <c r="G69" s="490"/>
      <c r="H69" s="498"/>
      <c r="I69" s="463"/>
      <c r="J69" s="456"/>
      <c r="K69" s="456"/>
      <c r="L69" s="455"/>
      <c r="M69" s="455"/>
      <c r="N69" s="457"/>
    </row>
    <row r="70" spans="1:16" ht="13.5" customHeight="1" x14ac:dyDescent="0.35">
      <c r="A70" s="461"/>
      <c r="B70" s="495" t="s">
        <v>165</v>
      </c>
      <c r="C70" s="497"/>
      <c r="D70" s="499"/>
      <c r="E70" s="499"/>
      <c r="F70" s="499"/>
      <c r="G70" s="499"/>
      <c r="H70" s="498"/>
      <c r="I70" s="463"/>
      <c r="J70" s="456"/>
      <c r="K70" s="456"/>
      <c r="L70" s="455"/>
      <c r="M70" s="455"/>
      <c r="N70" s="457"/>
    </row>
    <row r="71" spans="1:16" ht="13.5" customHeight="1" x14ac:dyDescent="0.35">
      <c r="A71" s="461"/>
      <c r="B71" s="495" t="s">
        <v>167</v>
      </c>
      <c r="C71" s="498"/>
      <c r="D71" s="498"/>
      <c r="E71" s="498"/>
      <c r="F71" s="498"/>
      <c r="G71" s="498"/>
      <c r="H71" s="498"/>
      <c r="I71" s="463"/>
      <c r="J71" s="456"/>
      <c r="K71" s="456"/>
      <c r="L71" s="455"/>
      <c r="M71" s="455"/>
      <c r="N71" s="457"/>
    </row>
    <row r="72" spans="1:16" ht="13.5" customHeight="1" x14ac:dyDescent="0.35">
      <c r="A72" s="461"/>
      <c r="B72" s="495" t="s">
        <v>165</v>
      </c>
      <c r="C72" s="498"/>
      <c r="D72" s="498"/>
      <c r="E72" s="498"/>
      <c r="F72" s="498"/>
      <c r="G72" s="498"/>
      <c r="H72" s="498"/>
      <c r="I72" s="463"/>
      <c r="J72" s="456"/>
      <c r="K72" s="456"/>
      <c r="L72" s="455"/>
      <c r="M72" s="455"/>
      <c r="N72" s="457"/>
    </row>
    <row r="73" spans="1:16" ht="13.5" customHeight="1" x14ac:dyDescent="0.35">
      <c r="A73" s="461"/>
      <c r="B73" s="495" t="s">
        <v>172</v>
      </c>
      <c r="C73" s="498"/>
      <c r="D73" s="498"/>
      <c r="E73" s="498"/>
      <c r="F73" s="498"/>
      <c r="G73" s="498"/>
      <c r="H73" s="498"/>
      <c r="I73" s="463"/>
      <c r="J73" s="456"/>
      <c r="K73" s="456"/>
      <c r="L73" s="455"/>
      <c r="M73" s="455"/>
      <c r="N73" s="457"/>
    </row>
    <row r="74" spans="1:16" ht="13.5" customHeight="1" x14ac:dyDescent="0.35">
      <c r="A74" s="461"/>
      <c r="B74" s="495" t="s">
        <v>165</v>
      </c>
      <c r="C74" s="498"/>
      <c r="D74" s="498"/>
      <c r="E74" s="498"/>
      <c r="F74" s="498"/>
      <c r="G74" s="498"/>
      <c r="H74" s="498"/>
      <c r="I74" s="463"/>
      <c r="J74" s="456"/>
      <c r="K74" s="456"/>
      <c r="L74" s="455"/>
      <c r="M74" s="455"/>
      <c r="N74" s="457"/>
    </row>
    <row r="75" spans="1:16" ht="13.5" customHeight="1" x14ac:dyDescent="0.35">
      <c r="A75" s="461"/>
      <c r="B75" s="500"/>
      <c r="C75" s="501"/>
      <c r="D75" s="501"/>
      <c r="E75" s="501"/>
      <c r="F75" s="501"/>
      <c r="G75" s="501"/>
      <c r="H75" s="501"/>
      <c r="I75" s="463"/>
      <c r="J75" s="456"/>
      <c r="K75" s="456"/>
      <c r="L75" s="455"/>
      <c r="M75" s="455"/>
      <c r="N75" s="457"/>
    </row>
    <row r="76" spans="1:16" ht="13.5" customHeight="1" x14ac:dyDescent="0.35">
      <c r="A76" s="473" t="s">
        <v>672</v>
      </c>
      <c r="B76" s="500"/>
      <c r="C76" s="501"/>
      <c r="D76" s="501"/>
      <c r="E76" s="501"/>
      <c r="F76" s="501"/>
      <c r="G76" s="501"/>
      <c r="H76" s="501"/>
      <c r="I76" s="463"/>
      <c r="J76" s="456"/>
      <c r="K76" s="456"/>
      <c r="L76" s="455"/>
      <c r="M76" s="455"/>
      <c r="N76" s="457"/>
    </row>
    <row r="77" spans="1:16" ht="13.5" customHeight="1" x14ac:dyDescent="0.35">
      <c r="A77" s="473"/>
      <c r="B77" s="500"/>
      <c r="C77" s="501"/>
      <c r="D77" s="501"/>
      <c r="E77" s="501"/>
      <c r="F77" s="501"/>
      <c r="G77" s="501"/>
      <c r="H77" s="501"/>
      <c r="I77" s="463"/>
      <c r="J77" s="456"/>
      <c r="K77" s="456"/>
      <c r="L77" s="455"/>
      <c r="M77" s="455"/>
      <c r="N77" s="457"/>
    </row>
    <row r="78" spans="1:16" ht="13.5" customHeight="1" x14ac:dyDescent="0.35">
      <c r="A78" s="474"/>
      <c r="B78" s="500"/>
      <c r="C78" s="501"/>
      <c r="D78" s="501"/>
      <c r="E78" s="501"/>
      <c r="F78" s="501"/>
      <c r="G78" s="501"/>
      <c r="H78" s="501"/>
      <c r="I78" s="463"/>
      <c r="J78" s="456"/>
      <c r="K78" s="456"/>
      <c r="L78" s="455"/>
      <c r="M78" s="455"/>
      <c r="N78" s="457"/>
    </row>
    <row r="79" spans="1:16" ht="60" x14ac:dyDescent="0.35">
      <c r="A79" s="461"/>
      <c r="B79" s="481" t="s">
        <v>183</v>
      </c>
      <c r="C79" s="481" t="s">
        <v>184</v>
      </c>
      <c r="D79" s="481" t="s">
        <v>673</v>
      </c>
      <c r="E79" s="481" t="s">
        <v>674</v>
      </c>
      <c r="F79" s="481" t="s">
        <v>675</v>
      </c>
      <c r="G79" s="501"/>
      <c r="H79" s="501"/>
      <c r="I79" s="463"/>
      <c r="J79" s="456"/>
      <c r="K79" s="456"/>
      <c r="L79" s="455"/>
      <c r="M79" s="455"/>
      <c r="N79" s="457"/>
    </row>
    <row r="80" spans="1:16" ht="45" x14ac:dyDescent="0.35">
      <c r="A80" s="461"/>
      <c r="B80" s="502" t="s">
        <v>676</v>
      </c>
      <c r="C80" s="491">
        <v>6837.9</v>
      </c>
      <c r="D80" s="503">
        <v>15556125</v>
      </c>
      <c r="E80" s="493">
        <v>6911.09</v>
      </c>
      <c r="F80" s="503">
        <v>0</v>
      </c>
      <c r="G80" s="501"/>
      <c r="H80" s="501"/>
      <c r="I80" s="463"/>
      <c r="J80" s="456"/>
      <c r="K80" s="456"/>
      <c r="L80" s="455"/>
      <c r="M80" s="455"/>
      <c r="N80" s="457"/>
    </row>
    <row r="81" spans="1:14" ht="45" x14ac:dyDescent="0.35">
      <c r="A81" s="461"/>
      <c r="B81" s="502" t="s">
        <v>677</v>
      </c>
      <c r="C81" s="504"/>
      <c r="D81" s="505"/>
      <c r="E81" s="504"/>
      <c r="F81" s="505"/>
      <c r="G81" s="501"/>
      <c r="H81" s="501"/>
      <c r="I81" s="463"/>
      <c r="J81" s="456"/>
      <c r="K81" s="456"/>
      <c r="L81" s="455"/>
      <c r="M81" s="455"/>
      <c r="N81" s="457"/>
    </row>
    <row r="82" spans="1:14" ht="45" x14ac:dyDescent="0.35">
      <c r="A82" s="461"/>
      <c r="B82" s="502" t="s">
        <v>678</v>
      </c>
      <c r="C82" s="491">
        <v>6837.9</v>
      </c>
      <c r="D82" s="503">
        <v>8149113</v>
      </c>
      <c r="E82" s="493">
        <v>6911.09</v>
      </c>
      <c r="F82" s="503">
        <v>0</v>
      </c>
      <c r="G82" s="501"/>
      <c r="H82" s="501"/>
      <c r="I82" s="463"/>
      <c r="J82" s="456"/>
      <c r="K82" s="456"/>
      <c r="L82" s="455"/>
      <c r="M82" s="455"/>
      <c r="N82" s="457"/>
    </row>
    <row r="83" spans="1:14" ht="45" x14ac:dyDescent="0.35">
      <c r="A83" s="461"/>
      <c r="B83" s="502" t="s">
        <v>679</v>
      </c>
      <c r="C83" s="506"/>
      <c r="D83" s="507"/>
      <c r="E83" s="506"/>
      <c r="F83" s="506"/>
      <c r="G83" s="501"/>
      <c r="H83" s="501"/>
      <c r="I83" s="463"/>
      <c r="J83" s="456"/>
      <c r="K83" s="456"/>
      <c r="L83" s="455"/>
      <c r="M83" s="455"/>
      <c r="N83" s="457"/>
    </row>
    <row r="84" spans="1:14" ht="25.5" customHeight="1" x14ac:dyDescent="0.35">
      <c r="A84" s="461"/>
      <c r="B84" s="508" t="s">
        <v>680</v>
      </c>
      <c r="C84" s="508"/>
      <c r="D84" s="508"/>
      <c r="E84" s="508"/>
      <c r="F84" s="508"/>
      <c r="G84" s="501"/>
      <c r="H84" s="501"/>
      <c r="I84" s="463"/>
      <c r="J84" s="456"/>
      <c r="K84" s="456"/>
      <c r="L84" s="455"/>
      <c r="M84" s="455"/>
      <c r="N84" s="457"/>
    </row>
    <row r="85" spans="1:14" ht="15" x14ac:dyDescent="0.35">
      <c r="A85" s="462"/>
      <c r="B85" s="455"/>
      <c r="C85" s="455"/>
      <c r="D85" s="455"/>
      <c r="E85" s="455"/>
      <c r="F85" s="455"/>
      <c r="G85" s="455"/>
      <c r="H85" s="462"/>
      <c r="I85" s="463"/>
      <c r="J85" s="456"/>
      <c r="K85" s="456"/>
      <c r="L85" s="455"/>
      <c r="M85" s="455"/>
      <c r="N85" s="457"/>
    </row>
    <row r="86" spans="1:14" ht="17.399999999999999" x14ac:dyDescent="0.35">
      <c r="A86" s="468" t="s">
        <v>681</v>
      </c>
      <c r="B86" s="455"/>
      <c r="C86" s="455"/>
      <c r="D86" s="455"/>
      <c r="E86" s="455"/>
      <c r="F86" s="455"/>
      <c r="G86" s="455"/>
      <c r="H86" s="462"/>
      <c r="I86" s="463"/>
      <c r="J86" s="456"/>
      <c r="K86" s="456"/>
      <c r="L86" s="455"/>
      <c r="M86" s="455"/>
      <c r="N86" s="457"/>
    </row>
    <row r="87" spans="1:14" ht="15" x14ac:dyDescent="0.35">
      <c r="A87" s="462"/>
      <c r="B87" s="455"/>
      <c r="C87" s="455"/>
      <c r="D87" s="455"/>
      <c r="E87" s="455"/>
      <c r="F87" s="455"/>
      <c r="G87" s="455"/>
      <c r="H87" s="462"/>
      <c r="I87" s="463"/>
      <c r="J87" s="456"/>
      <c r="K87" s="456"/>
      <c r="L87" s="455"/>
      <c r="M87" s="455"/>
      <c r="N87" s="457"/>
    </row>
    <row r="88" spans="1:14" ht="17.399999999999999" x14ac:dyDescent="0.35">
      <c r="A88" s="473" t="s">
        <v>682</v>
      </c>
      <c r="B88" s="455"/>
      <c r="C88" s="455"/>
      <c r="D88" s="455"/>
      <c r="E88" s="455"/>
      <c r="F88" s="455"/>
      <c r="G88" s="455"/>
      <c r="H88" s="462"/>
      <c r="I88" s="463"/>
      <c r="J88" s="456"/>
      <c r="K88" s="456"/>
      <c r="L88" s="455"/>
      <c r="M88" s="455"/>
      <c r="N88" s="457"/>
    </row>
    <row r="89" spans="1:14" ht="15" x14ac:dyDescent="0.35">
      <c r="A89" s="462"/>
      <c r="B89" s="455"/>
      <c r="C89" s="455"/>
      <c r="D89" s="455"/>
      <c r="E89" s="455"/>
      <c r="F89" s="455"/>
      <c r="G89" s="455"/>
      <c r="H89" s="462"/>
      <c r="I89" s="463"/>
      <c r="J89" s="456"/>
      <c r="K89" s="456"/>
      <c r="L89" s="455"/>
      <c r="M89" s="455"/>
      <c r="N89" s="457"/>
    </row>
    <row r="90" spans="1:14" ht="15" customHeight="1" x14ac:dyDescent="0.35">
      <c r="A90" s="465" t="s">
        <v>210</v>
      </c>
      <c r="B90" s="465"/>
      <c r="C90" s="465"/>
      <c r="D90" s="465"/>
      <c r="E90" s="465"/>
      <c r="F90" s="465"/>
      <c r="G90" s="465"/>
      <c r="H90" s="465"/>
      <c r="I90" s="463"/>
      <c r="J90" s="456"/>
      <c r="K90" s="456"/>
      <c r="L90" s="455"/>
      <c r="M90" s="455"/>
      <c r="N90" s="457"/>
    </row>
    <row r="91" spans="1:14" ht="15" x14ac:dyDescent="0.35">
      <c r="A91" s="462"/>
      <c r="B91" s="455"/>
      <c r="C91" s="455"/>
      <c r="D91" s="455"/>
      <c r="E91" s="455"/>
      <c r="F91" s="455"/>
      <c r="G91" s="455"/>
      <c r="H91" s="462"/>
      <c r="I91" s="463"/>
      <c r="J91" s="456"/>
      <c r="K91" s="456"/>
      <c r="L91" s="455"/>
      <c r="M91" s="455"/>
      <c r="N91" s="457"/>
    </row>
    <row r="92" spans="1:14" ht="23.25" customHeight="1" x14ac:dyDescent="0.35">
      <c r="A92" s="462"/>
      <c r="B92" s="509" t="s">
        <v>213</v>
      </c>
      <c r="C92" s="510"/>
      <c r="D92" s="510"/>
      <c r="E92" s="511"/>
      <c r="F92" s="455"/>
      <c r="G92" s="462"/>
      <c r="H92" s="462"/>
      <c r="I92" s="456"/>
      <c r="J92" s="456"/>
      <c r="K92" s="456"/>
      <c r="L92" s="455"/>
      <c r="M92" s="455"/>
      <c r="N92" s="457"/>
    </row>
    <row r="93" spans="1:14" ht="43.5" customHeight="1" x14ac:dyDescent="0.35">
      <c r="A93" s="462"/>
      <c r="B93" s="512" t="s">
        <v>261</v>
      </c>
      <c r="C93" s="512"/>
      <c r="D93" s="513" t="s">
        <v>683</v>
      </c>
      <c r="E93" s="513" t="s">
        <v>684</v>
      </c>
      <c r="F93" s="455"/>
      <c r="G93" s="462"/>
      <c r="H93" s="462"/>
      <c r="I93" s="456"/>
      <c r="J93" s="456"/>
      <c r="K93" s="456"/>
      <c r="L93" s="455"/>
      <c r="M93" s="455"/>
      <c r="N93" s="457"/>
    </row>
    <row r="94" spans="1:14" ht="15.6" x14ac:dyDescent="0.35">
      <c r="A94" s="462"/>
      <c r="B94" s="514" t="s">
        <v>459</v>
      </c>
      <c r="C94" s="515"/>
      <c r="D94" s="516">
        <v>650000</v>
      </c>
      <c r="E94" s="516">
        <v>950000</v>
      </c>
      <c r="F94" s="455"/>
      <c r="G94" s="462"/>
      <c r="H94" s="462"/>
      <c r="I94" s="456"/>
      <c r="J94" s="456"/>
      <c r="K94" s="456"/>
      <c r="L94" s="455"/>
      <c r="M94" s="455"/>
      <c r="N94" s="457"/>
    </row>
    <row r="95" spans="1:14" ht="15.6" x14ac:dyDescent="0.35">
      <c r="A95" s="462"/>
      <c r="B95" s="517" t="s">
        <v>16</v>
      </c>
      <c r="C95" s="518"/>
      <c r="D95" s="519">
        <v>61257216</v>
      </c>
      <c r="E95" s="519">
        <v>37498643</v>
      </c>
      <c r="F95" s="455"/>
      <c r="G95" s="462"/>
      <c r="H95" s="462"/>
      <c r="I95" s="456"/>
      <c r="J95" s="456"/>
      <c r="K95" s="456"/>
      <c r="L95" s="455"/>
      <c r="M95" s="455"/>
      <c r="N95" s="457"/>
    </row>
    <row r="96" spans="1:14" ht="15.6" x14ac:dyDescent="0.35">
      <c r="A96" s="462"/>
      <c r="B96" s="517" t="s">
        <v>217</v>
      </c>
      <c r="C96" s="518"/>
      <c r="D96" s="520">
        <v>1039386806</v>
      </c>
      <c r="E96" s="520">
        <v>311880828</v>
      </c>
      <c r="F96" s="455"/>
      <c r="G96" s="462"/>
      <c r="H96" s="462"/>
      <c r="I96" s="456"/>
      <c r="J96" s="456"/>
      <c r="K96" s="456"/>
      <c r="L96" s="455"/>
      <c r="M96" s="455"/>
      <c r="N96" s="457"/>
    </row>
    <row r="97" spans="1:14" ht="15.6" x14ac:dyDescent="0.35">
      <c r="A97" s="462"/>
      <c r="B97" s="512" t="s">
        <v>218</v>
      </c>
      <c r="C97" s="512"/>
      <c r="D97" s="521">
        <f>SUM(D94:D96)</f>
        <v>1101294022</v>
      </c>
      <c r="E97" s="521">
        <f>SUM(E94:E96)</f>
        <v>350329471</v>
      </c>
      <c r="F97" s="455"/>
      <c r="G97" s="462"/>
      <c r="H97" s="462"/>
      <c r="I97" s="456"/>
      <c r="J97" s="456"/>
      <c r="K97" s="456"/>
      <c r="L97" s="455"/>
      <c r="M97" s="455"/>
      <c r="N97" s="457"/>
    </row>
    <row r="98" spans="1:14" ht="15" x14ac:dyDescent="0.35">
      <c r="A98" s="462"/>
      <c r="B98" s="455"/>
      <c r="C98" s="455"/>
      <c r="D98" s="455"/>
      <c r="E98" s="455"/>
      <c r="F98" s="455"/>
      <c r="G98" s="462"/>
      <c r="H98" s="462"/>
      <c r="I98" s="456"/>
      <c r="J98" s="456"/>
      <c r="K98" s="456"/>
      <c r="L98" s="455"/>
      <c r="M98" s="455"/>
      <c r="N98" s="457"/>
    </row>
    <row r="99" spans="1:14" ht="33.75" customHeight="1" x14ac:dyDescent="0.35">
      <c r="A99" s="462"/>
      <c r="B99" s="522" t="s">
        <v>219</v>
      </c>
      <c r="C99" s="523"/>
      <c r="D99" s="513" t="s">
        <v>683</v>
      </c>
      <c r="E99" s="513" t="s">
        <v>684</v>
      </c>
      <c r="F99" s="455"/>
      <c r="G99" s="462"/>
      <c r="H99" s="462"/>
      <c r="I99" s="456"/>
      <c r="J99" s="456"/>
      <c r="K99" s="456"/>
      <c r="L99" s="455"/>
      <c r="M99" s="455"/>
      <c r="N99" s="457"/>
    </row>
    <row r="100" spans="1:14" ht="15.6" x14ac:dyDescent="0.35">
      <c r="A100" s="462"/>
      <c r="B100" s="517" t="s">
        <v>685</v>
      </c>
      <c r="C100" s="524"/>
      <c r="D100" s="516">
        <v>0</v>
      </c>
      <c r="E100" s="516">
        <v>34953129</v>
      </c>
      <c r="F100" s="455"/>
      <c r="G100" s="462"/>
      <c r="H100" s="462"/>
      <c r="I100" s="456"/>
      <c r="J100" s="456"/>
      <c r="K100" s="456"/>
      <c r="L100" s="455"/>
      <c r="M100" s="455"/>
      <c r="N100" s="457"/>
    </row>
    <row r="101" spans="1:14" ht="15.6" x14ac:dyDescent="0.35">
      <c r="A101" s="462"/>
      <c r="B101" s="517" t="s">
        <v>221</v>
      </c>
      <c r="C101" s="524"/>
      <c r="D101" s="516">
        <v>61257216</v>
      </c>
      <c r="E101" s="516">
        <v>2545514</v>
      </c>
      <c r="F101" s="455"/>
      <c r="G101" s="455"/>
      <c r="H101" s="462"/>
      <c r="I101" s="456"/>
      <c r="J101" s="456"/>
      <c r="K101" s="456"/>
      <c r="L101" s="455"/>
      <c r="M101" s="455"/>
      <c r="N101" s="457"/>
    </row>
    <row r="102" spans="1:14" ht="15.6" x14ac:dyDescent="0.35">
      <c r="A102" s="462"/>
      <c r="B102" s="509" t="s">
        <v>218</v>
      </c>
      <c r="C102" s="510"/>
      <c r="D102" s="521">
        <f>SUM(D100:D101)</f>
        <v>61257216</v>
      </c>
      <c r="E102" s="521">
        <f>SUM(E100:E101)</f>
        <v>37498643</v>
      </c>
      <c r="F102" s="455"/>
      <c r="G102" s="462"/>
      <c r="H102" s="462"/>
      <c r="I102" s="456"/>
      <c r="J102" s="456"/>
      <c r="K102" s="456"/>
      <c r="L102" s="455"/>
      <c r="M102" s="455"/>
      <c r="N102" s="457"/>
    </row>
    <row r="103" spans="1:14" ht="15" x14ac:dyDescent="0.35">
      <c r="A103" s="462"/>
      <c r="B103" s="455"/>
      <c r="C103" s="455"/>
      <c r="D103" s="455"/>
      <c r="E103" s="455"/>
      <c r="F103" s="455"/>
      <c r="G103" s="462"/>
      <c r="H103" s="462"/>
      <c r="I103" s="456"/>
      <c r="J103" s="456"/>
      <c r="K103" s="456"/>
      <c r="L103" s="455"/>
      <c r="M103" s="455"/>
      <c r="N103" s="457"/>
    </row>
    <row r="104" spans="1:14" ht="30" customHeight="1" x14ac:dyDescent="0.35">
      <c r="A104" s="462"/>
      <c r="B104" s="525" t="s">
        <v>217</v>
      </c>
      <c r="C104" s="526"/>
      <c r="D104" s="513" t="s">
        <v>683</v>
      </c>
      <c r="E104" s="513" t="s">
        <v>684</v>
      </c>
      <c r="F104" s="455"/>
      <c r="G104" s="462"/>
      <c r="H104" s="462"/>
      <c r="I104" s="456"/>
      <c r="J104" s="456"/>
      <c r="K104" s="456"/>
      <c r="L104" s="455"/>
      <c r="M104" s="455"/>
      <c r="N104" s="457"/>
    </row>
    <row r="105" spans="1:14" ht="15.6" x14ac:dyDescent="0.35">
      <c r="A105" s="462"/>
      <c r="B105" s="527" t="s">
        <v>469</v>
      </c>
      <c r="C105" s="528"/>
      <c r="D105" s="529">
        <v>1039386806</v>
      </c>
      <c r="E105" s="529">
        <v>311880682</v>
      </c>
      <c r="F105" s="455"/>
      <c r="G105" s="462"/>
      <c r="H105" s="462"/>
      <c r="I105" s="456"/>
      <c r="J105" s="456"/>
      <c r="K105" s="456"/>
      <c r="L105" s="455"/>
      <c r="M105" s="455"/>
      <c r="N105" s="457"/>
    </row>
    <row r="106" spans="1:14" ht="15.6" x14ac:dyDescent="0.35">
      <c r="A106" s="462"/>
      <c r="B106" s="530" t="s">
        <v>218</v>
      </c>
      <c r="C106" s="531"/>
      <c r="D106" s="521">
        <f>+D105</f>
        <v>1039386806</v>
      </c>
      <c r="E106" s="521">
        <f>+E105</f>
        <v>311880682</v>
      </c>
      <c r="F106" s="455"/>
      <c r="G106" s="462"/>
      <c r="H106" s="462"/>
      <c r="I106" s="456"/>
      <c r="J106" s="456"/>
      <c r="K106" s="456"/>
      <c r="L106" s="455"/>
      <c r="M106" s="455"/>
      <c r="N106" s="457"/>
    </row>
    <row r="107" spans="1:14" ht="15" x14ac:dyDescent="0.35">
      <c r="A107" s="462"/>
      <c r="B107" s="455"/>
      <c r="C107" s="455"/>
      <c r="D107" s="455"/>
      <c r="E107" s="455"/>
      <c r="F107" s="455"/>
      <c r="G107" s="455"/>
      <c r="H107" s="462"/>
      <c r="I107" s="463"/>
      <c r="J107" s="456"/>
      <c r="K107" s="456"/>
      <c r="L107" s="455"/>
      <c r="M107" s="455"/>
      <c r="N107" s="457"/>
    </row>
    <row r="108" spans="1:14" ht="17.399999999999999" x14ac:dyDescent="0.35">
      <c r="A108" s="473" t="s">
        <v>224</v>
      </c>
      <c r="B108" s="455"/>
      <c r="C108" s="455"/>
      <c r="D108" s="455"/>
      <c r="E108" s="455"/>
      <c r="F108" s="455"/>
      <c r="G108" s="455"/>
      <c r="H108" s="462"/>
      <c r="I108" s="463"/>
      <c r="J108" s="456"/>
      <c r="K108" s="456"/>
      <c r="L108" s="455"/>
      <c r="M108" s="455"/>
      <c r="N108" s="457"/>
    </row>
    <row r="109" spans="1:14" ht="15" x14ac:dyDescent="0.35">
      <c r="A109" s="462"/>
      <c r="B109" s="455"/>
      <c r="C109" s="455"/>
      <c r="D109" s="455"/>
      <c r="E109" s="455"/>
      <c r="F109" s="455"/>
      <c r="G109" s="455"/>
      <c r="H109" s="462"/>
      <c r="I109" s="463"/>
      <c r="J109" s="456"/>
      <c r="K109" s="456"/>
      <c r="L109" s="455"/>
      <c r="M109" s="455"/>
      <c r="N109" s="457"/>
    </row>
    <row r="110" spans="1:14" ht="14.25" customHeight="1" x14ac:dyDescent="0.35">
      <c r="A110" s="469" t="s">
        <v>225</v>
      </c>
      <c r="B110" s="469"/>
      <c r="C110" s="469"/>
      <c r="D110" s="469"/>
      <c r="E110" s="469"/>
      <c r="F110" s="469"/>
      <c r="G110" s="469"/>
      <c r="H110" s="469"/>
      <c r="I110" s="463"/>
      <c r="J110" s="456"/>
      <c r="K110" s="456"/>
      <c r="L110" s="455"/>
      <c r="M110" s="455"/>
      <c r="N110" s="457"/>
    </row>
    <row r="111" spans="1:14" ht="13.5" customHeight="1" x14ac:dyDescent="0.35">
      <c r="A111" s="532" t="s">
        <v>686</v>
      </c>
      <c r="B111" s="533"/>
      <c r="C111" s="534"/>
      <c r="D111" s="534"/>
      <c r="E111" s="534"/>
      <c r="F111" s="534"/>
      <c r="G111" s="534"/>
      <c r="H111" s="534"/>
      <c r="I111" s="535"/>
      <c r="J111" s="456"/>
      <c r="K111" s="456"/>
      <c r="L111" s="455"/>
      <c r="M111" s="455"/>
      <c r="N111" s="457"/>
    </row>
    <row r="112" spans="1:14" ht="13.5" customHeight="1" x14ac:dyDescent="0.35">
      <c r="A112" s="536"/>
      <c r="B112" s="536"/>
      <c r="C112" s="536"/>
      <c r="D112" s="536"/>
      <c r="E112" s="536"/>
      <c r="F112" s="536"/>
      <c r="G112" s="536"/>
      <c r="H112" s="536"/>
      <c r="I112" s="463"/>
      <c r="J112" s="456"/>
      <c r="K112" s="456"/>
      <c r="L112" s="455"/>
      <c r="M112" s="455"/>
      <c r="N112" s="457"/>
    </row>
    <row r="113" spans="1:14" ht="15.6" x14ac:dyDescent="0.35">
      <c r="A113" s="455"/>
      <c r="B113" s="537"/>
      <c r="C113" s="537"/>
      <c r="D113" s="537"/>
      <c r="E113" s="538"/>
      <c r="F113" s="538"/>
      <c r="G113" s="538"/>
      <c r="H113" s="455"/>
      <c r="I113" s="456"/>
      <c r="J113" s="456"/>
      <c r="K113" s="456"/>
      <c r="L113" s="455"/>
      <c r="M113" s="455"/>
      <c r="N113" s="457"/>
    </row>
    <row r="114" spans="1:14" ht="17.399999999999999" x14ac:dyDescent="0.35">
      <c r="A114" s="473" t="s">
        <v>687</v>
      </c>
      <c r="B114" s="455"/>
      <c r="C114" s="455"/>
      <c r="D114" s="455"/>
      <c r="E114" s="455"/>
      <c r="F114" s="455"/>
      <c r="G114" s="455"/>
      <c r="H114" s="462"/>
      <c r="I114" s="456"/>
      <c r="J114" s="456"/>
      <c r="K114" s="456"/>
      <c r="L114" s="455"/>
      <c r="M114" s="455"/>
      <c r="N114" s="457"/>
    </row>
    <row r="115" spans="1:14" ht="15" x14ac:dyDescent="0.35">
      <c r="A115" s="462"/>
      <c r="B115" s="455"/>
      <c r="C115" s="455"/>
      <c r="D115" s="455"/>
      <c r="E115" s="455"/>
      <c r="F115" s="455"/>
      <c r="G115" s="455"/>
      <c r="H115" s="462"/>
      <c r="I115" s="456"/>
      <c r="J115" s="456"/>
      <c r="K115" s="456"/>
      <c r="L115" s="455"/>
      <c r="M115" s="455"/>
      <c r="N115" s="457"/>
    </row>
    <row r="116" spans="1:14" ht="17.399999999999999" x14ac:dyDescent="0.35">
      <c r="A116" s="465" t="s">
        <v>688</v>
      </c>
      <c r="B116" s="465"/>
      <c r="C116" s="465"/>
      <c r="D116" s="465"/>
      <c r="E116" s="465"/>
      <c r="F116" s="465"/>
      <c r="G116" s="465"/>
      <c r="H116" s="465"/>
      <c r="I116" s="456"/>
      <c r="J116" s="456"/>
      <c r="K116" s="456"/>
      <c r="L116" s="455"/>
      <c r="M116" s="455"/>
      <c r="N116" s="457"/>
    </row>
    <row r="117" spans="1:14" ht="15" x14ac:dyDescent="0.35">
      <c r="A117" s="462"/>
      <c r="B117" s="455"/>
      <c r="C117" s="455"/>
      <c r="D117" s="455"/>
      <c r="E117" s="455"/>
      <c r="F117" s="455"/>
      <c r="G117" s="455"/>
      <c r="H117" s="462"/>
      <c r="I117" s="456"/>
      <c r="J117" s="456"/>
      <c r="K117" s="456"/>
      <c r="L117" s="455"/>
      <c r="M117" s="455"/>
      <c r="N117" s="457"/>
    </row>
    <row r="118" spans="1:14" ht="31.2" x14ac:dyDescent="0.35">
      <c r="A118" s="462"/>
      <c r="B118" s="512" t="s">
        <v>250</v>
      </c>
      <c r="C118" s="512"/>
      <c r="D118" s="512"/>
      <c r="E118" s="512"/>
      <c r="F118" s="513" t="s">
        <v>684</v>
      </c>
      <c r="G118" s="513" t="s">
        <v>684</v>
      </c>
      <c r="H118" s="462"/>
      <c r="I118" s="456"/>
      <c r="J118" s="456"/>
      <c r="K118" s="456"/>
      <c r="L118" s="455"/>
      <c r="M118" s="455"/>
      <c r="N118" s="457"/>
    </row>
    <row r="119" spans="1:14" ht="15.6" x14ac:dyDescent="0.35">
      <c r="A119" s="462"/>
      <c r="B119" s="514" t="s">
        <v>689</v>
      </c>
      <c r="C119" s="539"/>
      <c r="D119" s="539"/>
      <c r="E119" s="515"/>
      <c r="F119" s="540">
        <v>830650549</v>
      </c>
      <c r="G119" s="516">
        <v>241499821</v>
      </c>
      <c r="H119" s="462"/>
      <c r="I119" s="456"/>
      <c r="J119" s="456"/>
      <c r="K119" s="456"/>
      <c r="L119" s="455"/>
      <c r="M119" s="455"/>
      <c r="N119" s="457"/>
    </row>
    <row r="120" spans="1:14" ht="15.6" x14ac:dyDescent="0.35">
      <c r="A120" s="462"/>
      <c r="B120" s="517" t="s">
        <v>690</v>
      </c>
      <c r="C120" s="524"/>
      <c r="D120" s="524"/>
      <c r="E120" s="518"/>
      <c r="F120" s="541">
        <v>0</v>
      </c>
      <c r="G120" s="519">
        <v>0</v>
      </c>
      <c r="H120" s="462"/>
      <c r="I120" s="456"/>
      <c r="J120" s="456"/>
      <c r="K120" s="456"/>
      <c r="L120" s="455"/>
      <c r="M120" s="455"/>
      <c r="N120" s="457"/>
    </row>
    <row r="121" spans="1:14" ht="15.6" x14ac:dyDescent="0.35">
      <c r="A121" s="462"/>
      <c r="B121" s="542" t="s">
        <v>691</v>
      </c>
      <c r="C121" s="543"/>
      <c r="D121" s="543"/>
      <c r="E121" s="544"/>
      <c r="F121" s="541">
        <v>24954696</v>
      </c>
      <c r="G121" s="519">
        <v>35437504</v>
      </c>
      <c r="H121" s="462"/>
      <c r="I121" s="456"/>
      <c r="J121" s="456"/>
      <c r="K121" s="456"/>
      <c r="L121" s="455"/>
      <c r="M121" s="455"/>
      <c r="N121" s="457"/>
    </row>
    <row r="122" spans="1:14" ht="15.6" x14ac:dyDescent="0.35">
      <c r="A122" s="462"/>
      <c r="B122" s="545" t="s">
        <v>692</v>
      </c>
      <c r="C122" s="546"/>
      <c r="D122" s="546"/>
      <c r="E122" s="547"/>
      <c r="F122" s="541">
        <v>0</v>
      </c>
      <c r="G122" s="520">
        <v>484000</v>
      </c>
      <c r="H122" s="462"/>
      <c r="I122" s="456"/>
      <c r="J122" s="456"/>
      <c r="K122" s="456"/>
      <c r="L122" s="455"/>
      <c r="M122" s="455"/>
      <c r="N122" s="457"/>
    </row>
    <row r="123" spans="1:14" ht="15.6" x14ac:dyDescent="0.35">
      <c r="A123" s="462"/>
      <c r="B123" s="509" t="s">
        <v>218</v>
      </c>
      <c r="C123" s="510"/>
      <c r="D123" s="510"/>
      <c r="E123" s="511"/>
      <c r="F123" s="521">
        <f>SUM(F119:F122)</f>
        <v>855605245</v>
      </c>
      <c r="G123" s="521">
        <f>SUM(G119:G122)</f>
        <v>277421325</v>
      </c>
      <c r="H123" s="462"/>
      <c r="I123" s="456"/>
      <c r="J123" s="456"/>
      <c r="K123" s="456"/>
      <c r="L123" s="455"/>
      <c r="M123" s="455"/>
      <c r="N123" s="457"/>
    </row>
    <row r="124" spans="1:14" ht="15" x14ac:dyDescent="0.35">
      <c r="A124" s="462"/>
      <c r="B124" s="455"/>
      <c r="C124" s="455"/>
      <c r="D124" s="455"/>
      <c r="E124" s="455"/>
      <c r="F124" s="455"/>
      <c r="G124" s="455"/>
      <c r="H124" s="462"/>
      <c r="I124" s="456"/>
      <c r="J124" s="456"/>
      <c r="K124" s="456"/>
      <c r="L124" s="455"/>
      <c r="M124" s="455"/>
      <c r="N124" s="457"/>
    </row>
    <row r="125" spans="1:14" ht="15.6" x14ac:dyDescent="0.35">
      <c r="A125" s="469"/>
      <c r="B125" s="469"/>
      <c r="C125" s="469"/>
      <c r="D125" s="469"/>
      <c r="E125" s="469"/>
      <c r="F125" s="469"/>
      <c r="G125" s="469"/>
      <c r="H125" s="469"/>
      <c r="I125" s="456"/>
      <c r="J125" s="456"/>
      <c r="K125" s="456"/>
      <c r="L125" s="455"/>
      <c r="M125" s="455"/>
      <c r="N125" s="457"/>
    </row>
    <row r="126" spans="1:14" ht="15.6" x14ac:dyDescent="0.35">
      <c r="A126" s="455"/>
      <c r="B126" s="537"/>
      <c r="C126" s="537"/>
      <c r="D126" s="537"/>
      <c r="E126" s="538"/>
      <c r="F126" s="538"/>
      <c r="G126" s="538"/>
      <c r="H126" s="455"/>
      <c r="I126" s="456"/>
      <c r="J126" s="456"/>
      <c r="K126" s="456"/>
      <c r="L126" s="456"/>
      <c r="M126" s="455"/>
      <c r="N126" s="457"/>
    </row>
    <row r="127" spans="1:14" ht="17.399999999999999" x14ac:dyDescent="0.35">
      <c r="A127" s="473" t="s">
        <v>260</v>
      </c>
      <c r="B127" s="455"/>
      <c r="C127" s="455"/>
      <c r="D127" s="455"/>
      <c r="E127" s="455"/>
      <c r="F127" s="455"/>
      <c r="G127" s="455"/>
      <c r="H127" s="455"/>
      <c r="I127" s="456"/>
      <c r="J127" s="456"/>
      <c r="K127" s="456"/>
      <c r="L127" s="548"/>
      <c r="M127" s="455"/>
      <c r="N127" s="457"/>
    </row>
    <row r="128" spans="1:14" ht="15" x14ac:dyDescent="0.35">
      <c r="A128" s="455"/>
      <c r="B128" s="455"/>
      <c r="C128" s="455"/>
      <c r="D128" s="455"/>
      <c r="E128" s="455"/>
      <c r="F128" s="455"/>
      <c r="G128" s="455"/>
      <c r="H128" s="455"/>
      <c r="I128" s="456"/>
      <c r="J128" s="456"/>
      <c r="K128" s="456"/>
      <c r="L128" s="455"/>
      <c r="M128" s="455"/>
      <c r="N128" s="457"/>
    </row>
    <row r="129" spans="1:16" ht="15" x14ac:dyDescent="0.35">
      <c r="A129" s="455"/>
      <c r="B129" s="549" t="s">
        <v>261</v>
      </c>
      <c r="C129" s="550" t="s">
        <v>262</v>
      </c>
      <c r="D129" s="550"/>
      <c r="E129" s="550"/>
      <c r="F129" s="550"/>
      <c r="G129" s="550"/>
      <c r="H129" s="550" t="s">
        <v>263</v>
      </c>
      <c r="I129" s="550"/>
      <c r="J129" s="550"/>
      <c r="K129" s="550"/>
      <c r="L129" s="550" t="s">
        <v>264</v>
      </c>
      <c r="M129" s="455"/>
      <c r="N129" s="457"/>
    </row>
    <row r="130" spans="1:16" ht="24" x14ac:dyDescent="0.35">
      <c r="A130" s="455"/>
      <c r="B130" s="549"/>
      <c r="C130" s="551" t="s">
        <v>265</v>
      </c>
      <c r="D130" s="551" t="s">
        <v>266</v>
      </c>
      <c r="E130" s="551" t="s">
        <v>267</v>
      </c>
      <c r="F130" s="551" t="s">
        <v>268</v>
      </c>
      <c r="G130" s="551" t="s">
        <v>269</v>
      </c>
      <c r="H130" s="551" t="s">
        <v>693</v>
      </c>
      <c r="I130" s="552" t="s">
        <v>694</v>
      </c>
      <c r="J130" s="552" t="s">
        <v>695</v>
      </c>
      <c r="K130" s="552" t="s">
        <v>270</v>
      </c>
      <c r="L130" s="550"/>
      <c r="M130" s="455"/>
      <c r="N130" s="457"/>
    </row>
    <row r="131" spans="1:16" ht="15" x14ac:dyDescent="0.35">
      <c r="A131" s="455"/>
      <c r="B131" s="553" t="s">
        <v>696</v>
      </c>
      <c r="C131" s="554">
        <v>134596165</v>
      </c>
      <c r="D131" s="554">
        <v>0</v>
      </c>
      <c r="E131" s="554">
        <v>0</v>
      </c>
      <c r="F131" s="554">
        <v>0</v>
      </c>
      <c r="G131" s="554">
        <f t="shared" ref="G131:G136" si="0">+C131+D131-E131+F131</f>
        <v>134596165</v>
      </c>
      <c r="H131" s="554">
        <v>27985719</v>
      </c>
      <c r="I131" s="555">
        <v>9897072</v>
      </c>
      <c r="J131" s="556">
        <v>0</v>
      </c>
      <c r="K131" s="555">
        <f t="shared" ref="K131:K136" si="1">+H131+I131-J131</f>
        <v>37882791</v>
      </c>
      <c r="L131" s="557">
        <f t="shared" ref="L131:L136" si="2">+G131-K131</f>
        <v>96713374</v>
      </c>
      <c r="M131" s="455"/>
      <c r="N131" s="457"/>
    </row>
    <row r="132" spans="1:16" ht="15" x14ac:dyDescent="0.35">
      <c r="A132" s="455"/>
      <c r="B132" s="558" t="s">
        <v>697</v>
      </c>
      <c r="C132" s="559">
        <v>63553559</v>
      </c>
      <c r="D132" s="559">
        <v>0</v>
      </c>
      <c r="E132" s="559">
        <v>0</v>
      </c>
      <c r="F132" s="559">
        <v>0</v>
      </c>
      <c r="G132" s="559">
        <f t="shared" si="0"/>
        <v>63553559</v>
      </c>
      <c r="H132" s="559">
        <v>26459117</v>
      </c>
      <c r="I132" s="560">
        <v>12023814</v>
      </c>
      <c r="J132" s="561">
        <v>0</v>
      </c>
      <c r="K132" s="560">
        <f t="shared" si="1"/>
        <v>38482931</v>
      </c>
      <c r="L132" s="562">
        <f t="shared" si="2"/>
        <v>25070628</v>
      </c>
      <c r="M132" s="548"/>
      <c r="N132" s="457"/>
    </row>
    <row r="133" spans="1:16" ht="15" x14ac:dyDescent="0.35">
      <c r="A133" s="455"/>
      <c r="B133" s="558" t="s">
        <v>698</v>
      </c>
      <c r="C133" s="559">
        <v>0</v>
      </c>
      <c r="D133" s="559">
        <v>153747491</v>
      </c>
      <c r="E133" s="559">
        <v>0</v>
      </c>
      <c r="F133" s="559">
        <v>0</v>
      </c>
      <c r="G133" s="559">
        <f t="shared" si="0"/>
        <v>153747491</v>
      </c>
      <c r="H133" s="559">
        <v>0</v>
      </c>
      <c r="I133" s="560">
        <v>0</v>
      </c>
      <c r="J133" s="561">
        <v>0</v>
      </c>
      <c r="K133" s="560">
        <f t="shared" si="1"/>
        <v>0</v>
      </c>
      <c r="L133" s="562">
        <f t="shared" si="2"/>
        <v>153747491</v>
      </c>
      <c r="M133" s="455"/>
      <c r="N133" s="457"/>
    </row>
    <row r="134" spans="1:16" ht="15" x14ac:dyDescent="0.35">
      <c r="A134" s="455"/>
      <c r="B134" s="558" t="s">
        <v>699</v>
      </c>
      <c r="C134" s="559">
        <v>16337829.439999999</v>
      </c>
      <c r="D134" s="559">
        <v>0</v>
      </c>
      <c r="E134" s="559">
        <v>0</v>
      </c>
      <c r="F134" s="559">
        <v>0</v>
      </c>
      <c r="G134" s="559">
        <f t="shared" si="0"/>
        <v>16337829.439999999</v>
      </c>
      <c r="H134" s="559">
        <v>7080347</v>
      </c>
      <c r="I134" s="560">
        <v>3070901</v>
      </c>
      <c r="J134" s="561">
        <v>0</v>
      </c>
      <c r="K134" s="560">
        <f t="shared" si="1"/>
        <v>10151248</v>
      </c>
      <c r="L134" s="562">
        <f t="shared" si="2"/>
        <v>6186581.4399999995</v>
      </c>
      <c r="M134" s="548"/>
      <c r="N134" s="457"/>
    </row>
    <row r="135" spans="1:16" ht="15" x14ac:dyDescent="0.35">
      <c r="A135" s="455"/>
      <c r="B135" s="558" t="s">
        <v>700</v>
      </c>
      <c r="C135" s="559">
        <v>2416037.35</v>
      </c>
      <c r="D135" s="559">
        <v>0</v>
      </c>
      <c r="E135" s="559">
        <v>0</v>
      </c>
      <c r="F135" s="559">
        <v>0</v>
      </c>
      <c r="G135" s="559">
        <f t="shared" si="0"/>
        <v>2416037.35</v>
      </c>
      <c r="H135" s="559">
        <v>483207.47</v>
      </c>
      <c r="I135" s="560">
        <v>219584</v>
      </c>
      <c r="J135" s="561">
        <v>0</v>
      </c>
      <c r="K135" s="560">
        <f t="shared" si="1"/>
        <v>702791.47</v>
      </c>
      <c r="L135" s="562">
        <f t="shared" si="2"/>
        <v>1713245.8800000001</v>
      </c>
      <c r="M135" s="548"/>
      <c r="N135" s="456"/>
      <c r="O135" s="563"/>
      <c r="P135" s="563"/>
    </row>
    <row r="136" spans="1:16" ht="15" x14ac:dyDescent="0.35">
      <c r="A136" s="455"/>
      <c r="B136" s="564" t="s">
        <v>701</v>
      </c>
      <c r="C136" s="565">
        <v>150282664</v>
      </c>
      <c r="D136" s="565">
        <v>0</v>
      </c>
      <c r="E136" s="565">
        <v>0</v>
      </c>
      <c r="F136" s="559">
        <v>0</v>
      </c>
      <c r="G136" s="559">
        <f t="shared" si="0"/>
        <v>150282664</v>
      </c>
      <c r="H136" s="565">
        <v>75141331</v>
      </c>
      <c r="I136" s="560">
        <v>30056532</v>
      </c>
      <c r="J136" s="566">
        <v>0</v>
      </c>
      <c r="K136" s="560">
        <f t="shared" si="1"/>
        <v>105197863</v>
      </c>
      <c r="L136" s="562">
        <f t="shared" si="2"/>
        <v>45084801</v>
      </c>
      <c r="M136" s="456"/>
      <c r="N136" s="457"/>
    </row>
    <row r="137" spans="1:16" ht="15" x14ac:dyDescent="0.35">
      <c r="A137" s="455"/>
      <c r="B137" s="567" t="s">
        <v>218</v>
      </c>
      <c r="C137" s="568">
        <v>344559436.78999996</v>
      </c>
      <c r="D137" s="568">
        <f t="shared" ref="D137:L137" si="3">SUM(D131:D136)</f>
        <v>153747491</v>
      </c>
      <c r="E137" s="568">
        <f t="shared" si="3"/>
        <v>0</v>
      </c>
      <c r="F137" s="568">
        <f t="shared" si="3"/>
        <v>0</v>
      </c>
      <c r="G137" s="568">
        <f t="shared" si="3"/>
        <v>520933745.79000002</v>
      </c>
      <c r="H137" s="568">
        <f>SUM(H131:H136)</f>
        <v>137149721.47</v>
      </c>
      <c r="I137" s="569">
        <f t="shared" si="3"/>
        <v>55267903</v>
      </c>
      <c r="J137" s="569">
        <f t="shared" si="3"/>
        <v>0</v>
      </c>
      <c r="K137" s="570">
        <f>SUM(K131:K136)</f>
        <v>192417624.47</v>
      </c>
      <c r="L137" s="568">
        <f t="shared" si="3"/>
        <v>328516121.31999999</v>
      </c>
      <c r="M137" s="456"/>
      <c r="N137" s="457"/>
    </row>
    <row r="138" spans="1:16" ht="15" x14ac:dyDescent="0.35">
      <c r="A138" s="558"/>
      <c r="B138" s="571" t="s">
        <v>702</v>
      </c>
      <c r="C138" s="572">
        <v>338236798</v>
      </c>
      <c r="D138" s="572"/>
      <c r="E138" s="572"/>
      <c r="F138" s="572"/>
      <c r="G138" s="568">
        <v>338236798</v>
      </c>
      <c r="H138" s="572">
        <v>12588466</v>
      </c>
      <c r="I138" s="573"/>
      <c r="J138" s="573"/>
      <c r="K138" s="569">
        <v>12588466</v>
      </c>
      <c r="L138" s="574">
        <f>+G138-K138</f>
        <v>325648332</v>
      </c>
      <c r="M138" s="456"/>
      <c r="N138" s="457"/>
    </row>
    <row r="139" spans="1:16" ht="15" x14ac:dyDescent="0.35">
      <c r="A139" s="455"/>
      <c r="B139" s="455"/>
      <c r="C139" s="455"/>
      <c r="D139" s="455"/>
      <c r="E139" s="455"/>
      <c r="F139" s="455"/>
      <c r="G139" s="455"/>
      <c r="H139" s="455"/>
      <c r="I139" s="456"/>
      <c r="J139" s="456"/>
      <c r="K139" s="456"/>
      <c r="L139" s="455"/>
      <c r="M139" s="455"/>
      <c r="N139" s="456"/>
      <c r="O139" s="575"/>
    </row>
    <row r="140" spans="1:16" ht="17.399999999999999" x14ac:dyDescent="0.35">
      <c r="A140" s="473" t="s">
        <v>277</v>
      </c>
      <c r="B140" s="455"/>
      <c r="C140" s="455"/>
      <c r="D140" s="455"/>
      <c r="E140" s="455"/>
      <c r="F140" s="455"/>
      <c r="G140" s="548"/>
      <c r="H140" s="548"/>
      <c r="I140" s="456"/>
      <c r="J140" s="456"/>
      <c r="K140" s="456"/>
      <c r="L140" s="455"/>
      <c r="M140" s="455"/>
      <c r="N140" s="456"/>
      <c r="O140" s="575"/>
    </row>
    <row r="141" spans="1:16" ht="15" x14ac:dyDescent="0.35">
      <c r="A141" s="455"/>
      <c r="B141" s="455"/>
      <c r="C141" s="455"/>
      <c r="D141" s="455"/>
      <c r="E141" s="455"/>
      <c r="F141" s="455"/>
      <c r="G141" s="455"/>
      <c r="H141" s="455"/>
      <c r="I141" s="456"/>
      <c r="J141" s="456"/>
      <c r="K141" s="456"/>
      <c r="L141" s="456"/>
      <c r="M141" s="455"/>
      <c r="N141" s="456"/>
      <c r="O141" s="575"/>
    </row>
    <row r="142" spans="1:16" ht="15" customHeight="1" x14ac:dyDescent="0.35">
      <c r="A142" s="465" t="s">
        <v>703</v>
      </c>
      <c r="B142" s="465"/>
      <c r="C142" s="465"/>
      <c r="D142" s="465"/>
      <c r="E142" s="465"/>
      <c r="F142" s="465"/>
      <c r="G142" s="465"/>
      <c r="H142" s="465"/>
      <c r="I142" s="456"/>
      <c r="J142" s="456"/>
      <c r="K142" s="456"/>
      <c r="L142" s="456"/>
      <c r="M142" s="455"/>
      <c r="N142" s="457"/>
    </row>
    <row r="143" spans="1:16" ht="17.25" customHeight="1" x14ac:dyDescent="0.35">
      <c r="A143" s="465"/>
      <c r="B143" s="465"/>
      <c r="C143" s="465"/>
      <c r="D143" s="465"/>
      <c r="E143" s="465"/>
      <c r="F143" s="465"/>
      <c r="G143" s="465"/>
      <c r="H143" s="465"/>
      <c r="I143" s="456"/>
      <c r="J143" s="456"/>
      <c r="K143" s="456"/>
      <c r="L143" s="455"/>
      <c r="M143" s="455"/>
      <c r="N143" s="457"/>
    </row>
    <row r="144" spans="1:16" ht="15" x14ac:dyDescent="0.35">
      <c r="A144" s="455"/>
      <c r="B144" s="455"/>
      <c r="C144" s="455"/>
      <c r="D144" s="455"/>
      <c r="E144" s="455"/>
      <c r="F144" s="455"/>
      <c r="G144" s="455"/>
      <c r="H144" s="455"/>
      <c r="I144" s="456"/>
      <c r="J144" s="456"/>
      <c r="K144" s="456"/>
      <c r="L144" s="455"/>
      <c r="M144" s="455"/>
      <c r="N144" s="457"/>
    </row>
    <row r="145" spans="1:14" ht="15" x14ac:dyDescent="0.35">
      <c r="A145" s="455"/>
      <c r="B145" s="455"/>
      <c r="C145" s="455"/>
      <c r="D145" s="455"/>
      <c r="E145" s="455"/>
      <c r="F145" s="455"/>
      <c r="G145" s="455"/>
      <c r="H145" s="455"/>
      <c r="I145" s="456"/>
      <c r="J145" s="456"/>
      <c r="K145" s="456"/>
      <c r="L145" s="456"/>
      <c r="M145" s="455"/>
      <c r="N145" s="457"/>
    </row>
    <row r="146" spans="1:14" ht="15" x14ac:dyDescent="0.35">
      <c r="A146" s="484"/>
      <c r="B146" s="576" t="s">
        <v>278</v>
      </c>
      <c r="C146" s="577" t="s">
        <v>279</v>
      </c>
      <c r="D146" s="577" t="s">
        <v>280</v>
      </c>
      <c r="E146" s="577" t="s">
        <v>281</v>
      </c>
      <c r="F146" s="577" t="s">
        <v>282</v>
      </c>
      <c r="G146" s="455"/>
      <c r="H146" s="455"/>
      <c r="I146" s="456"/>
      <c r="J146" s="456"/>
      <c r="K146" s="456"/>
      <c r="L146" s="456"/>
      <c r="M146" s="455"/>
      <c r="N146" s="457"/>
    </row>
    <row r="147" spans="1:14" ht="15" x14ac:dyDescent="0.35">
      <c r="A147" s="484"/>
      <c r="B147" s="578" t="s">
        <v>704</v>
      </c>
      <c r="C147" s="579">
        <v>2000000</v>
      </c>
      <c r="D147" s="579">
        <v>15000000</v>
      </c>
      <c r="E147" s="579">
        <v>2000000</v>
      </c>
      <c r="F147" s="579">
        <f>+C147+D147-E147</f>
        <v>15000000</v>
      </c>
      <c r="G147" s="456"/>
      <c r="H147" s="455"/>
      <c r="I147" s="456"/>
      <c r="J147" s="456"/>
      <c r="K147" s="456"/>
      <c r="L147" s="456"/>
      <c r="M147" s="455"/>
      <c r="N147" s="457"/>
    </row>
    <row r="148" spans="1:14" ht="15" x14ac:dyDescent="0.35">
      <c r="A148" s="484"/>
      <c r="B148" s="578" t="s">
        <v>705</v>
      </c>
      <c r="C148" s="579">
        <v>8640000</v>
      </c>
      <c r="D148" s="579">
        <v>0</v>
      </c>
      <c r="E148" s="579">
        <v>6383988</v>
      </c>
      <c r="F148" s="579">
        <f>+C148+D148-E148</f>
        <v>2256012</v>
      </c>
      <c r="G148" s="580"/>
      <c r="H148" s="455"/>
      <c r="I148" s="456"/>
      <c r="J148" s="456"/>
      <c r="K148" s="456"/>
      <c r="L148" s="456"/>
      <c r="M148" s="455"/>
      <c r="N148" s="457"/>
    </row>
    <row r="149" spans="1:14" ht="15" x14ac:dyDescent="0.35">
      <c r="A149" s="455"/>
      <c r="B149" s="581" t="s">
        <v>284</v>
      </c>
      <c r="C149" s="582">
        <f>SUM(C147:C148)</f>
        <v>10640000</v>
      </c>
      <c r="D149" s="582">
        <f>SUM(D147:D148)</f>
        <v>15000000</v>
      </c>
      <c r="E149" s="582">
        <f>SUM(E147:E148)</f>
        <v>8383988</v>
      </c>
      <c r="F149" s="582">
        <f>SUM(F147:F148)</f>
        <v>17256012</v>
      </c>
      <c r="G149" s="455"/>
      <c r="H149" s="455"/>
      <c r="I149" s="456"/>
      <c r="J149" s="456"/>
      <c r="K149" s="456"/>
      <c r="L149" s="455"/>
      <c r="M149" s="455"/>
      <c r="N149" s="457"/>
    </row>
    <row r="150" spans="1:14" ht="15" x14ac:dyDescent="0.35">
      <c r="A150" s="455"/>
      <c r="B150" s="581" t="s">
        <v>285</v>
      </c>
      <c r="C150" s="582">
        <v>28353133</v>
      </c>
      <c r="D150" s="582">
        <v>2000000</v>
      </c>
      <c r="E150" s="582">
        <v>28353133</v>
      </c>
      <c r="F150" s="582">
        <f>+C150+D150-E150</f>
        <v>2000000</v>
      </c>
      <c r="G150" s="456"/>
      <c r="H150" s="455"/>
      <c r="I150" s="456"/>
      <c r="J150" s="456"/>
      <c r="K150" s="456"/>
      <c r="L150" s="455"/>
      <c r="M150" s="455"/>
      <c r="N150" s="457"/>
    </row>
    <row r="151" spans="1:14" ht="15" x14ac:dyDescent="0.35">
      <c r="A151" s="455"/>
      <c r="B151" s="455"/>
      <c r="C151" s="583"/>
      <c r="D151" s="583"/>
      <c r="E151" s="583"/>
      <c r="F151" s="583"/>
      <c r="G151" s="455"/>
      <c r="H151" s="455"/>
      <c r="I151" s="456"/>
      <c r="J151" s="456"/>
      <c r="K151" s="456"/>
      <c r="L151" s="455"/>
      <c r="M151" s="455"/>
      <c r="N151" s="457"/>
    </row>
    <row r="152" spans="1:14" ht="17.399999999999999" x14ac:dyDescent="0.35">
      <c r="A152" s="473" t="s">
        <v>286</v>
      </c>
      <c r="B152" s="455"/>
      <c r="C152" s="455"/>
      <c r="D152" s="455"/>
      <c r="E152" s="455"/>
      <c r="F152" s="455"/>
      <c r="G152" s="455"/>
      <c r="H152" s="455"/>
      <c r="I152" s="456"/>
      <c r="J152" s="456"/>
      <c r="K152" s="456"/>
      <c r="L152" s="455"/>
      <c r="M152" s="455"/>
      <c r="N152" s="457"/>
    </row>
    <row r="153" spans="1:14" ht="15" x14ac:dyDescent="0.35">
      <c r="A153" s="455"/>
      <c r="B153" s="455"/>
      <c r="C153" s="455"/>
      <c r="D153" s="455"/>
      <c r="E153" s="455"/>
      <c r="F153" s="455"/>
      <c r="G153" s="455"/>
      <c r="H153" s="455"/>
      <c r="I153" s="456"/>
      <c r="J153" s="456"/>
      <c r="K153" s="456"/>
      <c r="L153" s="455"/>
      <c r="M153" s="455"/>
      <c r="N153" s="457"/>
    </row>
    <row r="154" spans="1:14" ht="15" customHeight="1" x14ac:dyDescent="0.35">
      <c r="A154" s="465" t="s">
        <v>706</v>
      </c>
      <c r="B154" s="465"/>
      <c r="C154" s="465"/>
      <c r="D154" s="465"/>
      <c r="E154" s="465"/>
      <c r="F154" s="465"/>
      <c r="G154" s="455"/>
      <c r="H154" s="455"/>
      <c r="I154" s="456"/>
      <c r="J154" s="456"/>
      <c r="K154" s="456"/>
      <c r="L154" s="455"/>
      <c r="M154" s="455"/>
      <c r="N154" s="457"/>
    </row>
    <row r="155" spans="1:14" ht="15" x14ac:dyDescent="0.35">
      <c r="A155" s="465"/>
      <c r="B155" s="465"/>
      <c r="C155" s="465"/>
      <c r="D155" s="465"/>
      <c r="E155" s="465"/>
      <c r="F155" s="465"/>
      <c r="G155" s="455"/>
      <c r="H155" s="455"/>
      <c r="I155" s="456"/>
      <c r="J155" s="456"/>
      <c r="K155" s="456"/>
      <c r="L155" s="455"/>
      <c r="M155" s="455"/>
      <c r="N155" s="457"/>
    </row>
    <row r="156" spans="1:14" ht="15" x14ac:dyDescent="0.35">
      <c r="A156" s="465"/>
      <c r="B156" s="465"/>
      <c r="C156" s="465"/>
      <c r="D156" s="465"/>
      <c r="E156" s="465"/>
      <c r="F156" s="465"/>
      <c r="G156" s="455"/>
      <c r="H156" s="455"/>
      <c r="I156" s="456"/>
      <c r="J156" s="456"/>
      <c r="K156" s="456"/>
      <c r="L156" s="455"/>
      <c r="M156" s="455"/>
      <c r="N156" s="457"/>
    </row>
    <row r="157" spans="1:14" ht="15" x14ac:dyDescent="0.35">
      <c r="A157" s="465"/>
      <c r="B157" s="465"/>
      <c r="C157" s="465"/>
      <c r="D157" s="465"/>
      <c r="E157" s="465"/>
      <c r="F157" s="465"/>
      <c r="G157" s="455"/>
      <c r="H157" s="455"/>
      <c r="I157" s="456"/>
      <c r="J157" s="456"/>
      <c r="K157" s="456"/>
      <c r="L157" s="455"/>
      <c r="M157" s="455"/>
      <c r="N157" s="457"/>
    </row>
    <row r="158" spans="1:14" ht="15" x14ac:dyDescent="0.35">
      <c r="A158" s="465"/>
      <c r="B158" s="465"/>
      <c r="C158" s="465"/>
      <c r="D158" s="465"/>
      <c r="E158" s="465"/>
      <c r="F158" s="465"/>
      <c r="G158" s="455"/>
      <c r="H158" s="455"/>
      <c r="I158" s="456"/>
      <c r="J158" s="456"/>
      <c r="K158" s="456"/>
      <c r="L158" s="455"/>
      <c r="M158" s="455"/>
      <c r="N158" s="457"/>
    </row>
    <row r="159" spans="1:14" ht="15" x14ac:dyDescent="0.35">
      <c r="A159" s="455"/>
      <c r="B159" s="455"/>
      <c r="C159" s="455"/>
      <c r="D159" s="455"/>
      <c r="E159" s="455"/>
      <c r="F159" s="455"/>
      <c r="G159" s="455"/>
      <c r="H159" s="455"/>
      <c r="I159" s="456"/>
      <c r="J159" s="456"/>
      <c r="K159" s="456"/>
      <c r="L159" s="455"/>
      <c r="M159" s="455"/>
      <c r="N159" s="457"/>
    </row>
    <row r="160" spans="1:14" ht="15" customHeight="1" x14ac:dyDescent="0.35">
      <c r="A160" s="455"/>
      <c r="B160" s="509" t="s">
        <v>287</v>
      </c>
      <c r="C160" s="511"/>
      <c r="D160" s="522" t="s">
        <v>683</v>
      </c>
      <c r="E160" s="584"/>
      <c r="F160" s="455"/>
      <c r="G160" s="455"/>
      <c r="H160" s="455"/>
      <c r="I160" s="456"/>
      <c r="J160" s="456"/>
      <c r="K160" s="456"/>
      <c r="L160" s="455"/>
      <c r="M160" s="455"/>
      <c r="N160" s="457"/>
    </row>
    <row r="161" spans="1:14" ht="15.6" x14ac:dyDescent="0.35">
      <c r="A161" s="455"/>
      <c r="B161" s="517" t="s">
        <v>707</v>
      </c>
      <c r="C161" s="518"/>
      <c r="D161" s="585">
        <v>285720884</v>
      </c>
      <c r="E161" s="586"/>
      <c r="F161" s="455"/>
      <c r="G161" s="455"/>
      <c r="H161" s="455"/>
      <c r="I161" s="456"/>
      <c r="J161" s="456"/>
      <c r="K161" s="456"/>
      <c r="L161" s="455"/>
      <c r="M161" s="455"/>
      <c r="N161" s="457"/>
    </row>
    <row r="162" spans="1:14" ht="15.6" x14ac:dyDescent="0.35">
      <c r="A162" s="455"/>
      <c r="B162" s="542" t="s">
        <v>708</v>
      </c>
      <c r="C162" s="544"/>
      <c r="D162" s="585">
        <v>4287847</v>
      </c>
      <c r="E162" s="586"/>
      <c r="F162" s="455"/>
      <c r="G162" s="455"/>
      <c r="H162" s="455"/>
      <c r="I162" s="456"/>
      <c r="J162" s="456"/>
      <c r="K162" s="456"/>
      <c r="L162" s="455"/>
      <c r="M162" s="455"/>
      <c r="N162" s="457"/>
    </row>
    <row r="163" spans="1:14" ht="15.6" x14ac:dyDescent="0.35">
      <c r="A163" s="455"/>
      <c r="B163" s="517" t="s">
        <v>487</v>
      </c>
      <c r="C163" s="518"/>
      <c r="D163" s="587">
        <v>-86433054</v>
      </c>
      <c r="E163" s="588"/>
      <c r="F163" s="455"/>
      <c r="G163" s="455"/>
      <c r="H163" s="455"/>
      <c r="I163" s="456"/>
      <c r="J163" s="456"/>
      <c r="K163" s="456"/>
      <c r="L163" s="455"/>
      <c r="M163" s="455"/>
      <c r="N163" s="457"/>
    </row>
    <row r="164" spans="1:14" ht="15.6" x14ac:dyDescent="0.35">
      <c r="A164" s="455"/>
      <c r="B164" s="509" t="s">
        <v>218</v>
      </c>
      <c r="C164" s="511"/>
      <c r="D164" s="589">
        <f>SUM(D161:E163)</f>
        <v>203575677</v>
      </c>
      <c r="E164" s="590"/>
      <c r="F164" s="455"/>
      <c r="G164" s="455"/>
      <c r="H164" s="455"/>
      <c r="I164" s="456"/>
      <c r="J164" s="456"/>
      <c r="K164" s="456"/>
      <c r="L164" s="455"/>
      <c r="M164" s="455"/>
      <c r="N164" s="457"/>
    </row>
    <row r="165" spans="1:14" ht="15.6" x14ac:dyDescent="0.35">
      <c r="A165" s="455"/>
      <c r="B165" s="537"/>
      <c r="C165" s="537"/>
      <c r="D165" s="538"/>
      <c r="E165" s="538"/>
      <c r="F165" s="455"/>
      <c r="G165" s="455"/>
      <c r="H165" s="455"/>
      <c r="I165" s="456"/>
      <c r="J165" s="456"/>
      <c r="K165" s="456"/>
      <c r="L165" s="455"/>
      <c r="M165" s="455"/>
      <c r="N165" s="457"/>
    </row>
    <row r="166" spans="1:14" ht="17.399999999999999" x14ac:dyDescent="0.35">
      <c r="A166" s="473" t="s">
        <v>291</v>
      </c>
      <c r="B166" s="591"/>
      <c r="C166" s="591"/>
      <c r="D166" s="591"/>
      <c r="E166" s="591"/>
      <c r="F166" s="591"/>
      <c r="G166" s="455"/>
      <c r="H166" s="455"/>
      <c r="I166" s="456"/>
      <c r="J166" s="456"/>
      <c r="K166" s="456"/>
      <c r="L166" s="455"/>
      <c r="M166" s="455"/>
      <c r="N166" s="457"/>
    </row>
    <row r="167" spans="1:14" ht="15" customHeight="1" x14ac:dyDescent="0.35">
      <c r="A167" s="465" t="s">
        <v>709</v>
      </c>
      <c r="B167" s="465"/>
      <c r="C167" s="465"/>
      <c r="D167" s="465"/>
      <c r="E167" s="465"/>
      <c r="F167" s="465"/>
      <c r="G167" s="455"/>
      <c r="H167" s="455"/>
      <c r="I167" s="456"/>
      <c r="J167" s="456"/>
      <c r="K167" s="456"/>
      <c r="L167" s="455"/>
      <c r="M167" s="455"/>
      <c r="N167" s="457"/>
    </row>
    <row r="168" spans="1:14" ht="15.6" x14ac:dyDescent="0.35">
      <c r="A168" s="537"/>
      <c r="B168" s="537"/>
      <c r="C168" s="537"/>
      <c r="D168" s="538"/>
      <c r="E168" s="538"/>
      <c r="F168" s="455"/>
      <c r="G168" s="455"/>
      <c r="H168" s="455"/>
      <c r="I168" s="456"/>
      <c r="J168" s="456"/>
      <c r="K168" s="456"/>
      <c r="L168" s="455"/>
      <c r="M168" s="455"/>
      <c r="N168" s="457"/>
    </row>
    <row r="169" spans="1:14" ht="17.399999999999999" x14ac:dyDescent="0.35">
      <c r="A169" s="473" t="s">
        <v>293</v>
      </c>
      <c r="B169" s="591"/>
      <c r="C169" s="591"/>
      <c r="D169" s="591"/>
      <c r="E169" s="591"/>
      <c r="F169" s="591"/>
      <c r="G169" s="455"/>
      <c r="H169" s="455"/>
      <c r="I169" s="456"/>
      <c r="J169" s="456"/>
      <c r="K169" s="456"/>
      <c r="L169" s="455"/>
      <c r="M169" s="455"/>
      <c r="N169" s="457"/>
    </row>
    <row r="170" spans="1:14" ht="15.6" x14ac:dyDescent="0.35">
      <c r="A170" s="474"/>
      <c r="B170" s="537"/>
      <c r="C170" s="537"/>
      <c r="D170" s="538"/>
      <c r="E170" s="538"/>
      <c r="F170" s="455"/>
      <c r="G170" s="455"/>
      <c r="H170" s="455"/>
      <c r="I170" s="456"/>
      <c r="J170" s="456"/>
      <c r="K170" s="456"/>
      <c r="L170" s="455"/>
      <c r="M170" s="455"/>
      <c r="N170" s="457"/>
    </row>
    <row r="171" spans="1:14" ht="15" customHeight="1" x14ac:dyDescent="0.35">
      <c r="A171" s="537"/>
      <c r="B171" s="592" t="s">
        <v>294</v>
      </c>
      <c r="C171" s="592" t="s">
        <v>227</v>
      </c>
      <c r="D171" s="593" t="s">
        <v>228</v>
      </c>
      <c r="E171" s="538"/>
      <c r="F171" s="455"/>
      <c r="G171" s="455"/>
      <c r="H171" s="455"/>
      <c r="I171" s="456"/>
      <c r="J171" s="456"/>
      <c r="K171" s="456"/>
      <c r="L171" s="455"/>
      <c r="M171" s="455"/>
      <c r="N171" s="457"/>
    </row>
    <row r="172" spans="1:14" ht="15.6" x14ac:dyDescent="0.35">
      <c r="A172" s="537"/>
      <c r="B172" s="594" t="s">
        <v>710</v>
      </c>
      <c r="C172" s="595"/>
      <c r="D172" s="596"/>
      <c r="E172" s="538"/>
      <c r="F172" s="455"/>
      <c r="G172" s="455"/>
      <c r="H172" s="455"/>
      <c r="I172" s="456"/>
      <c r="J172" s="456"/>
      <c r="K172" s="456"/>
      <c r="L172" s="455"/>
      <c r="M172" s="455"/>
      <c r="N172" s="457"/>
    </row>
    <row r="173" spans="1:14" ht="15.6" x14ac:dyDescent="0.35">
      <c r="A173" s="537"/>
      <c r="B173" s="597"/>
      <c r="C173" s="598"/>
      <c r="D173" s="599"/>
      <c r="E173" s="538"/>
      <c r="F173" s="455"/>
      <c r="G173" s="455"/>
      <c r="H173" s="455"/>
      <c r="I173" s="456"/>
      <c r="J173" s="456"/>
      <c r="K173" s="456"/>
      <c r="L173" s="455"/>
      <c r="M173" s="455"/>
      <c r="N173" s="457"/>
    </row>
    <row r="174" spans="1:14" ht="15.6" x14ac:dyDescent="0.35">
      <c r="A174" s="537"/>
      <c r="B174" s="600" t="s">
        <v>284</v>
      </c>
      <c r="C174" s="592"/>
      <c r="D174" s="601"/>
      <c r="E174" s="538"/>
      <c r="F174" s="455"/>
      <c r="G174" s="455"/>
      <c r="H174" s="455"/>
      <c r="I174" s="456"/>
      <c r="J174" s="456"/>
      <c r="K174" s="456"/>
      <c r="L174" s="455"/>
      <c r="M174" s="455"/>
      <c r="N174" s="457"/>
    </row>
    <row r="175" spans="1:14" ht="15.6" x14ac:dyDescent="0.35">
      <c r="A175" s="537"/>
      <c r="B175" s="600" t="s">
        <v>493</v>
      </c>
      <c r="C175" s="592"/>
      <c r="D175" s="601"/>
      <c r="E175" s="538"/>
      <c r="F175" s="455"/>
      <c r="G175" s="455"/>
      <c r="H175" s="455"/>
      <c r="I175" s="456"/>
      <c r="J175" s="456"/>
      <c r="K175" s="456"/>
      <c r="L175" s="455"/>
      <c r="M175" s="455"/>
      <c r="N175" s="457"/>
    </row>
    <row r="176" spans="1:14" ht="15.6" x14ac:dyDescent="0.35">
      <c r="A176" s="537"/>
      <c r="B176" s="537"/>
      <c r="C176" s="537"/>
      <c r="D176" s="538"/>
      <c r="E176" s="538"/>
      <c r="F176" s="455"/>
      <c r="G176" s="455"/>
      <c r="H176" s="455"/>
      <c r="I176" s="456"/>
      <c r="J176" s="456"/>
      <c r="K176" s="456"/>
      <c r="L176" s="455"/>
      <c r="M176" s="455"/>
      <c r="N176" s="457"/>
    </row>
    <row r="177" spans="1:14" ht="17.399999999999999" x14ac:dyDescent="0.35">
      <c r="A177" s="473" t="s">
        <v>299</v>
      </c>
      <c r="B177" s="591"/>
      <c r="C177" s="591"/>
      <c r="D177" s="591"/>
      <c r="E177" s="591"/>
      <c r="F177" s="591"/>
      <c r="G177" s="455"/>
      <c r="H177" s="455"/>
      <c r="I177" s="456"/>
      <c r="J177" s="456"/>
      <c r="K177" s="456"/>
      <c r="L177" s="455"/>
      <c r="M177" s="455"/>
      <c r="N177" s="457"/>
    </row>
    <row r="178" spans="1:14" ht="15.6" x14ac:dyDescent="0.35">
      <c r="A178" s="474"/>
      <c r="B178" s="537"/>
      <c r="C178" s="537"/>
      <c r="D178" s="538"/>
      <c r="E178" s="538"/>
      <c r="F178" s="455"/>
      <c r="G178" s="455"/>
      <c r="H178" s="455"/>
      <c r="I178" s="456"/>
      <c r="J178" s="456"/>
      <c r="K178" s="456"/>
      <c r="L178" s="455"/>
      <c r="M178" s="455"/>
      <c r="N178" s="457"/>
    </row>
    <row r="179" spans="1:14" ht="31.2" x14ac:dyDescent="0.35">
      <c r="A179" s="537"/>
      <c r="B179" s="513" t="s">
        <v>300</v>
      </c>
      <c r="C179" s="513" t="s">
        <v>227</v>
      </c>
      <c r="D179" s="593" t="s">
        <v>228</v>
      </c>
      <c r="E179" s="538"/>
      <c r="F179" s="455"/>
      <c r="G179" s="455"/>
      <c r="H179" s="455"/>
      <c r="I179" s="456"/>
      <c r="J179" s="456"/>
      <c r="K179" s="456"/>
      <c r="L179" s="455"/>
      <c r="M179" s="455"/>
      <c r="N179" s="457"/>
    </row>
    <row r="180" spans="1:14" ht="15.6" x14ac:dyDescent="0.35">
      <c r="A180" s="537"/>
      <c r="B180" s="594" t="s">
        <v>492</v>
      </c>
      <c r="C180" s="595"/>
      <c r="D180" s="596"/>
      <c r="E180" s="538"/>
      <c r="F180" s="455"/>
      <c r="G180" s="455"/>
      <c r="H180" s="455"/>
      <c r="I180" s="456"/>
      <c r="J180" s="456"/>
      <c r="K180" s="456"/>
      <c r="L180" s="455"/>
      <c r="M180" s="455"/>
      <c r="N180" s="457"/>
    </row>
    <row r="181" spans="1:14" ht="15.6" x14ac:dyDescent="0.35">
      <c r="A181" s="537"/>
      <c r="B181" s="597"/>
      <c r="C181" s="598"/>
      <c r="D181" s="599"/>
      <c r="E181" s="538"/>
      <c r="F181" s="455"/>
      <c r="G181" s="455"/>
      <c r="H181" s="455"/>
      <c r="I181" s="456"/>
      <c r="J181" s="456"/>
      <c r="K181" s="456"/>
      <c r="L181" s="455"/>
      <c r="M181" s="455"/>
      <c r="N181" s="457"/>
    </row>
    <row r="182" spans="1:14" ht="15.6" x14ac:dyDescent="0.35">
      <c r="A182" s="537"/>
      <c r="B182" s="600" t="s">
        <v>284</v>
      </c>
      <c r="C182" s="592"/>
      <c r="D182" s="601"/>
      <c r="E182" s="538"/>
      <c r="F182" s="455"/>
      <c r="G182" s="455"/>
      <c r="H182" s="455"/>
      <c r="I182" s="456"/>
      <c r="J182" s="456"/>
      <c r="K182" s="456"/>
      <c r="L182" s="455"/>
      <c r="M182" s="455"/>
      <c r="N182" s="457"/>
    </row>
    <row r="183" spans="1:14" ht="15.6" x14ac:dyDescent="0.35">
      <c r="A183" s="455"/>
      <c r="B183" s="600" t="s">
        <v>493</v>
      </c>
      <c r="C183" s="592"/>
      <c r="D183" s="601"/>
      <c r="E183" s="455"/>
      <c r="F183" s="455"/>
      <c r="G183" s="455"/>
      <c r="H183" s="455"/>
      <c r="I183" s="456"/>
      <c r="J183" s="456"/>
      <c r="K183" s="456"/>
      <c r="L183" s="455"/>
      <c r="M183" s="455"/>
      <c r="N183" s="457"/>
    </row>
    <row r="184" spans="1:14" ht="15.6" x14ac:dyDescent="0.35">
      <c r="A184" s="455"/>
      <c r="B184" s="602"/>
      <c r="C184" s="537"/>
      <c r="D184" s="538"/>
      <c r="E184" s="455"/>
      <c r="F184" s="455"/>
      <c r="G184" s="455"/>
      <c r="H184" s="455"/>
      <c r="I184" s="456"/>
      <c r="J184" s="456"/>
      <c r="K184" s="456"/>
      <c r="L184" s="455"/>
      <c r="M184" s="455"/>
      <c r="N184" s="457"/>
    </row>
    <row r="185" spans="1:14" ht="17.399999999999999" x14ac:dyDescent="0.35">
      <c r="A185" s="468" t="s">
        <v>711</v>
      </c>
      <c r="B185" s="455"/>
      <c r="C185" s="455"/>
      <c r="D185" s="455"/>
      <c r="E185" s="455"/>
      <c r="F185" s="455"/>
      <c r="G185" s="455"/>
      <c r="H185" s="455"/>
      <c r="I185" s="456"/>
      <c r="J185" s="456"/>
      <c r="K185" s="456"/>
      <c r="L185" s="455"/>
      <c r="M185" s="455"/>
      <c r="N185" s="457"/>
    </row>
    <row r="186" spans="1:14" ht="15" x14ac:dyDescent="0.35">
      <c r="A186" s="455"/>
      <c r="B186" s="455"/>
      <c r="C186" s="455"/>
      <c r="D186" s="455"/>
      <c r="E186" s="455"/>
      <c r="F186" s="455"/>
      <c r="G186" s="455"/>
      <c r="H186" s="455"/>
      <c r="I186" s="456"/>
      <c r="J186" s="456"/>
      <c r="K186" s="456"/>
      <c r="L186" s="455"/>
      <c r="M186" s="455"/>
      <c r="N186" s="457"/>
    </row>
    <row r="187" spans="1:14" ht="30.75" customHeight="1" x14ac:dyDescent="0.35">
      <c r="A187" s="455"/>
      <c r="B187" s="509" t="s">
        <v>712</v>
      </c>
      <c r="C187" s="511"/>
      <c r="D187" s="522" t="s">
        <v>683</v>
      </c>
      <c r="E187" s="584"/>
      <c r="F187" s="455"/>
      <c r="G187" s="456"/>
      <c r="H187" s="455"/>
      <c r="I187" s="456"/>
      <c r="J187" s="456"/>
      <c r="K187" s="456"/>
      <c r="L187" s="455"/>
      <c r="M187" s="455"/>
      <c r="N187" s="457"/>
    </row>
    <row r="188" spans="1:14" ht="15.6" x14ac:dyDescent="0.35">
      <c r="A188" s="455"/>
      <c r="B188" s="517" t="s">
        <v>713</v>
      </c>
      <c r="C188" s="518"/>
      <c r="D188" s="585">
        <v>10053455</v>
      </c>
      <c r="E188" s="586"/>
      <c r="F188" s="455"/>
      <c r="G188" s="456"/>
      <c r="H188" s="455"/>
      <c r="I188" s="456"/>
      <c r="J188" s="456"/>
      <c r="K188" s="456"/>
      <c r="L188" s="455"/>
      <c r="M188" s="455"/>
      <c r="N188" s="457"/>
    </row>
    <row r="189" spans="1:14" ht="15.6" x14ac:dyDescent="0.35">
      <c r="A189" s="455"/>
      <c r="B189" s="542" t="s">
        <v>714</v>
      </c>
      <c r="C189" s="544"/>
      <c r="D189" s="603"/>
      <c r="E189" s="604">
        <v>5853395</v>
      </c>
      <c r="F189" s="455"/>
      <c r="G189" s="456"/>
      <c r="H189" s="455"/>
      <c r="I189" s="456"/>
      <c r="J189" s="456"/>
      <c r="K189" s="456"/>
      <c r="L189" s="455"/>
      <c r="M189" s="455"/>
      <c r="N189" s="457"/>
    </row>
    <row r="190" spans="1:14" ht="15.6" x14ac:dyDescent="0.35">
      <c r="A190" s="455"/>
      <c r="B190" s="517" t="s">
        <v>715</v>
      </c>
      <c r="C190" s="518"/>
      <c r="D190" s="585">
        <v>1650000</v>
      </c>
      <c r="E190" s="586"/>
      <c r="F190" s="455"/>
      <c r="G190" s="456"/>
      <c r="H190" s="455"/>
      <c r="I190" s="456"/>
      <c r="J190" s="456"/>
      <c r="K190" s="456"/>
      <c r="L190" s="455"/>
      <c r="M190" s="455"/>
      <c r="N190" s="457"/>
    </row>
    <row r="191" spans="1:14" ht="15.6" x14ac:dyDescent="0.35">
      <c r="A191" s="455"/>
      <c r="B191" s="542" t="s">
        <v>716</v>
      </c>
      <c r="C191" s="544"/>
      <c r="D191" s="603"/>
      <c r="E191" s="604">
        <v>97000</v>
      </c>
      <c r="F191" s="455"/>
      <c r="G191" s="456"/>
      <c r="H191" s="455"/>
      <c r="I191" s="456"/>
      <c r="J191" s="456"/>
      <c r="K191" s="456"/>
      <c r="L191" s="455"/>
      <c r="M191" s="455"/>
      <c r="N191" s="457"/>
    </row>
    <row r="192" spans="1:14" ht="15.6" x14ac:dyDescent="0.35">
      <c r="A192" s="455"/>
      <c r="B192" s="542" t="s">
        <v>717</v>
      </c>
      <c r="C192" s="544"/>
      <c r="D192" s="603"/>
      <c r="E192" s="604">
        <v>4750000</v>
      </c>
      <c r="F192" s="455"/>
      <c r="G192" s="456"/>
      <c r="H192" s="455"/>
      <c r="I192" s="456"/>
      <c r="J192" s="456"/>
      <c r="K192" s="456"/>
      <c r="L192" s="455"/>
      <c r="M192" s="455"/>
      <c r="N192" s="457"/>
    </row>
    <row r="193" spans="1:14" ht="26.25" customHeight="1" x14ac:dyDescent="0.35">
      <c r="A193" s="455"/>
      <c r="B193" s="605" t="s">
        <v>718</v>
      </c>
      <c r="C193" s="606"/>
      <c r="D193" s="603"/>
      <c r="E193" s="604">
        <v>20000000</v>
      </c>
      <c r="F193" s="455"/>
      <c r="G193" s="456"/>
      <c r="H193" s="455"/>
      <c r="I193" s="456"/>
      <c r="J193" s="456"/>
      <c r="K193" s="456"/>
      <c r="L193" s="455"/>
      <c r="M193" s="455"/>
      <c r="N193" s="457"/>
    </row>
    <row r="194" spans="1:14" ht="15.6" x14ac:dyDescent="0.35">
      <c r="A194" s="455"/>
      <c r="B194" s="517" t="s">
        <v>719</v>
      </c>
      <c r="C194" s="518"/>
      <c r="D194" s="585">
        <v>5500000</v>
      </c>
      <c r="E194" s="586"/>
      <c r="F194" s="455"/>
      <c r="G194" s="456"/>
      <c r="H194" s="455"/>
      <c r="I194" s="456"/>
      <c r="J194" s="456"/>
      <c r="K194" s="456"/>
      <c r="L194" s="455"/>
      <c r="M194" s="455"/>
      <c r="N194" s="457"/>
    </row>
    <row r="195" spans="1:14" ht="15.6" x14ac:dyDescent="0.35">
      <c r="A195" s="455"/>
      <c r="B195" s="509" t="s">
        <v>218</v>
      </c>
      <c r="C195" s="511"/>
      <c r="D195" s="607"/>
      <c r="E195" s="608">
        <f>SUM(D188:E194)</f>
        <v>47903850</v>
      </c>
      <c r="F195" s="455"/>
      <c r="G195" s="456"/>
      <c r="H195" s="455"/>
      <c r="I195" s="456"/>
      <c r="J195" s="456"/>
      <c r="K195" s="456"/>
      <c r="L195" s="455"/>
      <c r="M195" s="455"/>
      <c r="N195" s="457"/>
    </row>
    <row r="196" spans="1:14" ht="15.6" x14ac:dyDescent="0.35">
      <c r="A196" s="455"/>
      <c r="B196" s="509" t="s">
        <v>720</v>
      </c>
      <c r="C196" s="511"/>
      <c r="D196" s="607"/>
      <c r="E196" s="608">
        <v>88147885</v>
      </c>
      <c r="F196" s="455"/>
      <c r="G196" s="456"/>
      <c r="H196" s="455"/>
      <c r="I196" s="456"/>
      <c r="J196" s="456"/>
      <c r="K196" s="456"/>
      <c r="L196" s="455"/>
      <c r="M196" s="455"/>
      <c r="N196" s="457"/>
    </row>
    <row r="197" spans="1:14" ht="15" x14ac:dyDescent="0.35">
      <c r="A197" s="455"/>
      <c r="B197" s="455"/>
      <c r="C197" s="455"/>
      <c r="D197" s="455"/>
      <c r="E197" s="455"/>
      <c r="F197" s="455"/>
      <c r="G197" s="456"/>
      <c r="H197" s="455"/>
      <c r="I197" s="456"/>
      <c r="J197" s="456"/>
      <c r="K197" s="456"/>
      <c r="L197" s="455"/>
      <c r="M197" s="455"/>
      <c r="N197" s="457"/>
    </row>
    <row r="198" spans="1:14" ht="17.399999999999999" x14ac:dyDescent="0.35">
      <c r="A198" s="468" t="s">
        <v>721</v>
      </c>
      <c r="B198" s="455"/>
      <c r="C198" s="455"/>
      <c r="D198" s="455"/>
      <c r="E198" s="455"/>
      <c r="F198" s="455"/>
      <c r="G198" s="455"/>
      <c r="H198" s="455"/>
      <c r="I198" s="456"/>
      <c r="J198" s="456"/>
      <c r="K198" s="456"/>
      <c r="L198" s="455"/>
      <c r="M198" s="455"/>
      <c r="N198" s="457"/>
    </row>
    <row r="199" spans="1:14" ht="15" x14ac:dyDescent="0.35">
      <c r="A199" s="455"/>
      <c r="B199" s="455"/>
      <c r="C199" s="455"/>
      <c r="D199" s="455"/>
      <c r="E199" s="455"/>
      <c r="F199" s="455"/>
      <c r="G199" s="455"/>
      <c r="H199" s="455"/>
      <c r="I199" s="456"/>
      <c r="J199" s="456"/>
      <c r="K199" s="456"/>
      <c r="L199" s="455"/>
      <c r="M199" s="455"/>
      <c r="N199" s="457"/>
    </row>
    <row r="200" spans="1:14" ht="30.75" customHeight="1" x14ac:dyDescent="0.35">
      <c r="A200" s="455"/>
      <c r="B200" s="512" t="s">
        <v>314</v>
      </c>
      <c r="C200" s="512"/>
      <c r="D200" s="522" t="s">
        <v>683</v>
      </c>
      <c r="E200" s="584"/>
      <c r="F200" s="455"/>
      <c r="G200" s="455"/>
      <c r="H200" s="455"/>
      <c r="I200" s="456"/>
      <c r="J200" s="456"/>
      <c r="K200" s="456"/>
      <c r="L200" s="455"/>
      <c r="M200" s="455"/>
      <c r="N200" s="457"/>
    </row>
    <row r="201" spans="1:14" ht="15.6" x14ac:dyDescent="0.35">
      <c r="A201" s="455"/>
      <c r="B201" s="517" t="s">
        <v>722</v>
      </c>
      <c r="C201" s="518"/>
      <c r="D201" s="609">
        <v>218933062</v>
      </c>
      <c r="E201" s="610"/>
      <c r="F201" s="455"/>
      <c r="G201" s="455"/>
      <c r="H201" s="455"/>
      <c r="I201" s="456"/>
      <c r="J201" s="456"/>
      <c r="K201" s="456"/>
      <c r="L201" s="455"/>
      <c r="M201" s="455"/>
      <c r="N201" s="457"/>
    </row>
    <row r="202" spans="1:14" ht="15.6" x14ac:dyDescent="0.35">
      <c r="A202" s="455"/>
      <c r="B202" s="517" t="s">
        <v>723</v>
      </c>
      <c r="C202" s="518"/>
      <c r="D202" s="585">
        <v>207730992</v>
      </c>
      <c r="E202" s="586"/>
      <c r="F202" s="455"/>
      <c r="G202" s="455"/>
      <c r="H202" s="455"/>
      <c r="I202" s="456"/>
      <c r="J202" s="456"/>
      <c r="K202" s="456"/>
      <c r="L202" s="455"/>
      <c r="M202" s="455"/>
      <c r="N202" s="457"/>
    </row>
    <row r="203" spans="1:14" ht="15.6" x14ac:dyDescent="0.35">
      <c r="A203" s="455"/>
      <c r="B203" s="512" t="s">
        <v>218</v>
      </c>
      <c r="C203" s="512"/>
      <c r="D203" s="589">
        <f>SUM(D201:E202)</f>
        <v>426664054</v>
      </c>
      <c r="E203" s="590"/>
      <c r="F203" s="455"/>
      <c r="G203" s="455"/>
      <c r="H203" s="455"/>
      <c r="I203" s="456"/>
      <c r="J203" s="456"/>
      <c r="K203" s="456"/>
      <c r="L203" s="455"/>
      <c r="M203" s="455"/>
      <c r="N203" s="457"/>
    </row>
    <row r="204" spans="1:14" ht="15" x14ac:dyDescent="0.35">
      <c r="A204" s="455"/>
      <c r="B204" s="455"/>
      <c r="C204" s="455"/>
      <c r="D204" s="455"/>
      <c r="E204" s="455"/>
      <c r="F204" s="455"/>
      <c r="G204" s="455"/>
      <c r="H204" s="455"/>
      <c r="I204" s="456"/>
      <c r="J204" s="456"/>
      <c r="K204" s="456"/>
      <c r="L204" s="455"/>
      <c r="M204" s="455"/>
      <c r="N204" s="457"/>
    </row>
    <row r="205" spans="1:14" ht="17.399999999999999" x14ac:dyDescent="0.35">
      <c r="A205" s="473" t="s">
        <v>724</v>
      </c>
      <c r="B205" s="455"/>
      <c r="C205" s="455"/>
      <c r="D205" s="455"/>
      <c r="E205" s="455"/>
      <c r="F205" s="455"/>
      <c r="G205" s="455"/>
      <c r="H205" s="455"/>
      <c r="I205" s="456"/>
      <c r="J205" s="456"/>
      <c r="K205" s="456"/>
      <c r="L205" s="455"/>
      <c r="M205" s="455"/>
      <c r="N205" s="457"/>
    </row>
    <row r="206" spans="1:14" ht="15" x14ac:dyDescent="0.35">
      <c r="A206" s="455"/>
      <c r="B206" s="455"/>
      <c r="C206" s="455"/>
      <c r="D206" s="455"/>
      <c r="E206" s="455"/>
      <c r="F206" s="455"/>
      <c r="G206" s="455"/>
      <c r="H206" s="455"/>
      <c r="I206" s="456"/>
      <c r="J206" s="456"/>
      <c r="K206" s="456"/>
      <c r="L206" s="455"/>
      <c r="M206" s="455"/>
      <c r="N206" s="457"/>
    </row>
    <row r="207" spans="1:14" ht="31.2" x14ac:dyDescent="0.35">
      <c r="A207" s="455"/>
      <c r="B207" s="513" t="s">
        <v>300</v>
      </c>
      <c r="C207" s="513" t="s">
        <v>227</v>
      </c>
      <c r="D207" s="601" t="s">
        <v>228</v>
      </c>
      <c r="E207" s="455"/>
      <c r="F207" s="455"/>
      <c r="G207" s="455"/>
      <c r="H207" s="455"/>
      <c r="I207" s="456"/>
      <c r="J207" s="456"/>
      <c r="K207" s="456"/>
      <c r="L207" s="455"/>
      <c r="M207" s="455"/>
      <c r="N207" s="457"/>
    </row>
    <row r="208" spans="1:14" ht="15.6" x14ac:dyDescent="0.35">
      <c r="A208" s="455"/>
      <c r="B208" s="592" t="s">
        <v>725</v>
      </c>
      <c r="C208" s="611">
        <v>1650000</v>
      </c>
      <c r="D208" s="612">
        <v>0</v>
      </c>
      <c r="E208" s="455"/>
      <c r="F208" s="455"/>
      <c r="G208" s="524"/>
      <c r="H208" s="524"/>
      <c r="I208" s="613"/>
      <c r="J208" s="613"/>
      <c r="K208" s="456"/>
      <c r="L208" s="455"/>
      <c r="M208" s="455"/>
      <c r="N208" s="457"/>
    </row>
    <row r="209" spans="1:14" ht="15.6" x14ac:dyDescent="0.35">
      <c r="A209" s="455"/>
      <c r="B209" s="614" t="s">
        <v>717</v>
      </c>
      <c r="C209" s="611">
        <v>4750000</v>
      </c>
      <c r="D209" s="612">
        <v>0</v>
      </c>
      <c r="E209" s="455"/>
      <c r="F209" s="455"/>
      <c r="G209" s="455"/>
      <c r="H209" s="455"/>
      <c r="I209" s="456"/>
      <c r="J209" s="456"/>
      <c r="K209" s="456"/>
      <c r="L209" s="455"/>
      <c r="M209" s="455"/>
      <c r="N209" s="457"/>
    </row>
    <row r="210" spans="1:14" ht="26.25" customHeight="1" x14ac:dyDescent="0.35">
      <c r="A210" s="455"/>
      <c r="B210" s="614" t="s">
        <v>726</v>
      </c>
      <c r="C210" s="611">
        <v>10053455</v>
      </c>
      <c r="D210" s="612">
        <v>0</v>
      </c>
      <c r="E210" s="455"/>
      <c r="F210" s="455"/>
      <c r="G210" s="455"/>
      <c r="H210" s="455"/>
      <c r="I210" s="456"/>
      <c r="J210" s="456"/>
      <c r="K210" s="456"/>
      <c r="L210" s="455"/>
      <c r="M210" s="455"/>
      <c r="N210" s="457"/>
    </row>
    <row r="211" spans="1:14" ht="15.6" x14ac:dyDescent="0.35">
      <c r="A211" s="455"/>
      <c r="B211" s="592" t="s">
        <v>284</v>
      </c>
      <c r="C211" s="611">
        <f>SUM(C208:C210)</f>
        <v>16453455</v>
      </c>
      <c r="D211" s="612">
        <v>0</v>
      </c>
      <c r="E211" s="455"/>
      <c r="F211" s="456"/>
      <c r="G211" s="455"/>
      <c r="H211" s="455"/>
      <c r="I211" s="456"/>
      <c r="J211" s="456"/>
      <c r="K211" s="456"/>
      <c r="L211" s="455"/>
      <c r="M211" s="455"/>
      <c r="N211" s="457"/>
    </row>
    <row r="212" spans="1:14" ht="15.6" x14ac:dyDescent="0.35">
      <c r="A212" s="455"/>
      <c r="B212" s="592" t="s">
        <v>493</v>
      </c>
      <c r="C212" s="615">
        <v>68391983</v>
      </c>
      <c r="D212" s="601">
        <v>0</v>
      </c>
      <c r="E212" s="455"/>
      <c r="F212" s="455"/>
      <c r="G212" s="455"/>
      <c r="H212" s="455"/>
      <c r="I212" s="456"/>
      <c r="J212" s="456"/>
      <c r="K212" s="456"/>
      <c r="L212" s="455"/>
      <c r="M212" s="455"/>
      <c r="N212" s="457"/>
    </row>
    <row r="213" spans="1:14" ht="17.399999999999999" x14ac:dyDescent="0.35">
      <c r="A213" s="473"/>
      <c r="B213" s="602"/>
      <c r="C213" s="537"/>
      <c r="D213" s="538"/>
      <c r="E213" s="455"/>
      <c r="F213" s="456"/>
      <c r="G213" s="455"/>
      <c r="H213" s="455"/>
      <c r="I213" s="456"/>
      <c r="J213" s="456"/>
      <c r="K213" s="456"/>
      <c r="L213" s="455"/>
      <c r="M213" s="455"/>
      <c r="N213" s="457"/>
    </row>
    <row r="214" spans="1:14" ht="17.399999999999999" x14ac:dyDescent="0.35">
      <c r="A214" s="473" t="s">
        <v>322</v>
      </c>
      <c r="B214" s="602"/>
      <c r="C214" s="537"/>
      <c r="D214" s="538"/>
      <c r="E214" s="455"/>
      <c r="F214" s="455"/>
      <c r="G214" s="455"/>
      <c r="H214" s="455"/>
      <c r="I214" s="456"/>
      <c r="J214" s="456"/>
      <c r="K214" s="456"/>
      <c r="L214" s="455"/>
      <c r="M214" s="455"/>
      <c r="N214" s="457"/>
    </row>
    <row r="215" spans="1:14" ht="15.6" x14ac:dyDescent="0.35">
      <c r="A215" s="474"/>
      <c r="B215" s="602" t="s">
        <v>727</v>
      </c>
      <c r="C215" s="537"/>
      <c r="D215" s="538"/>
      <c r="E215" s="455"/>
      <c r="F215" s="455"/>
      <c r="G215" s="455"/>
      <c r="H215" s="455"/>
      <c r="I215" s="456"/>
      <c r="J215" s="456"/>
      <c r="K215" s="456"/>
      <c r="L215" s="455"/>
      <c r="M215" s="455"/>
      <c r="N215" s="457"/>
    </row>
    <row r="216" spans="1:14" ht="17.399999999999999" x14ac:dyDescent="0.35">
      <c r="A216" s="473"/>
      <c r="B216" s="602"/>
      <c r="C216" s="537"/>
      <c r="D216" s="538"/>
      <c r="E216" s="455"/>
      <c r="F216" s="455"/>
      <c r="G216" s="455"/>
      <c r="H216" s="455"/>
      <c r="I216" s="456"/>
      <c r="J216" s="456"/>
      <c r="K216" s="456"/>
      <c r="L216" s="455"/>
      <c r="M216" s="455"/>
      <c r="N216" s="457"/>
    </row>
    <row r="217" spans="1:14" ht="17.399999999999999" x14ac:dyDescent="0.35">
      <c r="A217" s="473" t="s">
        <v>323</v>
      </c>
      <c r="B217" s="602"/>
      <c r="C217" s="455"/>
      <c r="D217" s="455"/>
      <c r="E217" s="455"/>
      <c r="F217" s="455"/>
      <c r="G217" s="455"/>
      <c r="H217" s="455"/>
      <c r="I217" s="456"/>
      <c r="J217" s="456"/>
      <c r="K217" s="456"/>
      <c r="L217" s="455"/>
      <c r="M217" s="455"/>
      <c r="N217" s="457"/>
    </row>
    <row r="218" spans="1:14" ht="16.5" customHeight="1" x14ac:dyDescent="0.35">
      <c r="A218" s="473"/>
      <c r="B218" s="602"/>
      <c r="C218" s="455"/>
      <c r="D218" s="455"/>
      <c r="E218" s="455"/>
      <c r="F218" s="455"/>
      <c r="G218" s="455"/>
      <c r="H218" s="455"/>
      <c r="I218" s="456"/>
      <c r="J218" s="456"/>
      <c r="K218" s="456"/>
      <c r="L218" s="455"/>
      <c r="M218" s="455"/>
      <c r="N218" s="457"/>
    </row>
    <row r="219" spans="1:14" ht="15" x14ac:dyDescent="0.35">
      <c r="A219" s="616" t="s">
        <v>728</v>
      </c>
      <c r="B219" s="455"/>
      <c r="C219" s="455"/>
      <c r="D219" s="455"/>
      <c r="E219" s="455"/>
      <c r="F219" s="455"/>
      <c r="G219" s="455"/>
      <c r="H219" s="455"/>
      <c r="I219" s="456"/>
      <c r="J219" s="456"/>
      <c r="K219" s="456"/>
      <c r="L219" s="455"/>
      <c r="M219" s="455"/>
      <c r="N219" s="457"/>
    </row>
    <row r="220" spans="1:14" ht="30" x14ac:dyDescent="0.35">
      <c r="A220" s="455"/>
      <c r="B220" s="617" t="s">
        <v>330</v>
      </c>
      <c r="C220" s="617" t="s">
        <v>317</v>
      </c>
      <c r="D220" s="617" t="s">
        <v>729</v>
      </c>
      <c r="E220" s="617" t="s">
        <v>730</v>
      </c>
      <c r="F220" s="455"/>
      <c r="G220" s="455"/>
      <c r="H220" s="455"/>
      <c r="I220" s="456"/>
      <c r="J220" s="456"/>
      <c r="K220" s="456"/>
      <c r="L220" s="455"/>
      <c r="M220" s="455"/>
      <c r="N220" s="457"/>
    </row>
    <row r="221" spans="1:14" ht="30" x14ac:dyDescent="0.35">
      <c r="A221" s="455"/>
      <c r="B221" s="618" t="s">
        <v>725</v>
      </c>
      <c r="C221" s="619" t="s">
        <v>731</v>
      </c>
      <c r="D221" s="620">
        <v>18340909</v>
      </c>
      <c r="E221" s="621">
        <v>32063636</v>
      </c>
      <c r="F221" s="455"/>
      <c r="G221" s="455"/>
      <c r="H221" s="455"/>
      <c r="I221" s="456"/>
      <c r="J221" s="456"/>
      <c r="K221" s="456"/>
      <c r="L221" s="455"/>
      <c r="M221" s="455"/>
      <c r="N221" s="457"/>
    </row>
    <row r="222" spans="1:14" ht="15" x14ac:dyDescent="0.35">
      <c r="A222" s="455"/>
      <c r="B222" s="618" t="s">
        <v>732</v>
      </c>
      <c r="C222" s="619" t="s">
        <v>733</v>
      </c>
      <c r="D222" s="622">
        <v>67036364</v>
      </c>
      <c r="E222" s="621">
        <v>4800000</v>
      </c>
      <c r="F222" s="455"/>
      <c r="G222" s="455"/>
      <c r="H222" s="455"/>
      <c r="I222" s="456"/>
      <c r="J222" s="456"/>
      <c r="K222" s="456"/>
      <c r="L222" s="455"/>
      <c r="M222" s="455"/>
      <c r="N222" s="457"/>
    </row>
    <row r="223" spans="1:14" ht="15" x14ac:dyDescent="0.35">
      <c r="A223" s="455"/>
      <c r="B223" s="618" t="s">
        <v>717</v>
      </c>
      <c r="C223" s="619" t="s">
        <v>734</v>
      </c>
      <c r="D223" s="622">
        <v>47500000</v>
      </c>
      <c r="E223" s="621">
        <v>0</v>
      </c>
      <c r="F223" s="455"/>
      <c r="G223" s="455"/>
      <c r="H223" s="455"/>
      <c r="I223" s="456"/>
      <c r="J223" s="456"/>
      <c r="K223" s="456"/>
      <c r="L223" s="455"/>
      <c r="M223" s="455"/>
      <c r="N223" s="457"/>
    </row>
    <row r="224" spans="1:14" ht="15" x14ac:dyDescent="0.35">
      <c r="A224" s="455"/>
      <c r="B224" s="618" t="s">
        <v>735</v>
      </c>
      <c r="C224" s="619" t="s">
        <v>736</v>
      </c>
      <c r="D224" s="622">
        <v>60000000</v>
      </c>
      <c r="E224" s="621">
        <v>0</v>
      </c>
      <c r="F224" s="455"/>
      <c r="G224" s="455"/>
      <c r="H224" s="455"/>
      <c r="I224" s="456"/>
      <c r="J224" s="456"/>
      <c r="K224" s="456"/>
      <c r="L224" s="455"/>
      <c r="M224" s="455"/>
      <c r="N224" s="457"/>
    </row>
    <row r="225" spans="1:14" ht="45" x14ac:dyDescent="0.35">
      <c r="A225" s="455"/>
      <c r="B225" s="618" t="s">
        <v>737</v>
      </c>
      <c r="C225" s="619" t="s">
        <v>738</v>
      </c>
      <c r="D225" s="622">
        <v>1051568182</v>
      </c>
      <c r="E225" s="621">
        <v>0</v>
      </c>
      <c r="F225" s="455"/>
      <c r="G225" s="455"/>
      <c r="H225" s="455"/>
      <c r="I225" s="456"/>
      <c r="J225" s="456"/>
      <c r="K225" s="456"/>
      <c r="L225" s="455"/>
      <c r="M225" s="455"/>
      <c r="N225" s="457"/>
    </row>
    <row r="226" spans="1:14" ht="30" x14ac:dyDescent="0.35">
      <c r="A226" s="455"/>
      <c r="B226" s="618" t="s">
        <v>726</v>
      </c>
      <c r="C226" s="619" t="s">
        <v>739</v>
      </c>
      <c r="D226" s="622">
        <v>76947432</v>
      </c>
      <c r="E226" s="621">
        <v>95744775</v>
      </c>
      <c r="F226" s="455"/>
      <c r="G226" s="455"/>
      <c r="H226" s="455"/>
      <c r="I226" s="456"/>
      <c r="J226" s="456"/>
      <c r="K226" s="456"/>
      <c r="L226" s="455"/>
      <c r="M226" s="455"/>
      <c r="N226" s="457"/>
    </row>
    <row r="227" spans="1:14" ht="15" x14ac:dyDescent="0.35">
      <c r="A227" s="455"/>
      <c r="B227" s="623" t="s">
        <v>218</v>
      </c>
      <c r="C227" s="623"/>
      <c r="D227" s="624">
        <f>SUM(D221:D226)</f>
        <v>1321392887</v>
      </c>
      <c r="E227" s="624">
        <f>SUM(E221:E226)</f>
        <v>132608411</v>
      </c>
      <c r="F227" s="455"/>
      <c r="G227" s="455"/>
      <c r="H227" s="455"/>
      <c r="I227" s="456"/>
      <c r="J227" s="456"/>
      <c r="K227" s="456"/>
      <c r="L227" s="455"/>
      <c r="M227" s="455"/>
      <c r="N227" s="457"/>
    </row>
    <row r="228" spans="1:14" ht="15" x14ac:dyDescent="0.35">
      <c r="A228" s="455"/>
      <c r="B228" s="455"/>
      <c r="C228" s="455"/>
      <c r="D228" s="455"/>
      <c r="E228" s="455"/>
      <c r="F228" s="455"/>
      <c r="G228" s="455"/>
      <c r="H228" s="455"/>
      <c r="I228" s="456"/>
      <c r="J228" s="456"/>
      <c r="K228" s="456"/>
      <c r="L228" s="455"/>
      <c r="M228" s="455"/>
      <c r="N228" s="457"/>
    </row>
    <row r="229" spans="1:14" ht="17.399999999999999" x14ac:dyDescent="0.35">
      <c r="A229" s="473" t="s">
        <v>329</v>
      </c>
      <c r="B229" s="602"/>
      <c r="C229" s="455"/>
      <c r="D229" s="455"/>
      <c r="E229" s="455"/>
      <c r="F229" s="455"/>
      <c r="G229" s="455"/>
      <c r="H229" s="455"/>
      <c r="I229" s="456"/>
      <c r="J229" s="456"/>
      <c r="K229" s="456"/>
      <c r="L229" s="455"/>
      <c r="M229" s="455"/>
      <c r="N229" s="457"/>
    </row>
    <row r="230" spans="1:14" ht="15" x14ac:dyDescent="0.35">
      <c r="A230" s="455"/>
      <c r="B230" s="455"/>
      <c r="C230" s="455"/>
      <c r="D230" s="455"/>
      <c r="E230" s="455"/>
      <c r="F230" s="455"/>
      <c r="G230" s="455"/>
      <c r="H230" s="455"/>
      <c r="I230" s="456"/>
      <c r="J230" s="456"/>
      <c r="K230" s="456"/>
      <c r="L230" s="455"/>
      <c r="M230" s="455"/>
      <c r="N230" s="457"/>
    </row>
    <row r="231" spans="1:14" ht="15.6" x14ac:dyDescent="0.35">
      <c r="A231" s="455" t="s">
        <v>740</v>
      </c>
      <c r="B231" s="455"/>
      <c r="C231" s="455"/>
      <c r="D231" s="533"/>
      <c r="E231" s="533"/>
      <c r="F231" s="455"/>
      <c r="G231" s="455"/>
      <c r="H231" s="455"/>
      <c r="I231" s="456"/>
      <c r="J231" s="456"/>
      <c r="K231" s="456"/>
      <c r="L231" s="455"/>
      <c r="M231" s="455"/>
      <c r="N231" s="457"/>
    </row>
    <row r="232" spans="1:14" ht="46.8" x14ac:dyDescent="0.35">
      <c r="A232" s="455"/>
      <c r="B232" s="513" t="s">
        <v>330</v>
      </c>
      <c r="C232" s="513" t="s">
        <v>331</v>
      </c>
      <c r="D232" s="513" t="s">
        <v>332</v>
      </c>
      <c r="E232" s="513" t="s">
        <v>333</v>
      </c>
      <c r="F232" s="513" t="s">
        <v>741</v>
      </c>
      <c r="G232" s="455"/>
      <c r="H232" s="455"/>
      <c r="I232" s="456"/>
      <c r="J232" s="456"/>
      <c r="K232" s="456"/>
      <c r="L232" s="455"/>
      <c r="M232" s="455"/>
      <c r="N232" s="457"/>
    </row>
    <row r="233" spans="1:14" ht="15.6" x14ac:dyDescent="0.35">
      <c r="A233" s="455"/>
      <c r="B233" s="625" t="s">
        <v>725</v>
      </c>
      <c r="C233" s="626">
        <v>0</v>
      </c>
      <c r="D233" s="627">
        <v>18340909</v>
      </c>
      <c r="E233" s="626">
        <f t="shared" ref="E233:E239" si="4">+C233-D233</f>
        <v>-18340909</v>
      </c>
      <c r="F233" s="626">
        <v>-31073636</v>
      </c>
      <c r="G233" s="628"/>
      <c r="H233" s="629"/>
      <c r="I233" s="456"/>
      <c r="J233" s="456"/>
      <c r="K233" s="456"/>
      <c r="L233" s="455"/>
      <c r="M233" s="455"/>
      <c r="N233" s="457"/>
    </row>
    <row r="234" spans="1:14" ht="15.6" x14ac:dyDescent="0.35">
      <c r="A234" s="455"/>
      <c r="B234" s="630" t="s">
        <v>732</v>
      </c>
      <c r="C234" s="626">
        <v>0</v>
      </c>
      <c r="D234" s="622">
        <v>67036364</v>
      </c>
      <c r="E234" s="626">
        <f t="shared" si="4"/>
        <v>-67036364</v>
      </c>
      <c r="F234" s="626">
        <v>-4800000</v>
      </c>
      <c r="G234" s="455"/>
      <c r="H234" s="631"/>
      <c r="I234" s="456"/>
      <c r="J234" s="456"/>
      <c r="K234" s="456"/>
      <c r="L234" s="455"/>
      <c r="M234" s="455"/>
      <c r="N234" s="457"/>
    </row>
    <row r="235" spans="1:14" ht="15" x14ac:dyDescent="0.35">
      <c r="A235" s="455"/>
      <c r="B235" s="632" t="s">
        <v>726</v>
      </c>
      <c r="C235" s="626">
        <v>12151592</v>
      </c>
      <c r="D235" s="622">
        <v>76947432</v>
      </c>
      <c r="E235" s="626">
        <f t="shared" si="4"/>
        <v>-64795840</v>
      </c>
      <c r="F235" s="626">
        <v>-95744775</v>
      </c>
      <c r="G235" s="548"/>
      <c r="H235" s="456"/>
      <c r="I235" s="456"/>
      <c r="J235" s="456"/>
      <c r="K235" s="456"/>
      <c r="L235" s="455"/>
      <c r="M235" s="455"/>
      <c r="N235" s="457"/>
    </row>
    <row r="236" spans="1:14" ht="15" x14ac:dyDescent="0.35">
      <c r="A236" s="455"/>
      <c r="B236" s="618" t="s">
        <v>717</v>
      </c>
      <c r="C236" s="626">
        <v>256667</v>
      </c>
      <c r="D236" s="622">
        <v>47500000</v>
      </c>
      <c r="E236" s="626">
        <f t="shared" si="4"/>
        <v>-47243333</v>
      </c>
      <c r="F236" s="626">
        <v>0</v>
      </c>
      <c r="G236" s="548"/>
      <c r="H236" s="456"/>
      <c r="I236" s="456"/>
      <c r="J236" s="456"/>
      <c r="K236" s="456"/>
      <c r="L236" s="455"/>
      <c r="M236" s="455"/>
      <c r="N236" s="457"/>
    </row>
    <row r="237" spans="1:14" ht="15" x14ac:dyDescent="0.35">
      <c r="A237" s="455"/>
      <c r="B237" s="618" t="s">
        <v>735</v>
      </c>
      <c r="C237" s="626">
        <v>0</v>
      </c>
      <c r="D237" s="622">
        <v>60000000</v>
      </c>
      <c r="E237" s="626">
        <f t="shared" si="4"/>
        <v>-60000000</v>
      </c>
      <c r="F237" s="626">
        <v>0</v>
      </c>
      <c r="G237" s="455"/>
      <c r="H237" s="456"/>
      <c r="I237" s="456"/>
      <c r="J237" s="456"/>
      <c r="K237" s="456"/>
      <c r="L237" s="455"/>
      <c r="M237" s="455"/>
      <c r="N237" s="457"/>
    </row>
    <row r="238" spans="1:14" ht="15" x14ac:dyDescent="0.35">
      <c r="A238" s="455"/>
      <c r="B238" s="618" t="s">
        <v>742</v>
      </c>
      <c r="C238" s="626">
        <v>256667</v>
      </c>
      <c r="D238" s="622">
        <v>0</v>
      </c>
      <c r="E238" s="626">
        <f t="shared" si="4"/>
        <v>256667</v>
      </c>
      <c r="F238" s="626"/>
      <c r="G238" s="455"/>
      <c r="H238" s="456"/>
      <c r="I238" s="456"/>
      <c r="J238" s="456"/>
      <c r="K238" s="456"/>
      <c r="L238" s="455"/>
      <c r="M238" s="455"/>
      <c r="N238" s="457"/>
    </row>
    <row r="239" spans="1:14" ht="23.25" customHeight="1" x14ac:dyDescent="0.35">
      <c r="A239" s="455"/>
      <c r="B239" s="632" t="s">
        <v>743</v>
      </c>
      <c r="C239" s="626">
        <v>0</v>
      </c>
      <c r="D239" s="622">
        <v>1051568182</v>
      </c>
      <c r="E239" s="626">
        <f t="shared" si="4"/>
        <v>-1051568182</v>
      </c>
      <c r="F239" s="626">
        <v>0</v>
      </c>
      <c r="G239" s="455"/>
      <c r="H239" s="456"/>
      <c r="I239" s="456"/>
      <c r="J239" s="456"/>
      <c r="K239" s="456"/>
      <c r="L239" s="455"/>
      <c r="M239" s="455"/>
      <c r="N239" s="457"/>
    </row>
    <row r="240" spans="1:14" ht="15.6" x14ac:dyDescent="0.35">
      <c r="A240" s="455"/>
      <c r="B240" s="633" t="s">
        <v>218</v>
      </c>
      <c r="C240" s="634">
        <f>SUM(C233:C239)</f>
        <v>12664926</v>
      </c>
      <c r="D240" s="634">
        <f>SUM(D233:D239)</f>
        <v>1321392887</v>
      </c>
      <c r="E240" s="634">
        <f>SUM(E233:E239)</f>
        <v>-1308727961</v>
      </c>
      <c r="F240" s="634">
        <f>SUM(F233:F239)</f>
        <v>-131618411</v>
      </c>
      <c r="G240" s="455"/>
      <c r="H240" s="456"/>
      <c r="I240" s="456"/>
      <c r="J240" s="456"/>
      <c r="K240" s="456"/>
      <c r="L240" s="455"/>
      <c r="M240" s="455"/>
      <c r="N240" s="457"/>
    </row>
    <row r="241" spans="1:14" ht="15" x14ac:dyDescent="0.35">
      <c r="A241" s="455"/>
      <c r="B241" s="455"/>
      <c r="C241" s="455"/>
      <c r="D241" s="455"/>
      <c r="E241" s="455"/>
      <c r="F241" s="455"/>
      <c r="G241" s="455"/>
      <c r="H241" s="456"/>
      <c r="I241" s="456"/>
      <c r="J241" s="456"/>
      <c r="K241" s="456"/>
      <c r="L241" s="455"/>
      <c r="M241" s="455"/>
      <c r="N241" s="457"/>
    </row>
    <row r="242" spans="1:14" ht="17.399999999999999" x14ac:dyDescent="0.35">
      <c r="A242" s="473" t="s">
        <v>338</v>
      </c>
      <c r="B242" s="602"/>
      <c r="C242" s="455"/>
      <c r="D242" s="455"/>
      <c r="E242" s="455"/>
      <c r="F242" s="455"/>
      <c r="G242" s="455"/>
      <c r="H242" s="456"/>
      <c r="I242" s="456"/>
      <c r="J242" s="456"/>
      <c r="K242" s="456"/>
      <c r="L242" s="455"/>
      <c r="M242" s="455"/>
      <c r="N242" s="457"/>
    </row>
    <row r="243" spans="1:14" ht="15.6" x14ac:dyDescent="0.35">
      <c r="A243" s="474"/>
      <c r="B243" s="602"/>
      <c r="C243" s="455"/>
      <c r="D243" s="455"/>
      <c r="E243" s="455"/>
      <c r="F243" s="455"/>
      <c r="G243" s="455"/>
      <c r="H243" s="456"/>
      <c r="I243" s="456"/>
      <c r="J243" s="456"/>
      <c r="K243" s="456"/>
      <c r="L243" s="455"/>
      <c r="M243" s="455"/>
      <c r="N243" s="457"/>
    </row>
    <row r="244" spans="1:14" ht="30" x14ac:dyDescent="0.35">
      <c r="A244" s="455"/>
      <c r="B244" s="513" t="s">
        <v>278</v>
      </c>
      <c r="C244" s="481" t="s">
        <v>339</v>
      </c>
      <c r="D244" s="481" t="s">
        <v>340</v>
      </c>
      <c r="E244" s="481" t="s">
        <v>341</v>
      </c>
      <c r="F244" s="481" t="s">
        <v>269</v>
      </c>
      <c r="G244" s="455"/>
      <c r="H244" s="456"/>
      <c r="I244" s="456"/>
      <c r="J244" s="456"/>
      <c r="K244" s="456"/>
      <c r="L244" s="455"/>
      <c r="M244" s="455"/>
      <c r="N244" s="457"/>
    </row>
    <row r="245" spans="1:14" ht="15" x14ac:dyDescent="0.35">
      <c r="A245" s="455"/>
      <c r="B245" s="572" t="s">
        <v>209</v>
      </c>
      <c r="C245" s="635">
        <v>2880000000</v>
      </c>
      <c r="D245" s="635">
        <v>3261817146</v>
      </c>
      <c r="E245" s="635">
        <v>0</v>
      </c>
      <c r="F245" s="635">
        <f>+C245+D245-E245</f>
        <v>6141817146</v>
      </c>
      <c r="G245" s="455"/>
      <c r="H245" s="456"/>
      <c r="I245" s="456"/>
      <c r="J245" s="456"/>
      <c r="K245" s="456"/>
      <c r="L245" s="455"/>
      <c r="M245" s="455"/>
      <c r="N245" s="457"/>
    </row>
    <row r="246" spans="1:14" ht="17.399999999999999" x14ac:dyDescent="0.35">
      <c r="A246" s="473"/>
      <c r="B246" s="572" t="s">
        <v>744</v>
      </c>
      <c r="C246" s="635">
        <v>7897948</v>
      </c>
      <c r="D246" s="635">
        <v>339051488</v>
      </c>
      <c r="E246" s="635">
        <v>0</v>
      </c>
      <c r="F246" s="635">
        <f>+C246+D246-E246</f>
        <v>346949436</v>
      </c>
      <c r="G246" s="455"/>
      <c r="H246" s="456"/>
      <c r="I246" s="456"/>
      <c r="J246" s="456"/>
      <c r="K246" s="456"/>
      <c r="L246" s="455"/>
      <c r="M246" s="455"/>
      <c r="N246" s="457"/>
    </row>
    <row r="247" spans="1:14" ht="15" x14ac:dyDescent="0.35">
      <c r="A247" s="455"/>
      <c r="B247" s="572" t="s">
        <v>212</v>
      </c>
      <c r="C247" s="635">
        <v>9759952</v>
      </c>
      <c r="D247" s="635">
        <v>0</v>
      </c>
      <c r="E247" s="635">
        <v>0</v>
      </c>
      <c r="F247" s="635">
        <f>+C247+D247-E247</f>
        <v>9759952</v>
      </c>
      <c r="G247" s="456"/>
      <c r="H247" s="456"/>
      <c r="I247" s="456"/>
      <c r="J247" s="456"/>
      <c r="K247" s="456"/>
      <c r="L247" s="455"/>
      <c r="M247" s="455"/>
      <c r="N247" s="457"/>
    </row>
    <row r="248" spans="1:14" ht="15" x14ac:dyDescent="0.35">
      <c r="A248" s="455"/>
      <c r="B248" s="572" t="s">
        <v>342</v>
      </c>
      <c r="C248" s="635">
        <v>1752001477</v>
      </c>
      <c r="D248" s="635">
        <v>2281842679</v>
      </c>
      <c r="E248" s="635">
        <v>3572120222</v>
      </c>
      <c r="F248" s="635">
        <f>+C248+D248-E248</f>
        <v>461723934</v>
      </c>
      <c r="G248" s="456"/>
      <c r="H248" s="456"/>
      <c r="I248" s="456"/>
      <c r="J248" s="456"/>
      <c r="K248" s="456"/>
      <c r="L248" s="455"/>
      <c r="M248" s="455"/>
      <c r="N248" s="457"/>
    </row>
    <row r="249" spans="1:14" ht="13.5" customHeight="1" x14ac:dyDescent="0.35">
      <c r="A249" s="455"/>
      <c r="B249" s="572" t="s">
        <v>343</v>
      </c>
      <c r="C249" s="635">
        <v>2281842679</v>
      </c>
      <c r="D249" s="635">
        <v>2120830002</v>
      </c>
      <c r="E249" s="635">
        <v>2281842679</v>
      </c>
      <c r="F249" s="635">
        <f>+C249+D249-E249</f>
        <v>2120830002</v>
      </c>
      <c r="G249" s="636"/>
      <c r="H249" s="456"/>
      <c r="I249" s="456"/>
      <c r="J249" s="456"/>
      <c r="K249" s="456"/>
      <c r="L249" s="455"/>
      <c r="M249" s="455"/>
      <c r="N249" s="457"/>
    </row>
    <row r="250" spans="1:14" ht="16.5" customHeight="1" x14ac:dyDescent="0.35">
      <c r="A250" s="455"/>
      <c r="B250" s="572" t="s">
        <v>218</v>
      </c>
      <c r="C250" s="635">
        <f>SUM(C245:C249)</f>
        <v>6931502056</v>
      </c>
      <c r="D250" s="635">
        <f>SUM(D245:D249)</f>
        <v>8003541315</v>
      </c>
      <c r="E250" s="635">
        <f>SUM(E245:E249)</f>
        <v>5853962901</v>
      </c>
      <c r="F250" s="635">
        <f>SUM(F245:F249)</f>
        <v>9081080470</v>
      </c>
      <c r="G250" s="637"/>
      <c r="H250" s="455"/>
      <c r="I250" s="456"/>
      <c r="J250" s="456"/>
      <c r="K250" s="456"/>
      <c r="L250" s="455"/>
      <c r="M250" s="455"/>
      <c r="N250" s="457"/>
    </row>
    <row r="251" spans="1:14" ht="15" x14ac:dyDescent="0.35">
      <c r="A251" s="455"/>
      <c r="B251" s="455"/>
      <c r="C251" s="455"/>
      <c r="D251" s="455"/>
      <c r="E251" s="455"/>
      <c r="F251" s="456"/>
      <c r="G251" s="455"/>
      <c r="H251" s="456"/>
      <c r="I251" s="456"/>
      <c r="J251" s="456"/>
      <c r="K251" s="456"/>
      <c r="L251" s="455"/>
      <c r="M251" s="455"/>
      <c r="N251" s="457"/>
    </row>
    <row r="252" spans="1:14" ht="17.399999999999999" x14ac:dyDescent="0.35">
      <c r="A252" s="473" t="s">
        <v>344</v>
      </c>
      <c r="B252" s="455"/>
      <c r="C252" s="455"/>
      <c r="D252" s="455"/>
      <c r="E252" s="455"/>
      <c r="F252" s="455"/>
      <c r="G252" s="455"/>
      <c r="H252" s="455"/>
      <c r="I252" s="456"/>
      <c r="J252" s="456"/>
      <c r="K252" s="456"/>
      <c r="L252" s="455"/>
      <c r="M252" s="455"/>
      <c r="N252" s="457"/>
    </row>
    <row r="253" spans="1:14" ht="15.6" x14ac:dyDescent="0.35">
      <c r="A253" s="474"/>
      <c r="B253" s="455"/>
      <c r="C253" s="455"/>
      <c r="D253" s="455"/>
      <c r="E253" s="455"/>
      <c r="F253" s="455"/>
      <c r="G253" s="455"/>
      <c r="H253" s="455"/>
      <c r="I253" s="456"/>
      <c r="J253" s="456"/>
      <c r="K253" s="456"/>
      <c r="L253" s="455"/>
      <c r="M253" s="455"/>
      <c r="N253" s="457"/>
    </row>
    <row r="254" spans="1:14" ht="30" x14ac:dyDescent="0.35">
      <c r="A254" s="455"/>
      <c r="B254" s="638" t="s">
        <v>261</v>
      </c>
      <c r="C254" s="481" t="s">
        <v>339</v>
      </c>
      <c r="D254" s="638" t="s">
        <v>340</v>
      </c>
      <c r="E254" s="638" t="s">
        <v>341</v>
      </c>
      <c r="F254" s="481" t="s">
        <v>345</v>
      </c>
      <c r="G254" s="481" t="s">
        <v>346</v>
      </c>
      <c r="H254" s="500"/>
      <c r="I254" s="456"/>
      <c r="J254" s="456"/>
      <c r="K254" s="456"/>
      <c r="L254" s="455"/>
      <c r="M254" s="455"/>
      <c r="N254" s="457"/>
    </row>
    <row r="255" spans="1:14" ht="15" x14ac:dyDescent="0.35">
      <c r="A255" s="455"/>
      <c r="B255" s="639" t="s">
        <v>347</v>
      </c>
      <c r="C255" s="572"/>
      <c r="D255" s="572"/>
      <c r="E255" s="572"/>
      <c r="F255" s="572"/>
      <c r="G255" s="572"/>
      <c r="H255" s="455"/>
      <c r="I255" s="456"/>
      <c r="J255" s="456"/>
      <c r="K255" s="456"/>
      <c r="L255" s="455"/>
      <c r="M255" s="455"/>
      <c r="N255" s="457"/>
    </row>
    <row r="256" spans="1:14" ht="15" x14ac:dyDescent="0.35">
      <c r="A256" s="455"/>
      <c r="B256" s="572"/>
      <c r="C256" s="640" t="s">
        <v>492</v>
      </c>
      <c r="D256" s="641"/>
      <c r="E256" s="641"/>
      <c r="F256" s="642"/>
      <c r="G256" s="572"/>
      <c r="H256" s="455"/>
      <c r="I256" s="456"/>
      <c r="J256" s="456"/>
      <c r="K256" s="456"/>
      <c r="L256" s="455"/>
      <c r="M256" s="455"/>
      <c r="N256" s="457"/>
    </row>
    <row r="257" spans="1:14" ht="15" x14ac:dyDescent="0.35">
      <c r="A257" s="455"/>
      <c r="B257" s="572"/>
      <c r="C257" s="643"/>
      <c r="D257" s="644"/>
      <c r="E257" s="644"/>
      <c r="F257" s="645"/>
      <c r="G257" s="572"/>
      <c r="H257" s="455"/>
      <c r="I257" s="456"/>
      <c r="J257" s="456"/>
      <c r="K257" s="456"/>
      <c r="L257" s="455"/>
      <c r="M257" s="455"/>
      <c r="N257" s="457"/>
    </row>
    <row r="258" spans="1:14" ht="15" x14ac:dyDescent="0.35">
      <c r="A258" s="455"/>
      <c r="B258" s="572" t="s">
        <v>349</v>
      </c>
      <c r="C258" s="643"/>
      <c r="D258" s="644"/>
      <c r="E258" s="644"/>
      <c r="F258" s="645"/>
      <c r="G258" s="572"/>
      <c r="H258" s="455"/>
      <c r="I258" s="456"/>
      <c r="J258" s="456"/>
      <c r="K258" s="456"/>
      <c r="L258" s="455"/>
      <c r="M258" s="455"/>
      <c r="N258" s="457"/>
    </row>
    <row r="259" spans="1:14" ht="15" x14ac:dyDescent="0.35">
      <c r="A259" s="455"/>
      <c r="B259" s="639" t="s">
        <v>348</v>
      </c>
      <c r="C259" s="646"/>
      <c r="D259" s="647"/>
      <c r="E259" s="647"/>
      <c r="F259" s="648"/>
      <c r="G259" s="572"/>
      <c r="H259" s="455"/>
      <c r="I259" s="456"/>
      <c r="J259" s="456"/>
      <c r="K259" s="456"/>
      <c r="L259" s="455"/>
      <c r="M259" s="455"/>
      <c r="N259" s="457"/>
    </row>
    <row r="260" spans="1:14" ht="15" x14ac:dyDescent="0.35">
      <c r="A260" s="455"/>
      <c r="B260" s="572"/>
      <c r="C260" s="572"/>
      <c r="D260" s="572"/>
      <c r="E260" s="572"/>
      <c r="F260" s="572"/>
      <c r="G260" s="572"/>
      <c r="H260" s="455"/>
      <c r="I260" s="456"/>
      <c r="J260" s="456"/>
      <c r="K260" s="456"/>
      <c r="L260" s="455"/>
      <c r="M260" s="455"/>
      <c r="N260" s="457"/>
    </row>
    <row r="261" spans="1:14" ht="9.9" customHeight="1" x14ac:dyDescent="0.35">
      <c r="A261" s="455"/>
      <c r="B261" s="572"/>
      <c r="C261" s="572"/>
      <c r="D261" s="572"/>
      <c r="E261" s="572"/>
      <c r="F261" s="572"/>
      <c r="G261" s="572"/>
      <c r="H261" s="455"/>
      <c r="I261" s="456"/>
      <c r="J261" s="456"/>
      <c r="K261" s="456"/>
      <c r="L261" s="455"/>
      <c r="M261" s="455"/>
      <c r="N261" s="457"/>
    </row>
    <row r="262" spans="1:14" ht="15" x14ac:dyDescent="0.35">
      <c r="A262" s="455"/>
      <c r="B262" s="572" t="s">
        <v>349</v>
      </c>
      <c r="C262" s="572"/>
      <c r="D262" s="572"/>
      <c r="E262" s="572"/>
      <c r="F262" s="572"/>
      <c r="G262" s="572"/>
      <c r="H262" s="455"/>
      <c r="I262" s="456"/>
      <c r="J262" s="456"/>
      <c r="K262" s="456"/>
      <c r="L262" s="455"/>
      <c r="M262" s="455"/>
      <c r="N262" s="457"/>
    </row>
    <row r="263" spans="1:14" ht="15" x14ac:dyDescent="0.35">
      <c r="A263" s="455"/>
      <c r="B263" s="455"/>
      <c r="C263" s="455"/>
      <c r="D263" s="455"/>
      <c r="E263" s="455"/>
      <c r="F263" s="455"/>
      <c r="G263" s="455"/>
      <c r="H263" s="455"/>
      <c r="I263" s="456"/>
      <c r="J263" s="456"/>
      <c r="K263" s="456"/>
      <c r="L263" s="455"/>
      <c r="M263" s="455"/>
      <c r="N263" s="457"/>
    </row>
    <row r="264" spans="1:14" ht="17.399999999999999" x14ac:dyDescent="0.35">
      <c r="A264" s="473" t="s">
        <v>350</v>
      </c>
      <c r="B264" s="455"/>
      <c r="C264" s="455"/>
      <c r="D264" s="455"/>
      <c r="E264" s="455"/>
      <c r="F264" s="455"/>
      <c r="G264" s="455"/>
      <c r="H264" s="455"/>
      <c r="I264" s="456"/>
      <c r="J264" s="456"/>
      <c r="K264" s="456"/>
      <c r="L264" s="455"/>
      <c r="M264" s="455"/>
      <c r="N264" s="457"/>
    </row>
    <row r="265" spans="1:14" ht="15.6" x14ac:dyDescent="0.35">
      <c r="A265" s="474"/>
      <c r="B265" s="455"/>
      <c r="C265" s="455"/>
      <c r="D265" s="455"/>
      <c r="E265" s="455"/>
      <c r="F265" s="455"/>
      <c r="G265" s="455"/>
      <c r="H265" s="455"/>
      <c r="I265" s="456"/>
      <c r="J265" s="456"/>
      <c r="K265" s="456"/>
      <c r="L265" s="455"/>
      <c r="M265" s="455"/>
      <c r="N265" s="457"/>
    </row>
    <row r="266" spans="1:14" ht="15" x14ac:dyDescent="0.35">
      <c r="A266" s="455" t="s">
        <v>745</v>
      </c>
      <c r="B266" s="455"/>
      <c r="C266" s="455"/>
      <c r="D266" s="455"/>
      <c r="E266" s="455"/>
      <c r="F266" s="455"/>
      <c r="G266" s="455"/>
      <c r="H266" s="455"/>
      <c r="I266" s="456"/>
      <c r="J266" s="456"/>
      <c r="K266" s="456"/>
      <c r="L266" s="455"/>
      <c r="M266" s="455"/>
      <c r="N266" s="457"/>
    </row>
    <row r="267" spans="1:14" ht="31.2" x14ac:dyDescent="0.35">
      <c r="A267" s="455"/>
      <c r="B267" s="638" t="s">
        <v>278</v>
      </c>
      <c r="C267" s="513" t="s">
        <v>683</v>
      </c>
      <c r="D267" s="513" t="s">
        <v>684</v>
      </c>
      <c r="E267" s="455"/>
      <c r="F267" s="455"/>
      <c r="G267" s="455"/>
      <c r="H267" s="455"/>
      <c r="I267" s="456"/>
      <c r="J267" s="456"/>
      <c r="K267" s="456"/>
      <c r="L267" s="455"/>
      <c r="M267" s="455"/>
      <c r="N267" s="457"/>
    </row>
    <row r="268" spans="1:14" ht="15" x14ac:dyDescent="0.35">
      <c r="A268" s="455"/>
      <c r="B268" s="639" t="s">
        <v>746</v>
      </c>
      <c r="C268" s="573">
        <v>4361608751</v>
      </c>
      <c r="D268" s="573">
        <v>3014822481</v>
      </c>
      <c r="E268" s="455"/>
      <c r="F268" s="455"/>
      <c r="G268" s="455"/>
      <c r="H268" s="455"/>
      <c r="I268" s="456"/>
      <c r="J268" s="456"/>
      <c r="K268" s="456"/>
      <c r="L268" s="455"/>
      <c r="M268" s="455"/>
      <c r="N268" s="457"/>
    </row>
    <row r="269" spans="1:14" ht="15" x14ac:dyDescent="0.35">
      <c r="A269" s="455"/>
      <c r="B269" s="572"/>
      <c r="C269" s="573">
        <f>SUM(C268)</f>
        <v>4361608751</v>
      </c>
      <c r="D269" s="573">
        <f>SUM(D268)</f>
        <v>3014822481</v>
      </c>
      <c r="E269" s="455"/>
      <c r="F269" s="455"/>
      <c r="G269" s="455"/>
      <c r="H269" s="455"/>
      <c r="I269" s="456"/>
      <c r="J269" s="456"/>
      <c r="K269" s="456"/>
      <c r="L269" s="455"/>
      <c r="M269" s="455"/>
      <c r="N269" s="457"/>
    </row>
    <row r="270" spans="1:14" ht="15" x14ac:dyDescent="0.35">
      <c r="A270" s="455"/>
      <c r="B270" s="455"/>
      <c r="C270" s="455"/>
      <c r="D270" s="455"/>
      <c r="E270" s="455"/>
      <c r="F270" s="455"/>
      <c r="G270" s="455"/>
      <c r="H270" s="455"/>
      <c r="I270" s="456"/>
      <c r="J270" s="456"/>
      <c r="K270" s="456"/>
      <c r="L270" s="455"/>
      <c r="M270" s="455"/>
      <c r="N270" s="457"/>
    </row>
    <row r="271" spans="1:14" ht="15" x14ac:dyDescent="0.35">
      <c r="A271" s="455" t="s">
        <v>747</v>
      </c>
      <c r="B271" s="455"/>
      <c r="C271" s="455"/>
      <c r="D271" s="455"/>
      <c r="E271" s="455"/>
      <c r="F271" s="455"/>
      <c r="G271" s="455"/>
      <c r="H271" s="455"/>
      <c r="I271" s="456"/>
      <c r="J271" s="456"/>
      <c r="K271" s="456"/>
      <c r="L271" s="455"/>
      <c r="M271" s="455"/>
      <c r="N271" s="457"/>
    </row>
    <row r="272" spans="1:14" ht="30" x14ac:dyDescent="0.35">
      <c r="A272" s="455"/>
      <c r="B272" s="638" t="s">
        <v>278</v>
      </c>
      <c r="C272" s="481" t="s">
        <v>729</v>
      </c>
      <c r="D272" s="481" t="s">
        <v>730</v>
      </c>
      <c r="E272" s="455"/>
      <c r="F272" s="455"/>
      <c r="G272" s="455"/>
      <c r="H272" s="455"/>
      <c r="I272" s="456"/>
      <c r="J272" s="456"/>
      <c r="K272" s="456"/>
      <c r="L272" s="455"/>
      <c r="M272" s="455"/>
      <c r="N272" s="457"/>
    </row>
    <row r="273" spans="1:14" ht="15" x14ac:dyDescent="0.35">
      <c r="A273" s="455"/>
      <c r="B273" s="639" t="s">
        <v>748</v>
      </c>
      <c r="C273" s="649">
        <f>+'[10]3'!C14</f>
        <v>20967162</v>
      </c>
      <c r="D273" s="649">
        <f>+'[10]3'!D14</f>
        <v>79289822</v>
      </c>
      <c r="E273" s="455"/>
      <c r="F273" s="455"/>
      <c r="G273" s="455"/>
      <c r="H273" s="455"/>
      <c r="I273" s="456"/>
      <c r="J273" s="456"/>
      <c r="K273" s="456"/>
      <c r="L273" s="455"/>
      <c r="M273" s="455"/>
      <c r="N273" s="457"/>
    </row>
    <row r="274" spans="1:14" ht="15" x14ac:dyDescent="0.35">
      <c r="A274" s="455"/>
      <c r="B274" s="572"/>
      <c r="C274" s="650">
        <f>SUM(C273)</f>
        <v>20967162</v>
      </c>
      <c r="D274" s="650">
        <f>SUM(D273)</f>
        <v>79289822</v>
      </c>
      <c r="E274" s="455"/>
      <c r="F274" s="455"/>
      <c r="G274" s="455"/>
      <c r="H274" s="455"/>
      <c r="I274" s="456"/>
      <c r="J274" s="456"/>
      <c r="K274" s="456"/>
      <c r="L274" s="455"/>
      <c r="M274" s="455"/>
      <c r="N274" s="457"/>
    </row>
    <row r="275" spans="1:14" ht="15" x14ac:dyDescent="0.35">
      <c r="A275" s="455"/>
      <c r="B275" s="455"/>
      <c r="C275" s="455"/>
      <c r="D275" s="455"/>
      <c r="E275" s="455"/>
      <c r="F275" s="455"/>
      <c r="G275" s="455"/>
      <c r="H275" s="455"/>
      <c r="I275" s="456"/>
      <c r="J275" s="456"/>
      <c r="K275" s="456"/>
      <c r="L275" s="455"/>
      <c r="M275" s="455"/>
      <c r="N275" s="457"/>
    </row>
    <row r="276" spans="1:14" ht="15" x14ac:dyDescent="0.35">
      <c r="A276" s="455" t="s">
        <v>749</v>
      </c>
      <c r="B276" s="455"/>
      <c r="C276" s="455"/>
      <c r="D276" s="455"/>
      <c r="E276" s="455"/>
      <c r="F276" s="455"/>
      <c r="G276" s="455"/>
      <c r="H276" s="455"/>
      <c r="I276" s="456"/>
      <c r="J276" s="456"/>
      <c r="K276" s="456"/>
      <c r="L276" s="455"/>
      <c r="M276" s="455"/>
      <c r="N276" s="457"/>
    </row>
    <row r="277" spans="1:14" ht="30" x14ac:dyDescent="0.35">
      <c r="A277" s="455"/>
      <c r="B277" s="638" t="s">
        <v>278</v>
      </c>
      <c r="C277" s="481" t="s">
        <v>729</v>
      </c>
      <c r="D277" s="481" t="s">
        <v>730</v>
      </c>
      <c r="E277" s="455"/>
      <c r="F277" s="455"/>
      <c r="G277" s="455"/>
      <c r="H277" s="455"/>
      <c r="I277" s="456"/>
      <c r="J277" s="456"/>
      <c r="K277" s="456"/>
      <c r="L277" s="455"/>
      <c r="M277" s="455"/>
      <c r="N277" s="457"/>
    </row>
    <row r="278" spans="1:14" ht="14.25" customHeight="1" x14ac:dyDescent="0.35">
      <c r="A278" s="455"/>
      <c r="B278" s="639" t="s">
        <v>750</v>
      </c>
      <c r="C278" s="651">
        <v>75345350</v>
      </c>
      <c r="D278" s="652">
        <v>440000</v>
      </c>
      <c r="E278" s="455"/>
      <c r="F278" s="455"/>
      <c r="G278" s="455"/>
      <c r="H278" s="455"/>
      <c r="I278" s="456"/>
      <c r="J278" s="456"/>
      <c r="K278" s="456"/>
      <c r="L278" s="455"/>
      <c r="M278" s="455"/>
      <c r="N278" s="457"/>
    </row>
    <row r="279" spans="1:14" ht="15" x14ac:dyDescent="0.35">
      <c r="A279" s="455"/>
      <c r="B279" s="572"/>
      <c r="C279" s="653">
        <f>SUM(C278)</f>
        <v>75345350</v>
      </c>
      <c r="D279" s="653">
        <f>SUM(D278)</f>
        <v>440000</v>
      </c>
      <c r="E279" s="455"/>
      <c r="F279" s="455"/>
      <c r="G279" s="455"/>
      <c r="H279" s="455"/>
      <c r="I279" s="456"/>
      <c r="J279" s="456"/>
      <c r="K279" s="456"/>
      <c r="L279" s="455"/>
      <c r="M279" s="455"/>
      <c r="N279" s="457"/>
    </row>
    <row r="280" spans="1:14" ht="15" x14ac:dyDescent="0.35">
      <c r="A280" s="455"/>
      <c r="B280" s="455"/>
      <c r="C280" s="455"/>
      <c r="D280" s="455"/>
      <c r="E280" s="455"/>
      <c r="F280" s="455"/>
      <c r="G280" s="455"/>
      <c r="H280" s="455"/>
      <c r="I280" s="456"/>
      <c r="J280" s="456"/>
      <c r="K280" s="456"/>
      <c r="L280" s="455"/>
      <c r="M280" s="455"/>
      <c r="N280" s="457"/>
    </row>
    <row r="281" spans="1:14" ht="15" x14ac:dyDescent="0.35">
      <c r="A281" s="455" t="s">
        <v>751</v>
      </c>
      <c r="B281" s="455"/>
      <c r="C281" s="455"/>
      <c r="D281" s="455"/>
      <c r="E281" s="455"/>
      <c r="F281" s="455"/>
      <c r="G281" s="455"/>
      <c r="H281" s="455"/>
      <c r="I281" s="456"/>
      <c r="J281" s="456"/>
      <c r="K281" s="456"/>
      <c r="L281" s="455"/>
      <c r="M281" s="455"/>
      <c r="N281" s="457"/>
    </row>
    <row r="282" spans="1:14" ht="30" x14ac:dyDescent="0.35">
      <c r="A282" s="455"/>
      <c r="B282" s="638" t="s">
        <v>278</v>
      </c>
      <c r="C282" s="481" t="s">
        <v>729</v>
      </c>
      <c r="D282" s="481" t="s">
        <v>730</v>
      </c>
      <c r="E282" s="455"/>
      <c r="F282" s="455"/>
      <c r="G282" s="455"/>
      <c r="H282" s="455"/>
      <c r="I282" s="456"/>
      <c r="J282" s="456"/>
      <c r="K282" s="456"/>
      <c r="L282" s="455"/>
      <c r="M282" s="455"/>
      <c r="N282" s="457"/>
    </row>
    <row r="283" spans="1:14" ht="15" x14ac:dyDescent="0.35">
      <c r="A283" s="455"/>
      <c r="B283" s="481" t="s">
        <v>752</v>
      </c>
      <c r="C283" s="654">
        <v>2269916</v>
      </c>
      <c r="D283" s="654">
        <v>116876895</v>
      </c>
      <c r="E283" s="455"/>
      <c r="F283" s="455"/>
      <c r="G283" s="455"/>
      <c r="H283" s="455"/>
      <c r="I283" s="456"/>
      <c r="J283" s="456"/>
      <c r="K283" s="456"/>
      <c r="L283" s="455"/>
      <c r="M283" s="455"/>
      <c r="N283" s="457"/>
    </row>
    <row r="284" spans="1:14" ht="15" x14ac:dyDescent="0.35">
      <c r="A284" s="455"/>
      <c r="B284" s="481" t="s">
        <v>753</v>
      </c>
      <c r="C284" s="654">
        <v>0</v>
      </c>
      <c r="D284" s="654">
        <v>0</v>
      </c>
      <c r="E284" s="455"/>
      <c r="F284" s="455"/>
      <c r="G284" s="455"/>
      <c r="H284" s="455"/>
      <c r="I284" s="456"/>
      <c r="J284" s="456"/>
      <c r="K284" s="456"/>
      <c r="L284" s="455"/>
      <c r="M284" s="455"/>
      <c r="N284" s="457"/>
    </row>
    <row r="285" spans="1:14" ht="15" x14ac:dyDescent="0.35">
      <c r="A285" s="455"/>
      <c r="B285" s="481" t="s">
        <v>754</v>
      </c>
      <c r="C285" s="654">
        <v>1629784</v>
      </c>
      <c r="D285" s="654">
        <v>2008362</v>
      </c>
      <c r="E285" s="455"/>
      <c r="F285" s="455"/>
      <c r="G285" s="455"/>
      <c r="H285" s="455"/>
      <c r="I285" s="456"/>
      <c r="J285" s="456"/>
      <c r="K285" s="456"/>
      <c r="L285" s="455"/>
      <c r="M285" s="455"/>
      <c r="N285" s="457"/>
    </row>
    <row r="286" spans="1:14" ht="13.5" customHeight="1" x14ac:dyDescent="0.35">
      <c r="A286" s="455"/>
      <c r="B286" s="655" t="s">
        <v>755</v>
      </c>
      <c r="C286" s="656">
        <v>15556125</v>
      </c>
      <c r="D286" s="656">
        <v>8274966</v>
      </c>
      <c r="E286" s="455"/>
      <c r="F286" s="455"/>
      <c r="G286" s="455"/>
      <c r="H286" s="455"/>
      <c r="I286" s="456"/>
      <c r="J286" s="456"/>
      <c r="K286" s="456"/>
      <c r="L286" s="455"/>
      <c r="M286" s="455"/>
      <c r="N286" s="457"/>
    </row>
    <row r="287" spans="1:14" ht="13.5" customHeight="1" x14ac:dyDescent="0.35">
      <c r="A287" s="455"/>
      <c r="B287" s="655" t="s">
        <v>756</v>
      </c>
      <c r="C287" s="656">
        <v>565994113</v>
      </c>
      <c r="D287" s="656">
        <v>285812049</v>
      </c>
      <c r="E287" s="455"/>
      <c r="F287" s="455"/>
      <c r="G287" s="455"/>
      <c r="H287" s="455"/>
      <c r="I287" s="456"/>
      <c r="J287" s="456"/>
      <c r="K287" s="456"/>
      <c r="L287" s="455"/>
      <c r="M287" s="455"/>
      <c r="N287" s="457"/>
    </row>
    <row r="288" spans="1:14" ht="13.5" customHeight="1" x14ac:dyDescent="0.35">
      <c r="A288" s="455"/>
      <c r="B288" s="655" t="s">
        <v>757</v>
      </c>
      <c r="C288" s="652">
        <v>0</v>
      </c>
      <c r="D288" s="652">
        <v>0</v>
      </c>
      <c r="E288" s="455"/>
      <c r="F288" s="455"/>
      <c r="G288" s="455"/>
      <c r="H288" s="455"/>
      <c r="I288" s="456"/>
      <c r="J288" s="456"/>
      <c r="K288" s="456"/>
      <c r="L288" s="455"/>
      <c r="M288" s="455"/>
      <c r="N288" s="457"/>
    </row>
    <row r="289" spans="1:14" ht="15" x14ac:dyDescent="0.35">
      <c r="A289" s="455"/>
      <c r="B289" s="571" t="s">
        <v>218</v>
      </c>
      <c r="C289" s="653">
        <f>SUM(C283:C288)</f>
        <v>585449938</v>
      </c>
      <c r="D289" s="653">
        <f>SUM(D283:D288)</f>
        <v>412972272</v>
      </c>
      <c r="E289" s="455"/>
      <c r="F289" s="455"/>
      <c r="G289" s="455"/>
      <c r="H289" s="455"/>
      <c r="I289" s="456"/>
      <c r="J289" s="456"/>
      <c r="K289" s="456"/>
      <c r="L289" s="455"/>
      <c r="M289" s="455"/>
      <c r="N289" s="457"/>
    </row>
    <row r="290" spans="1:14" ht="15" x14ac:dyDescent="0.35">
      <c r="A290" s="455"/>
      <c r="B290" s="455"/>
      <c r="C290" s="455"/>
      <c r="D290" s="455"/>
      <c r="E290" s="455"/>
      <c r="F290" s="455"/>
      <c r="G290" s="455"/>
      <c r="H290" s="455"/>
      <c r="I290" s="456"/>
      <c r="J290" s="456"/>
      <c r="K290" s="456"/>
      <c r="L290" s="455"/>
      <c r="M290" s="455"/>
      <c r="N290" s="457"/>
    </row>
    <row r="291" spans="1:14" ht="17.399999999999999" x14ac:dyDescent="0.35">
      <c r="A291" s="473" t="s">
        <v>359</v>
      </c>
      <c r="B291" s="455"/>
      <c r="C291" s="455"/>
      <c r="D291" s="455"/>
      <c r="E291" s="455"/>
      <c r="F291" s="455"/>
      <c r="G291" s="455"/>
      <c r="H291" s="455"/>
      <c r="I291" s="456"/>
      <c r="J291" s="456"/>
      <c r="K291" s="456"/>
      <c r="L291" s="455"/>
      <c r="M291" s="455"/>
      <c r="N291" s="457"/>
    </row>
    <row r="292" spans="1:14" ht="15.6" x14ac:dyDescent="0.35">
      <c r="A292" s="474"/>
      <c r="B292" s="455"/>
      <c r="C292" s="455"/>
      <c r="D292" s="455"/>
      <c r="E292" s="455"/>
      <c r="F292" s="455"/>
      <c r="G292" s="455"/>
      <c r="H292" s="455"/>
      <c r="I292" s="456"/>
      <c r="J292" s="456"/>
      <c r="K292" s="456"/>
      <c r="L292" s="455"/>
      <c r="M292" s="455"/>
      <c r="N292" s="457"/>
    </row>
    <row r="293" spans="1:14" ht="30" x14ac:dyDescent="0.35">
      <c r="A293" s="455"/>
      <c r="B293" s="657" t="s">
        <v>278</v>
      </c>
      <c r="C293" s="658" t="s">
        <v>729</v>
      </c>
      <c r="D293" s="658" t="s">
        <v>730</v>
      </c>
      <c r="E293" s="455"/>
      <c r="F293" s="455"/>
      <c r="G293" s="455"/>
      <c r="H293" s="455"/>
      <c r="I293" s="456"/>
      <c r="J293" s="456"/>
      <c r="K293" s="456"/>
      <c r="L293" s="455"/>
      <c r="M293" s="455"/>
      <c r="N293" s="457"/>
    </row>
    <row r="294" spans="1:14" ht="15" x14ac:dyDescent="0.35">
      <c r="A294" s="455"/>
      <c r="B294" s="659" t="s">
        <v>758</v>
      </c>
      <c r="C294" s="660"/>
      <c r="D294" s="661"/>
      <c r="E294" s="455"/>
      <c r="F294" s="455"/>
      <c r="G294" s="455"/>
      <c r="H294" s="455"/>
      <c r="I294" s="456"/>
      <c r="J294" s="456"/>
      <c r="K294" s="456"/>
      <c r="L294" s="455"/>
      <c r="M294" s="455"/>
      <c r="N294" s="457"/>
    </row>
    <row r="295" spans="1:14" ht="15" x14ac:dyDescent="0.35">
      <c r="A295" s="455"/>
      <c r="B295" s="662" t="s">
        <v>759</v>
      </c>
      <c r="C295" s="663">
        <v>367587083</v>
      </c>
      <c r="D295" s="663">
        <v>133623499</v>
      </c>
      <c r="E295" s="664"/>
      <c r="F295" s="455"/>
      <c r="G295" s="455"/>
      <c r="H295" s="455"/>
      <c r="I295" s="456"/>
      <c r="J295" s="456"/>
      <c r="K295" s="456"/>
      <c r="L295" s="455"/>
      <c r="M295" s="455"/>
      <c r="N295" s="457"/>
    </row>
    <row r="296" spans="1:14" ht="15" x14ac:dyDescent="0.35">
      <c r="A296" s="455"/>
      <c r="B296" s="662" t="s">
        <v>760</v>
      </c>
      <c r="C296" s="663">
        <v>60604869</v>
      </c>
      <c r="D296" s="663">
        <v>5805909</v>
      </c>
      <c r="E296" s="664"/>
      <c r="F296" s="455"/>
      <c r="G296" s="455"/>
      <c r="H296" s="455"/>
      <c r="I296" s="456"/>
      <c r="J296" s="456"/>
      <c r="K296" s="456"/>
      <c r="L296" s="455"/>
      <c r="M296" s="455"/>
      <c r="N296" s="457"/>
    </row>
    <row r="297" spans="1:14" ht="15" x14ac:dyDescent="0.35">
      <c r="A297" s="455"/>
      <c r="B297" s="662" t="s">
        <v>761</v>
      </c>
      <c r="C297" s="663">
        <v>5851310</v>
      </c>
      <c r="D297" s="663">
        <v>0</v>
      </c>
      <c r="E297" s="664"/>
      <c r="F297" s="455"/>
      <c r="G297" s="455"/>
      <c r="H297" s="455"/>
      <c r="I297" s="456"/>
      <c r="J297" s="456"/>
      <c r="K297" s="456"/>
      <c r="L297" s="455"/>
      <c r="M297" s="455"/>
      <c r="N297" s="457"/>
    </row>
    <row r="298" spans="1:14" ht="30" x14ac:dyDescent="0.35">
      <c r="A298" s="455"/>
      <c r="B298" s="665" t="s">
        <v>762</v>
      </c>
      <c r="C298" s="666">
        <f>686796+1600000</f>
        <v>2286796</v>
      </c>
      <c r="D298" s="666">
        <v>0</v>
      </c>
      <c r="E298" s="667"/>
      <c r="F298" s="455"/>
      <c r="G298" s="455"/>
      <c r="H298" s="455"/>
      <c r="I298" s="456"/>
      <c r="J298" s="456"/>
      <c r="K298" s="456"/>
      <c r="L298" s="455"/>
      <c r="M298" s="455"/>
      <c r="N298" s="457"/>
    </row>
    <row r="299" spans="1:14" ht="15" x14ac:dyDescent="0.35">
      <c r="A299" s="455"/>
      <c r="B299" s="668" t="s">
        <v>218</v>
      </c>
      <c r="C299" s="669">
        <f>SUM(C295:C298)</f>
        <v>436330058</v>
      </c>
      <c r="D299" s="669">
        <f>SUM(D295:D298)</f>
        <v>139429408</v>
      </c>
      <c r="E299" s="670"/>
      <c r="F299" s="455"/>
      <c r="G299" s="455"/>
      <c r="H299" s="455"/>
      <c r="I299" s="456"/>
      <c r="J299" s="456"/>
      <c r="K299" s="456"/>
      <c r="L299" s="455"/>
      <c r="M299" s="455"/>
      <c r="N299" s="457"/>
    </row>
    <row r="300" spans="1:14" ht="15" x14ac:dyDescent="0.35">
      <c r="A300" s="455"/>
      <c r="B300" s="659" t="s">
        <v>763</v>
      </c>
      <c r="C300" s="671"/>
      <c r="D300" s="671"/>
      <c r="E300" s="664"/>
      <c r="F300" s="455"/>
      <c r="G300" s="455"/>
      <c r="H300" s="455"/>
      <c r="I300" s="456"/>
      <c r="J300" s="456"/>
      <c r="K300" s="456"/>
      <c r="L300" s="455"/>
      <c r="M300" s="455"/>
      <c r="N300" s="457"/>
    </row>
    <row r="301" spans="1:14" ht="30" x14ac:dyDescent="0.35">
      <c r="A301" s="455"/>
      <c r="B301" s="665" t="s">
        <v>764</v>
      </c>
      <c r="C301" s="663">
        <v>295931722</v>
      </c>
      <c r="D301" s="663">
        <v>395597434</v>
      </c>
      <c r="E301" s="667"/>
      <c r="F301" s="455"/>
      <c r="G301" s="455"/>
      <c r="H301" s="455"/>
      <c r="I301" s="456"/>
      <c r="J301" s="456"/>
      <c r="K301" s="456"/>
      <c r="L301" s="455"/>
      <c r="M301" s="455"/>
      <c r="N301" s="457"/>
    </row>
    <row r="302" spans="1:14" ht="30" x14ac:dyDescent="0.35">
      <c r="A302" s="455"/>
      <c r="B302" s="665" t="s">
        <v>765</v>
      </c>
      <c r="C302" s="663">
        <v>1474904191</v>
      </c>
      <c r="D302" s="663">
        <v>252925560</v>
      </c>
      <c r="E302" s="667"/>
      <c r="F302" s="455"/>
      <c r="G302" s="455"/>
      <c r="H302" s="455"/>
      <c r="I302" s="456"/>
      <c r="J302" s="456"/>
      <c r="K302" s="456"/>
      <c r="L302" s="455"/>
      <c r="M302" s="455"/>
      <c r="N302" s="457"/>
    </row>
    <row r="303" spans="1:14" ht="15" x14ac:dyDescent="0.35">
      <c r="A303" s="455"/>
      <c r="B303" s="665" t="s">
        <v>766</v>
      </c>
      <c r="C303" s="672">
        <v>29010001</v>
      </c>
      <c r="D303" s="672">
        <v>32757838</v>
      </c>
      <c r="E303" s="667"/>
      <c r="F303" s="455"/>
      <c r="G303" s="455"/>
      <c r="H303" s="455"/>
      <c r="I303" s="456"/>
      <c r="J303" s="456"/>
      <c r="K303" s="456"/>
      <c r="L303" s="455"/>
      <c r="M303" s="455"/>
      <c r="N303" s="457"/>
    </row>
    <row r="304" spans="1:14" ht="15" x14ac:dyDescent="0.35">
      <c r="A304" s="455"/>
      <c r="B304" s="665" t="s">
        <v>767</v>
      </c>
      <c r="C304" s="663">
        <v>1715455</v>
      </c>
      <c r="D304" s="663">
        <v>7532726</v>
      </c>
      <c r="E304" s="667"/>
      <c r="F304" s="455"/>
      <c r="G304" s="455"/>
      <c r="H304" s="455"/>
      <c r="I304" s="456"/>
      <c r="J304" s="456"/>
      <c r="K304" s="456"/>
      <c r="L304" s="455"/>
      <c r="M304" s="455"/>
      <c r="N304" s="457"/>
    </row>
    <row r="305" spans="1:14" ht="15" x14ac:dyDescent="0.35">
      <c r="A305" s="455"/>
      <c r="B305" s="665" t="s">
        <v>768</v>
      </c>
      <c r="C305" s="663">
        <v>14760811</v>
      </c>
      <c r="D305" s="663">
        <v>2390000</v>
      </c>
      <c r="E305" s="667"/>
      <c r="F305" s="455"/>
      <c r="G305" s="455"/>
      <c r="H305" s="455"/>
      <c r="I305" s="456"/>
      <c r="J305" s="456"/>
      <c r="K305" s="456"/>
      <c r="L305" s="455"/>
      <c r="M305" s="455"/>
      <c r="N305" s="457"/>
    </row>
    <row r="306" spans="1:14" ht="15" x14ac:dyDescent="0.35">
      <c r="A306" s="455"/>
      <c r="B306" s="665" t="s">
        <v>769</v>
      </c>
      <c r="C306" s="663">
        <v>6471519</v>
      </c>
      <c r="D306" s="663">
        <v>4144547</v>
      </c>
      <c r="E306" s="667"/>
      <c r="F306" s="455"/>
      <c r="G306" s="455"/>
      <c r="H306" s="455"/>
      <c r="I306" s="456"/>
      <c r="J306" s="456"/>
      <c r="K306" s="456"/>
      <c r="L306" s="455"/>
      <c r="M306" s="455"/>
      <c r="N306" s="457"/>
    </row>
    <row r="307" spans="1:14" ht="15" x14ac:dyDescent="0.35">
      <c r="A307" s="455"/>
      <c r="B307" s="665" t="s">
        <v>770</v>
      </c>
      <c r="C307" s="663">
        <v>289892144</v>
      </c>
      <c r="D307" s="663">
        <v>276687306</v>
      </c>
      <c r="E307" s="667"/>
      <c r="F307" s="455"/>
      <c r="G307" s="455"/>
      <c r="H307" s="455"/>
      <c r="I307" s="456"/>
      <c r="J307" s="456"/>
      <c r="K307" s="456"/>
      <c r="L307" s="455"/>
      <c r="M307" s="455"/>
      <c r="N307" s="457"/>
    </row>
    <row r="308" spans="1:14" ht="15" x14ac:dyDescent="0.35">
      <c r="A308" s="455"/>
      <c r="B308" s="665" t="s">
        <v>771</v>
      </c>
      <c r="C308" s="663">
        <v>4802682</v>
      </c>
      <c r="D308" s="663">
        <v>2164000</v>
      </c>
      <c r="E308" s="667"/>
      <c r="F308" s="455"/>
      <c r="G308" s="455"/>
      <c r="H308" s="455"/>
      <c r="I308" s="456"/>
      <c r="J308" s="456"/>
      <c r="K308" s="456"/>
      <c r="L308" s="455"/>
      <c r="M308" s="455"/>
      <c r="N308" s="457"/>
    </row>
    <row r="309" spans="1:14" ht="30" x14ac:dyDescent="0.35">
      <c r="A309" s="455"/>
      <c r="B309" s="665" t="s">
        <v>772</v>
      </c>
      <c r="C309" s="663">
        <v>32131766</v>
      </c>
      <c r="D309" s="663">
        <v>0</v>
      </c>
      <c r="E309" s="667"/>
      <c r="F309" s="455"/>
      <c r="G309" s="455"/>
      <c r="H309" s="455"/>
      <c r="I309" s="456"/>
      <c r="J309" s="456"/>
      <c r="K309" s="456"/>
      <c r="L309" s="455"/>
      <c r="M309" s="455"/>
      <c r="N309" s="457"/>
    </row>
    <row r="310" spans="1:14" ht="15" x14ac:dyDescent="0.35">
      <c r="A310" s="455"/>
      <c r="B310" s="665" t="s">
        <v>773</v>
      </c>
      <c r="C310" s="663">
        <v>26717562</v>
      </c>
      <c r="D310" s="663">
        <v>10219168</v>
      </c>
      <c r="E310" s="667"/>
      <c r="F310" s="455"/>
      <c r="G310" s="455"/>
      <c r="H310" s="455"/>
      <c r="I310" s="456"/>
      <c r="J310" s="456"/>
      <c r="K310" s="456"/>
      <c r="L310" s="455"/>
      <c r="M310" s="455"/>
      <c r="N310" s="457"/>
    </row>
    <row r="311" spans="1:14" ht="30" x14ac:dyDescent="0.35">
      <c r="A311" s="455"/>
      <c r="B311" s="665" t="s">
        <v>774</v>
      </c>
      <c r="C311" s="663">
        <v>0</v>
      </c>
      <c r="D311" s="663">
        <v>209091</v>
      </c>
      <c r="E311" s="667"/>
      <c r="F311" s="455"/>
      <c r="G311" s="455"/>
      <c r="H311" s="455"/>
      <c r="I311" s="456"/>
      <c r="J311" s="456"/>
      <c r="K311" s="456"/>
      <c r="L311" s="455"/>
      <c r="M311" s="455"/>
      <c r="N311" s="457"/>
    </row>
    <row r="312" spans="1:14" ht="15" x14ac:dyDescent="0.35">
      <c r="A312" s="455"/>
      <c r="B312" s="665" t="s">
        <v>775</v>
      </c>
      <c r="C312" s="666">
        <v>2126043</v>
      </c>
      <c r="D312" s="666">
        <v>660000</v>
      </c>
      <c r="E312" s="667"/>
      <c r="F312" s="455"/>
      <c r="G312" s="455"/>
      <c r="H312" s="455"/>
      <c r="I312" s="456"/>
      <c r="J312" s="456"/>
      <c r="K312" s="456"/>
      <c r="L312" s="455"/>
      <c r="M312" s="455"/>
      <c r="N312" s="457"/>
    </row>
    <row r="313" spans="1:14" ht="15" x14ac:dyDescent="0.35">
      <c r="A313" s="455"/>
      <c r="B313" s="668" t="s">
        <v>218</v>
      </c>
      <c r="C313" s="669">
        <f>SUM(C301:C312)</f>
        <v>2178463896</v>
      </c>
      <c r="D313" s="669">
        <f>SUM(D301:D312)</f>
        <v>985287670</v>
      </c>
      <c r="E313" s="670"/>
      <c r="F313" s="455"/>
      <c r="G313" s="455"/>
      <c r="H313" s="455"/>
      <c r="I313" s="456"/>
      <c r="J313" s="456"/>
      <c r="K313" s="456"/>
      <c r="L313" s="455"/>
      <c r="M313" s="455"/>
      <c r="N313" s="457"/>
    </row>
    <row r="314" spans="1:14" ht="15" x14ac:dyDescent="0.35">
      <c r="A314" s="455"/>
      <c r="B314" s="659" t="s">
        <v>776</v>
      </c>
      <c r="C314" s="671"/>
      <c r="D314" s="671"/>
      <c r="E314" s="664"/>
      <c r="F314" s="455"/>
      <c r="G314" s="455"/>
      <c r="H314" s="455"/>
      <c r="I314" s="456"/>
      <c r="J314" s="456"/>
      <c r="K314" s="456"/>
      <c r="L314" s="455"/>
      <c r="M314" s="455"/>
      <c r="N314" s="457"/>
    </row>
    <row r="315" spans="1:14" ht="15" x14ac:dyDescent="0.35">
      <c r="A315" s="455"/>
      <c r="B315" s="665" t="s">
        <v>777</v>
      </c>
      <c r="C315" s="663">
        <v>0</v>
      </c>
      <c r="D315" s="663">
        <v>0</v>
      </c>
      <c r="E315" s="667"/>
      <c r="F315" s="455"/>
      <c r="G315" s="455"/>
      <c r="H315" s="455"/>
      <c r="I315" s="456"/>
      <c r="J315" s="456"/>
      <c r="K315" s="456"/>
      <c r="L315" s="455"/>
      <c r="M315" s="455"/>
      <c r="N315" s="457"/>
    </row>
    <row r="316" spans="1:14" ht="30" x14ac:dyDescent="0.35">
      <c r="A316" s="455"/>
      <c r="B316" s="665" t="s">
        <v>778</v>
      </c>
      <c r="C316" s="663">
        <v>231766</v>
      </c>
      <c r="D316" s="663">
        <v>200000</v>
      </c>
      <c r="E316" s="667"/>
      <c r="F316" s="455"/>
      <c r="G316" s="455"/>
      <c r="H316" s="455"/>
      <c r="I316" s="456"/>
      <c r="J316" s="456"/>
      <c r="K316" s="456"/>
      <c r="L316" s="455"/>
      <c r="M316" s="455"/>
      <c r="N316" s="457"/>
    </row>
    <row r="317" spans="1:14" ht="30" x14ac:dyDescent="0.35">
      <c r="A317" s="455"/>
      <c r="B317" s="665" t="s">
        <v>779</v>
      </c>
      <c r="C317" s="663">
        <v>0</v>
      </c>
      <c r="D317" s="663">
        <v>2148300</v>
      </c>
      <c r="E317" s="667"/>
      <c r="F317" s="455"/>
      <c r="G317" s="455"/>
      <c r="H317" s="455"/>
      <c r="I317" s="456"/>
      <c r="J317" s="456"/>
      <c r="K317" s="456"/>
      <c r="L317" s="455"/>
      <c r="M317" s="455"/>
      <c r="N317" s="457"/>
    </row>
    <row r="318" spans="1:14" ht="15" x14ac:dyDescent="0.35">
      <c r="A318" s="455"/>
      <c r="B318" s="665" t="s">
        <v>780</v>
      </c>
      <c r="C318" s="663">
        <v>437958</v>
      </c>
      <c r="D318" s="663">
        <v>0</v>
      </c>
      <c r="E318" s="667"/>
      <c r="F318" s="455"/>
      <c r="G318" s="455"/>
      <c r="H318" s="455"/>
      <c r="I318" s="456"/>
      <c r="J318" s="456"/>
      <c r="K318" s="456"/>
      <c r="L318" s="455"/>
      <c r="M318" s="455"/>
      <c r="N318" s="457"/>
    </row>
    <row r="319" spans="1:14" ht="15" x14ac:dyDescent="0.35">
      <c r="A319" s="455"/>
      <c r="B319" s="665" t="s">
        <v>781</v>
      </c>
      <c r="C319" s="663">
        <v>52020201</v>
      </c>
      <c r="D319" s="663">
        <v>2530200</v>
      </c>
      <c r="E319" s="667"/>
      <c r="F319" s="455"/>
      <c r="G319" s="455"/>
      <c r="H319" s="455"/>
      <c r="I319" s="456"/>
      <c r="J319" s="456"/>
      <c r="K319" s="456"/>
      <c r="L319" s="455"/>
      <c r="M319" s="455"/>
      <c r="N319" s="457"/>
    </row>
    <row r="320" spans="1:14" ht="15" x14ac:dyDescent="0.35">
      <c r="A320" s="455"/>
      <c r="B320" s="665" t="s">
        <v>782</v>
      </c>
      <c r="C320" s="663">
        <v>3641710</v>
      </c>
      <c r="D320" s="663">
        <v>3409841</v>
      </c>
      <c r="E320" s="667"/>
      <c r="F320" s="455"/>
      <c r="G320" s="455"/>
      <c r="H320" s="455"/>
      <c r="I320" s="456"/>
      <c r="J320" s="456"/>
      <c r="K320" s="456"/>
      <c r="L320" s="455"/>
      <c r="M320" s="455"/>
      <c r="N320" s="457"/>
    </row>
    <row r="321" spans="1:14" ht="15" x14ac:dyDescent="0.35">
      <c r="A321" s="455"/>
      <c r="B321" s="665" t="s">
        <v>755</v>
      </c>
      <c r="C321" s="663">
        <v>0</v>
      </c>
      <c r="D321" s="663">
        <v>0</v>
      </c>
      <c r="E321" s="667"/>
      <c r="F321" s="455"/>
      <c r="G321" s="455"/>
      <c r="H321" s="455"/>
      <c r="I321" s="456"/>
      <c r="J321" s="456"/>
      <c r="K321" s="456"/>
      <c r="L321" s="455"/>
      <c r="M321" s="455"/>
      <c r="N321" s="457"/>
    </row>
    <row r="322" spans="1:14" ht="15" x14ac:dyDescent="0.35">
      <c r="A322" s="455"/>
      <c r="B322" s="665" t="s">
        <v>781</v>
      </c>
      <c r="C322" s="666">
        <v>0</v>
      </c>
      <c r="D322" s="666">
        <v>0</v>
      </c>
      <c r="E322" s="670"/>
      <c r="F322" s="455"/>
      <c r="G322" s="455"/>
      <c r="H322" s="455"/>
      <c r="I322" s="456"/>
      <c r="J322" s="456"/>
      <c r="K322" s="456"/>
      <c r="L322" s="455"/>
      <c r="M322" s="455"/>
      <c r="N322" s="457"/>
    </row>
    <row r="323" spans="1:14" ht="15" x14ac:dyDescent="0.35">
      <c r="A323" s="455"/>
      <c r="B323" s="668" t="s">
        <v>218</v>
      </c>
      <c r="C323" s="669">
        <f>SUM(C315:C322)</f>
        <v>56331635</v>
      </c>
      <c r="D323" s="669">
        <f>SUM(D315:D322)</f>
        <v>8288341</v>
      </c>
      <c r="E323" s="673"/>
      <c r="F323" s="455"/>
      <c r="G323" s="455"/>
      <c r="H323" s="455"/>
      <c r="I323" s="456"/>
      <c r="J323" s="456"/>
      <c r="K323" s="456"/>
      <c r="L323" s="455"/>
      <c r="M323" s="455"/>
      <c r="N323" s="457"/>
    </row>
    <row r="324" spans="1:14" ht="12.75" customHeight="1" x14ac:dyDescent="0.35">
      <c r="A324" s="455"/>
      <c r="B324" s="674" t="s">
        <v>783</v>
      </c>
      <c r="C324" s="675"/>
      <c r="D324" s="676"/>
      <c r="E324" s="673"/>
      <c r="F324" s="455"/>
      <c r="G324" s="455"/>
      <c r="H324" s="455"/>
      <c r="I324" s="456"/>
      <c r="J324" s="456"/>
      <c r="K324" s="456"/>
      <c r="L324" s="455"/>
      <c r="M324" s="455"/>
      <c r="N324" s="457"/>
    </row>
    <row r="325" spans="1:14" ht="15" x14ac:dyDescent="0.35">
      <c r="A325" s="455"/>
      <c r="B325" s="677"/>
      <c r="C325" s="678"/>
      <c r="D325" s="676"/>
      <c r="E325" s="673"/>
      <c r="F325" s="455"/>
      <c r="G325" s="455"/>
      <c r="H325" s="455"/>
      <c r="I325" s="456"/>
      <c r="J325" s="456"/>
      <c r="K325" s="456"/>
      <c r="L325" s="455"/>
      <c r="M325" s="455"/>
      <c r="N325" s="457"/>
    </row>
    <row r="326" spans="1:14" ht="15" x14ac:dyDescent="0.35">
      <c r="A326" s="455"/>
      <c r="B326" s="677"/>
      <c r="C326" s="678"/>
      <c r="D326" s="679"/>
      <c r="E326" s="680"/>
      <c r="F326" s="455"/>
      <c r="G326" s="455"/>
      <c r="H326" s="455"/>
      <c r="I326" s="456"/>
      <c r="J326" s="456"/>
      <c r="K326" s="456"/>
      <c r="L326" s="455"/>
      <c r="M326" s="455"/>
      <c r="N326" s="457"/>
    </row>
    <row r="327" spans="1:14" ht="30" x14ac:dyDescent="0.35">
      <c r="A327" s="455"/>
      <c r="B327" s="681" t="s">
        <v>765</v>
      </c>
      <c r="C327" s="679">
        <v>1184445455</v>
      </c>
      <c r="D327" s="679">
        <v>36863636</v>
      </c>
      <c r="E327" s="680"/>
      <c r="F327" s="455"/>
      <c r="G327" s="455"/>
      <c r="H327" s="455"/>
      <c r="I327" s="456"/>
      <c r="J327" s="456"/>
      <c r="K327" s="456"/>
      <c r="L327" s="455"/>
      <c r="M327" s="455"/>
      <c r="N327" s="457"/>
    </row>
    <row r="328" spans="1:14" ht="15" x14ac:dyDescent="0.35">
      <c r="A328" s="455"/>
      <c r="B328" s="681" t="s">
        <v>766</v>
      </c>
      <c r="C328" s="679">
        <v>29010001</v>
      </c>
      <c r="D328" s="682">
        <v>32757838</v>
      </c>
      <c r="E328" s="670"/>
      <c r="F328" s="455"/>
      <c r="G328" s="455"/>
      <c r="H328" s="455"/>
      <c r="I328" s="456"/>
      <c r="J328" s="456"/>
      <c r="K328" s="456"/>
      <c r="L328" s="455"/>
      <c r="M328" s="455"/>
      <c r="N328" s="457"/>
    </row>
    <row r="329" spans="1:14" ht="15" x14ac:dyDescent="0.35">
      <c r="A329" s="455"/>
      <c r="B329" s="668" t="s">
        <v>218</v>
      </c>
      <c r="C329" s="683">
        <f>SUM(C327:C328)</f>
        <v>1213455456</v>
      </c>
      <c r="D329" s="682">
        <f>SUM(D326:D328)</f>
        <v>69621474</v>
      </c>
      <c r="E329" s="664"/>
      <c r="F329" s="455"/>
      <c r="G329" s="455"/>
      <c r="H329" s="455"/>
      <c r="I329" s="456"/>
      <c r="J329" s="456"/>
      <c r="K329" s="456"/>
      <c r="L329" s="455"/>
      <c r="M329" s="455"/>
      <c r="N329" s="457"/>
    </row>
    <row r="330" spans="1:14" ht="15" x14ac:dyDescent="0.35">
      <c r="A330" s="455"/>
      <c r="B330" s="659" t="s">
        <v>784</v>
      </c>
      <c r="C330" s="684"/>
      <c r="D330" s="679"/>
      <c r="E330" s="664"/>
      <c r="F330" s="455"/>
      <c r="G330" s="455"/>
      <c r="H330" s="456"/>
      <c r="I330" s="456"/>
      <c r="J330" s="456"/>
      <c r="K330" s="456"/>
      <c r="L330" s="455"/>
      <c r="M330" s="455"/>
      <c r="N330" s="457"/>
    </row>
    <row r="331" spans="1:14" ht="15" x14ac:dyDescent="0.35">
      <c r="A331" s="455"/>
      <c r="B331" s="662" t="s">
        <v>785</v>
      </c>
      <c r="C331" s="679">
        <v>27146688</v>
      </c>
      <c r="D331" s="679">
        <v>27170454</v>
      </c>
      <c r="E331" s="680"/>
      <c r="F331" s="455"/>
      <c r="G331" s="455"/>
      <c r="H331" s="456"/>
      <c r="I331" s="456"/>
      <c r="J331" s="456"/>
      <c r="K331" s="456"/>
      <c r="L331" s="455"/>
      <c r="M331" s="455"/>
      <c r="N331" s="457"/>
    </row>
    <row r="332" spans="1:14" ht="30" x14ac:dyDescent="0.35">
      <c r="A332" s="455"/>
      <c r="B332" s="681" t="s">
        <v>786</v>
      </c>
      <c r="C332" s="685">
        <v>31128870</v>
      </c>
      <c r="D332" s="685">
        <v>30108090</v>
      </c>
      <c r="E332" s="670"/>
      <c r="F332" s="455"/>
      <c r="G332" s="456"/>
      <c r="H332" s="455"/>
      <c r="I332" s="456"/>
      <c r="J332" s="456"/>
      <c r="K332" s="456"/>
      <c r="L332" s="455"/>
      <c r="M332" s="455"/>
      <c r="N332" s="457"/>
    </row>
    <row r="333" spans="1:14" ht="15" x14ac:dyDescent="0.35">
      <c r="A333" s="455"/>
      <c r="B333" s="668" t="s">
        <v>218</v>
      </c>
      <c r="C333" s="682">
        <f>SUM(C331:C332)</f>
        <v>58275558</v>
      </c>
      <c r="D333" s="682">
        <f>SUM(D331:D332)</f>
        <v>57278544</v>
      </c>
      <c r="E333" s="455"/>
      <c r="F333" s="455"/>
      <c r="G333" s="455"/>
      <c r="H333" s="455"/>
      <c r="I333" s="456"/>
      <c r="J333" s="456"/>
      <c r="K333" s="456"/>
      <c r="L333" s="455"/>
      <c r="M333" s="455"/>
      <c r="N333" s="457"/>
    </row>
    <row r="334" spans="1:14" ht="15" x14ac:dyDescent="0.35">
      <c r="A334" s="455"/>
      <c r="B334" s="455"/>
      <c r="C334" s="455"/>
      <c r="D334" s="455"/>
      <c r="E334" s="455"/>
      <c r="F334" s="455"/>
      <c r="G334" s="455"/>
      <c r="H334" s="455"/>
      <c r="I334" s="456"/>
      <c r="J334" s="456"/>
      <c r="K334" s="456"/>
      <c r="L334" s="455"/>
      <c r="M334" s="455"/>
      <c r="N334" s="457"/>
    </row>
    <row r="335" spans="1:14" ht="17.399999999999999" x14ac:dyDescent="0.35">
      <c r="A335" s="473" t="s">
        <v>371</v>
      </c>
      <c r="B335" s="455"/>
      <c r="C335" s="455"/>
      <c r="D335" s="455"/>
      <c r="E335" s="455"/>
      <c r="F335" s="455"/>
      <c r="G335" s="455"/>
      <c r="H335" s="455"/>
      <c r="I335" s="456"/>
      <c r="J335" s="456"/>
      <c r="K335" s="456"/>
      <c r="L335" s="455"/>
      <c r="M335" s="455"/>
      <c r="N335" s="457"/>
    </row>
    <row r="336" spans="1:14" ht="15" x14ac:dyDescent="0.35">
      <c r="A336" s="455"/>
      <c r="B336" s="455"/>
      <c r="C336" s="455"/>
      <c r="D336" s="455"/>
      <c r="E336" s="455"/>
      <c r="F336" s="455"/>
      <c r="G336" s="455"/>
      <c r="H336" s="455"/>
      <c r="I336" s="456"/>
      <c r="J336" s="456"/>
      <c r="K336" s="456"/>
      <c r="L336" s="455"/>
      <c r="M336" s="455"/>
      <c r="N336" s="457"/>
    </row>
    <row r="337" spans="1:14" ht="17.399999999999999" x14ac:dyDescent="0.35">
      <c r="A337" s="473" t="s">
        <v>787</v>
      </c>
      <c r="B337" s="455"/>
      <c r="C337" s="455"/>
      <c r="D337" s="455"/>
      <c r="E337" s="455"/>
      <c r="F337" s="455"/>
      <c r="G337" s="455"/>
      <c r="H337" s="455"/>
      <c r="I337" s="456"/>
      <c r="J337" s="456"/>
      <c r="K337" s="456"/>
      <c r="L337" s="455"/>
      <c r="M337" s="455"/>
      <c r="N337" s="457"/>
    </row>
    <row r="338" spans="1:14" ht="15.6" x14ac:dyDescent="0.35">
      <c r="A338" s="474"/>
      <c r="B338" s="455"/>
      <c r="C338" s="455"/>
      <c r="D338" s="455"/>
      <c r="E338" s="455"/>
      <c r="F338" s="455"/>
      <c r="G338" s="455"/>
      <c r="H338" s="455"/>
      <c r="I338" s="456"/>
      <c r="J338" s="456"/>
      <c r="K338" s="456"/>
      <c r="L338" s="455"/>
      <c r="M338" s="455"/>
      <c r="N338" s="457"/>
    </row>
    <row r="339" spans="1:14" ht="15" x14ac:dyDescent="0.35">
      <c r="A339" s="455"/>
      <c r="B339" s="455" t="s">
        <v>788</v>
      </c>
      <c r="C339" s="455"/>
      <c r="D339" s="455"/>
      <c r="E339" s="455"/>
      <c r="F339" s="455"/>
      <c r="G339" s="455"/>
      <c r="H339" s="455"/>
      <c r="I339" s="456"/>
      <c r="J339" s="456"/>
      <c r="K339" s="456"/>
      <c r="L339" s="455"/>
      <c r="M339" s="455"/>
      <c r="N339" s="457"/>
    </row>
    <row r="340" spans="1:14" ht="15" x14ac:dyDescent="0.35">
      <c r="A340" s="455"/>
      <c r="B340" s="455"/>
      <c r="C340" s="455"/>
      <c r="D340" s="455"/>
      <c r="E340" s="455"/>
      <c r="F340" s="455"/>
      <c r="G340" s="455"/>
      <c r="H340" s="455"/>
      <c r="I340" s="456"/>
      <c r="J340" s="456"/>
      <c r="K340" s="456"/>
      <c r="L340" s="455"/>
      <c r="M340" s="455"/>
      <c r="N340" s="457"/>
    </row>
    <row r="341" spans="1:14" ht="17.399999999999999" x14ac:dyDescent="0.35">
      <c r="A341" s="473" t="s">
        <v>789</v>
      </c>
      <c r="B341" s="455"/>
      <c r="C341" s="455"/>
      <c r="D341" s="455"/>
      <c r="E341" s="455"/>
      <c r="F341" s="455"/>
      <c r="G341" s="455"/>
      <c r="H341" s="455"/>
      <c r="I341" s="456"/>
      <c r="J341" s="456"/>
      <c r="K341" s="456"/>
      <c r="L341" s="455"/>
      <c r="M341" s="455"/>
      <c r="N341" s="457"/>
    </row>
    <row r="342" spans="1:14" ht="15.6" x14ac:dyDescent="0.35">
      <c r="A342" s="474"/>
      <c r="B342" s="455"/>
      <c r="C342" s="455"/>
      <c r="D342" s="455"/>
      <c r="E342" s="455"/>
      <c r="F342" s="455"/>
      <c r="G342" s="455"/>
      <c r="H342" s="455"/>
      <c r="I342" s="456"/>
      <c r="J342" s="456"/>
      <c r="K342" s="456"/>
      <c r="L342" s="455"/>
      <c r="M342" s="455"/>
      <c r="N342" s="457"/>
    </row>
    <row r="343" spans="1:14" ht="15" x14ac:dyDescent="0.35">
      <c r="A343" s="455"/>
      <c r="B343" s="455" t="s">
        <v>790</v>
      </c>
      <c r="C343" s="455"/>
      <c r="D343" s="455"/>
      <c r="E343" s="455"/>
      <c r="F343" s="455"/>
      <c r="G343" s="455"/>
      <c r="H343" s="455"/>
      <c r="I343" s="456"/>
      <c r="J343" s="456"/>
      <c r="K343" s="456"/>
      <c r="L343" s="455"/>
      <c r="M343" s="455"/>
      <c r="N343" s="457"/>
    </row>
    <row r="344" spans="1:14" ht="15" x14ac:dyDescent="0.35">
      <c r="A344" s="455"/>
      <c r="B344" s="455"/>
      <c r="C344" s="455"/>
      <c r="D344" s="455"/>
      <c r="E344" s="455"/>
      <c r="F344" s="455"/>
      <c r="G344" s="455"/>
      <c r="H344" s="455"/>
      <c r="I344" s="456"/>
      <c r="J344" s="456"/>
      <c r="K344" s="456"/>
      <c r="L344" s="455"/>
      <c r="M344" s="455"/>
      <c r="N344" s="457"/>
    </row>
    <row r="345" spans="1:14" ht="17.399999999999999" x14ac:dyDescent="0.35">
      <c r="A345" s="473" t="s">
        <v>791</v>
      </c>
      <c r="B345" s="455"/>
      <c r="C345" s="455"/>
      <c r="D345" s="455"/>
      <c r="E345" s="455"/>
      <c r="F345" s="455"/>
      <c r="G345" s="455"/>
      <c r="H345" s="455"/>
      <c r="I345" s="456"/>
      <c r="J345" s="456"/>
      <c r="K345" s="456"/>
      <c r="L345" s="455"/>
      <c r="M345" s="455"/>
      <c r="N345" s="457"/>
    </row>
    <row r="346" spans="1:14" ht="15" x14ac:dyDescent="0.35">
      <c r="A346" s="455"/>
      <c r="B346" s="455"/>
      <c r="C346" s="455"/>
      <c r="D346" s="455"/>
      <c r="E346" s="455"/>
      <c r="F346" s="455"/>
      <c r="G346" s="455"/>
      <c r="H346" s="455"/>
      <c r="I346" s="456"/>
      <c r="J346" s="456"/>
      <c r="K346" s="456"/>
      <c r="L346" s="455"/>
      <c r="M346" s="455"/>
      <c r="N346" s="457"/>
    </row>
    <row r="347" spans="1:14" ht="12.75" customHeight="1" x14ac:dyDescent="0.35">
      <c r="A347" s="686"/>
      <c r="B347" s="686"/>
      <c r="C347" s="686"/>
      <c r="D347" s="686"/>
      <c r="E347" s="686"/>
      <c r="F347" s="686"/>
      <c r="G347" s="455"/>
      <c r="H347" s="455"/>
      <c r="I347" s="456"/>
      <c r="J347" s="456"/>
      <c r="K347" s="456"/>
      <c r="L347" s="455"/>
      <c r="M347" s="455"/>
      <c r="N347" s="457"/>
    </row>
    <row r="348" spans="1:14" ht="12.75" customHeight="1" x14ac:dyDescent="0.35">
      <c r="A348" s="687"/>
      <c r="B348" s="688" t="s">
        <v>792</v>
      </c>
      <c r="C348" s="688"/>
      <c r="D348" s="688"/>
      <c r="E348" s="689"/>
      <c r="F348" s="689"/>
      <c r="G348" s="455"/>
      <c r="H348" s="455"/>
      <c r="I348" s="456"/>
      <c r="J348" s="456"/>
      <c r="K348" s="456"/>
      <c r="L348" s="455"/>
      <c r="M348" s="455"/>
      <c r="N348" s="457"/>
    </row>
    <row r="349" spans="1:14" ht="12.75" customHeight="1" x14ac:dyDescent="0.35">
      <c r="A349" s="687"/>
      <c r="B349" s="689"/>
      <c r="C349" s="689"/>
      <c r="D349" s="689"/>
      <c r="E349" s="689"/>
      <c r="F349" s="689"/>
      <c r="G349" s="455"/>
      <c r="H349" s="455"/>
      <c r="I349" s="456"/>
      <c r="J349" s="456"/>
      <c r="K349" s="456"/>
      <c r="L349" s="455"/>
      <c r="M349" s="455"/>
      <c r="N349" s="457"/>
    </row>
    <row r="350" spans="1:14" ht="15" x14ac:dyDescent="0.35">
      <c r="A350" s="687"/>
      <c r="B350" s="689"/>
      <c r="C350" s="689"/>
      <c r="D350" s="689"/>
      <c r="E350" s="689"/>
      <c r="F350" s="689"/>
      <c r="G350" s="455"/>
      <c r="H350" s="455"/>
      <c r="I350" s="456"/>
      <c r="J350" s="456"/>
      <c r="K350" s="456"/>
      <c r="L350" s="455"/>
      <c r="M350" s="455"/>
      <c r="N350" s="457"/>
    </row>
    <row r="351" spans="1:14" ht="15" x14ac:dyDescent="0.35">
      <c r="A351" s="687"/>
      <c r="B351" s="689"/>
      <c r="C351" s="689"/>
      <c r="D351" s="689"/>
      <c r="E351" s="689"/>
      <c r="F351" s="689"/>
      <c r="G351" s="455"/>
      <c r="H351" s="455"/>
      <c r="I351" s="456"/>
      <c r="J351" s="456"/>
      <c r="K351" s="456"/>
      <c r="L351" s="455"/>
      <c r="M351" s="455"/>
      <c r="N351" s="457"/>
    </row>
    <row r="352" spans="1:14" x14ac:dyDescent="0.25">
      <c r="A352" s="690"/>
      <c r="B352" s="691"/>
      <c r="C352" s="691"/>
      <c r="D352" s="691"/>
      <c r="E352" s="691"/>
      <c r="F352" s="691"/>
    </row>
    <row r="353" spans="1:6" x14ac:dyDescent="0.25">
      <c r="A353" s="690"/>
      <c r="B353" s="691"/>
      <c r="C353" s="691"/>
      <c r="D353" s="691"/>
      <c r="E353" s="691"/>
      <c r="F353" s="691"/>
    </row>
    <row r="354" spans="1:6" x14ac:dyDescent="0.25">
      <c r="A354" s="690"/>
      <c r="B354" s="691"/>
      <c r="C354" s="691"/>
      <c r="D354" s="691"/>
      <c r="E354" s="691"/>
      <c r="F354" s="691"/>
    </row>
    <row r="355" spans="1:6" x14ac:dyDescent="0.25">
      <c r="A355" s="690"/>
      <c r="B355" s="691"/>
      <c r="C355" s="691"/>
      <c r="D355" s="691"/>
      <c r="E355" s="691"/>
      <c r="F355" s="691"/>
    </row>
    <row r="356" spans="1:6" x14ac:dyDescent="0.25">
      <c r="A356" s="690"/>
      <c r="B356" s="691"/>
      <c r="C356" s="691"/>
      <c r="D356" s="691"/>
      <c r="E356" s="691"/>
      <c r="F356" s="691"/>
    </row>
    <row r="357" spans="1:6" x14ac:dyDescent="0.25">
      <c r="A357" s="690"/>
      <c r="B357" s="691"/>
      <c r="C357" s="691"/>
      <c r="D357" s="691"/>
      <c r="E357" s="691"/>
      <c r="F357" s="691"/>
    </row>
    <row r="358" spans="1:6" x14ac:dyDescent="0.25">
      <c r="A358" s="690"/>
      <c r="B358" s="690"/>
      <c r="C358" s="690"/>
      <c r="D358" s="690"/>
      <c r="E358" s="690"/>
      <c r="F358" s="690"/>
    </row>
    <row r="359" spans="1:6" x14ac:dyDescent="0.25">
      <c r="A359" s="690"/>
      <c r="B359" s="690"/>
      <c r="C359" s="690"/>
      <c r="D359" s="690"/>
      <c r="E359" s="690"/>
      <c r="F359" s="690"/>
    </row>
    <row r="360" spans="1:6" x14ac:dyDescent="0.25">
      <c r="A360" s="690"/>
      <c r="B360" s="690"/>
      <c r="C360" s="690"/>
      <c r="D360" s="690"/>
      <c r="E360" s="690"/>
      <c r="F360" s="690"/>
    </row>
    <row r="361" spans="1:6" x14ac:dyDescent="0.25">
      <c r="A361" s="690"/>
      <c r="B361" s="690"/>
      <c r="C361" s="690"/>
      <c r="D361" s="690"/>
      <c r="E361" s="690"/>
      <c r="F361" s="690"/>
    </row>
    <row r="362" spans="1:6" x14ac:dyDescent="0.25">
      <c r="A362" s="690"/>
      <c r="B362" s="690"/>
      <c r="C362" s="690"/>
      <c r="D362" s="690"/>
      <c r="E362" s="690"/>
      <c r="F362" s="690"/>
    </row>
    <row r="363" spans="1:6" x14ac:dyDescent="0.25">
      <c r="A363" s="690"/>
      <c r="B363" s="690"/>
      <c r="C363" s="690"/>
      <c r="D363" s="690"/>
      <c r="E363" s="690"/>
      <c r="F363" s="690"/>
    </row>
    <row r="364" spans="1:6" x14ac:dyDescent="0.25">
      <c r="A364" s="690"/>
      <c r="B364" s="690"/>
      <c r="C364" s="690"/>
      <c r="D364" s="690"/>
      <c r="E364" s="690"/>
      <c r="F364" s="690"/>
    </row>
    <row r="365" spans="1:6" x14ac:dyDescent="0.25">
      <c r="A365" s="690"/>
      <c r="B365" s="690"/>
      <c r="C365" s="690"/>
      <c r="D365" s="690"/>
      <c r="E365" s="690"/>
      <c r="F365" s="690"/>
    </row>
    <row r="366" spans="1:6" x14ac:dyDescent="0.25">
      <c r="A366" s="690"/>
      <c r="B366" s="690"/>
      <c r="C366" s="690"/>
      <c r="D366" s="690"/>
      <c r="E366" s="690"/>
      <c r="F366" s="690"/>
    </row>
    <row r="367" spans="1:6" x14ac:dyDescent="0.25">
      <c r="A367" s="690"/>
      <c r="B367" s="690"/>
      <c r="C367" s="690"/>
      <c r="D367" s="690"/>
      <c r="E367" s="690"/>
      <c r="F367" s="690"/>
    </row>
    <row r="368" spans="1:6" x14ac:dyDescent="0.25">
      <c r="A368" s="690"/>
      <c r="B368" s="690"/>
      <c r="C368" s="690"/>
      <c r="D368" s="690"/>
      <c r="E368" s="690"/>
      <c r="F368" s="690"/>
    </row>
    <row r="369" spans="1:6" x14ac:dyDescent="0.25">
      <c r="A369" s="690"/>
      <c r="B369" s="690"/>
      <c r="C369" s="690"/>
      <c r="D369" s="690"/>
      <c r="E369" s="690"/>
      <c r="F369" s="690"/>
    </row>
    <row r="370" spans="1:6" x14ac:dyDescent="0.25">
      <c r="A370" s="690"/>
      <c r="B370" s="690"/>
      <c r="C370" s="690"/>
      <c r="D370" s="690"/>
      <c r="E370" s="690"/>
      <c r="F370" s="690"/>
    </row>
    <row r="371" spans="1:6" x14ac:dyDescent="0.25">
      <c r="A371" s="690"/>
      <c r="B371" s="690"/>
      <c r="C371" s="690"/>
      <c r="D371" s="690"/>
      <c r="E371" s="690"/>
      <c r="F371" s="690"/>
    </row>
    <row r="372" spans="1:6" x14ac:dyDescent="0.25">
      <c r="A372" s="690"/>
      <c r="B372" s="690"/>
      <c r="C372" s="690"/>
      <c r="D372" s="690"/>
      <c r="E372" s="690"/>
      <c r="F372" s="690"/>
    </row>
    <row r="373" spans="1:6" x14ac:dyDescent="0.25">
      <c r="A373" s="690"/>
      <c r="B373" s="690"/>
      <c r="C373" s="690"/>
      <c r="D373" s="690"/>
      <c r="E373" s="690"/>
      <c r="F373" s="690"/>
    </row>
    <row r="374" spans="1:6" x14ac:dyDescent="0.25">
      <c r="A374" s="690"/>
      <c r="B374" s="690"/>
      <c r="C374" s="690"/>
      <c r="D374" s="690"/>
      <c r="E374" s="690"/>
      <c r="F374" s="690"/>
    </row>
    <row r="375" spans="1:6" x14ac:dyDescent="0.25">
      <c r="A375" s="690"/>
      <c r="B375" s="690"/>
      <c r="C375" s="690"/>
      <c r="D375" s="690"/>
      <c r="E375" s="690"/>
      <c r="F375" s="690"/>
    </row>
  </sheetData>
  <mergeCells count="79">
    <mergeCell ref="B348:D348"/>
    <mergeCell ref="B203:C203"/>
    <mergeCell ref="D203:E203"/>
    <mergeCell ref="G208:H208"/>
    <mergeCell ref="I208:J208"/>
    <mergeCell ref="C256:F259"/>
    <mergeCell ref="E323:E325"/>
    <mergeCell ref="B324:B326"/>
    <mergeCell ref="C324:C326"/>
    <mergeCell ref="B196:C196"/>
    <mergeCell ref="B200:C200"/>
    <mergeCell ref="D200:E200"/>
    <mergeCell ref="B201:C201"/>
    <mergeCell ref="D201:E201"/>
    <mergeCell ref="B202:C202"/>
    <mergeCell ref="D202:E202"/>
    <mergeCell ref="B190:C190"/>
    <mergeCell ref="D190:E190"/>
    <mergeCell ref="B193:C193"/>
    <mergeCell ref="B194:C194"/>
    <mergeCell ref="D194:E194"/>
    <mergeCell ref="B195:C195"/>
    <mergeCell ref="B172:D173"/>
    <mergeCell ref="B180:D181"/>
    <mergeCell ref="B187:C187"/>
    <mergeCell ref="D187:E187"/>
    <mergeCell ref="B188:C188"/>
    <mergeCell ref="D188:E188"/>
    <mergeCell ref="D162:E162"/>
    <mergeCell ref="B163:C163"/>
    <mergeCell ref="D163:E163"/>
    <mergeCell ref="B164:C164"/>
    <mergeCell ref="D164:E164"/>
    <mergeCell ref="A167:F167"/>
    <mergeCell ref="L129:L130"/>
    <mergeCell ref="A142:H143"/>
    <mergeCell ref="A154:F158"/>
    <mergeCell ref="B160:C160"/>
    <mergeCell ref="D160:E160"/>
    <mergeCell ref="B161:C161"/>
    <mergeCell ref="D161:E161"/>
    <mergeCell ref="B119:E119"/>
    <mergeCell ref="B120:E120"/>
    <mergeCell ref="B122:E122"/>
    <mergeCell ref="B123:E123"/>
    <mergeCell ref="A125:H125"/>
    <mergeCell ref="B129:B130"/>
    <mergeCell ref="C129:G129"/>
    <mergeCell ref="H129:K129"/>
    <mergeCell ref="B100:C100"/>
    <mergeCell ref="B101:C101"/>
    <mergeCell ref="B102:C102"/>
    <mergeCell ref="A110:H110"/>
    <mergeCell ref="A116:H116"/>
    <mergeCell ref="B118:E118"/>
    <mergeCell ref="B93:C93"/>
    <mergeCell ref="B94:C94"/>
    <mergeCell ref="B95:C95"/>
    <mergeCell ref="B96:C96"/>
    <mergeCell ref="B97:C97"/>
    <mergeCell ref="B99:C99"/>
    <mergeCell ref="B58:C58"/>
    <mergeCell ref="B59:C59"/>
    <mergeCell ref="B64:F64"/>
    <mergeCell ref="B84:F84"/>
    <mergeCell ref="A90:H90"/>
    <mergeCell ref="B92:E92"/>
    <mergeCell ref="A30:H32"/>
    <mergeCell ref="A36:H37"/>
    <mergeCell ref="A41:H42"/>
    <mergeCell ref="A46:F46"/>
    <mergeCell ref="A50:G50"/>
    <mergeCell ref="B57:C57"/>
    <mergeCell ref="A2:H2"/>
    <mergeCell ref="A3:H3"/>
    <mergeCell ref="A6:H10"/>
    <mergeCell ref="A14:H15"/>
    <mergeCell ref="A19:H23"/>
    <mergeCell ref="A26:H27"/>
  </mergeCells>
  <hyperlinks>
    <hyperlink ref="A111" location="'8'!A1" display="Ver cuadro de Inversiones" xr:uid="{04AC08EA-13BF-4F3F-84D7-8B0D1F3A2106}"/>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378FE-B20A-4CCB-ABF5-0B6C1DAC182F}">
  <sheetPr>
    <pageSetUpPr fitToPage="1"/>
  </sheetPr>
  <dimension ref="A1:T393"/>
  <sheetViews>
    <sheetView showGridLines="0" topLeftCell="A326" zoomScaleNormal="100" zoomScalePageLayoutView="85" workbookViewId="0">
      <selection activeCell="B18" sqref="B18"/>
    </sheetView>
  </sheetViews>
  <sheetFormatPr baseColWidth="10" defaultColWidth="11.44140625" defaultRowHeight="12" x14ac:dyDescent="0.25"/>
  <cols>
    <col min="1" max="1" width="20.33203125" style="1" customWidth="1"/>
    <col min="2" max="2" width="59" style="1" customWidth="1"/>
    <col min="3" max="3" width="17.6640625" style="2" customWidth="1"/>
    <col min="4" max="4" width="17.6640625" style="2" bestFit="1" customWidth="1"/>
    <col min="5" max="5" width="18.6640625" style="2" customWidth="1"/>
    <col min="6" max="6" width="18.109375" style="2" bestFit="1" customWidth="1"/>
    <col min="7" max="7" width="16.88671875" style="2" customWidth="1"/>
    <col min="8" max="8" width="27.5546875" style="1" customWidth="1"/>
    <col min="9" max="9" width="15.5546875" style="1" bestFit="1" customWidth="1"/>
    <col min="10" max="10" width="18.33203125" style="1" customWidth="1"/>
    <col min="11" max="11" width="12.44140625" style="1" customWidth="1"/>
    <col min="12" max="12" width="20" style="1" customWidth="1"/>
    <col min="13" max="14" width="11.44140625" style="1"/>
    <col min="15" max="15" width="12.44140625" style="1" customWidth="1"/>
    <col min="16" max="16" width="7.33203125" style="58" hidden="1" customWidth="1"/>
    <col min="17" max="17" width="11" style="58" hidden="1" customWidth="1"/>
    <col min="18" max="18" width="8.109375" style="1" hidden="1" customWidth="1"/>
    <col min="19" max="19" width="69.6640625" style="54" hidden="1" customWidth="1"/>
    <col min="20" max="20" width="13.5546875" style="54" hidden="1" customWidth="1"/>
    <col min="21" max="256" width="11.44140625" style="1"/>
    <col min="257" max="257" width="20.33203125" style="1" customWidth="1"/>
    <col min="258" max="258" width="31.109375" style="1" customWidth="1"/>
    <col min="259" max="259" width="15" style="1" customWidth="1"/>
    <col min="260" max="260" width="14.44140625" style="1" customWidth="1"/>
    <col min="261" max="261" width="14.88671875" style="1" customWidth="1"/>
    <col min="262" max="262" width="18.109375" style="1" bestFit="1" customWidth="1"/>
    <col min="263" max="263" width="16.88671875" style="1" customWidth="1"/>
    <col min="264" max="264" width="14.109375" style="1" customWidth="1"/>
    <col min="265" max="265" width="11.44140625" style="1"/>
    <col min="266" max="266" width="18.33203125" style="1" customWidth="1"/>
    <col min="267" max="267" width="12.44140625" style="1" customWidth="1"/>
    <col min="268" max="268" width="20" style="1" customWidth="1"/>
    <col min="269" max="512" width="11.44140625" style="1"/>
    <col min="513" max="513" width="20.33203125" style="1" customWidth="1"/>
    <col min="514" max="514" width="31.109375" style="1" customWidth="1"/>
    <col min="515" max="515" width="15" style="1" customWidth="1"/>
    <col min="516" max="516" width="14.44140625" style="1" customWidth="1"/>
    <col min="517" max="517" width="14.88671875" style="1" customWidth="1"/>
    <col min="518" max="518" width="18.109375" style="1" bestFit="1" customWidth="1"/>
    <col min="519" max="519" width="16.88671875" style="1" customWidth="1"/>
    <col min="520" max="520" width="14.109375" style="1" customWidth="1"/>
    <col min="521" max="521" width="11.44140625" style="1"/>
    <col min="522" max="522" width="18.33203125" style="1" customWidth="1"/>
    <col min="523" max="523" width="12.44140625" style="1" customWidth="1"/>
    <col min="524" max="524" width="20" style="1" customWidth="1"/>
    <col min="525" max="768" width="11.44140625" style="1"/>
    <col min="769" max="769" width="20.33203125" style="1" customWidth="1"/>
    <col min="770" max="770" width="31.109375" style="1" customWidth="1"/>
    <col min="771" max="771" width="15" style="1" customWidth="1"/>
    <col min="772" max="772" width="14.44140625" style="1" customWidth="1"/>
    <col min="773" max="773" width="14.88671875" style="1" customWidth="1"/>
    <col min="774" max="774" width="18.109375" style="1" bestFit="1" customWidth="1"/>
    <col min="775" max="775" width="16.88671875" style="1" customWidth="1"/>
    <col min="776" max="776" width="14.109375" style="1" customWidth="1"/>
    <col min="777" max="777" width="11.44140625" style="1"/>
    <col min="778" max="778" width="18.33203125" style="1" customWidth="1"/>
    <col min="779" max="779" width="12.44140625" style="1" customWidth="1"/>
    <col min="780" max="780" width="20" style="1" customWidth="1"/>
    <col min="781" max="1024" width="11.44140625" style="1"/>
    <col min="1025" max="1025" width="20.33203125" style="1" customWidth="1"/>
    <col min="1026" max="1026" width="31.109375" style="1" customWidth="1"/>
    <col min="1027" max="1027" width="15" style="1" customWidth="1"/>
    <col min="1028" max="1028" width="14.44140625" style="1" customWidth="1"/>
    <col min="1029" max="1029" width="14.88671875" style="1" customWidth="1"/>
    <col min="1030" max="1030" width="18.109375" style="1" bestFit="1" customWidth="1"/>
    <col min="1031" max="1031" width="16.88671875" style="1" customWidth="1"/>
    <col min="1032" max="1032" width="14.109375" style="1" customWidth="1"/>
    <col min="1033" max="1033" width="11.44140625" style="1"/>
    <col min="1034" max="1034" width="18.33203125" style="1" customWidth="1"/>
    <col min="1035" max="1035" width="12.44140625" style="1" customWidth="1"/>
    <col min="1036" max="1036" width="20" style="1" customWidth="1"/>
    <col min="1037" max="1280" width="11.44140625" style="1"/>
    <col min="1281" max="1281" width="20.33203125" style="1" customWidth="1"/>
    <col min="1282" max="1282" width="31.109375" style="1" customWidth="1"/>
    <col min="1283" max="1283" width="15" style="1" customWidth="1"/>
    <col min="1284" max="1284" width="14.44140625" style="1" customWidth="1"/>
    <col min="1285" max="1285" width="14.88671875" style="1" customWidth="1"/>
    <col min="1286" max="1286" width="18.109375" style="1" bestFit="1" customWidth="1"/>
    <col min="1287" max="1287" width="16.88671875" style="1" customWidth="1"/>
    <col min="1288" max="1288" width="14.109375" style="1" customWidth="1"/>
    <col min="1289" max="1289" width="11.44140625" style="1"/>
    <col min="1290" max="1290" width="18.33203125" style="1" customWidth="1"/>
    <col min="1291" max="1291" width="12.44140625" style="1" customWidth="1"/>
    <col min="1292" max="1292" width="20" style="1" customWidth="1"/>
    <col min="1293" max="1536" width="11.44140625" style="1"/>
    <col min="1537" max="1537" width="20.33203125" style="1" customWidth="1"/>
    <col min="1538" max="1538" width="31.109375" style="1" customWidth="1"/>
    <col min="1539" max="1539" width="15" style="1" customWidth="1"/>
    <col min="1540" max="1540" width="14.44140625" style="1" customWidth="1"/>
    <col min="1541" max="1541" width="14.88671875" style="1" customWidth="1"/>
    <col min="1542" max="1542" width="18.109375" style="1" bestFit="1" customWidth="1"/>
    <col min="1543" max="1543" width="16.88671875" style="1" customWidth="1"/>
    <col min="1544" max="1544" width="14.109375" style="1" customWidth="1"/>
    <col min="1545" max="1545" width="11.44140625" style="1"/>
    <col min="1546" max="1546" width="18.33203125" style="1" customWidth="1"/>
    <col min="1547" max="1547" width="12.44140625" style="1" customWidth="1"/>
    <col min="1548" max="1548" width="20" style="1" customWidth="1"/>
    <col min="1549" max="1792" width="11.44140625" style="1"/>
    <col min="1793" max="1793" width="20.33203125" style="1" customWidth="1"/>
    <col min="1794" max="1794" width="31.109375" style="1" customWidth="1"/>
    <col min="1795" max="1795" width="15" style="1" customWidth="1"/>
    <col min="1796" max="1796" width="14.44140625" style="1" customWidth="1"/>
    <col min="1797" max="1797" width="14.88671875" style="1" customWidth="1"/>
    <col min="1798" max="1798" width="18.109375" style="1" bestFit="1" customWidth="1"/>
    <col min="1799" max="1799" width="16.88671875" style="1" customWidth="1"/>
    <col min="1800" max="1800" width="14.109375" style="1" customWidth="1"/>
    <col min="1801" max="1801" width="11.44140625" style="1"/>
    <col min="1802" max="1802" width="18.33203125" style="1" customWidth="1"/>
    <col min="1803" max="1803" width="12.44140625" style="1" customWidth="1"/>
    <col min="1804" max="1804" width="20" style="1" customWidth="1"/>
    <col min="1805" max="2048" width="11.44140625" style="1"/>
    <col min="2049" max="2049" width="20.33203125" style="1" customWidth="1"/>
    <col min="2050" max="2050" width="31.109375" style="1" customWidth="1"/>
    <col min="2051" max="2051" width="15" style="1" customWidth="1"/>
    <col min="2052" max="2052" width="14.44140625" style="1" customWidth="1"/>
    <col min="2053" max="2053" width="14.88671875" style="1" customWidth="1"/>
    <col min="2054" max="2054" width="18.109375" style="1" bestFit="1" customWidth="1"/>
    <col min="2055" max="2055" width="16.88671875" style="1" customWidth="1"/>
    <col min="2056" max="2056" width="14.109375" style="1" customWidth="1"/>
    <col min="2057" max="2057" width="11.44140625" style="1"/>
    <col min="2058" max="2058" width="18.33203125" style="1" customWidth="1"/>
    <col min="2059" max="2059" width="12.44140625" style="1" customWidth="1"/>
    <col min="2060" max="2060" width="20" style="1" customWidth="1"/>
    <col min="2061" max="2304" width="11.44140625" style="1"/>
    <col min="2305" max="2305" width="20.33203125" style="1" customWidth="1"/>
    <col min="2306" max="2306" width="31.109375" style="1" customWidth="1"/>
    <col min="2307" max="2307" width="15" style="1" customWidth="1"/>
    <col min="2308" max="2308" width="14.44140625" style="1" customWidth="1"/>
    <col min="2309" max="2309" width="14.88671875" style="1" customWidth="1"/>
    <col min="2310" max="2310" width="18.109375" style="1" bestFit="1" customWidth="1"/>
    <col min="2311" max="2311" width="16.88671875" style="1" customWidth="1"/>
    <col min="2312" max="2312" width="14.109375" style="1" customWidth="1"/>
    <col min="2313" max="2313" width="11.44140625" style="1"/>
    <col min="2314" max="2314" width="18.33203125" style="1" customWidth="1"/>
    <col min="2315" max="2315" width="12.44140625" style="1" customWidth="1"/>
    <col min="2316" max="2316" width="20" style="1" customWidth="1"/>
    <col min="2317" max="2560" width="11.44140625" style="1"/>
    <col min="2561" max="2561" width="20.33203125" style="1" customWidth="1"/>
    <col min="2562" max="2562" width="31.109375" style="1" customWidth="1"/>
    <col min="2563" max="2563" width="15" style="1" customWidth="1"/>
    <col min="2564" max="2564" width="14.44140625" style="1" customWidth="1"/>
    <col min="2565" max="2565" width="14.88671875" style="1" customWidth="1"/>
    <col min="2566" max="2566" width="18.109375" style="1" bestFit="1" customWidth="1"/>
    <col min="2567" max="2567" width="16.88671875" style="1" customWidth="1"/>
    <col min="2568" max="2568" width="14.109375" style="1" customWidth="1"/>
    <col min="2569" max="2569" width="11.44140625" style="1"/>
    <col min="2570" max="2570" width="18.33203125" style="1" customWidth="1"/>
    <col min="2571" max="2571" width="12.44140625" style="1" customWidth="1"/>
    <col min="2572" max="2572" width="20" style="1" customWidth="1"/>
    <col min="2573" max="2816" width="11.44140625" style="1"/>
    <col min="2817" max="2817" width="20.33203125" style="1" customWidth="1"/>
    <col min="2818" max="2818" width="31.109375" style="1" customWidth="1"/>
    <col min="2819" max="2819" width="15" style="1" customWidth="1"/>
    <col min="2820" max="2820" width="14.44140625" style="1" customWidth="1"/>
    <col min="2821" max="2821" width="14.88671875" style="1" customWidth="1"/>
    <col min="2822" max="2822" width="18.109375" style="1" bestFit="1" customWidth="1"/>
    <col min="2823" max="2823" width="16.88671875" style="1" customWidth="1"/>
    <col min="2824" max="2824" width="14.109375" style="1" customWidth="1"/>
    <col min="2825" max="2825" width="11.44140625" style="1"/>
    <col min="2826" max="2826" width="18.33203125" style="1" customWidth="1"/>
    <col min="2827" max="2827" width="12.44140625" style="1" customWidth="1"/>
    <col min="2828" max="2828" width="20" style="1" customWidth="1"/>
    <col min="2829" max="3072" width="11.44140625" style="1"/>
    <col min="3073" max="3073" width="20.33203125" style="1" customWidth="1"/>
    <col min="3074" max="3074" width="31.109375" style="1" customWidth="1"/>
    <col min="3075" max="3075" width="15" style="1" customWidth="1"/>
    <col min="3076" max="3076" width="14.44140625" style="1" customWidth="1"/>
    <col min="3077" max="3077" width="14.88671875" style="1" customWidth="1"/>
    <col min="3078" max="3078" width="18.109375" style="1" bestFit="1" customWidth="1"/>
    <col min="3079" max="3079" width="16.88671875" style="1" customWidth="1"/>
    <col min="3080" max="3080" width="14.109375" style="1" customWidth="1"/>
    <col min="3081" max="3081" width="11.44140625" style="1"/>
    <col min="3082" max="3082" width="18.33203125" style="1" customWidth="1"/>
    <col min="3083" max="3083" width="12.44140625" style="1" customWidth="1"/>
    <col min="3084" max="3084" width="20" style="1" customWidth="1"/>
    <col min="3085" max="3328" width="11.44140625" style="1"/>
    <col min="3329" max="3329" width="20.33203125" style="1" customWidth="1"/>
    <col min="3330" max="3330" width="31.109375" style="1" customWidth="1"/>
    <col min="3331" max="3331" width="15" style="1" customWidth="1"/>
    <col min="3332" max="3332" width="14.44140625" style="1" customWidth="1"/>
    <col min="3333" max="3333" width="14.88671875" style="1" customWidth="1"/>
    <col min="3334" max="3334" width="18.109375" style="1" bestFit="1" customWidth="1"/>
    <col min="3335" max="3335" width="16.88671875" style="1" customWidth="1"/>
    <col min="3336" max="3336" width="14.109375" style="1" customWidth="1"/>
    <col min="3337" max="3337" width="11.44140625" style="1"/>
    <col min="3338" max="3338" width="18.33203125" style="1" customWidth="1"/>
    <col min="3339" max="3339" width="12.44140625" style="1" customWidth="1"/>
    <col min="3340" max="3340" width="20" style="1" customWidth="1"/>
    <col min="3341" max="3584" width="11.44140625" style="1"/>
    <col min="3585" max="3585" width="20.33203125" style="1" customWidth="1"/>
    <col min="3586" max="3586" width="31.109375" style="1" customWidth="1"/>
    <col min="3587" max="3587" width="15" style="1" customWidth="1"/>
    <col min="3588" max="3588" width="14.44140625" style="1" customWidth="1"/>
    <col min="3589" max="3589" width="14.88671875" style="1" customWidth="1"/>
    <col min="3590" max="3590" width="18.109375" style="1" bestFit="1" customWidth="1"/>
    <col min="3591" max="3591" width="16.88671875" style="1" customWidth="1"/>
    <col min="3592" max="3592" width="14.109375" style="1" customWidth="1"/>
    <col min="3593" max="3593" width="11.44140625" style="1"/>
    <col min="3594" max="3594" width="18.33203125" style="1" customWidth="1"/>
    <col min="3595" max="3595" width="12.44140625" style="1" customWidth="1"/>
    <col min="3596" max="3596" width="20" style="1" customWidth="1"/>
    <col min="3597" max="3840" width="11.44140625" style="1"/>
    <col min="3841" max="3841" width="20.33203125" style="1" customWidth="1"/>
    <col min="3842" max="3842" width="31.109375" style="1" customWidth="1"/>
    <col min="3843" max="3843" width="15" style="1" customWidth="1"/>
    <col min="3844" max="3844" width="14.44140625" style="1" customWidth="1"/>
    <col min="3845" max="3845" width="14.88671875" style="1" customWidth="1"/>
    <col min="3846" max="3846" width="18.109375" style="1" bestFit="1" customWidth="1"/>
    <col min="3847" max="3847" width="16.88671875" style="1" customWidth="1"/>
    <col min="3848" max="3848" width="14.109375" style="1" customWidth="1"/>
    <col min="3849" max="3849" width="11.44140625" style="1"/>
    <col min="3850" max="3850" width="18.33203125" style="1" customWidth="1"/>
    <col min="3851" max="3851" width="12.44140625" style="1" customWidth="1"/>
    <col min="3852" max="3852" width="20" style="1" customWidth="1"/>
    <col min="3853" max="4096" width="11.44140625" style="1"/>
    <col min="4097" max="4097" width="20.33203125" style="1" customWidth="1"/>
    <col min="4098" max="4098" width="31.109375" style="1" customWidth="1"/>
    <col min="4099" max="4099" width="15" style="1" customWidth="1"/>
    <col min="4100" max="4100" width="14.44140625" style="1" customWidth="1"/>
    <col min="4101" max="4101" width="14.88671875" style="1" customWidth="1"/>
    <col min="4102" max="4102" width="18.109375" style="1" bestFit="1" customWidth="1"/>
    <col min="4103" max="4103" width="16.88671875" style="1" customWidth="1"/>
    <col min="4104" max="4104" width="14.109375" style="1" customWidth="1"/>
    <col min="4105" max="4105" width="11.44140625" style="1"/>
    <col min="4106" max="4106" width="18.33203125" style="1" customWidth="1"/>
    <col min="4107" max="4107" width="12.44140625" style="1" customWidth="1"/>
    <col min="4108" max="4108" width="20" style="1" customWidth="1"/>
    <col min="4109" max="4352" width="11.44140625" style="1"/>
    <col min="4353" max="4353" width="20.33203125" style="1" customWidth="1"/>
    <col min="4354" max="4354" width="31.109375" style="1" customWidth="1"/>
    <col min="4355" max="4355" width="15" style="1" customWidth="1"/>
    <col min="4356" max="4356" width="14.44140625" style="1" customWidth="1"/>
    <col min="4357" max="4357" width="14.88671875" style="1" customWidth="1"/>
    <col min="4358" max="4358" width="18.109375" style="1" bestFit="1" customWidth="1"/>
    <col min="4359" max="4359" width="16.88671875" style="1" customWidth="1"/>
    <col min="4360" max="4360" width="14.109375" style="1" customWidth="1"/>
    <col min="4361" max="4361" width="11.44140625" style="1"/>
    <col min="4362" max="4362" width="18.33203125" style="1" customWidth="1"/>
    <col min="4363" max="4363" width="12.44140625" style="1" customWidth="1"/>
    <col min="4364" max="4364" width="20" style="1" customWidth="1"/>
    <col min="4365" max="4608" width="11.44140625" style="1"/>
    <col min="4609" max="4609" width="20.33203125" style="1" customWidth="1"/>
    <col min="4610" max="4610" width="31.109375" style="1" customWidth="1"/>
    <col min="4611" max="4611" width="15" style="1" customWidth="1"/>
    <col min="4612" max="4612" width="14.44140625" style="1" customWidth="1"/>
    <col min="4613" max="4613" width="14.88671875" style="1" customWidth="1"/>
    <col min="4614" max="4614" width="18.109375" style="1" bestFit="1" customWidth="1"/>
    <col min="4615" max="4615" width="16.88671875" style="1" customWidth="1"/>
    <col min="4616" max="4616" width="14.109375" style="1" customWidth="1"/>
    <col min="4617" max="4617" width="11.44140625" style="1"/>
    <col min="4618" max="4618" width="18.33203125" style="1" customWidth="1"/>
    <col min="4619" max="4619" width="12.44140625" style="1" customWidth="1"/>
    <col min="4620" max="4620" width="20" style="1" customWidth="1"/>
    <col min="4621" max="4864" width="11.44140625" style="1"/>
    <col min="4865" max="4865" width="20.33203125" style="1" customWidth="1"/>
    <col min="4866" max="4866" width="31.109375" style="1" customWidth="1"/>
    <col min="4867" max="4867" width="15" style="1" customWidth="1"/>
    <col min="4868" max="4868" width="14.44140625" style="1" customWidth="1"/>
    <col min="4869" max="4869" width="14.88671875" style="1" customWidth="1"/>
    <col min="4870" max="4870" width="18.109375" style="1" bestFit="1" customWidth="1"/>
    <col min="4871" max="4871" width="16.88671875" style="1" customWidth="1"/>
    <col min="4872" max="4872" width="14.109375" style="1" customWidth="1"/>
    <col min="4873" max="4873" width="11.44140625" style="1"/>
    <col min="4874" max="4874" width="18.33203125" style="1" customWidth="1"/>
    <col min="4875" max="4875" width="12.44140625" style="1" customWidth="1"/>
    <col min="4876" max="4876" width="20" style="1" customWidth="1"/>
    <col min="4877" max="5120" width="11.44140625" style="1"/>
    <col min="5121" max="5121" width="20.33203125" style="1" customWidth="1"/>
    <col min="5122" max="5122" width="31.109375" style="1" customWidth="1"/>
    <col min="5123" max="5123" width="15" style="1" customWidth="1"/>
    <col min="5124" max="5124" width="14.44140625" style="1" customWidth="1"/>
    <col min="5125" max="5125" width="14.88671875" style="1" customWidth="1"/>
    <col min="5126" max="5126" width="18.109375" style="1" bestFit="1" customWidth="1"/>
    <col min="5127" max="5127" width="16.88671875" style="1" customWidth="1"/>
    <col min="5128" max="5128" width="14.109375" style="1" customWidth="1"/>
    <col min="5129" max="5129" width="11.44140625" style="1"/>
    <col min="5130" max="5130" width="18.33203125" style="1" customWidth="1"/>
    <col min="5131" max="5131" width="12.44140625" style="1" customWidth="1"/>
    <col min="5132" max="5132" width="20" style="1" customWidth="1"/>
    <col min="5133" max="5376" width="11.44140625" style="1"/>
    <col min="5377" max="5377" width="20.33203125" style="1" customWidth="1"/>
    <col min="5378" max="5378" width="31.109375" style="1" customWidth="1"/>
    <col min="5379" max="5379" width="15" style="1" customWidth="1"/>
    <col min="5380" max="5380" width="14.44140625" style="1" customWidth="1"/>
    <col min="5381" max="5381" width="14.88671875" style="1" customWidth="1"/>
    <col min="5382" max="5382" width="18.109375" style="1" bestFit="1" customWidth="1"/>
    <col min="5383" max="5383" width="16.88671875" style="1" customWidth="1"/>
    <col min="5384" max="5384" width="14.109375" style="1" customWidth="1"/>
    <col min="5385" max="5385" width="11.44140625" style="1"/>
    <col min="5386" max="5386" width="18.33203125" style="1" customWidth="1"/>
    <col min="5387" max="5387" width="12.44140625" style="1" customWidth="1"/>
    <col min="5388" max="5388" width="20" style="1" customWidth="1"/>
    <col min="5389" max="5632" width="11.44140625" style="1"/>
    <col min="5633" max="5633" width="20.33203125" style="1" customWidth="1"/>
    <col min="5634" max="5634" width="31.109375" style="1" customWidth="1"/>
    <col min="5635" max="5635" width="15" style="1" customWidth="1"/>
    <col min="5636" max="5636" width="14.44140625" style="1" customWidth="1"/>
    <col min="5637" max="5637" width="14.88671875" style="1" customWidth="1"/>
    <col min="5638" max="5638" width="18.109375" style="1" bestFit="1" customWidth="1"/>
    <col min="5639" max="5639" width="16.88671875" style="1" customWidth="1"/>
    <col min="5640" max="5640" width="14.109375" style="1" customWidth="1"/>
    <col min="5641" max="5641" width="11.44140625" style="1"/>
    <col min="5642" max="5642" width="18.33203125" style="1" customWidth="1"/>
    <col min="5643" max="5643" width="12.44140625" style="1" customWidth="1"/>
    <col min="5644" max="5644" width="20" style="1" customWidth="1"/>
    <col min="5645" max="5888" width="11.44140625" style="1"/>
    <col min="5889" max="5889" width="20.33203125" style="1" customWidth="1"/>
    <col min="5890" max="5890" width="31.109375" style="1" customWidth="1"/>
    <col min="5891" max="5891" width="15" style="1" customWidth="1"/>
    <col min="5892" max="5892" width="14.44140625" style="1" customWidth="1"/>
    <col min="5893" max="5893" width="14.88671875" style="1" customWidth="1"/>
    <col min="5894" max="5894" width="18.109375" style="1" bestFit="1" customWidth="1"/>
    <col min="5895" max="5895" width="16.88671875" style="1" customWidth="1"/>
    <col min="5896" max="5896" width="14.109375" style="1" customWidth="1"/>
    <col min="5897" max="5897" width="11.44140625" style="1"/>
    <col min="5898" max="5898" width="18.33203125" style="1" customWidth="1"/>
    <col min="5899" max="5899" width="12.44140625" style="1" customWidth="1"/>
    <col min="5900" max="5900" width="20" style="1" customWidth="1"/>
    <col min="5901" max="6144" width="11.44140625" style="1"/>
    <col min="6145" max="6145" width="20.33203125" style="1" customWidth="1"/>
    <col min="6146" max="6146" width="31.109375" style="1" customWidth="1"/>
    <col min="6147" max="6147" width="15" style="1" customWidth="1"/>
    <col min="6148" max="6148" width="14.44140625" style="1" customWidth="1"/>
    <col min="6149" max="6149" width="14.88671875" style="1" customWidth="1"/>
    <col min="6150" max="6150" width="18.109375" style="1" bestFit="1" customWidth="1"/>
    <col min="6151" max="6151" width="16.88671875" style="1" customWidth="1"/>
    <col min="6152" max="6152" width="14.109375" style="1" customWidth="1"/>
    <col min="6153" max="6153" width="11.44140625" style="1"/>
    <col min="6154" max="6154" width="18.33203125" style="1" customWidth="1"/>
    <col min="6155" max="6155" width="12.44140625" style="1" customWidth="1"/>
    <col min="6156" max="6156" width="20" style="1" customWidth="1"/>
    <col min="6157" max="6400" width="11.44140625" style="1"/>
    <col min="6401" max="6401" width="20.33203125" style="1" customWidth="1"/>
    <col min="6402" max="6402" width="31.109375" style="1" customWidth="1"/>
    <col min="6403" max="6403" width="15" style="1" customWidth="1"/>
    <col min="6404" max="6404" width="14.44140625" style="1" customWidth="1"/>
    <col min="6405" max="6405" width="14.88671875" style="1" customWidth="1"/>
    <col min="6406" max="6406" width="18.109375" style="1" bestFit="1" customWidth="1"/>
    <col min="6407" max="6407" width="16.88671875" style="1" customWidth="1"/>
    <col min="6408" max="6408" width="14.109375" style="1" customWidth="1"/>
    <col min="6409" max="6409" width="11.44140625" style="1"/>
    <col min="6410" max="6410" width="18.33203125" style="1" customWidth="1"/>
    <col min="6411" max="6411" width="12.44140625" style="1" customWidth="1"/>
    <col min="6412" max="6412" width="20" style="1" customWidth="1"/>
    <col min="6413" max="6656" width="11.44140625" style="1"/>
    <col min="6657" max="6657" width="20.33203125" style="1" customWidth="1"/>
    <col min="6658" max="6658" width="31.109375" style="1" customWidth="1"/>
    <col min="6659" max="6659" width="15" style="1" customWidth="1"/>
    <col min="6660" max="6660" width="14.44140625" style="1" customWidth="1"/>
    <col min="6661" max="6661" width="14.88671875" style="1" customWidth="1"/>
    <col min="6662" max="6662" width="18.109375" style="1" bestFit="1" customWidth="1"/>
    <col min="6663" max="6663" width="16.88671875" style="1" customWidth="1"/>
    <col min="6664" max="6664" width="14.109375" style="1" customWidth="1"/>
    <col min="6665" max="6665" width="11.44140625" style="1"/>
    <col min="6666" max="6666" width="18.33203125" style="1" customWidth="1"/>
    <col min="6667" max="6667" width="12.44140625" style="1" customWidth="1"/>
    <col min="6668" max="6668" width="20" style="1" customWidth="1"/>
    <col min="6669" max="6912" width="11.44140625" style="1"/>
    <col min="6913" max="6913" width="20.33203125" style="1" customWidth="1"/>
    <col min="6914" max="6914" width="31.109375" style="1" customWidth="1"/>
    <col min="6915" max="6915" width="15" style="1" customWidth="1"/>
    <col min="6916" max="6916" width="14.44140625" style="1" customWidth="1"/>
    <col min="6917" max="6917" width="14.88671875" style="1" customWidth="1"/>
    <col min="6918" max="6918" width="18.109375" style="1" bestFit="1" customWidth="1"/>
    <col min="6919" max="6919" width="16.88671875" style="1" customWidth="1"/>
    <col min="6920" max="6920" width="14.109375" style="1" customWidth="1"/>
    <col min="6921" max="6921" width="11.44140625" style="1"/>
    <col min="6922" max="6922" width="18.33203125" style="1" customWidth="1"/>
    <col min="6923" max="6923" width="12.44140625" style="1" customWidth="1"/>
    <col min="6924" max="6924" width="20" style="1" customWidth="1"/>
    <col min="6925" max="7168" width="11.44140625" style="1"/>
    <col min="7169" max="7169" width="20.33203125" style="1" customWidth="1"/>
    <col min="7170" max="7170" width="31.109375" style="1" customWidth="1"/>
    <col min="7171" max="7171" width="15" style="1" customWidth="1"/>
    <col min="7172" max="7172" width="14.44140625" style="1" customWidth="1"/>
    <col min="7173" max="7173" width="14.88671875" style="1" customWidth="1"/>
    <col min="7174" max="7174" width="18.109375" style="1" bestFit="1" customWidth="1"/>
    <col min="7175" max="7175" width="16.88671875" style="1" customWidth="1"/>
    <col min="7176" max="7176" width="14.109375" style="1" customWidth="1"/>
    <col min="7177" max="7177" width="11.44140625" style="1"/>
    <col min="7178" max="7178" width="18.33203125" style="1" customWidth="1"/>
    <col min="7179" max="7179" width="12.44140625" style="1" customWidth="1"/>
    <col min="7180" max="7180" width="20" style="1" customWidth="1"/>
    <col min="7181" max="7424" width="11.44140625" style="1"/>
    <col min="7425" max="7425" width="20.33203125" style="1" customWidth="1"/>
    <col min="7426" max="7426" width="31.109375" style="1" customWidth="1"/>
    <col min="7427" max="7427" width="15" style="1" customWidth="1"/>
    <col min="7428" max="7428" width="14.44140625" style="1" customWidth="1"/>
    <col min="7429" max="7429" width="14.88671875" style="1" customWidth="1"/>
    <col min="7430" max="7430" width="18.109375" style="1" bestFit="1" customWidth="1"/>
    <col min="7431" max="7431" width="16.88671875" style="1" customWidth="1"/>
    <col min="7432" max="7432" width="14.109375" style="1" customWidth="1"/>
    <col min="7433" max="7433" width="11.44140625" style="1"/>
    <col min="7434" max="7434" width="18.33203125" style="1" customWidth="1"/>
    <col min="7435" max="7435" width="12.44140625" style="1" customWidth="1"/>
    <col min="7436" max="7436" width="20" style="1" customWidth="1"/>
    <col min="7437" max="7680" width="11.44140625" style="1"/>
    <col min="7681" max="7681" width="20.33203125" style="1" customWidth="1"/>
    <col min="7682" max="7682" width="31.109375" style="1" customWidth="1"/>
    <col min="7683" max="7683" width="15" style="1" customWidth="1"/>
    <col min="7684" max="7684" width="14.44140625" style="1" customWidth="1"/>
    <col min="7685" max="7685" width="14.88671875" style="1" customWidth="1"/>
    <col min="7686" max="7686" width="18.109375" style="1" bestFit="1" customWidth="1"/>
    <col min="7687" max="7687" width="16.88671875" style="1" customWidth="1"/>
    <col min="7688" max="7688" width="14.109375" style="1" customWidth="1"/>
    <col min="7689" max="7689" width="11.44140625" style="1"/>
    <col min="7690" max="7690" width="18.33203125" style="1" customWidth="1"/>
    <col min="7691" max="7691" width="12.44140625" style="1" customWidth="1"/>
    <col min="7692" max="7692" width="20" style="1" customWidth="1"/>
    <col min="7693" max="7936" width="11.44140625" style="1"/>
    <col min="7937" max="7937" width="20.33203125" style="1" customWidth="1"/>
    <col min="7938" max="7938" width="31.109375" style="1" customWidth="1"/>
    <col min="7939" max="7939" width="15" style="1" customWidth="1"/>
    <col min="7940" max="7940" width="14.44140625" style="1" customWidth="1"/>
    <col min="7941" max="7941" width="14.88671875" style="1" customWidth="1"/>
    <col min="7942" max="7942" width="18.109375" style="1" bestFit="1" customWidth="1"/>
    <col min="7943" max="7943" width="16.88671875" style="1" customWidth="1"/>
    <col min="7944" max="7944" width="14.109375" style="1" customWidth="1"/>
    <col min="7945" max="7945" width="11.44140625" style="1"/>
    <col min="7946" max="7946" width="18.33203125" style="1" customWidth="1"/>
    <col min="7947" max="7947" width="12.44140625" style="1" customWidth="1"/>
    <col min="7948" max="7948" width="20" style="1" customWidth="1"/>
    <col min="7949" max="8192" width="11.44140625" style="1"/>
    <col min="8193" max="8193" width="20.33203125" style="1" customWidth="1"/>
    <col min="8194" max="8194" width="31.109375" style="1" customWidth="1"/>
    <col min="8195" max="8195" width="15" style="1" customWidth="1"/>
    <col min="8196" max="8196" width="14.44140625" style="1" customWidth="1"/>
    <col min="8197" max="8197" width="14.88671875" style="1" customWidth="1"/>
    <col min="8198" max="8198" width="18.109375" style="1" bestFit="1" customWidth="1"/>
    <col min="8199" max="8199" width="16.88671875" style="1" customWidth="1"/>
    <col min="8200" max="8200" width="14.109375" style="1" customWidth="1"/>
    <col min="8201" max="8201" width="11.44140625" style="1"/>
    <col min="8202" max="8202" width="18.33203125" style="1" customWidth="1"/>
    <col min="8203" max="8203" width="12.44140625" style="1" customWidth="1"/>
    <col min="8204" max="8204" width="20" style="1" customWidth="1"/>
    <col min="8205" max="8448" width="11.44140625" style="1"/>
    <col min="8449" max="8449" width="20.33203125" style="1" customWidth="1"/>
    <col min="8450" max="8450" width="31.109375" style="1" customWidth="1"/>
    <col min="8451" max="8451" width="15" style="1" customWidth="1"/>
    <col min="8452" max="8452" width="14.44140625" style="1" customWidth="1"/>
    <col min="8453" max="8453" width="14.88671875" style="1" customWidth="1"/>
    <col min="8454" max="8454" width="18.109375" style="1" bestFit="1" customWidth="1"/>
    <col min="8455" max="8455" width="16.88671875" style="1" customWidth="1"/>
    <col min="8456" max="8456" width="14.109375" style="1" customWidth="1"/>
    <col min="8457" max="8457" width="11.44140625" style="1"/>
    <col min="8458" max="8458" width="18.33203125" style="1" customWidth="1"/>
    <col min="8459" max="8459" width="12.44140625" style="1" customWidth="1"/>
    <col min="8460" max="8460" width="20" style="1" customWidth="1"/>
    <col min="8461" max="8704" width="11.44140625" style="1"/>
    <col min="8705" max="8705" width="20.33203125" style="1" customWidth="1"/>
    <col min="8706" max="8706" width="31.109375" style="1" customWidth="1"/>
    <col min="8707" max="8707" width="15" style="1" customWidth="1"/>
    <col min="8708" max="8708" width="14.44140625" style="1" customWidth="1"/>
    <col min="8709" max="8709" width="14.88671875" style="1" customWidth="1"/>
    <col min="8710" max="8710" width="18.109375" style="1" bestFit="1" customWidth="1"/>
    <col min="8711" max="8711" width="16.88671875" style="1" customWidth="1"/>
    <col min="8712" max="8712" width="14.109375" style="1" customWidth="1"/>
    <col min="8713" max="8713" width="11.44140625" style="1"/>
    <col min="8714" max="8714" width="18.33203125" style="1" customWidth="1"/>
    <col min="8715" max="8715" width="12.44140625" style="1" customWidth="1"/>
    <col min="8716" max="8716" width="20" style="1" customWidth="1"/>
    <col min="8717" max="8960" width="11.44140625" style="1"/>
    <col min="8961" max="8961" width="20.33203125" style="1" customWidth="1"/>
    <col min="8962" max="8962" width="31.109375" style="1" customWidth="1"/>
    <col min="8963" max="8963" width="15" style="1" customWidth="1"/>
    <col min="8964" max="8964" width="14.44140625" style="1" customWidth="1"/>
    <col min="8965" max="8965" width="14.88671875" style="1" customWidth="1"/>
    <col min="8966" max="8966" width="18.109375" style="1" bestFit="1" customWidth="1"/>
    <col min="8967" max="8967" width="16.88671875" style="1" customWidth="1"/>
    <col min="8968" max="8968" width="14.109375" style="1" customWidth="1"/>
    <col min="8969" max="8969" width="11.44140625" style="1"/>
    <col min="8970" max="8970" width="18.33203125" style="1" customWidth="1"/>
    <col min="8971" max="8971" width="12.44140625" style="1" customWidth="1"/>
    <col min="8972" max="8972" width="20" style="1" customWidth="1"/>
    <col min="8973" max="9216" width="11.44140625" style="1"/>
    <col min="9217" max="9217" width="20.33203125" style="1" customWidth="1"/>
    <col min="9218" max="9218" width="31.109375" style="1" customWidth="1"/>
    <col min="9219" max="9219" width="15" style="1" customWidth="1"/>
    <col min="9220" max="9220" width="14.44140625" style="1" customWidth="1"/>
    <col min="9221" max="9221" width="14.88671875" style="1" customWidth="1"/>
    <col min="9222" max="9222" width="18.109375" style="1" bestFit="1" customWidth="1"/>
    <col min="9223" max="9223" width="16.88671875" style="1" customWidth="1"/>
    <col min="9224" max="9224" width="14.109375" style="1" customWidth="1"/>
    <col min="9225" max="9225" width="11.44140625" style="1"/>
    <col min="9226" max="9226" width="18.33203125" style="1" customWidth="1"/>
    <col min="9227" max="9227" width="12.44140625" style="1" customWidth="1"/>
    <col min="9228" max="9228" width="20" style="1" customWidth="1"/>
    <col min="9229" max="9472" width="11.44140625" style="1"/>
    <col min="9473" max="9473" width="20.33203125" style="1" customWidth="1"/>
    <col min="9474" max="9474" width="31.109375" style="1" customWidth="1"/>
    <col min="9475" max="9475" width="15" style="1" customWidth="1"/>
    <col min="9476" max="9476" width="14.44140625" style="1" customWidth="1"/>
    <col min="9477" max="9477" width="14.88671875" style="1" customWidth="1"/>
    <col min="9478" max="9478" width="18.109375" style="1" bestFit="1" customWidth="1"/>
    <col min="9479" max="9479" width="16.88671875" style="1" customWidth="1"/>
    <col min="9480" max="9480" width="14.109375" style="1" customWidth="1"/>
    <col min="9481" max="9481" width="11.44140625" style="1"/>
    <col min="9482" max="9482" width="18.33203125" style="1" customWidth="1"/>
    <col min="9483" max="9483" width="12.44140625" style="1" customWidth="1"/>
    <col min="9484" max="9484" width="20" style="1" customWidth="1"/>
    <col min="9485" max="9728" width="11.44140625" style="1"/>
    <col min="9729" max="9729" width="20.33203125" style="1" customWidth="1"/>
    <col min="9730" max="9730" width="31.109375" style="1" customWidth="1"/>
    <col min="9731" max="9731" width="15" style="1" customWidth="1"/>
    <col min="9732" max="9732" width="14.44140625" style="1" customWidth="1"/>
    <col min="9733" max="9733" width="14.88671875" style="1" customWidth="1"/>
    <col min="9734" max="9734" width="18.109375" style="1" bestFit="1" customWidth="1"/>
    <col min="9735" max="9735" width="16.88671875" style="1" customWidth="1"/>
    <col min="9736" max="9736" width="14.109375" style="1" customWidth="1"/>
    <col min="9737" max="9737" width="11.44140625" style="1"/>
    <col min="9738" max="9738" width="18.33203125" style="1" customWidth="1"/>
    <col min="9739" max="9739" width="12.44140625" style="1" customWidth="1"/>
    <col min="9740" max="9740" width="20" style="1" customWidth="1"/>
    <col min="9741" max="9984" width="11.44140625" style="1"/>
    <col min="9985" max="9985" width="20.33203125" style="1" customWidth="1"/>
    <col min="9986" max="9986" width="31.109375" style="1" customWidth="1"/>
    <col min="9987" max="9987" width="15" style="1" customWidth="1"/>
    <col min="9988" max="9988" width="14.44140625" style="1" customWidth="1"/>
    <col min="9989" max="9989" width="14.88671875" style="1" customWidth="1"/>
    <col min="9990" max="9990" width="18.109375" style="1" bestFit="1" customWidth="1"/>
    <col min="9991" max="9991" width="16.88671875" style="1" customWidth="1"/>
    <col min="9992" max="9992" width="14.109375" style="1" customWidth="1"/>
    <col min="9993" max="9993" width="11.44140625" style="1"/>
    <col min="9994" max="9994" width="18.33203125" style="1" customWidth="1"/>
    <col min="9995" max="9995" width="12.44140625" style="1" customWidth="1"/>
    <col min="9996" max="9996" width="20" style="1" customWidth="1"/>
    <col min="9997" max="10240" width="11.44140625" style="1"/>
    <col min="10241" max="10241" width="20.33203125" style="1" customWidth="1"/>
    <col min="10242" max="10242" width="31.109375" style="1" customWidth="1"/>
    <col min="10243" max="10243" width="15" style="1" customWidth="1"/>
    <col min="10244" max="10244" width="14.44140625" style="1" customWidth="1"/>
    <col min="10245" max="10245" width="14.88671875" style="1" customWidth="1"/>
    <col min="10246" max="10246" width="18.109375" style="1" bestFit="1" customWidth="1"/>
    <col min="10247" max="10247" width="16.88671875" style="1" customWidth="1"/>
    <col min="10248" max="10248" width="14.109375" style="1" customWidth="1"/>
    <col min="10249" max="10249" width="11.44140625" style="1"/>
    <col min="10250" max="10250" width="18.33203125" style="1" customWidth="1"/>
    <col min="10251" max="10251" width="12.44140625" style="1" customWidth="1"/>
    <col min="10252" max="10252" width="20" style="1" customWidth="1"/>
    <col min="10253" max="10496" width="11.44140625" style="1"/>
    <col min="10497" max="10497" width="20.33203125" style="1" customWidth="1"/>
    <col min="10498" max="10498" width="31.109375" style="1" customWidth="1"/>
    <col min="10499" max="10499" width="15" style="1" customWidth="1"/>
    <col min="10500" max="10500" width="14.44140625" style="1" customWidth="1"/>
    <col min="10501" max="10501" width="14.88671875" style="1" customWidth="1"/>
    <col min="10502" max="10502" width="18.109375" style="1" bestFit="1" customWidth="1"/>
    <col min="10503" max="10503" width="16.88671875" style="1" customWidth="1"/>
    <col min="10504" max="10504" width="14.109375" style="1" customWidth="1"/>
    <col min="10505" max="10505" width="11.44140625" style="1"/>
    <col min="10506" max="10506" width="18.33203125" style="1" customWidth="1"/>
    <col min="10507" max="10507" width="12.44140625" style="1" customWidth="1"/>
    <col min="10508" max="10508" width="20" style="1" customWidth="1"/>
    <col min="10509" max="10752" width="11.44140625" style="1"/>
    <col min="10753" max="10753" width="20.33203125" style="1" customWidth="1"/>
    <col min="10754" max="10754" width="31.109375" style="1" customWidth="1"/>
    <col min="10755" max="10755" width="15" style="1" customWidth="1"/>
    <col min="10756" max="10756" width="14.44140625" style="1" customWidth="1"/>
    <col min="10757" max="10757" width="14.88671875" style="1" customWidth="1"/>
    <col min="10758" max="10758" width="18.109375" style="1" bestFit="1" customWidth="1"/>
    <col min="10759" max="10759" width="16.88671875" style="1" customWidth="1"/>
    <col min="10760" max="10760" width="14.109375" style="1" customWidth="1"/>
    <col min="10761" max="10761" width="11.44140625" style="1"/>
    <col min="10762" max="10762" width="18.33203125" style="1" customWidth="1"/>
    <col min="10763" max="10763" width="12.44140625" style="1" customWidth="1"/>
    <col min="10764" max="10764" width="20" style="1" customWidth="1"/>
    <col min="10765" max="11008" width="11.44140625" style="1"/>
    <col min="11009" max="11009" width="20.33203125" style="1" customWidth="1"/>
    <col min="11010" max="11010" width="31.109375" style="1" customWidth="1"/>
    <col min="11011" max="11011" width="15" style="1" customWidth="1"/>
    <col min="11012" max="11012" width="14.44140625" style="1" customWidth="1"/>
    <col min="11013" max="11013" width="14.88671875" style="1" customWidth="1"/>
    <col min="11014" max="11014" width="18.109375" style="1" bestFit="1" customWidth="1"/>
    <col min="11015" max="11015" width="16.88671875" style="1" customWidth="1"/>
    <col min="11016" max="11016" width="14.109375" style="1" customWidth="1"/>
    <col min="11017" max="11017" width="11.44140625" style="1"/>
    <col min="11018" max="11018" width="18.33203125" style="1" customWidth="1"/>
    <col min="11019" max="11019" width="12.44140625" style="1" customWidth="1"/>
    <col min="11020" max="11020" width="20" style="1" customWidth="1"/>
    <col min="11021" max="11264" width="11.44140625" style="1"/>
    <col min="11265" max="11265" width="20.33203125" style="1" customWidth="1"/>
    <col min="11266" max="11266" width="31.109375" style="1" customWidth="1"/>
    <col min="11267" max="11267" width="15" style="1" customWidth="1"/>
    <col min="11268" max="11268" width="14.44140625" style="1" customWidth="1"/>
    <col min="11269" max="11269" width="14.88671875" style="1" customWidth="1"/>
    <col min="11270" max="11270" width="18.109375" style="1" bestFit="1" customWidth="1"/>
    <col min="11271" max="11271" width="16.88671875" style="1" customWidth="1"/>
    <col min="11272" max="11272" width="14.109375" style="1" customWidth="1"/>
    <col min="11273" max="11273" width="11.44140625" style="1"/>
    <col min="11274" max="11274" width="18.33203125" style="1" customWidth="1"/>
    <col min="11275" max="11275" width="12.44140625" style="1" customWidth="1"/>
    <col min="11276" max="11276" width="20" style="1" customWidth="1"/>
    <col min="11277" max="11520" width="11.44140625" style="1"/>
    <col min="11521" max="11521" width="20.33203125" style="1" customWidth="1"/>
    <col min="11522" max="11522" width="31.109375" style="1" customWidth="1"/>
    <col min="11523" max="11523" width="15" style="1" customWidth="1"/>
    <col min="11524" max="11524" width="14.44140625" style="1" customWidth="1"/>
    <col min="11525" max="11525" width="14.88671875" style="1" customWidth="1"/>
    <col min="11526" max="11526" width="18.109375" style="1" bestFit="1" customWidth="1"/>
    <col min="11527" max="11527" width="16.88671875" style="1" customWidth="1"/>
    <col min="11528" max="11528" width="14.109375" style="1" customWidth="1"/>
    <col min="11529" max="11529" width="11.44140625" style="1"/>
    <col min="11530" max="11530" width="18.33203125" style="1" customWidth="1"/>
    <col min="11531" max="11531" width="12.44140625" style="1" customWidth="1"/>
    <col min="11532" max="11532" width="20" style="1" customWidth="1"/>
    <col min="11533" max="11776" width="11.44140625" style="1"/>
    <col min="11777" max="11777" width="20.33203125" style="1" customWidth="1"/>
    <col min="11778" max="11778" width="31.109375" style="1" customWidth="1"/>
    <col min="11779" max="11779" width="15" style="1" customWidth="1"/>
    <col min="11780" max="11780" width="14.44140625" style="1" customWidth="1"/>
    <col min="11781" max="11781" width="14.88671875" style="1" customWidth="1"/>
    <col min="11782" max="11782" width="18.109375" style="1" bestFit="1" customWidth="1"/>
    <col min="11783" max="11783" width="16.88671875" style="1" customWidth="1"/>
    <col min="11784" max="11784" width="14.109375" style="1" customWidth="1"/>
    <col min="11785" max="11785" width="11.44140625" style="1"/>
    <col min="11786" max="11786" width="18.33203125" style="1" customWidth="1"/>
    <col min="11787" max="11787" width="12.44140625" style="1" customWidth="1"/>
    <col min="11788" max="11788" width="20" style="1" customWidth="1"/>
    <col min="11789" max="12032" width="11.44140625" style="1"/>
    <col min="12033" max="12033" width="20.33203125" style="1" customWidth="1"/>
    <col min="12034" max="12034" width="31.109375" style="1" customWidth="1"/>
    <col min="12035" max="12035" width="15" style="1" customWidth="1"/>
    <col min="12036" max="12036" width="14.44140625" style="1" customWidth="1"/>
    <col min="12037" max="12037" width="14.88671875" style="1" customWidth="1"/>
    <col min="12038" max="12038" width="18.109375" style="1" bestFit="1" customWidth="1"/>
    <col min="12039" max="12039" width="16.88671875" style="1" customWidth="1"/>
    <col min="12040" max="12040" width="14.109375" style="1" customWidth="1"/>
    <col min="12041" max="12041" width="11.44140625" style="1"/>
    <col min="12042" max="12042" width="18.33203125" style="1" customWidth="1"/>
    <col min="12043" max="12043" width="12.44140625" style="1" customWidth="1"/>
    <col min="12044" max="12044" width="20" style="1" customWidth="1"/>
    <col min="12045" max="12288" width="11.44140625" style="1"/>
    <col min="12289" max="12289" width="20.33203125" style="1" customWidth="1"/>
    <col min="12290" max="12290" width="31.109375" style="1" customWidth="1"/>
    <col min="12291" max="12291" width="15" style="1" customWidth="1"/>
    <col min="12292" max="12292" width="14.44140625" style="1" customWidth="1"/>
    <col min="12293" max="12293" width="14.88671875" style="1" customWidth="1"/>
    <col min="12294" max="12294" width="18.109375" style="1" bestFit="1" customWidth="1"/>
    <col min="12295" max="12295" width="16.88671875" style="1" customWidth="1"/>
    <col min="12296" max="12296" width="14.109375" style="1" customWidth="1"/>
    <col min="12297" max="12297" width="11.44140625" style="1"/>
    <col min="12298" max="12298" width="18.33203125" style="1" customWidth="1"/>
    <col min="12299" max="12299" width="12.44140625" style="1" customWidth="1"/>
    <col min="12300" max="12300" width="20" style="1" customWidth="1"/>
    <col min="12301" max="12544" width="11.44140625" style="1"/>
    <col min="12545" max="12545" width="20.33203125" style="1" customWidth="1"/>
    <col min="12546" max="12546" width="31.109375" style="1" customWidth="1"/>
    <col min="12547" max="12547" width="15" style="1" customWidth="1"/>
    <col min="12548" max="12548" width="14.44140625" style="1" customWidth="1"/>
    <col min="12549" max="12549" width="14.88671875" style="1" customWidth="1"/>
    <col min="12550" max="12550" width="18.109375" style="1" bestFit="1" customWidth="1"/>
    <col min="12551" max="12551" width="16.88671875" style="1" customWidth="1"/>
    <col min="12552" max="12552" width="14.109375" style="1" customWidth="1"/>
    <col min="12553" max="12553" width="11.44140625" style="1"/>
    <col min="12554" max="12554" width="18.33203125" style="1" customWidth="1"/>
    <col min="12555" max="12555" width="12.44140625" style="1" customWidth="1"/>
    <col min="12556" max="12556" width="20" style="1" customWidth="1"/>
    <col min="12557" max="12800" width="11.44140625" style="1"/>
    <col min="12801" max="12801" width="20.33203125" style="1" customWidth="1"/>
    <col min="12802" max="12802" width="31.109375" style="1" customWidth="1"/>
    <col min="12803" max="12803" width="15" style="1" customWidth="1"/>
    <col min="12804" max="12804" width="14.44140625" style="1" customWidth="1"/>
    <col min="12805" max="12805" width="14.88671875" style="1" customWidth="1"/>
    <col min="12806" max="12806" width="18.109375" style="1" bestFit="1" customWidth="1"/>
    <col min="12807" max="12807" width="16.88671875" style="1" customWidth="1"/>
    <col min="12808" max="12808" width="14.109375" style="1" customWidth="1"/>
    <col min="12809" max="12809" width="11.44140625" style="1"/>
    <col min="12810" max="12810" width="18.33203125" style="1" customWidth="1"/>
    <col min="12811" max="12811" width="12.44140625" style="1" customWidth="1"/>
    <col min="12812" max="12812" width="20" style="1" customWidth="1"/>
    <col min="12813" max="13056" width="11.44140625" style="1"/>
    <col min="13057" max="13057" width="20.33203125" style="1" customWidth="1"/>
    <col min="13058" max="13058" width="31.109375" style="1" customWidth="1"/>
    <col min="13059" max="13059" width="15" style="1" customWidth="1"/>
    <col min="13060" max="13060" width="14.44140625" style="1" customWidth="1"/>
    <col min="13061" max="13061" width="14.88671875" style="1" customWidth="1"/>
    <col min="13062" max="13062" width="18.109375" style="1" bestFit="1" customWidth="1"/>
    <col min="13063" max="13063" width="16.88671875" style="1" customWidth="1"/>
    <col min="13064" max="13064" width="14.109375" style="1" customWidth="1"/>
    <col min="13065" max="13065" width="11.44140625" style="1"/>
    <col min="13066" max="13066" width="18.33203125" style="1" customWidth="1"/>
    <col min="13067" max="13067" width="12.44140625" style="1" customWidth="1"/>
    <col min="13068" max="13068" width="20" style="1" customWidth="1"/>
    <col min="13069" max="13312" width="11.44140625" style="1"/>
    <col min="13313" max="13313" width="20.33203125" style="1" customWidth="1"/>
    <col min="13314" max="13314" width="31.109375" style="1" customWidth="1"/>
    <col min="13315" max="13315" width="15" style="1" customWidth="1"/>
    <col min="13316" max="13316" width="14.44140625" style="1" customWidth="1"/>
    <col min="13317" max="13317" width="14.88671875" style="1" customWidth="1"/>
    <col min="13318" max="13318" width="18.109375" style="1" bestFit="1" customWidth="1"/>
    <col min="13319" max="13319" width="16.88671875" style="1" customWidth="1"/>
    <col min="13320" max="13320" width="14.109375" style="1" customWidth="1"/>
    <col min="13321" max="13321" width="11.44140625" style="1"/>
    <col min="13322" max="13322" width="18.33203125" style="1" customWidth="1"/>
    <col min="13323" max="13323" width="12.44140625" style="1" customWidth="1"/>
    <col min="13324" max="13324" width="20" style="1" customWidth="1"/>
    <col min="13325" max="13568" width="11.44140625" style="1"/>
    <col min="13569" max="13569" width="20.33203125" style="1" customWidth="1"/>
    <col min="13570" max="13570" width="31.109375" style="1" customWidth="1"/>
    <col min="13571" max="13571" width="15" style="1" customWidth="1"/>
    <col min="13572" max="13572" width="14.44140625" style="1" customWidth="1"/>
    <col min="13573" max="13573" width="14.88671875" style="1" customWidth="1"/>
    <col min="13574" max="13574" width="18.109375" style="1" bestFit="1" customWidth="1"/>
    <col min="13575" max="13575" width="16.88671875" style="1" customWidth="1"/>
    <col min="13576" max="13576" width="14.109375" style="1" customWidth="1"/>
    <col min="13577" max="13577" width="11.44140625" style="1"/>
    <col min="13578" max="13578" width="18.33203125" style="1" customWidth="1"/>
    <col min="13579" max="13579" width="12.44140625" style="1" customWidth="1"/>
    <col min="13580" max="13580" width="20" style="1" customWidth="1"/>
    <col min="13581" max="13824" width="11.44140625" style="1"/>
    <col min="13825" max="13825" width="20.33203125" style="1" customWidth="1"/>
    <col min="13826" max="13826" width="31.109375" style="1" customWidth="1"/>
    <col min="13827" max="13827" width="15" style="1" customWidth="1"/>
    <col min="13828" max="13828" width="14.44140625" style="1" customWidth="1"/>
    <col min="13829" max="13829" width="14.88671875" style="1" customWidth="1"/>
    <col min="13830" max="13830" width="18.109375" style="1" bestFit="1" customWidth="1"/>
    <col min="13831" max="13831" width="16.88671875" style="1" customWidth="1"/>
    <col min="13832" max="13832" width="14.109375" style="1" customWidth="1"/>
    <col min="13833" max="13833" width="11.44140625" style="1"/>
    <col min="13834" max="13834" width="18.33203125" style="1" customWidth="1"/>
    <col min="13835" max="13835" width="12.44140625" style="1" customWidth="1"/>
    <col min="13836" max="13836" width="20" style="1" customWidth="1"/>
    <col min="13837" max="14080" width="11.44140625" style="1"/>
    <col min="14081" max="14081" width="20.33203125" style="1" customWidth="1"/>
    <col min="14082" max="14082" width="31.109375" style="1" customWidth="1"/>
    <col min="14083" max="14083" width="15" style="1" customWidth="1"/>
    <col min="14084" max="14084" width="14.44140625" style="1" customWidth="1"/>
    <col min="14085" max="14085" width="14.88671875" style="1" customWidth="1"/>
    <col min="14086" max="14086" width="18.109375" style="1" bestFit="1" customWidth="1"/>
    <col min="14087" max="14087" width="16.88671875" style="1" customWidth="1"/>
    <col min="14088" max="14088" width="14.109375" style="1" customWidth="1"/>
    <col min="14089" max="14089" width="11.44140625" style="1"/>
    <col min="14090" max="14090" width="18.33203125" style="1" customWidth="1"/>
    <col min="14091" max="14091" width="12.44140625" style="1" customWidth="1"/>
    <col min="14092" max="14092" width="20" style="1" customWidth="1"/>
    <col min="14093" max="14336" width="11.44140625" style="1"/>
    <col min="14337" max="14337" width="20.33203125" style="1" customWidth="1"/>
    <col min="14338" max="14338" width="31.109375" style="1" customWidth="1"/>
    <col min="14339" max="14339" width="15" style="1" customWidth="1"/>
    <col min="14340" max="14340" width="14.44140625" style="1" customWidth="1"/>
    <col min="14341" max="14341" width="14.88671875" style="1" customWidth="1"/>
    <col min="14342" max="14342" width="18.109375" style="1" bestFit="1" customWidth="1"/>
    <col min="14343" max="14343" width="16.88671875" style="1" customWidth="1"/>
    <col min="14344" max="14344" width="14.109375" style="1" customWidth="1"/>
    <col min="14345" max="14345" width="11.44140625" style="1"/>
    <col min="14346" max="14346" width="18.33203125" style="1" customWidth="1"/>
    <col min="14347" max="14347" width="12.44140625" style="1" customWidth="1"/>
    <col min="14348" max="14348" width="20" style="1" customWidth="1"/>
    <col min="14349" max="14592" width="11.44140625" style="1"/>
    <col min="14593" max="14593" width="20.33203125" style="1" customWidth="1"/>
    <col min="14594" max="14594" width="31.109375" style="1" customWidth="1"/>
    <col min="14595" max="14595" width="15" style="1" customWidth="1"/>
    <col min="14596" max="14596" width="14.44140625" style="1" customWidth="1"/>
    <col min="14597" max="14597" width="14.88671875" style="1" customWidth="1"/>
    <col min="14598" max="14598" width="18.109375" style="1" bestFit="1" customWidth="1"/>
    <col min="14599" max="14599" width="16.88671875" style="1" customWidth="1"/>
    <col min="14600" max="14600" width="14.109375" style="1" customWidth="1"/>
    <col min="14601" max="14601" width="11.44140625" style="1"/>
    <col min="14602" max="14602" width="18.33203125" style="1" customWidth="1"/>
    <col min="14603" max="14603" width="12.44140625" style="1" customWidth="1"/>
    <col min="14604" max="14604" width="20" style="1" customWidth="1"/>
    <col min="14605" max="14848" width="11.44140625" style="1"/>
    <col min="14849" max="14849" width="20.33203125" style="1" customWidth="1"/>
    <col min="14850" max="14850" width="31.109375" style="1" customWidth="1"/>
    <col min="14851" max="14851" width="15" style="1" customWidth="1"/>
    <col min="14852" max="14852" width="14.44140625" style="1" customWidth="1"/>
    <col min="14853" max="14853" width="14.88671875" style="1" customWidth="1"/>
    <col min="14854" max="14854" width="18.109375" style="1" bestFit="1" customWidth="1"/>
    <col min="14855" max="14855" width="16.88671875" style="1" customWidth="1"/>
    <col min="14856" max="14856" width="14.109375" style="1" customWidth="1"/>
    <col min="14857" max="14857" width="11.44140625" style="1"/>
    <col min="14858" max="14858" width="18.33203125" style="1" customWidth="1"/>
    <col min="14859" max="14859" width="12.44140625" style="1" customWidth="1"/>
    <col min="14860" max="14860" width="20" style="1" customWidth="1"/>
    <col min="14861" max="15104" width="11.44140625" style="1"/>
    <col min="15105" max="15105" width="20.33203125" style="1" customWidth="1"/>
    <col min="15106" max="15106" width="31.109375" style="1" customWidth="1"/>
    <col min="15107" max="15107" width="15" style="1" customWidth="1"/>
    <col min="15108" max="15108" width="14.44140625" style="1" customWidth="1"/>
    <col min="15109" max="15109" width="14.88671875" style="1" customWidth="1"/>
    <col min="15110" max="15110" width="18.109375" style="1" bestFit="1" customWidth="1"/>
    <col min="15111" max="15111" width="16.88671875" style="1" customWidth="1"/>
    <col min="15112" max="15112" width="14.109375" style="1" customWidth="1"/>
    <col min="15113" max="15113" width="11.44140625" style="1"/>
    <col min="15114" max="15114" width="18.33203125" style="1" customWidth="1"/>
    <col min="15115" max="15115" width="12.44140625" style="1" customWidth="1"/>
    <col min="15116" max="15116" width="20" style="1" customWidth="1"/>
    <col min="15117" max="15360" width="11.44140625" style="1"/>
    <col min="15361" max="15361" width="20.33203125" style="1" customWidth="1"/>
    <col min="15362" max="15362" width="31.109375" style="1" customWidth="1"/>
    <col min="15363" max="15363" width="15" style="1" customWidth="1"/>
    <col min="15364" max="15364" width="14.44140625" style="1" customWidth="1"/>
    <col min="15365" max="15365" width="14.88671875" style="1" customWidth="1"/>
    <col min="15366" max="15366" width="18.109375" style="1" bestFit="1" customWidth="1"/>
    <col min="15367" max="15367" width="16.88671875" style="1" customWidth="1"/>
    <col min="15368" max="15368" width="14.109375" style="1" customWidth="1"/>
    <col min="15369" max="15369" width="11.44140625" style="1"/>
    <col min="15370" max="15370" width="18.33203125" style="1" customWidth="1"/>
    <col min="15371" max="15371" width="12.44140625" style="1" customWidth="1"/>
    <col min="15372" max="15372" width="20" style="1" customWidth="1"/>
    <col min="15373" max="15616" width="11.44140625" style="1"/>
    <col min="15617" max="15617" width="20.33203125" style="1" customWidth="1"/>
    <col min="15618" max="15618" width="31.109375" style="1" customWidth="1"/>
    <col min="15619" max="15619" width="15" style="1" customWidth="1"/>
    <col min="15620" max="15620" width="14.44140625" style="1" customWidth="1"/>
    <col min="15621" max="15621" width="14.88671875" style="1" customWidth="1"/>
    <col min="15622" max="15622" width="18.109375" style="1" bestFit="1" customWidth="1"/>
    <col min="15623" max="15623" width="16.88671875" style="1" customWidth="1"/>
    <col min="15624" max="15624" width="14.109375" style="1" customWidth="1"/>
    <col min="15625" max="15625" width="11.44140625" style="1"/>
    <col min="15626" max="15626" width="18.33203125" style="1" customWidth="1"/>
    <col min="15627" max="15627" width="12.44140625" style="1" customWidth="1"/>
    <col min="15628" max="15628" width="20" style="1" customWidth="1"/>
    <col min="15629" max="15872" width="11.44140625" style="1"/>
    <col min="15873" max="15873" width="20.33203125" style="1" customWidth="1"/>
    <col min="15874" max="15874" width="31.109375" style="1" customWidth="1"/>
    <col min="15875" max="15875" width="15" style="1" customWidth="1"/>
    <col min="15876" max="15876" width="14.44140625" style="1" customWidth="1"/>
    <col min="15877" max="15877" width="14.88671875" style="1" customWidth="1"/>
    <col min="15878" max="15878" width="18.109375" style="1" bestFit="1" customWidth="1"/>
    <col min="15879" max="15879" width="16.88671875" style="1" customWidth="1"/>
    <col min="15880" max="15880" width="14.109375" style="1" customWidth="1"/>
    <col min="15881" max="15881" width="11.44140625" style="1"/>
    <col min="15882" max="15882" width="18.33203125" style="1" customWidth="1"/>
    <col min="15883" max="15883" width="12.44140625" style="1" customWidth="1"/>
    <col min="15884" max="15884" width="20" style="1" customWidth="1"/>
    <col min="15885" max="16128" width="11.44140625" style="1"/>
    <col min="16129" max="16129" width="20.33203125" style="1" customWidth="1"/>
    <col min="16130" max="16130" width="31.109375" style="1" customWidth="1"/>
    <col min="16131" max="16131" width="15" style="1" customWidth="1"/>
    <col min="16132" max="16132" width="14.44140625" style="1" customWidth="1"/>
    <col min="16133" max="16133" width="14.88671875" style="1" customWidth="1"/>
    <col min="16134" max="16134" width="18.109375" style="1" bestFit="1" customWidth="1"/>
    <col min="16135" max="16135" width="16.88671875" style="1" customWidth="1"/>
    <col min="16136" max="16136" width="14.109375" style="1" customWidth="1"/>
    <col min="16137" max="16137" width="11.44140625" style="1"/>
    <col min="16138" max="16138" width="18.33203125" style="1" customWidth="1"/>
    <col min="16139" max="16139" width="12.44140625" style="1" customWidth="1"/>
    <col min="16140" max="16140" width="20" style="1" customWidth="1"/>
    <col min="16141" max="16384" width="11.44140625" style="1"/>
  </cols>
  <sheetData>
    <row r="1" spans="1:20" ht="19.5" customHeight="1" x14ac:dyDescent="0.25">
      <c r="P1" s="3" t="s">
        <v>0</v>
      </c>
      <c r="Q1" s="4" t="s">
        <v>1</v>
      </c>
      <c r="S1" s="5" t="s">
        <v>0</v>
      </c>
      <c r="T1" s="6" t="s">
        <v>1</v>
      </c>
    </row>
    <row r="2" spans="1:20" x14ac:dyDescent="0.25">
      <c r="A2" s="182" t="s">
        <v>2</v>
      </c>
      <c r="B2" s="182"/>
      <c r="C2" s="182"/>
      <c r="D2" s="182"/>
      <c r="E2" s="182"/>
      <c r="F2" s="182"/>
      <c r="G2" s="182"/>
      <c r="H2" s="182"/>
      <c r="P2" s="7" t="s">
        <v>3</v>
      </c>
      <c r="Q2" s="8">
        <v>8814690050</v>
      </c>
      <c r="S2" s="9" t="s">
        <v>4</v>
      </c>
      <c r="T2" s="10">
        <v>5380237250</v>
      </c>
    </row>
    <row r="3" spans="1:20" x14ac:dyDescent="0.25">
      <c r="A3" s="183" t="s">
        <v>5</v>
      </c>
      <c r="B3" s="183"/>
      <c r="C3" s="183"/>
      <c r="D3" s="183"/>
      <c r="E3" s="183"/>
      <c r="F3" s="183"/>
      <c r="G3" s="183"/>
      <c r="H3" s="183"/>
      <c r="P3" s="7" t="s">
        <v>6</v>
      </c>
      <c r="Q3" s="8">
        <v>4111997764</v>
      </c>
      <c r="S3" s="9" t="s">
        <v>7</v>
      </c>
      <c r="T3" s="10">
        <v>2801238131</v>
      </c>
    </row>
    <row r="4" spans="1:20" ht="9.75" customHeight="1" x14ac:dyDescent="0.25">
      <c r="A4" s="11"/>
      <c r="H4" s="12"/>
      <c r="I4" s="12"/>
      <c r="P4" s="7" t="s">
        <v>8</v>
      </c>
      <c r="Q4" s="8">
        <v>224761174</v>
      </c>
      <c r="S4" s="9" t="s">
        <v>9</v>
      </c>
      <c r="T4" s="10">
        <v>210000000</v>
      </c>
    </row>
    <row r="5" spans="1:20" x14ac:dyDescent="0.25">
      <c r="A5" s="13" t="s">
        <v>10</v>
      </c>
      <c r="H5" s="12"/>
      <c r="P5" s="7" t="s">
        <v>11</v>
      </c>
      <c r="Q5" s="8">
        <v>4380000</v>
      </c>
      <c r="S5" s="9" t="s">
        <v>12</v>
      </c>
      <c r="T5" s="10">
        <v>210000000</v>
      </c>
    </row>
    <row r="6" spans="1:20" ht="15" customHeight="1" x14ac:dyDescent="0.25">
      <c r="A6" s="181" t="s">
        <v>13</v>
      </c>
      <c r="B6" s="181"/>
      <c r="C6" s="181"/>
      <c r="D6" s="181"/>
      <c r="E6" s="181"/>
      <c r="F6" s="181"/>
      <c r="G6" s="181"/>
      <c r="H6" s="14"/>
      <c r="P6" s="7" t="s">
        <v>14</v>
      </c>
      <c r="Q6" s="8">
        <v>4380000</v>
      </c>
      <c r="S6" s="9" t="s">
        <v>15</v>
      </c>
      <c r="T6" s="10">
        <v>2591238131</v>
      </c>
    </row>
    <row r="7" spans="1:20" ht="15" customHeight="1" x14ac:dyDescent="0.25">
      <c r="A7" s="181"/>
      <c r="B7" s="181"/>
      <c r="C7" s="181"/>
      <c r="D7" s="181"/>
      <c r="E7" s="181"/>
      <c r="F7" s="181"/>
      <c r="G7" s="181"/>
      <c r="H7" s="14"/>
      <c r="P7" s="7" t="s">
        <v>16</v>
      </c>
      <c r="Q7" s="8">
        <v>220381174</v>
      </c>
      <c r="S7" s="9" t="s">
        <v>17</v>
      </c>
      <c r="T7" s="10">
        <v>1125022725</v>
      </c>
    </row>
    <row r="8" spans="1:20" ht="15" customHeight="1" x14ac:dyDescent="0.25">
      <c r="A8" s="14"/>
      <c r="B8" s="14"/>
      <c r="C8" s="14"/>
      <c r="D8" s="14"/>
      <c r="E8" s="14"/>
      <c r="F8" s="14"/>
      <c r="G8" s="14"/>
      <c r="H8" s="14"/>
      <c r="P8" s="7" t="s">
        <v>18</v>
      </c>
      <c r="Q8" s="8">
        <v>202510541</v>
      </c>
      <c r="S8" s="9" t="s">
        <v>19</v>
      </c>
      <c r="T8" s="10">
        <v>1466215406</v>
      </c>
    </row>
    <row r="9" spans="1:20" x14ac:dyDescent="0.25">
      <c r="I9" s="15"/>
      <c r="P9" s="7" t="s">
        <v>20</v>
      </c>
      <c r="Q9" s="8">
        <v>-1287277063</v>
      </c>
      <c r="S9" s="9" t="s">
        <v>21</v>
      </c>
      <c r="T9" s="10">
        <v>16250832</v>
      </c>
    </row>
    <row r="10" spans="1:20" x14ac:dyDescent="0.25">
      <c r="A10" s="11" t="s">
        <v>22</v>
      </c>
      <c r="H10" s="12"/>
      <c r="I10" s="12"/>
      <c r="P10" s="7" t="s">
        <v>23</v>
      </c>
      <c r="Q10" s="8">
        <v>-19</v>
      </c>
      <c r="S10" s="9" t="s">
        <v>24</v>
      </c>
      <c r="T10" s="10">
        <v>28637260</v>
      </c>
    </row>
    <row r="11" spans="1:20" x14ac:dyDescent="0.25">
      <c r="A11" s="11"/>
      <c r="H11" s="12"/>
      <c r="I11" s="12"/>
      <c r="P11" s="7" t="s">
        <v>25</v>
      </c>
      <c r="Q11" s="8">
        <v>-1287277044</v>
      </c>
      <c r="S11" s="9" t="s">
        <v>26</v>
      </c>
      <c r="T11" s="10">
        <v>1170248349</v>
      </c>
    </row>
    <row r="12" spans="1:20" ht="19.95" customHeight="1" x14ac:dyDescent="0.25">
      <c r="A12" s="181" t="s">
        <v>27</v>
      </c>
      <c r="B12" s="181"/>
      <c r="C12" s="181"/>
      <c r="D12" s="181"/>
      <c r="E12" s="181"/>
      <c r="F12" s="181"/>
      <c r="G12" s="181"/>
      <c r="H12" s="181"/>
      <c r="I12" s="12"/>
      <c r="P12" s="7" t="s">
        <v>28</v>
      </c>
      <c r="Q12" s="8">
        <v>3659723565</v>
      </c>
      <c r="S12" s="9" t="s">
        <v>29</v>
      </c>
      <c r="T12" s="10">
        <v>721481644</v>
      </c>
    </row>
    <row r="13" spans="1:20" ht="19.95" customHeight="1" x14ac:dyDescent="0.25">
      <c r="A13" s="181"/>
      <c r="B13" s="181"/>
      <c r="C13" s="181"/>
      <c r="D13" s="181"/>
      <c r="E13" s="181"/>
      <c r="F13" s="181"/>
      <c r="G13" s="181"/>
      <c r="H13" s="181"/>
      <c r="I13" s="12"/>
      <c r="P13" s="7" t="s">
        <v>30</v>
      </c>
      <c r="Q13" s="8">
        <v>451500000</v>
      </c>
      <c r="S13" s="9" t="s">
        <v>31</v>
      </c>
      <c r="T13" s="10">
        <v>102853531</v>
      </c>
    </row>
    <row r="14" spans="1:20" ht="12.75" customHeight="1" x14ac:dyDescent="0.25">
      <c r="A14" s="11" t="s">
        <v>32</v>
      </c>
      <c r="B14" s="14"/>
      <c r="C14" s="16"/>
      <c r="D14" s="16"/>
      <c r="E14" s="16"/>
      <c r="F14" s="16"/>
      <c r="G14" s="16"/>
      <c r="H14" s="14"/>
      <c r="I14" s="12"/>
      <c r="P14" s="7" t="s">
        <v>33</v>
      </c>
      <c r="Q14" s="8">
        <v>2126396331</v>
      </c>
      <c r="S14" s="9" t="s">
        <v>34</v>
      </c>
      <c r="T14" s="10">
        <v>17323950</v>
      </c>
    </row>
    <row r="15" spans="1:20" x14ac:dyDescent="0.25">
      <c r="I15" s="12"/>
      <c r="P15" s="7" t="s">
        <v>35</v>
      </c>
      <c r="Q15" s="8">
        <v>2124371785</v>
      </c>
      <c r="S15" s="9" t="s">
        <v>36</v>
      </c>
      <c r="T15" s="10">
        <v>519422255</v>
      </c>
    </row>
    <row r="16" spans="1:20" ht="20.399999999999999" customHeight="1" x14ac:dyDescent="0.25">
      <c r="A16" s="181" t="s">
        <v>37</v>
      </c>
      <c r="B16" s="181"/>
      <c r="C16" s="181"/>
      <c r="D16" s="181"/>
      <c r="E16" s="181"/>
      <c r="F16" s="181"/>
      <c r="G16" s="181"/>
      <c r="H16" s="14"/>
      <c r="I16" s="12"/>
      <c r="P16" s="7" t="s">
        <v>38</v>
      </c>
      <c r="Q16" s="8">
        <v>2024546</v>
      </c>
      <c r="S16" s="9" t="s">
        <v>39</v>
      </c>
      <c r="T16" s="10">
        <v>2781299</v>
      </c>
    </row>
    <row r="17" spans="1:20" ht="20.399999999999999" customHeight="1" x14ac:dyDescent="0.25">
      <c r="A17" s="181"/>
      <c r="B17" s="181"/>
      <c r="C17" s="181"/>
      <c r="D17" s="181"/>
      <c r="E17" s="181"/>
      <c r="F17" s="181"/>
      <c r="G17" s="181"/>
      <c r="H17" s="14"/>
      <c r="I17" s="12"/>
      <c r="P17" s="7" t="s">
        <v>40</v>
      </c>
      <c r="Q17" s="8">
        <v>96309314</v>
      </c>
      <c r="S17" s="9" t="s">
        <v>41</v>
      </c>
      <c r="T17" s="10">
        <v>2781299</v>
      </c>
    </row>
    <row r="18" spans="1:20" x14ac:dyDescent="0.25">
      <c r="A18" s="17" t="s">
        <v>42</v>
      </c>
      <c r="I18" s="12"/>
      <c r="P18" s="7" t="s">
        <v>43</v>
      </c>
      <c r="Q18" s="8">
        <v>43454520</v>
      </c>
      <c r="S18" s="9" t="s">
        <v>44</v>
      </c>
      <c r="T18" s="10">
        <v>4021226199</v>
      </c>
    </row>
    <row r="19" spans="1:20" x14ac:dyDescent="0.25">
      <c r="H19" s="12"/>
      <c r="I19" s="12"/>
      <c r="P19" s="7" t="s">
        <v>45</v>
      </c>
      <c r="Q19" s="8">
        <v>3323548</v>
      </c>
      <c r="S19" s="9" t="s">
        <v>46</v>
      </c>
      <c r="T19" s="10">
        <v>2782936319</v>
      </c>
    </row>
    <row r="20" spans="1:20" ht="15" customHeight="1" x14ac:dyDescent="0.25">
      <c r="A20" s="181" t="s">
        <v>47</v>
      </c>
      <c r="B20" s="181"/>
      <c r="C20" s="181"/>
      <c r="D20" s="181"/>
      <c r="E20" s="181"/>
      <c r="F20" s="181"/>
      <c r="G20" s="181"/>
      <c r="H20" s="181"/>
      <c r="I20" s="12"/>
      <c r="P20" s="7" t="s">
        <v>48</v>
      </c>
      <c r="Q20" s="8">
        <v>3323548</v>
      </c>
      <c r="S20" s="9" t="s">
        <v>49</v>
      </c>
      <c r="T20" s="10">
        <v>2518751587</v>
      </c>
    </row>
    <row r="21" spans="1:20" ht="15" customHeight="1" x14ac:dyDescent="0.25">
      <c r="A21" s="181"/>
      <c r="B21" s="181"/>
      <c r="C21" s="181"/>
      <c r="D21" s="181"/>
      <c r="E21" s="181"/>
      <c r="F21" s="181"/>
      <c r="G21" s="181"/>
      <c r="H21" s="181"/>
      <c r="I21" s="12"/>
      <c r="P21" s="7" t="s">
        <v>50</v>
      </c>
      <c r="Q21" s="8">
        <v>982194372</v>
      </c>
      <c r="S21" s="9" t="s">
        <v>51</v>
      </c>
      <c r="T21" s="10">
        <v>700000000</v>
      </c>
    </row>
    <row r="22" spans="1:20" x14ac:dyDescent="0.25">
      <c r="A22" s="17" t="s">
        <v>52</v>
      </c>
      <c r="H22" s="12"/>
      <c r="I22" s="12"/>
      <c r="P22" s="7" t="s">
        <v>53</v>
      </c>
      <c r="Q22" s="8">
        <v>978891818</v>
      </c>
      <c r="S22" s="9" t="s">
        <v>54</v>
      </c>
      <c r="T22" s="10">
        <v>1818751587</v>
      </c>
    </row>
    <row r="23" spans="1:20" x14ac:dyDescent="0.25">
      <c r="A23" s="1" t="s">
        <v>55</v>
      </c>
      <c r="H23" s="12"/>
      <c r="I23" s="12"/>
      <c r="P23" s="7" t="s">
        <v>56</v>
      </c>
      <c r="Q23" s="8">
        <v>3302554</v>
      </c>
      <c r="S23" s="9" t="s">
        <v>57</v>
      </c>
      <c r="T23" s="10">
        <v>218475000</v>
      </c>
    </row>
    <row r="24" spans="1:20" ht="15" customHeight="1" x14ac:dyDescent="0.25">
      <c r="A24" s="181" t="s">
        <v>58</v>
      </c>
      <c r="B24" s="181"/>
      <c r="C24" s="181"/>
      <c r="D24" s="181"/>
      <c r="E24" s="181"/>
      <c r="F24" s="181"/>
      <c r="G24" s="181"/>
      <c r="H24" s="181"/>
      <c r="I24" s="12"/>
      <c r="P24" s="7" t="s">
        <v>59</v>
      </c>
      <c r="Q24" s="8">
        <v>1511590088</v>
      </c>
      <c r="S24" s="9" t="s">
        <v>60</v>
      </c>
      <c r="T24" s="10">
        <v>210000000</v>
      </c>
    </row>
    <row r="25" spans="1:20" ht="15" customHeight="1" x14ac:dyDescent="0.25">
      <c r="A25" s="181"/>
      <c r="B25" s="181"/>
      <c r="C25" s="181"/>
      <c r="D25" s="181"/>
      <c r="E25" s="181"/>
      <c r="F25" s="181"/>
      <c r="G25" s="181"/>
      <c r="H25" s="181"/>
      <c r="I25" s="12"/>
      <c r="P25" s="7" t="s">
        <v>61</v>
      </c>
      <c r="Q25" s="8">
        <v>1448104350</v>
      </c>
      <c r="S25" s="9" t="s">
        <v>62</v>
      </c>
      <c r="T25" s="10">
        <v>8475000</v>
      </c>
    </row>
    <row r="26" spans="1:20" x14ac:dyDescent="0.25">
      <c r="A26" s="181"/>
      <c r="B26" s="181"/>
      <c r="C26" s="181"/>
      <c r="D26" s="181"/>
      <c r="E26" s="181"/>
      <c r="F26" s="181"/>
      <c r="G26" s="181"/>
      <c r="H26" s="181"/>
      <c r="I26" s="12"/>
      <c r="P26" s="7" t="s">
        <v>63</v>
      </c>
      <c r="Q26" s="8">
        <v>914998225</v>
      </c>
      <c r="S26" s="9" t="s">
        <v>64</v>
      </c>
      <c r="T26" s="10">
        <v>45709732</v>
      </c>
    </row>
    <row r="27" spans="1:20" x14ac:dyDescent="0.25">
      <c r="A27" s="17" t="s">
        <v>65</v>
      </c>
      <c r="H27" s="12"/>
      <c r="I27" s="12"/>
      <c r="P27" s="7" t="s">
        <v>66</v>
      </c>
      <c r="Q27" s="8">
        <v>17323950</v>
      </c>
      <c r="S27" s="9" t="s">
        <v>67</v>
      </c>
      <c r="T27" s="10">
        <v>2103100</v>
      </c>
    </row>
    <row r="28" spans="1:20" x14ac:dyDescent="0.25">
      <c r="H28" s="12"/>
      <c r="I28" s="12"/>
      <c r="P28" s="7" t="s">
        <v>68</v>
      </c>
      <c r="Q28" s="8">
        <v>-8475000</v>
      </c>
      <c r="S28" s="9" t="s">
        <v>69</v>
      </c>
      <c r="T28" s="10">
        <v>2103100</v>
      </c>
    </row>
    <row r="29" spans="1:20" ht="15" customHeight="1" x14ac:dyDescent="0.25">
      <c r="A29" s="181" t="s">
        <v>70</v>
      </c>
      <c r="B29" s="181"/>
      <c r="C29" s="181"/>
      <c r="D29" s="181"/>
      <c r="E29" s="181"/>
      <c r="F29" s="181"/>
      <c r="G29" s="181"/>
      <c r="H29" s="181"/>
      <c r="I29" s="12"/>
      <c r="P29" s="7" t="s">
        <v>71</v>
      </c>
      <c r="Q29" s="8">
        <v>63485738</v>
      </c>
      <c r="S29" s="9" t="s">
        <v>72</v>
      </c>
      <c r="T29" s="10">
        <v>2103100</v>
      </c>
    </row>
    <row r="30" spans="1:20" ht="13.2" customHeight="1" x14ac:dyDescent="0.25">
      <c r="A30" s="181"/>
      <c r="B30" s="181"/>
      <c r="C30" s="181"/>
      <c r="D30" s="181"/>
      <c r="E30" s="181"/>
      <c r="F30" s="181"/>
      <c r="G30" s="181"/>
      <c r="H30" s="181"/>
      <c r="I30" s="12"/>
      <c r="P30" s="7" t="s">
        <v>73</v>
      </c>
      <c r="Q30" s="8">
        <v>31106553</v>
      </c>
      <c r="S30" s="9" t="s">
        <v>74</v>
      </c>
      <c r="T30" s="10">
        <v>1050574858</v>
      </c>
    </row>
    <row r="31" spans="1:20" x14ac:dyDescent="0.25">
      <c r="A31" s="17" t="s">
        <v>75</v>
      </c>
      <c r="H31" s="12"/>
      <c r="I31" s="12"/>
      <c r="P31" s="7" t="s">
        <v>76</v>
      </c>
      <c r="Q31" s="8">
        <v>4184818</v>
      </c>
      <c r="S31" s="9" t="s">
        <v>77</v>
      </c>
      <c r="T31" s="10">
        <v>425454222</v>
      </c>
    </row>
    <row r="32" spans="1:20" x14ac:dyDescent="0.25">
      <c r="H32" s="12"/>
      <c r="I32" s="12"/>
      <c r="P32" s="7" t="s">
        <v>78</v>
      </c>
      <c r="Q32" s="8">
        <v>1295091</v>
      </c>
      <c r="S32" s="9" t="s">
        <v>79</v>
      </c>
      <c r="T32" s="10">
        <v>312540103</v>
      </c>
    </row>
    <row r="33" spans="1:20" ht="15.75" customHeight="1" x14ac:dyDescent="0.25">
      <c r="A33" s="184" t="s">
        <v>80</v>
      </c>
      <c r="B33" s="184"/>
      <c r="C33" s="184"/>
      <c r="D33" s="184"/>
      <c r="E33" s="184"/>
      <c r="F33" s="184"/>
      <c r="G33" s="184"/>
      <c r="H33" s="184"/>
      <c r="I33" s="12"/>
      <c r="P33" s="7" t="s">
        <v>81</v>
      </c>
      <c r="Q33" s="8">
        <v>2294772</v>
      </c>
      <c r="S33" s="9" t="s">
        <v>82</v>
      </c>
      <c r="T33" s="10">
        <v>51569118</v>
      </c>
    </row>
    <row r="34" spans="1:20" x14ac:dyDescent="0.25">
      <c r="A34" s="184"/>
      <c r="B34" s="184"/>
      <c r="C34" s="184"/>
      <c r="D34" s="184"/>
      <c r="E34" s="184"/>
      <c r="F34" s="184"/>
      <c r="G34" s="184"/>
      <c r="H34" s="184"/>
      <c r="I34" s="12"/>
      <c r="P34" s="7" t="s">
        <v>83</v>
      </c>
      <c r="Q34" s="8">
        <v>66825275</v>
      </c>
      <c r="S34" s="9" t="s">
        <v>84</v>
      </c>
      <c r="T34" s="10">
        <v>2189091</v>
      </c>
    </row>
    <row r="35" spans="1:20" x14ac:dyDescent="0.25">
      <c r="A35" s="12"/>
      <c r="H35" s="12"/>
      <c r="I35" s="12"/>
      <c r="P35" s="7" t="s">
        <v>85</v>
      </c>
      <c r="Q35" s="8">
        <v>3488961</v>
      </c>
      <c r="S35" s="9" t="s">
        <v>86</v>
      </c>
      <c r="T35" s="10">
        <v>24812050</v>
      </c>
    </row>
    <row r="36" spans="1:20" x14ac:dyDescent="0.25">
      <c r="A36" s="17" t="s">
        <v>87</v>
      </c>
      <c r="H36" s="12"/>
      <c r="I36" s="12"/>
      <c r="P36" s="7" t="s">
        <v>88</v>
      </c>
      <c r="Q36" s="8">
        <v>-45709732</v>
      </c>
      <c r="S36" s="9" t="s">
        <v>89</v>
      </c>
      <c r="T36" s="10">
        <v>32323520</v>
      </c>
    </row>
    <row r="37" spans="1:20" x14ac:dyDescent="0.25">
      <c r="H37" s="12"/>
      <c r="I37" s="12"/>
      <c r="P37" s="7" t="s">
        <v>90</v>
      </c>
      <c r="Q37" s="8">
        <v>3200000</v>
      </c>
      <c r="S37" s="9" t="s">
        <v>91</v>
      </c>
      <c r="T37" s="10">
        <v>2020340</v>
      </c>
    </row>
    <row r="38" spans="1:20" ht="12.75" customHeight="1" x14ac:dyDescent="0.25">
      <c r="A38" s="184" t="s">
        <v>92</v>
      </c>
      <c r="B38" s="184"/>
      <c r="C38" s="184"/>
      <c r="D38" s="184"/>
      <c r="E38" s="184"/>
      <c r="F38" s="184"/>
      <c r="G38" s="18"/>
      <c r="H38" s="19"/>
      <c r="I38" s="12"/>
      <c r="P38" s="7" t="s">
        <v>93</v>
      </c>
      <c r="Q38" s="8">
        <v>3200000</v>
      </c>
      <c r="S38" s="9" t="s">
        <v>94</v>
      </c>
      <c r="T38" s="10">
        <v>344696967</v>
      </c>
    </row>
    <row r="39" spans="1:20" x14ac:dyDescent="0.25">
      <c r="A39" s="185"/>
      <c r="B39" s="185"/>
      <c r="C39" s="185"/>
      <c r="D39" s="185"/>
      <c r="E39" s="185"/>
      <c r="F39" s="185"/>
      <c r="G39" s="185"/>
      <c r="H39" s="185"/>
      <c r="I39" s="12"/>
      <c r="P39" s="7" t="s">
        <v>95</v>
      </c>
      <c r="Q39" s="8">
        <v>4702692286</v>
      </c>
      <c r="S39" s="9" t="s">
        <v>94</v>
      </c>
      <c r="T39" s="10">
        <v>344696967</v>
      </c>
    </row>
    <row r="40" spans="1:20" x14ac:dyDescent="0.25">
      <c r="A40" s="20" t="s">
        <v>96</v>
      </c>
      <c r="I40" s="12"/>
      <c r="P40" s="7" t="s">
        <v>97</v>
      </c>
      <c r="Q40" s="8">
        <v>4455566933</v>
      </c>
      <c r="S40" s="9" t="s">
        <v>98</v>
      </c>
      <c r="T40" s="10">
        <v>280423669</v>
      </c>
    </row>
    <row r="41" spans="1:20" x14ac:dyDescent="0.25">
      <c r="A41" s="12"/>
      <c r="H41" s="12"/>
      <c r="I41" s="12"/>
      <c r="P41" s="7" t="s">
        <v>99</v>
      </c>
      <c r="Q41" s="8">
        <v>4455566933</v>
      </c>
      <c r="S41" s="9" t="s">
        <v>100</v>
      </c>
      <c r="T41" s="10">
        <v>47860115</v>
      </c>
    </row>
    <row r="42" spans="1:20" ht="19.5" customHeight="1" x14ac:dyDescent="0.25">
      <c r="A42" s="181" t="s">
        <v>101</v>
      </c>
      <c r="B42" s="181"/>
      <c r="C42" s="181"/>
      <c r="D42" s="181"/>
      <c r="E42" s="181"/>
      <c r="F42" s="181"/>
      <c r="G42" s="181"/>
      <c r="H42" s="181"/>
      <c r="I42" s="12"/>
      <c r="P42" s="7" t="s">
        <v>102</v>
      </c>
      <c r="Q42" s="8">
        <v>4455566933</v>
      </c>
      <c r="S42" s="9" t="s">
        <v>103</v>
      </c>
      <c r="T42" s="10">
        <v>10418121</v>
      </c>
    </row>
    <row r="43" spans="1:20" x14ac:dyDescent="0.25">
      <c r="I43" s="15"/>
      <c r="P43" s="7" t="s">
        <v>104</v>
      </c>
      <c r="Q43" s="8">
        <v>2992000000</v>
      </c>
      <c r="S43" s="9" t="s">
        <v>105</v>
      </c>
      <c r="T43" s="10">
        <v>26072730</v>
      </c>
    </row>
    <row r="44" spans="1:20" ht="12.75" customHeight="1" x14ac:dyDescent="0.25">
      <c r="A44" s="11" t="s">
        <v>106</v>
      </c>
      <c r="I44" s="12"/>
      <c r="P44" s="7" t="s">
        <v>107</v>
      </c>
      <c r="Q44" s="8">
        <v>1369012727</v>
      </c>
      <c r="S44" s="9" t="s">
        <v>108</v>
      </c>
      <c r="T44" s="10">
        <v>4610616</v>
      </c>
    </row>
    <row r="45" spans="1:20" x14ac:dyDescent="0.25">
      <c r="H45" s="12"/>
      <c r="I45" s="12"/>
      <c r="P45" s="7" t="s">
        <v>109</v>
      </c>
      <c r="Q45" s="8">
        <v>-37445794</v>
      </c>
      <c r="S45" s="9" t="s">
        <v>110</v>
      </c>
      <c r="T45" s="10">
        <v>38477168</v>
      </c>
    </row>
    <row r="46" spans="1:20" x14ac:dyDescent="0.25">
      <c r="A46" s="184" t="s">
        <v>111</v>
      </c>
      <c r="B46" s="184"/>
      <c r="C46" s="184"/>
      <c r="D46" s="184"/>
      <c r="E46" s="184"/>
      <c r="F46" s="184"/>
      <c r="G46" s="184"/>
      <c r="H46" s="19"/>
      <c r="I46" s="12"/>
      <c r="P46" s="7" t="s">
        <v>112</v>
      </c>
      <c r="Q46" s="8">
        <v>132000000</v>
      </c>
      <c r="S46" s="9" t="s">
        <v>113</v>
      </c>
      <c r="T46" s="10">
        <v>51945115</v>
      </c>
    </row>
    <row r="47" spans="1:20" ht="13.5" customHeight="1" x14ac:dyDescent="0.25">
      <c r="A47" s="19"/>
      <c r="B47" s="19"/>
      <c r="C47" s="18"/>
      <c r="D47" s="18"/>
      <c r="E47" s="18"/>
      <c r="F47" s="18"/>
      <c r="G47" s="18"/>
      <c r="H47" s="19"/>
      <c r="I47" s="12"/>
      <c r="P47" s="7" t="s">
        <v>114</v>
      </c>
      <c r="Q47" s="8">
        <v>236556440</v>
      </c>
      <c r="S47" s="9" t="s">
        <v>115</v>
      </c>
      <c r="T47" s="10">
        <v>9436364</v>
      </c>
    </row>
    <row r="48" spans="1:20" ht="13.5" customHeight="1" x14ac:dyDescent="0.25">
      <c r="A48" s="11" t="s">
        <v>116</v>
      </c>
      <c r="B48" s="21"/>
      <c r="C48" s="22"/>
      <c r="D48" s="22"/>
      <c r="E48" s="22"/>
      <c r="F48" s="22"/>
      <c r="G48" s="22"/>
      <c r="H48" s="21"/>
      <c r="I48" s="12"/>
      <c r="P48" s="7" t="s">
        <v>117</v>
      </c>
      <c r="Q48" s="8">
        <v>255181437</v>
      </c>
      <c r="S48" s="9" t="s">
        <v>118</v>
      </c>
      <c r="T48" s="10">
        <v>927272</v>
      </c>
    </row>
    <row r="49" spans="1:20" ht="13.5" customHeight="1" x14ac:dyDescent="0.25">
      <c r="A49" s="21"/>
      <c r="B49" s="21"/>
      <c r="C49" s="22"/>
      <c r="D49" s="22"/>
      <c r="E49" s="22"/>
      <c r="F49" s="22"/>
      <c r="G49" s="22"/>
      <c r="H49" s="21"/>
      <c r="I49" s="12"/>
      <c r="P49" s="7" t="s">
        <v>119</v>
      </c>
      <c r="Q49" s="8">
        <v>1159091</v>
      </c>
      <c r="S49" s="9" t="s">
        <v>120</v>
      </c>
      <c r="T49" s="10">
        <v>2931269</v>
      </c>
    </row>
    <row r="50" spans="1:20" ht="13.5" customHeight="1" x14ac:dyDescent="0.25">
      <c r="A50" s="23" t="s">
        <v>121</v>
      </c>
      <c r="B50" s="21"/>
      <c r="C50" s="22"/>
      <c r="D50" s="22"/>
      <c r="E50" s="22"/>
      <c r="F50" s="22"/>
      <c r="G50" s="22"/>
      <c r="H50" s="21"/>
      <c r="I50" s="12"/>
      <c r="P50" s="7" t="s">
        <v>122</v>
      </c>
      <c r="Q50" s="8">
        <v>21934159</v>
      </c>
      <c r="S50" s="9" t="s">
        <v>123</v>
      </c>
      <c r="T50" s="10">
        <v>8462057</v>
      </c>
    </row>
    <row r="51" spans="1:20" x14ac:dyDescent="0.25">
      <c r="A51" s="24"/>
      <c r="B51" s="14"/>
      <c r="C51" s="16"/>
      <c r="D51" s="16"/>
      <c r="E51" s="16"/>
      <c r="F51" s="16"/>
      <c r="G51" s="16"/>
      <c r="H51" s="14"/>
      <c r="I51" s="12"/>
      <c r="P51" s="7" t="s">
        <v>124</v>
      </c>
      <c r="Q51" s="8">
        <v>3000000</v>
      </c>
      <c r="S51" s="9" t="s">
        <v>125</v>
      </c>
      <c r="T51" s="10">
        <v>370910</v>
      </c>
    </row>
    <row r="52" spans="1:20" x14ac:dyDescent="0.25">
      <c r="B52" s="188"/>
      <c r="C52" s="189"/>
      <c r="D52" s="25" t="s">
        <v>126</v>
      </c>
      <c r="E52" s="25" t="s">
        <v>127</v>
      </c>
      <c r="G52" s="16"/>
      <c r="H52" s="14"/>
      <c r="I52" s="12"/>
      <c r="P52" s="7" t="s">
        <v>128</v>
      </c>
      <c r="Q52" s="8">
        <v>-46309156</v>
      </c>
      <c r="S52" s="9" t="s">
        <v>129</v>
      </c>
      <c r="T52" s="10">
        <v>3287272</v>
      </c>
    </row>
    <row r="53" spans="1:20" x14ac:dyDescent="0.25">
      <c r="B53" s="188" t="s">
        <v>130</v>
      </c>
      <c r="C53" s="189"/>
      <c r="D53" s="26">
        <v>6837.9</v>
      </c>
      <c r="E53" s="26">
        <v>6837.9</v>
      </c>
      <c r="G53" s="16"/>
      <c r="H53" s="14"/>
      <c r="I53" s="12"/>
      <c r="P53" s="7" t="s">
        <v>131</v>
      </c>
      <c r="Q53" s="8">
        <v>-46309156</v>
      </c>
      <c r="S53" s="9" t="s">
        <v>132</v>
      </c>
      <c r="T53" s="10">
        <v>13529030</v>
      </c>
    </row>
    <row r="54" spans="1:20" x14ac:dyDescent="0.25">
      <c r="B54" s="188" t="s">
        <v>133</v>
      </c>
      <c r="C54" s="189"/>
      <c r="D54" s="26">
        <v>6850.05</v>
      </c>
      <c r="E54" s="26">
        <v>6850.05</v>
      </c>
      <c r="G54" s="16"/>
      <c r="H54" s="14"/>
      <c r="I54" s="12"/>
      <c r="P54" s="7" t="s">
        <v>134</v>
      </c>
      <c r="Q54" s="8">
        <v>2428999</v>
      </c>
      <c r="S54" s="9" t="s">
        <v>135</v>
      </c>
      <c r="T54" s="10">
        <v>834902</v>
      </c>
    </row>
    <row r="55" spans="1:20" ht="13.5" customHeight="1" x14ac:dyDescent="0.25">
      <c r="A55" s="14"/>
      <c r="B55" s="14"/>
      <c r="C55" s="16"/>
      <c r="D55" s="16"/>
      <c r="E55" s="16"/>
      <c r="F55" s="16"/>
      <c r="G55" s="16"/>
      <c r="H55" s="14"/>
      <c r="I55" s="12"/>
      <c r="P55" s="7" t="s">
        <v>136</v>
      </c>
      <c r="Q55" s="8">
        <v>4048331</v>
      </c>
      <c r="S55" s="9" t="s">
        <v>137</v>
      </c>
      <c r="T55" s="10">
        <v>1743400</v>
      </c>
    </row>
    <row r="56" spans="1:20" ht="13.5" customHeight="1" x14ac:dyDescent="0.25">
      <c r="A56" s="23" t="s">
        <v>138</v>
      </c>
      <c r="B56" s="14"/>
      <c r="C56" s="16"/>
      <c r="D56" s="16"/>
      <c r="E56" s="16"/>
      <c r="F56" s="16"/>
      <c r="G56" s="16"/>
      <c r="H56" s="14"/>
      <c r="I56" s="12"/>
      <c r="P56" s="7" t="s">
        <v>139</v>
      </c>
      <c r="Q56" s="8">
        <v>-1619332</v>
      </c>
      <c r="S56" s="9" t="s">
        <v>140</v>
      </c>
      <c r="T56" s="10">
        <v>8030</v>
      </c>
    </row>
    <row r="57" spans="1:20" ht="13.5" customHeight="1" x14ac:dyDescent="0.25">
      <c r="A57" s="24"/>
      <c r="B57" s="21"/>
      <c r="C57" s="22"/>
      <c r="D57" s="22"/>
      <c r="E57" s="22"/>
      <c r="F57" s="22"/>
      <c r="G57" s="22"/>
      <c r="H57" s="21"/>
      <c r="I57" s="12"/>
      <c r="P57" s="7" t="s">
        <v>141</v>
      </c>
      <c r="Q57" s="8">
        <v>10325758</v>
      </c>
      <c r="S57" s="9" t="s">
        <v>142</v>
      </c>
      <c r="T57" s="10">
        <v>162955</v>
      </c>
    </row>
    <row r="58" spans="1:20" ht="13.5" customHeight="1" x14ac:dyDescent="0.25">
      <c r="A58" s="23"/>
      <c r="B58" s="182" t="s">
        <v>143</v>
      </c>
      <c r="C58" s="182"/>
      <c r="D58" s="182"/>
      <c r="E58" s="182"/>
      <c r="F58" s="182"/>
      <c r="G58" s="22"/>
      <c r="H58" s="21"/>
      <c r="I58" s="12"/>
      <c r="P58" s="7" t="s">
        <v>139</v>
      </c>
      <c r="Q58" s="8">
        <v>-2185844</v>
      </c>
      <c r="S58" s="9" t="s">
        <v>144</v>
      </c>
      <c r="T58" s="10">
        <v>19148259</v>
      </c>
    </row>
    <row r="59" spans="1:20" s="32" customFormat="1" ht="24" x14ac:dyDescent="0.25">
      <c r="A59" s="27"/>
      <c r="B59" s="28" t="s">
        <v>145</v>
      </c>
      <c r="C59" s="25" t="s">
        <v>146</v>
      </c>
      <c r="D59" s="25" t="s">
        <v>147</v>
      </c>
      <c r="E59" s="25" t="s">
        <v>148</v>
      </c>
      <c r="F59" s="25" t="s">
        <v>149</v>
      </c>
      <c r="G59" s="29"/>
      <c r="H59" s="30"/>
      <c r="I59" s="31"/>
      <c r="P59" s="7" t="s">
        <v>150</v>
      </c>
      <c r="Q59" s="8">
        <v>1932112174</v>
      </c>
      <c r="S59" s="9" t="s">
        <v>151</v>
      </c>
      <c r="T59" s="10">
        <v>234909</v>
      </c>
    </row>
    <row r="60" spans="1:20" ht="13.5" customHeight="1" x14ac:dyDescent="0.25">
      <c r="A60" s="11"/>
      <c r="B60" s="33" t="s">
        <v>152</v>
      </c>
      <c r="C60" s="34"/>
      <c r="D60" s="35"/>
      <c r="E60" s="35"/>
      <c r="F60" s="35"/>
      <c r="H60" s="36"/>
      <c r="I60" s="12"/>
      <c r="P60" s="7" t="s">
        <v>153</v>
      </c>
      <c r="Q60" s="8">
        <v>1932112174</v>
      </c>
      <c r="S60" s="9" t="s">
        <v>154</v>
      </c>
      <c r="T60" s="10">
        <v>18468419</v>
      </c>
    </row>
    <row r="61" spans="1:20" ht="13.5" customHeight="1" x14ac:dyDescent="0.25">
      <c r="A61" s="11"/>
      <c r="B61" s="33" t="s">
        <v>155</v>
      </c>
      <c r="C61" s="37" t="s">
        <v>156</v>
      </c>
      <c r="D61" s="38">
        <f>+F61/E61</f>
        <v>44617.321107357522</v>
      </c>
      <c r="E61" s="39">
        <f>+D53</f>
        <v>6837.9</v>
      </c>
      <c r="F61" s="40">
        <f>+[3]BALANCE!C10+[3]BALANCE!C14+[3]BALANCE!C28+[3]BALANCE!C50</f>
        <v>305088780</v>
      </c>
      <c r="G61" s="41"/>
      <c r="H61" s="42"/>
      <c r="I61" s="12"/>
      <c r="P61" s="7" t="s">
        <v>157</v>
      </c>
      <c r="Q61" s="8">
        <v>957008856</v>
      </c>
      <c r="S61" s="9" t="s">
        <v>158</v>
      </c>
      <c r="T61" s="10">
        <v>16691437</v>
      </c>
    </row>
    <row r="62" spans="1:20" ht="28.5" customHeight="1" x14ac:dyDescent="0.25">
      <c r="A62" s="11"/>
      <c r="B62" s="43" t="s">
        <v>159</v>
      </c>
      <c r="C62" s="37" t="s">
        <v>156</v>
      </c>
      <c r="D62" s="38">
        <v>0</v>
      </c>
      <c r="E62" s="39">
        <f>+D53</f>
        <v>6837.9</v>
      </c>
      <c r="F62" s="40">
        <f t="shared" ref="F62:F68" si="0">+D62*E62</f>
        <v>0</v>
      </c>
      <c r="G62" s="44"/>
      <c r="H62" s="42"/>
      <c r="I62" s="12"/>
      <c r="P62" s="7" t="s">
        <v>160</v>
      </c>
      <c r="Q62" s="8">
        <v>937025262</v>
      </c>
      <c r="S62" s="9" t="s">
        <v>161</v>
      </c>
      <c r="T62" s="10">
        <v>10681574</v>
      </c>
    </row>
    <row r="63" spans="1:20" ht="13.5" customHeight="1" x14ac:dyDescent="0.25">
      <c r="A63" s="11"/>
      <c r="B63" s="33" t="s">
        <v>162</v>
      </c>
      <c r="C63" s="34"/>
      <c r="D63" s="40"/>
      <c r="E63" s="45"/>
      <c r="F63" s="40">
        <f t="shared" si="0"/>
        <v>0</v>
      </c>
      <c r="G63" s="44"/>
      <c r="H63" s="36"/>
      <c r="I63" s="12"/>
      <c r="P63" s="7" t="s">
        <v>163</v>
      </c>
      <c r="Q63" s="8">
        <v>18595980</v>
      </c>
      <c r="S63" s="9" t="s">
        <v>164</v>
      </c>
      <c r="T63" s="10">
        <v>10681574</v>
      </c>
    </row>
    <row r="64" spans="1:20" ht="13.5" customHeight="1" x14ac:dyDescent="0.25">
      <c r="A64" s="11"/>
      <c r="B64" s="33" t="s">
        <v>165</v>
      </c>
      <c r="C64" s="34"/>
      <c r="D64" s="35"/>
      <c r="E64" s="46"/>
      <c r="F64" s="40">
        <f t="shared" si="0"/>
        <v>0</v>
      </c>
      <c r="G64" s="47"/>
      <c r="H64" s="36"/>
      <c r="I64" s="12"/>
      <c r="P64" s="7" t="s">
        <v>166</v>
      </c>
      <c r="Q64" s="8">
        <v>1387614</v>
      </c>
      <c r="S64" s="9" t="s">
        <v>161</v>
      </c>
      <c r="T64" s="10">
        <v>910517</v>
      </c>
    </row>
    <row r="65" spans="1:20" ht="13.5" customHeight="1" x14ac:dyDescent="0.25">
      <c r="A65" s="11"/>
      <c r="B65" s="33" t="s">
        <v>167</v>
      </c>
      <c r="C65" s="37" t="s">
        <v>156</v>
      </c>
      <c r="D65" s="38">
        <f>+F65/E65</f>
        <v>786927.49994525581</v>
      </c>
      <c r="E65" s="39">
        <f>+D54</f>
        <v>6850.05</v>
      </c>
      <c r="F65" s="40">
        <f>+[3]BALANCE!C83+[3]BALANCE!C86+[3]BALANCE!C93</f>
        <v>5390492721</v>
      </c>
      <c r="G65" s="44"/>
      <c r="H65" s="42"/>
      <c r="I65" s="12"/>
      <c r="P65" s="7" t="s">
        <v>168</v>
      </c>
      <c r="Q65" s="8">
        <v>738326301</v>
      </c>
      <c r="S65" s="9" t="s">
        <v>169</v>
      </c>
      <c r="T65" s="10">
        <v>9771057</v>
      </c>
    </row>
    <row r="66" spans="1:20" ht="13.5" customHeight="1" x14ac:dyDescent="0.25">
      <c r="A66" s="11"/>
      <c r="B66" s="33" t="s">
        <v>165</v>
      </c>
      <c r="C66" s="35"/>
      <c r="D66" s="35"/>
      <c r="E66" s="46"/>
      <c r="F66" s="40">
        <f t="shared" si="0"/>
        <v>0</v>
      </c>
      <c r="G66" s="47"/>
      <c r="H66" s="36"/>
      <c r="I66" s="12"/>
      <c r="P66" s="7" t="s">
        <v>170</v>
      </c>
      <c r="Q66" s="8">
        <v>735126301</v>
      </c>
      <c r="S66" s="9" t="s">
        <v>171</v>
      </c>
      <c r="T66" s="10">
        <v>-8982943</v>
      </c>
    </row>
    <row r="67" spans="1:20" ht="13.5" customHeight="1" x14ac:dyDescent="0.25">
      <c r="A67" s="11"/>
      <c r="B67" s="33" t="s">
        <v>172</v>
      </c>
      <c r="C67" s="35"/>
      <c r="D67" s="35"/>
      <c r="E67" s="46"/>
      <c r="F67" s="40">
        <f t="shared" si="0"/>
        <v>0</v>
      </c>
      <c r="G67" s="47"/>
      <c r="H67" s="36"/>
      <c r="I67" s="12"/>
      <c r="P67" s="7" t="s">
        <v>173</v>
      </c>
      <c r="Q67" s="8">
        <v>735126301</v>
      </c>
      <c r="S67" s="9" t="s">
        <v>171</v>
      </c>
      <c r="T67" s="10">
        <v>-8982943</v>
      </c>
    </row>
    <row r="68" spans="1:20" ht="13.5" customHeight="1" x14ac:dyDescent="0.25">
      <c r="A68" s="11"/>
      <c r="B68" s="33" t="s">
        <v>165</v>
      </c>
      <c r="C68" s="35"/>
      <c r="D68" s="35"/>
      <c r="E68" s="46"/>
      <c r="F68" s="40">
        <f t="shared" si="0"/>
        <v>0</v>
      </c>
      <c r="G68" s="47"/>
      <c r="H68" s="36"/>
      <c r="I68" s="12"/>
      <c r="P68" s="7" t="s">
        <v>174</v>
      </c>
      <c r="Q68" s="8">
        <v>3200000</v>
      </c>
      <c r="S68" s="9" t="s">
        <v>175</v>
      </c>
      <c r="T68" s="10">
        <v>-15989223</v>
      </c>
    </row>
    <row r="69" spans="1:20" ht="13.5" customHeight="1" x14ac:dyDescent="0.25">
      <c r="A69" s="11"/>
      <c r="B69" s="48"/>
      <c r="C69" s="49"/>
      <c r="D69" s="49"/>
      <c r="E69" s="49"/>
      <c r="F69" s="49"/>
      <c r="G69" s="49"/>
      <c r="H69" s="15"/>
      <c r="I69" s="12"/>
      <c r="P69" s="7" t="s">
        <v>176</v>
      </c>
      <c r="Q69" s="8">
        <v>3200000</v>
      </c>
      <c r="S69" s="9" t="s">
        <v>177</v>
      </c>
      <c r="T69" s="10">
        <v>7006280</v>
      </c>
    </row>
    <row r="70" spans="1:20" ht="13.5" customHeight="1" x14ac:dyDescent="0.25">
      <c r="A70" s="23" t="s">
        <v>178</v>
      </c>
      <c r="B70" s="48"/>
      <c r="C70" s="49"/>
      <c r="D70" s="49"/>
      <c r="E70" s="49"/>
      <c r="F70" s="49"/>
      <c r="G70" s="49"/>
      <c r="H70" s="15"/>
      <c r="I70" s="12"/>
      <c r="P70" s="7" t="s">
        <v>179</v>
      </c>
      <c r="Q70" s="8">
        <v>7764224</v>
      </c>
      <c r="S70" s="9" t="s">
        <v>180</v>
      </c>
      <c r="T70" s="10">
        <v>48184642</v>
      </c>
    </row>
    <row r="71" spans="1:20" ht="13.5" customHeight="1" x14ac:dyDescent="0.25">
      <c r="A71" s="24"/>
      <c r="B71" s="48"/>
      <c r="C71" s="49"/>
      <c r="D71" s="49"/>
      <c r="E71" s="49"/>
      <c r="F71" s="49"/>
      <c r="G71" s="49"/>
      <c r="H71" s="15"/>
      <c r="I71" s="12"/>
      <c r="P71" s="7" t="s">
        <v>181</v>
      </c>
      <c r="Q71" s="8">
        <v>7764224</v>
      </c>
      <c r="S71" s="9" t="s">
        <v>182</v>
      </c>
      <c r="T71" s="10">
        <v>45309824</v>
      </c>
    </row>
    <row r="72" spans="1:20" ht="36" x14ac:dyDescent="0.25">
      <c r="A72" s="11"/>
      <c r="B72" s="28" t="s">
        <v>183</v>
      </c>
      <c r="C72" s="25" t="s">
        <v>184</v>
      </c>
      <c r="D72" s="25" t="s">
        <v>185</v>
      </c>
      <c r="E72" s="29"/>
      <c r="F72" s="29"/>
      <c r="G72" s="49"/>
      <c r="H72" s="15"/>
      <c r="I72" s="12"/>
      <c r="P72" s="7" t="s">
        <v>186</v>
      </c>
      <c r="Q72" s="8">
        <v>30685578</v>
      </c>
      <c r="S72" s="9" t="s">
        <v>187</v>
      </c>
      <c r="T72" s="10">
        <v>2874818</v>
      </c>
    </row>
    <row r="73" spans="1:20" x14ac:dyDescent="0.25">
      <c r="A73" s="11"/>
      <c r="B73" s="50" t="s">
        <v>188</v>
      </c>
      <c r="C73" s="39">
        <f>+D53</f>
        <v>6837.9</v>
      </c>
      <c r="D73" s="51">
        <v>82384537</v>
      </c>
      <c r="E73" s="52"/>
      <c r="F73" s="52"/>
      <c r="G73" s="49"/>
      <c r="H73" s="15"/>
      <c r="I73" s="12"/>
      <c r="P73" s="7" t="s">
        <v>189</v>
      </c>
      <c r="Q73" s="8">
        <v>17690866</v>
      </c>
      <c r="S73" s="9" t="s">
        <v>190</v>
      </c>
      <c r="T73" s="10">
        <v>37445794</v>
      </c>
    </row>
    <row r="74" spans="1:20" x14ac:dyDescent="0.25">
      <c r="A74" s="11"/>
      <c r="B74" s="50" t="s">
        <v>191</v>
      </c>
      <c r="C74" s="39">
        <f>+D54</f>
        <v>6850.05</v>
      </c>
      <c r="D74" s="51">
        <v>0</v>
      </c>
      <c r="E74" s="52"/>
      <c r="F74" s="52"/>
      <c r="G74" s="49"/>
      <c r="H74" s="15"/>
      <c r="I74" s="12"/>
      <c r="P74" s="7" t="s">
        <v>192</v>
      </c>
      <c r="Q74" s="8">
        <v>12994712</v>
      </c>
      <c r="S74" s="9" t="s">
        <v>193</v>
      </c>
      <c r="T74" s="10">
        <v>37445794</v>
      </c>
    </row>
    <row r="75" spans="1:20" x14ac:dyDescent="0.25">
      <c r="A75" s="11"/>
      <c r="B75" s="50" t="s">
        <v>194</v>
      </c>
      <c r="C75" s="39">
        <f>+C73</f>
        <v>6837.9</v>
      </c>
      <c r="D75" s="51">
        <v>73666297</v>
      </c>
      <c r="E75" s="52"/>
      <c r="F75" s="52"/>
      <c r="G75" s="49"/>
      <c r="H75" s="15"/>
      <c r="I75" s="12"/>
      <c r="P75" s="7" t="s">
        <v>195</v>
      </c>
      <c r="Q75" s="8">
        <v>198327215</v>
      </c>
      <c r="S75" s="9" t="s">
        <v>196</v>
      </c>
      <c r="T75" s="10">
        <v>37445794</v>
      </c>
    </row>
    <row r="76" spans="1:20" x14ac:dyDescent="0.25">
      <c r="A76" s="11"/>
      <c r="B76" s="50" t="s">
        <v>197</v>
      </c>
      <c r="C76" s="39">
        <f>+C74</f>
        <v>6850.05</v>
      </c>
      <c r="D76" s="51"/>
      <c r="E76" s="53">
        <f>+D73-D75</f>
        <v>8718240</v>
      </c>
      <c r="F76" s="52"/>
      <c r="G76" s="49"/>
      <c r="H76" s="15"/>
      <c r="I76" s="12"/>
      <c r="P76" s="7" t="s">
        <v>198</v>
      </c>
      <c r="Q76" s="8">
        <v>10244000</v>
      </c>
      <c r="S76" s="9" t="s">
        <v>199</v>
      </c>
      <c r="T76" s="10">
        <v>26755958</v>
      </c>
    </row>
    <row r="77" spans="1:20" x14ac:dyDescent="0.25">
      <c r="A77" s="11"/>
      <c r="B77" s="190"/>
      <c r="C77" s="190"/>
      <c r="D77" s="190"/>
      <c r="E77" s="191"/>
      <c r="F77" s="191"/>
      <c r="G77" s="49"/>
      <c r="H77" s="15"/>
      <c r="I77" s="12"/>
      <c r="P77" s="7" t="s">
        <v>200</v>
      </c>
      <c r="Q77" s="8">
        <v>10244000</v>
      </c>
      <c r="S77" s="9" t="s">
        <v>199</v>
      </c>
      <c r="T77" s="10">
        <v>26755958</v>
      </c>
    </row>
    <row r="78" spans="1:20" x14ac:dyDescent="0.25">
      <c r="A78" s="12"/>
      <c r="H78" s="12"/>
      <c r="I78" s="12"/>
      <c r="P78" s="7" t="s">
        <v>201</v>
      </c>
      <c r="Q78" s="8">
        <v>188083215</v>
      </c>
      <c r="S78" s="9" t="s">
        <v>199</v>
      </c>
      <c r="T78" s="10">
        <v>26755958</v>
      </c>
    </row>
    <row r="79" spans="1:20" x14ac:dyDescent="0.25">
      <c r="A79" s="17" t="s">
        <v>202</v>
      </c>
      <c r="H79" s="12"/>
      <c r="I79" s="12"/>
      <c r="P79" s="7" t="s">
        <v>203</v>
      </c>
      <c r="Q79" s="8">
        <v>188083215</v>
      </c>
      <c r="S79" s="9" t="s">
        <v>204</v>
      </c>
      <c r="T79" s="10">
        <v>71526897</v>
      </c>
    </row>
    <row r="80" spans="1:20" x14ac:dyDescent="0.25">
      <c r="A80" s="12"/>
      <c r="H80" s="12"/>
      <c r="I80" s="12"/>
      <c r="P80" s="7" t="s">
        <v>205</v>
      </c>
      <c r="Q80" s="8">
        <v>6882347875.3800001</v>
      </c>
      <c r="S80" s="9" t="s">
        <v>206</v>
      </c>
      <c r="T80" s="10">
        <v>71526897</v>
      </c>
    </row>
    <row r="81" spans="1:20" x14ac:dyDescent="0.25">
      <c r="A81" s="23" t="s">
        <v>207</v>
      </c>
      <c r="H81" s="12"/>
      <c r="I81" s="12"/>
      <c r="P81" s="7" t="s">
        <v>208</v>
      </c>
      <c r="Q81" s="8">
        <v>5406000000</v>
      </c>
      <c r="S81" s="9" t="s">
        <v>206</v>
      </c>
      <c r="T81" s="10">
        <v>71526897</v>
      </c>
    </row>
    <row r="82" spans="1:20" x14ac:dyDescent="0.25">
      <c r="A82" s="12"/>
      <c r="H82" s="12"/>
      <c r="I82" s="12"/>
      <c r="P82" s="7" t="s">
        <v>209</v>
      </c>
      <c r="Q82" s="8">
        <v>5406000000</v>
      </c>
    </row>
    <row r="83" spans="1:20" ht="15" customHeight="1" x14ac:dyDescent="0.25">
      <c r="A83" s="181" t="s">
        <v>210</v>
      </c>
      <c r="B83" s="181"/>
      <c r="C83" s="181"/>
      <c r="D83" s="181"/>
      <c r="E83" s="181"/>
      <c r="F83" s="181"/>
      <c r="G83" s="181"/>
      <c r="H83" s="181"/>
      <c r="I83" s="12"/>
      <c r="P83" s="7" t="s">
        <v>211</v>
      </c>
      <c r="Q83" s="8">
        <v>5406000000</v>
      </c>
    </row>
    <row r="84" spans="1:20" x14ac:dyDescent="0.25">
      <c r="A84" s="12"/>
      <c r="H84" s="12"/>
      <c r="I84" s="12"/>
      <c r="P84" s="7" t="s">
        <v>212</v>
      </c>
      <c r="Q84" s="8">
        <v>117336824</v>
      </c>
    </row>
    <row r="85" spans="1:20" ht="23.25" customHeight="1" x14ac:dyDescent="0.25">
      <c r="A85" s="12"/>
      <c r="B85" s="192" t="s">
        <v>213</v>
      </c>
      <c r="C85" s="193"/>
      <c r="D85" s="193"/>
      <c r="E85" s="194"/>
      <c r="G85" s="55"/>
      <c r="H85" s="12"/>
      <c r="P85" s="7" t="s">
        <v>204</v>
      </c>
      <c r="Q85" s="8">
        <v>117336824</v>
      </c>
    </row>
    <row r="86" spans="1:20" ht="43.5" customHeight="1" x14ac:dyDescent="0.25">
      <c r="A86" s="12"/>
      <c r="B86" s="195" t="s">
        <v>213</v>
      </c>
      <c r="C86" s="196"/>
      <c r="D86" s="197">
        <v>44742</v>
      </c>
      <c r="E86" s="198"/>
      <c r="G86" s="55"/>
      <c r="H86" s="12"/>
      <c r="P86" s="7" t="s">
        <v>204</v>
      </c>
      <c r="Q86" s="8">
        <v>117336824</v>
      </c>
    </row>
    <row r="87" spans="1:20" x14ac:dyDescent="0.25">
      <c r="A87" s="12"/>
      <c r="B87" s="199" t="s">
        <v>214</v>
      </c>
      <c r="C87" s="200"/>
      <c r="D87" s="56">
        <f>+[3]BALANCE!C6</f>
        <v>51649</v>
      </c>
      <c r="E87" s="57"/>
      <c r="G87" s="55"/>
      <c r="H87" s="12"/>
      <c r="P87" s="7" t="s">
        <v>215</v>
      </c>
      <c r="Q87" s="8">
        <v>1359011051.3800001</v>
      </c>
    </row>
    <row r="88" spans="1:20" x14ac:dyDescent="0.25">
      <c r="A88" s="12"/>
      <c r="B88" s="186" t="s">
        <v>16</v>
      </c>
      <c r="C88" s="187"/>
      <c r="D88" s="56">
        <f>+D97</f>
        <v>103501670</v>
      </c>
      <c r="E88" s="57"/>
      <c r="G88" s="55"/>
      <c r="H88" s="12"/>
      <c r="P88" s="7" t="s">
        <v>216</v>
      </c>
      <c r="Q88" s="8">
        <v>1359011051.3800001</v>
      </c>
    </row>
    <row r="89" spans="1:20" x14ac:dyDescent="0.25">
      <c r="A89" s="12"/>
      <c r="B89" s="201" t="s">
        <v>217</v>
      </c>
      <c r="C89" s="202"/>
      <c r="D89" s="56">
        <f>+D108</f>
        <v>-722320868</v>
      </c>
      <c r="E89" s="57"/>
      <c r="G89" s="55"/>
      <c r="H89" s="12"/>
    </row>
    <row r="90" spans="1:20" x14ac:dyDescent="0.25">
      <c r="A90" s="12"/>
      <c r="B90" s="195" t="s">
        <v>218</v>
      </c>
      <c r="C90" s="196"/>
      <c r="D90" s="203">
        <f>SUM(D87:D89)</f>
        <v>-618767549</v>
      </c>
      <c r="E90" s="204"/>
      <c r="G90" s="55"/>
      <c r="H90" s="12"/>
    </row>
    <row r="91" spans="1:20" x14ac:dyDescent="0.25">
      <c r="A91" s="12"/>
      <c r="B91" s="59"/>
      <c r="C91" s="60"/>
      <c r="D91" s="61"/>
      <c r="E91" s="60"/>
      <c r="G91" s="55"/>
      <c r="H91" s="12"/>
    </row>
    <row r="92" spans="1:20" ht="33.75" customHeight="1" x14ac:dyDescent="0.25">
      <c r="A92" s="12"/>
      <c r="B92" s="195" t="s">
        <v>219</v>
      </c>
      <c r="C92" s="196"/>
      <c r="D92" s="205">
        <f>+D86</f>
        <v>44742</v>
      </c>
      <c r="E92" s="196"/>
      <c r="G92" s="55"/>
      <c r="H92" s="12"/>
    </row>
    <row r="93" spans="1:20" x14ac:dyDescent="0.25">
      <c r="A93" s="12"/>
      <c r="B93" s="186" t="s">
        <v>220</v>
      </c>
      <c r="C93" s="187"/>
      <c r="D93" s="56">
        <v>14751060</v>
      </c>
      <c r="E93" s="57"/>
      <c r="G93" s="55"/>
      <c r="H93" s="12"/>
    </row>
    <row r="94" spans="1:20" x14ac:dyDescent="0.25">
      <c r="A94" s="12"/>
      <c r="B94" s="186" t="s">
        <v>221</v>
      </c>
      <c r="C94" s="187"/>
      <c r="D94" s="56">
        <v>38886308</v>
      </c>
      <c r="E94" s="57"/>
      <c r="H94" s="12"/>
    </row>
    <row r="95" spans="1:20" x14ac:dyDescent="0.25">
      <c r="A95" s="12"/>
      <c r="B95" s="186" t="s">
        <v>222</v>
      </c>
      <c r="C95" s="187"/>
      <c r="D95" s="56">
        <v>13640311</v>
      </c>
      <c r="E95" s="57"/>
      <c r="H95" s="62"/>
      <c r="J95" s="63"/>
    </row>
    <row r="96" spans="1:20" x14ac:dyDescent="0.25">
      <c r="A96" s="12"/>
      <c r="B96" s="201" t="s">
        <v>223</v>
      </c>
      <c r="C96" s="202"/>
      <c r="D96" s="56">
        <v>36223991</v>
      </c>
      <c r="E96" s="57"/>
      <c r="H96" s="62"/>
    </row>
    <row r="97" spans="1:10" x14ac:dyDescent="0.25">
      <c r="A97" s="12"/>
      <c r="B97" s="195" t="s">
        <v>218</v>
      </c>
      <c r="C97" s="196"/>
      <c r="D97" s="203">
        <f>SUM(D93:D96)</f>
        <v>103501670</v>
      </c>
      <c r="E97" s="204"/>
      <c r="G97" s="55"/>
      <c r="H97" s="12"/>
    </row>
    <row r="98" spans="1:10" x14ac:dyDescent="0.25">
      <c r="A98" s="12"/>
      <c r="G98" s="55"/>
      <c r="H98" s="12"/>
    </row>
    <row r="99" spans="1:10" x14ac:dyDescent="0.25">
      <c r="A99" s="12"/>
      <c r="H99" s="12"/>
      <c r="I99" s="12"/>
    </row>
    <row r="100" spans="1:10" x14ac:dyDescent="0.25">
      <c r="A100" s="23" t="s">
        <v>224</v>
      </c>
      <c r="H100" s="12"/>
      <c r="I100" s="12"/>
    </row>
    <row r="101" spans="1:10" x14ac:dyDescent="0.25">
      <c r="A101" s="12"/>
      <c r="H101" s="12"/>
      <c r="I101" s="12"/>
    </row>
    <row r="102" spans="1:10" ht="14.25" customHeight="1" x14ac:dyDescent="0.25">
      <c r="A102" s="181" t="s">
        <v>225</v>
      </c>
      <c r="B102" s="181"/>
      <c r="C102" s="181"/>
      <c r="D102" s="181"/>
      <c r="E102" s="181"/>
      <c r="F102" s="181"/>
      <c r="G102" s="181"/>
      <c r="H102" s="181"/>
      <c r="I102" s="12"/>
    </row>
    <row r="103" spans="1:10" ht="14.25" customHeight="1" x14ac:dyDescent="0.25">
      <c r="A103" s="31"/>
      <c r="B103" s="31"/>
      <c r="C103" s="31"/>
      <c r="D103" s="31"/>
      <c r="E103" s="31"/>
      <c r="F103" s="31"/>
      <c r="G103" s="31"/>
      <c r="H103" s="31"/>
      <c r="I103" s="12"/>
    </row>
    <row r="104" spans="1:10" ht="14.25" customHeight="1" x14ac:dyDescent="0.25">
      <c r="A104" s="31"/>
      <c r="B104" s="64"/>
      <c r="C104" s="65"/>
      <c r="D104" s="66"/>
      <c r="E104" s="65"/>
      <c r="F104" s="31"/>
      <c r="G104" s="31"/>
      <c r="H104" s="31"/>
      <c r="I104" s="12"/>
    </row>
    <row r="105" spans="1:10" ht="14.25" customHeight="1" x14ac:dyDescent="0.25">
      <c r="A105" s="31"/>
      <c r="B105" s="67" t="s">
        <v>226</v>
      </c>
      <c r="C105" s="68"/>
      <c r="D105" s="69" t="s">
        <v>227</v>
      </c>
      <c r="E105" s="69" t="s">
        <v>228</v>
      </c>
      <c r="F105" s="31"/>
      <c r="G105" s="31"/>
      <c r="H105" s="31"/>
      <c r="I105" s="12"/>
    </row>
    <row r="106" spans="1:10" ht="14.25" customHeight="1" x14ac:dyDescent="0.25">
      <c r="A106" s="31"/>
      <c r="B106" s="70" t="s">
        <v>229</v>
      </c>
      <c r="C106" s="71"/>
      <c r="D106" s="72">
        <v>-541795248</v>
      </c>
      <c r="E106" s="72">
        <v>0</v>
      </c>
      <c r="F106" s="31"/>
      <c r="G106" s="31"/>
      <c r="H106" s="31"/>
      <c r="I106" s="12"/>
    </row>
    <row r="107" spans="1:10" ht="14.25" customHeight="1" x14ac:dyDescent="0.25">
      <c r="A107" s="31"/>
      <c r="B107" s="70" t="s">
        <v>230</v>
      </c>
      <c r="C107" s="73"/>
      <c r="D107" s="72">
        <v>-180525620</v>
      </c>
      <c r="E107" s="73">
        <v>0</v>
      </c>
      <c r="F107" s="31"/>
      <c r="G107" s="31"/>
      <c r="H107" s="31"/>
      <c r="I107" s="12"/>
    </row>
    <row r="108" spans="1:10" ht="14.25" customHeight="1" x14ac:dyDescent="0.25">
      <c r="A108" s="31"/>
      <c r="B108" s="74" t="s">
        <v>218</v>
      </c>
      <c r="C108" s="75"/>
      <c r="D108" s="76">
        <f>+D107+D106</f>
        <v>-722320868</v>
      </c>
      <c r="E108" s="76">
        <f>+E107+E106</f>
        <v>0</v>
      </c>
      <c r="F108" s="31"/>
      <c r="G108" s="31"/>
      <c r="H108" s="31"/>
      <c r="I108" s="12"/>
    </row>
    <row r="109" spans="1:10" ht="14.25" customHeight="1" x14ac:dyDescent="0.25">
      <c r="A109" s="31"/>
      <c r="B109" s="31"/>
      <c r="C109" s="31"/>
      <c r="D109" s="31"/>
      <c r="E109" s="31"/>
      <c r="F109" s="31"/>
      <c r="G109" s="31"/>
      <c r="H109" s="31"/>
      <c r="I109" s="12"/>
    </row>
    <row r="110" spans="1:10" x14ac:dyDescent="0.25">
      <c r="A110" s="23" t="s">
        <v>231</v>
      </c>
    </row>
    <row r="111" spans="1:10" x14ac:dyDescent="0.25">
      <c r="A111" s="12"/>
    </row>
    <row r="112" spans="1:10" x14ac:dyDescent="0.25">
      <c r="B112" s="209" t="s">
        <v>232</v>
      </c>
      <c r="C112" s="209"/>
      <c r="D112" s="209"/>
      <c r="E112" s="69" t="s">
        <v>227</v>
      </c>
      <c r="F112" s="69" t="s">
        <v>228</v>
      </c>
      <c r="G112" s="77"/>
      <c r="J112" s="24"/>
    </row>
    <row r="113" spans="1:16" x14ac:dyDescent="0.25">
      <c r="B113" s="70" t="s">
        <v>233</v>
      </c>
      <c r="C113" s="70"/>
      <c r="D113" s="70"/>
      <c r="E113" s="78">
        <v>0</v>
      </c>
      <c r="F113" s="78">
        <v>0</v>
      </c>
      <c r="G113" s="79"/>
      <c r="K113" s="210"/>
      <c r="L113" s="210"/>
      <c r="M113" s="210"/>
      <c r="N113" s="210"/>
      <c r="O113" s="210"/>
    </row>
    <row r="114" spans="1:16" x14ac:dyDescent="0.25">
      <c r="B114" s="70" t="s">
        <v>234</v>
      </c>
      <c r="C114" s="70"/>
      <c r="D114" s="70"/>
      <c r="E114" s="78">
        <v>0</v>
      </c>
      <c r="F114" s="78">
        <v>0</v>
      </c>
      <c r="G114" s="79"/>
      <c r="K114" s="80"/>
      <c r="L114" s="80"/>
      <c r="M114" s="80"/>
      <c r="N114" s="80"/>
      <c r="O114" s="80"/>
      <c r="P114" s="81"/>
    </row>
    <row r="115" spans="1:16" x14ac:dyDescent="0.25">
      <c r="B115" s="70" t="s">
        <v>235</v>
      </c>
      <c r="C115" s="70"/>
      <c r="D115" s="70"/>
      <c r="E115" s="78">
        <v>0</v>
      </c>
      <c r="F115" s="78">
        <v>0</v>
      </c>
      <c r="G115" s="79"/>
    </row>
    <row r="116" spans="1:16" x14ac:dyDescent="0.25">
      <c r="B116" s="70" t="s">
        <v>236</v>
      </c>
      <c r="C116" s="70"/>
      <c r="D116" s="70"/>
      <c r="E116" s="78">
        <v>0</v>
      </c>
      <c r="F116" s="78">
        <v>0</v>
      </c>
      <c r="G116" s="79"/>
    </row>
    <row r="117" spans="1:16" x14ac:dyDescent="0.25">
      <c r="B117" s="70" t="s">
        <v>237</v>
      </c>
      <c r="C117" s="70"/>
      <c r="D117" s="70"/>
      <c r="E117" s="78">
        <v>0</v>
      </c>
      <c r="F117" s="78">
        <v>0</v>
      </c>
      <c r="G117" s="79"/>
    </row>
    <row r="118" spans="1:16" x14ac:dyDescent="0.25">
      <c r="B118" s="70" t="s">
        <v>238</v>
      </c>
      <c r="C118" s="70"/>
      <c r="D118" s="70"/>
      <c r="E118" s="78">
        <v>0</v>
      </c>
      <c r="F118" s="78">
        <f>+E118</f>
        <v>0</v>
      </c>
      <c r="G118" s="79"/>
    </row>
    <row r="119" spans="1:16" x14ac:dyDescent="0.25">
      <c r="B119" s="209" t="s">
        <v>239</v>
      </c>
      <c r="C119" s="209"/>
      <c r="D119" s="209"/>
      <c r="E119" s="82">
        <f>SUM(E113:E118)</f>
        <v>0</v>
      </c>
      <c r="F119" s="82">
        <f>SUM(F113:F118)</f>
        <v>0</v>
      </c>
      <c r="G119" s="83"/>
    </row>
    <row r="120" spans="1:16" x14ac:dyDescent="0.25">
      <c r="A120" s="12"/>
    </row>
    <row r="121" spans="1:16" x14ac:dyDescent="0.25">
      <c r="A121" s="23" t="s">
        <v>240</v>
      </c>
      <c r="I121" s="1" t="str">
        <f>PROPER(B121)</f>
        <v/>
      </c>
    </row>
    <row r="122" spans="1:16" x14ac:dyDescent="0.25">
      <c r="A122" s="12"/>
      <c r="I122" s="1" t="str">
        <f>PROPER(B122)</f>
        <v/>
      </c>
    </row>
    <row r="123" spans="1:16" x14ac:dyDescent="0.25">
      <c r="B123" s="209" t="s">
        <v>232</v>
      </c>
      <c r="C123" s="209"/>
      <c r="D123" s="209"/>
      <c r="E123" s="69" t="s">
        <v>227</v>
      </c>
      <c r="F123" s="69" t="s">
        <v>228</v>
      </c>
      <c r="G123" s="77"/>
    </row>
    <row r="124" spans="1:16" x14ac:dyDescent="0.25">
      <c r="B124" s="70" t="s">
        <v>241</v>
      </c>
      <c r="C124" s="70"/>
      <c r="D124" s="70"/>
      <c r="E124" s="78">
        <v>0</v>
      </c>
      <c r="F124" s="78">
        <v>0</v>
      </c>
      <c r="G124" s="79"/>
    </row>
    <row r="125" spans="1:16" x14ac:dyDescent="0.25">
      <c r="B125" s="70" t="s">
        <v>241</v>
      </c>
      <c r="C125" s="70"/>
      <c r="D125" s="70"/>
      <c r="E125" s="78">
        <v>0</v>
      </c>
      <c r="F125" s="78">
        <v>0</v>
      </c>
      <c r="G125" s="79"/>
    </row>
    <row r="126" spans="1:16" x14ac:dyDescent="0.25">
      <c r="B126" s="70" t="s">
        <v>241</v>
      </c>
      <c r="C126" s="70"/>
      <c r="D126" s="70"/>
      <c r="E126" s="78">
        <v>0</v>
      </c>
      <c r="F126" s="78">
        <v>0</v>
      </c>
      <c r="G126" s="79"/>
    </row>
    <row r="127" spans="1:16" x14ac:dyDescent="0.25">
      <c r="B127" s="70" t="s">
        <v>242</v>
      </c>
      <c r="C127" s="70"/>
      <c r="D127" s="70"/>
      <c r="E127" s="78">
        <v>0</v>
      </c>
      <c r="F127" s="78">
        <v>0</v>
      </c>
      <c r="G127" s="79"/>
    </row>
    <row r="128" spans="1:16" x14ac:dyDescent="0.25">
      <c r="B128" s="209" t="s">
        <v>243</v>
      </c>
      <c r="C128" s="209"/>
      <c r="D128" s="209"/>
      <c r="E128" s="82">
        <f>SUM(E124:E127)</f>
        <v>0</v>
      </c>
      <c r="F128" s="82">
        <f>SUM(F124:F127)</f>
        <v>0</v>
      </c>
      <c r="G128" s="83"/>
    </row>
    <row r="129" spans="1:9" x14ac:dyDescent="0.25">
      <c r="B129" s="84"/>
      <c r="C129" s="85"/>
      <c r="D129" s="85"/>
      <c r="E129" s="85"/>
      <c r="F129" s="85"/>
      <c r="G129" s="85"/>
      <c r="I129" s="1" t="str">
        <f>PROPER(B129)</f>
        <v/>
      </c>
    </row>
    <row r="130" spans="1:9" x14ac:dyDescent="0.25">
      <c r="A130" s="23" t="s">
        <v>244</v>
      </c>
      <c r="I130" s="1" t="str">
        <f>PROPER(B130)</f>
        <v/>
      </c>
    </row>
    <row r="131" spans="1:9" x14ac:dyDescent="0.25">
      <c r="A131" s="12"/>
      <c r="I131" s="1" t="str">
        <f>PROPER(B131)</f>
        <v/>
      </c>
    </row>
    <row r="132" spans="1:9" x14ac:dyDescent="0.25">
      <c r="B132" s="209" t="s">
        <v>232</v>
      </c>
      <c r="C132" s="209"/>
      <c r="D132" s="209"/>
      <c r="E132" s="86" t="str">
        <f>+E123</f>
        <v>CORTO PLAZO</v>
      </c>
      <c r="F132" s="69" t="s">
        <v>228</v>
      </c>
    </row>
    <row r="133" spans="1:9" x14ac:dyDescent="0.25">
      <c r="B133" s="70" t="s">
        <v>245</v>
      </c>
      <c r="C133" s="70"/>
      <c r="D133" s="70"/>
      <c r="E133" s="78">
        <v>0</v>
      </c>
      <c r="F133" s="78">
        <v>7120000000</v>
      </c>
    </row>
    <row r="134" spans="1:9" x14ac:dyDescent="0.25">
      <c r="B134" s="70" t="s">
        <v>246</v>
      </c>
      <c r="C134" s="70"/>
      <c r="D134" s="70"/>
      <c r="E134" s="78">
        <v>0</v>
      </c>
      <c r="F134" s="78">
        <v>1369012727</v>
      </c>
    </row>
    <row r="135" spans="1:9" x14ac:dyDescent="0.25">
      <c r="B135" s="70" t="s">
        <v>247</v>
      </c>
      <c r="C135" s="70"/>
      <c r="D135" s="70"/>
      <c r="E135" s="78">
        <v>0</v>
      </c>
      <c r="F135" s="78">
        <v>-37445794</v>
      </c>
    </row>
    <row r="136" spans="1:9" x14ac:dyDescent="0.25">
      <c r="B136" s="70" t="s">
        <v>248</v>
      </c>
      <c r="C136" s="70"/>
      <c r="D136" s="70"/>
      <c r="E136" s="78">
        <v>0</v>
      </c>
      <c r="F136" s="78">
        <v>182000000</v>
      </c>
    </row>
    <row r="137" spans="1:9" x14ac:dyDescent="0.25">
      <c r="B137" s="70"/>
      <c r="C137" s="70"/>
      <c r="D137" s="70"/>
      <c r="E137" s="78">
        <v>0</v>
      </c>
      <c r="F137" s="78">
        <v>0</v>
      </c>
    </row>
    <row r="138" spans="1:9" x14ac:dyDescent="0.25">
      <c r="B138" s="70"/>
      <c r="C138" s="70"/>
      <c r="D138" s="70"/>
      <c r="E138" s="78">
        <v>0</v>
      </c>
      <c r="F138" s="78">
        <f t="shared" ref="F138" si="1">+E138</f>
        <v>0</v>
      </c>
    </row>
    <row r="139" spans="1:9" x14ac:dyDescent="0.25">
      <c r="B139" s="209" t="s">
        <v>239</v>
      </c>
      <c r="C139" s="209"/>
      <c r="D139" s="209"/>
      <c r="E139" s="82">
        <f>SUM(E133:E138)</f>
        <v>0</v>
      </c>
      <c r="F139" s="82">
        <f>SUM(F133:F138)</f>
        <v>8633566933</v>
      </c>
      <c r="H139" s="12"/>
    </row>
    <row r="140" spans="1:9" x14ac:dyDescent="0.25">
      <c r="A140" s="12"/>
      <c r="H140" s="12"/>
      <c r="I140" s="1" t="str">
        <f>PROPER(B140)</f>
        <v/>
      </c>
    </row>
    <row r="141" spans="1:9" ht="13.95" customHeight="1" x14ac:dyDescent="0.25">
      <c r="A141" s="23" t="s">
        <v>249</v>
      </c>
      <c r="B141" s="23"/>
      <c r="C141" s="23"/>
      <c r="D141" s="23"/>
      <c r="E141" s="23"/>
      <c r="F141" s="23"/>
      <c r="G141" s="23"/>
      <c r="H141" s="23"/>
      <c r="I141" s="1" t="str">
        <f>PROPER(B141)</f>
        <v/>
      </c>
    </row>
    <row r="142" spans="1:9" x14ac:dyDescent="0.25">
      <c r="A142" s="12"/>
      <c r="H142" s="12"/>
      <c r="I142" s="1" t="str">
        <f>PROPER(B142)</f>
        <v/>
      </c>
    </row>
    <row r="143" spans="1:9" x14ac:dyDescent="0.25">
      <c r="A143" s="12"/>
      <c r="B143" s="209" t="s">
        <v>250</v>
      </c>
      <c r="C143" s="209"/>
      <c r="D143" s="209"/>
      <c r="E143" s="209"/>
      <c r="F143" s="69" t="s">
        <v>227</v>
      </c>
      <c r="G143" s="69" t="s">
        <v>228</v>
      </c>
      <c r="H143" s="12"/>
    </row>
    <row r="144" spans="1:9" x14ac:dyDescent="0.25">
      <c r="A144" s="12"/>
      <c r="B144" s="206" t="s">
        <v>251</v>
      </c>
      <c r="C144" s="207"/>
      <c r="D144" s="207"/>
      <c r="E144" s="208"/>
      <c r="F144" s="73">
        <v>554495001</v>
      </c>
      <c r="G144" s="73">
        <v>0</v>
      </c>
      <c r="H144" s="12"/>
    </row>
    <row r="145" spans="1:12" x14ac:dyDescent="0.25">
      <c r="A145" s="12"/>
      <c r="B145" s="206" t="s">
        <v>252</v>
      </c>
      <c r="C145" s="207"/>
      <c r="D145" s="207"/>
      <c r="E145" s="208"/>
      <c r="F145" s="73">
        <v>0</v>
      </c>
      <c r="G145" s="73">
        <v>0</v>
      </c>
      <c r="H145" s="12"/>
    </row>
    <row r="146" spans="1:12" x14ac:dyDescent="0.25">
      <c r="A146" s="12"/>
      <c r="B146" s="87" t="s">
        <v>33</v>
      </c>
      <c r="C146" s="88"/>
      <c r="D146" s="88"/>
      <c r="E146" s="89"/>
      <c r="F146" s="73">
        <v>2017843470</v>
      </c>
      <c r="G146" s="73">
        <v>0</v>
      </c>
      <c r="H146" s="12"/>
    </row>
    <row r="147" spans="1:12" x14ac:dyDescent="0.25">
      <c r="A147" s="12"/>
      <c r="B147" s="206" t="s">
        <v>253</v>
      </c>
      <c r="C147" s="207"/>
      <c r="D147" s="207"/>
      <c r="E147" s="208"/>
      <c r="F147" s="73">
        <v>52854794</v>
      </c>
      <c r="G147" s="73">
        <v>0</v>
      </c>
      <c r="H147" s="12"/>
    </row>
    <row r="148" spans="1:12" x14ac:dyDescent="0.25">
      <c r="A148" s="12"/>
      <c r="B148" s="206" t="s">
        <v>254</v>
      </c>
      <c r="C148" s="207"/>
      <c r="D148" s="207"/>
      <c r="E148" s="208"/>
      <c r="F148" s="73">
        <v>80484164</v>
      </c>
      <c r="G148" s="73">
        <v>0</v>
      </c>
      <c r="H148" s="12"/>
    </row>
    <row r="149" spans="1:12" x14ac:dyDescent="0.25">
      <c r="A149" s="12"/>
      <c r="B149" s="206" t="s">
        <v>255</v>
      </c>
      <c r="C149" s="207"/>
      <c r="D149" s="207"/>
      <c r="E149" s="208"/>
      <c r="F149" s="73">
        <v>1545101943</v>
      </c>
      <c r="G149" s="73">
        <v>0</v>
      </c>
      <c r="H149" s="12"/>
    </row>
    <row r="150" spans="1:12" x14ac:dyDescent="0.25">
      <c r="A150" s="12"/>
      <c r="B150" s="206" t="s">
        <v>256</v>
      </c>
      <c r="C150" s="207"/>
      <c r="D150" s="207"/>
      <c r="E150" s="208"/>
      <c r="F150" s="73">
        <v>0</v>
      </c>
      <c r="G150" s="73">
        <v>0</v>
      </c>
      <c r="H150" s="12"/>
    </row>
    <row r="151" spans="1:12" x14ac:dyDescent="0.25">
      <c r="A151" s="12"/>
      <c r="B151" s="206" t="s">
        <v>257</v>
      </c>
      <c r="C151" s="207"/>
      <c r="D151" s="207"/>
      <c r="E151" s="208"/>
      <c r="F151" s="73">
        <f>+[3]BALANCE!C31</f>
        <v>3302554</v>
      </c>
      <c r="G151" s="73">
        <v>0</v>
      </c>
      <c r="H151" s="12"/>
    </row>
    <row r="152" spans="1:12" x14ac:dyDescent="0.25">
      <c r="A152" s="12"/>
      <c r="B152" s="206" t="s">
        <v>258</v>
      </c>
      <c r="C152" s="207"/>
      <c r="D152" s="207"/>
      <c r="E152" s="208"/>
      <c r="F152" s="73">
        <v>175603904</v>
      </c>
      <c r="G152" s="73">
        <v>0</v>
      </c>
      <c r="H152" s="12"/>
    </row>
    <row r="153" spans="1:12" x14ac:dyDescent="0.25">
      <c r="A153" s="12"/>
      <c r="B153" s="90" t="s">
        <v>259</v>
      </c>
      <c r="C153" s="91"/>
      <c r="D153" s="91"/>
      <c r="E153" s="92"/>
      <c r="F153" s="73">
        <v>4967204</v>
      </c>
      <c r="G153" s="73"/>
      <c r="H153" s="12"/>
    </row>
    <row r="154" spans="1:12" x14ac:dyDescent="0.25">
      <c r="A154" s="12"/>
      <c r="B154" s="195" t="s">
        <v>218</v>
      </c>
      <c r="C154" s="211"/>
      <c r="D154" s="211"/>
      <c r="E154" s="196"/>
      <c r="F154" s="76">
        <f>SUM(F144:F153)</f>
        <v>4434653034</v>
      </c>
      <c r="G154" s="76">
        <f>SUM(G144:G152)</f>
        <v>0</v>
      </c>
      <c r="H154" s="55"/>
      <c r="I154" s="63"/>
    </row>
    <row r="155" spans="1:12" x14ac:dyDescent="0.25">
      <c r="A155" s="12"/>
      <c r="G155" s="2">
        <v>0</v>
      </c>
      <c r="H155" s="12"/>
    </row>
    <row r="156" spans="1:12" x14ac:dyDescent="0.25">
      <c r="A156" s="23" t="s">
        <v>260</v>
      </c>
    </row>
    <row r="158" spans="1:12" x14ac:dyDescent="0.25">
      <c r="B158" s="214" t="s">
        <v>261</v>
      </c>
      <c r="C158" s="212" t="s">
        <v>262</v>
      </c>
      <c r="D158" s="212"/>
      <c r="E158" s="212"/>
      <c r="F158" s="212"/>
      <c r="G158" s="212"/>
      <c r="H158" s="212" t="s">
        <v>263</v>
      </c>
      <c r="I158" s="212"/>
      <c r="J158" s="212"/>
      <c r="K158" s="213"/>
      <c r="L158" s="212" t="s">
        <v>264</v>
      </c>
    </row>
    <row r="159" spans="1:12" ht="53.25" customHeight="1" x14ac:dyDescent="0.25">
      <c r="B159" s="215"/>
      <c r="C159" s="69" t="s">
        <v>265</v>
      </c>
      <c r="D159" s="69" t="s">
        <v>266</v>
      </c>
      <c r="E159" s="69" t="s">
        <v>267</v>
      </c>
      <c r="F159" s="69" t="s">
        <v>268</v>
      </c>
      <c r="G159" s="69" t="s">
        <v>269</v>
      </c>
      <c r="H159" s="93" t="s">
        <v>263</v>
      </c>
      <c r="I159" s="93" t="s">
        <v>266</v>
      </c>
      <c r="J159" s="93" t="s">
        <v>267</v>
      </c>
      <c r="K159" s="93" t="s">
        <v>270</v>
      </c>
      <c r="L159" s="212"/>
    </row>
    <row r="160" spans="1:12" x14ac:dyDescent="0.25">
      <c r="B160" s="94" t="s">
        <v>271</v>
      </c>
      <c r="C160" s="95">
        <v>255181437</v>
      </c>
      <c r="D160" s="96">
        <f>+G160-C160</f>
        <v>0</v>
      </c>
      <c r="E160" s="95"/>
      <c r="F160" s="95"/>
      <c r="G160" s="95">
        <f>+Q48</f>
        <v>255181437</v>
      </c>
      <c r="H160" s="97"/>
      <c r="I160" s="97">
        <v>39958069</v>
      </c>
      <c r="J160" s="97">
        <v>0</v>
      </c>
      <c r="K160" s="97">
        <f>+'[3]CUADRO 2021'!U13</f>
        <v>39958068.960000001</v>
      </c>
      <c r="L160" s="97">
        <f>+G160-K160</f>
        <v>215223368.03999999</v>
      </c>
    </row>
    <row r="161" spans="1:20" x14ac:dyDescent="0.25">
      <c r="B161" s="94" t="s">
        <v>272</v>
      </c>
      <c r="C161" s="95">
        <v>1159091</v>
      </c>
      <c r="D161" s="98">
        <v>0</v>
      </c>
      <c r="E161" s="95">
        <v>0</v>
      </c>
      <c r="F161" s="95">
        <v>0</v>
      </c>
      <c r="G161" s="95">
        <f>+Q49</f>
        <v>1159091</v>
      </c>
      <c r="H161" s="97">
        <v>0</v>
      </c>
      <c r="I161" s="97">
        <v>0</v>
      </c>
      <c r="J161" s="97">
        <v>0</v>
      </c>
      <c r="K161" s="97">
        <f t="shared" ref="K161:K164" si="2">+I161</f>
        <v>0</v>
      </c>
      <c r="L161" s="97">
        <f>+G161-K161</f>
        <v>1159091</v>
      </c>
    </row>
    <row r="162" spans="1:20" x14ac:dyDescent="0.25">
      <c r="B162" s="94" t="s">
        <v>273</v>
      </c>
      <c r="C162" s="95">
        <v>3000000</v>
      </c>
      <c r="D162" s="98">
        <f>+G162-C162</f>
        <v>972727</v>
      </c>
      <c r="E162" s="95">
        <v>0</v>
      </c>
      <c r="F162" s="95">
        <v>0</v>
      </c>
      <c r="G162" s="95">
        <v>3972727</v>
      </c>
      <c r="H162" s="97">
        <v>0</v>
      </c>
      <c r="I162" s="97">
        <v>675000</v>
      </c>
      <c r="J162" s="97">
        <v>0</v>
      </c>
      <c r="K162" s="97">
        <f t="shared" si="2"/>
        <v>675000</v>
      </c>
      <c r="L162" s="97">
        <f t="shared" ref="L162:L166" si="3">+G162-K162</f>
        <v>3297727</v>
      </c>
    </row>
    <row r="163" spans="1:20" x14ac:dyDescent="0.25">
      <c r="B163" s="94" t="s">
        <v>122</v>
      </c>
      <c r="C163" s="95">
        <v>21934159</v>
      </c>
      <c r="D163" s="95">
        <f>+G163-C163</f>
        <v>13741782</v>
      </c>
      <c r="E163" s="95">
        <v>0</v>
      </c>
      <c r="F163" s="95">
        <v>0</v>
      </c>
      <c r="G163" s="95">
        <v>35675941</v>
      </c>
      <c r="H163" s="97">
        <v>0</v>
      </c>
      <c r="I163" s="97">
        <v>5676087</v>
      </c>
      <c r="J163" s="97">
        <v>0</v>
      </c>
      <c r="K163" s="97">
        <f t="shared" si="2"/>
        <v>5676087</v>
      </c>
      <c r="L163" s="97">
        <f t="shared" si="3"/>
        <v>29999854</v>
      </c>
    </row>
    <row r="164" spans="1:20" x14ac:dyDescent="0.25">
      <c r="B164" s="94" t="s">
        <v>274</v>
      </c>
      <c r="C164" s="95">
        <v>1590909</v>
      </c>
      <c r="D164" s="95">
        <v>0</v>
      </c>
      <c r="E164" s="95">
        <v>0</v>
      </c>
      <c r="F164" s="95">
        <v>0</v>
      </c>
      <c r="G164" s="95">
        <v>10454545</v>
      </c>
      <c r="H164" s="97">
        <v>0</v>
      </c>
      <c r="I164" s="97">
        <v>0</v>
      </c>
      <c r="J164" s="97">
        <v>0</v>
      </c>
      <c r="K164" s="97">
        <f t="shared" si="2"/>
        <v>0</v>
      </c>
      <c r="L164" s="97">
        <f t="shared" si="3"/>
        <v>10454545</v>
      </c>
    </row>
    <row r="165" spans="1:20" x14ac:dyDescent="0.25">
      <c r="B165" s="94" t="s">
        <v>275</v>
      </c>
      <c r="C165" s="95">
        <v>0</v>
      </c>
      <c r="D165" s="95">
        <v>40909091</v>
      </c>
      <c r="E165" s="95"/>
      <c r="F165" s="95"/>
      <c r="G165" s="95">
        <f>+D165</f>
        <v>40909091</v>
      </c>
      <c r="H165" s="97"/>
      <c r="I165" s="97"/>
      <c r="J165" s="97">
        <v>0</v>
      </c>
      <c r="K165" s="97"/>
      <c r="L165" s="97">
        <f t="shared" si="3"/>
        <v>40909091</v>
      </c>
    </row>
    <row r="166" spans="1:20" x14ac:dyDescent="0.25">
      <c r="B166" s="94" t="s">
        <v>276</v>
      </c>
      <c r="C166" s="95">
        <v>0</v>
      </c>
      <c r="D166" s="95">
        <v>0</v>
      </c>
      <c r="E166" s="95">
        <v>0</v>
      </c>
      <c r="F166" s="95">
        <v>0</v>
      </c>
      <c r="G166" s="95">
        <v>1788181</v>
      </c>
      <c r="H166" s="97">
        <v>0</v>
      </c>
      <c r="I166" s="97">
        <v>0</v>
      </c>
      <c r="J166" s="97">
        <v>0</v>
      </c>
      <c r="K166" s="97">
        <v>0</v>
      </c>
      <c r="L166" s="97">
        <f t="shared" si="3"/>
        <v>1788181</v>
      </c>
    </row>
    <row r="167" spans="1:20" x14ac:dyDescent="0.25">
      <c r="B167" s="99" t="s">
        <v>218</v>
      </c>
      <c r="C167" s="100">
        <f>SUM(C160:C166)</f>
        <v>282865596</v>
      </c>
      <c r="D167" s="100">
        <f t="shared" ref="D167:L167" si="4">SUM(D160:D166)</f>
        <v>55623600</v>
      </c>
      <c r="E167" s="100">
        <f t="shared" si="4"/>
        <v>0</v>
      </c>
      <c r="F167" s="100">
        <f t="shared" si="4"/>
        <v>0</v>
      </c>
      <c r="G167" s="100">
        <f>SUM(G160:G166)</f>
        <v>349141013</v>
      </c>
      <c r="H167" s="100">
        <f t="shared" si="4"/>
        <v>0</v>
      </c>
      <c r="I167" s="100">
        <f t="shared" si="4"/>
        <v>46309156</v>
      </c>
      <c r="J167" s="100">
        <f t="shared" si="4"/>
        <v>0</v>
      </c>
      <c r="K167" s="101">
        <f t="shared" si="4"/>
        <v>46309155.960000001</v>
      </c>
      <c r="L167" s="101">
        <f t="shared" si="4"/>
        <v>302831857.03999996</v>
      </c>
      <c r="N167" s="102"/>
      <c r="O167" s="103"/>
    </row>
    <row r="168" spans="1:20" x14ac:dyDescent="0.25">
      <c r="L168" s="102"/>
      <c r="N168" s="1" t="str">
        <f t="shared" ref="N168:N192" si="5">PROPER(B168)</f>
        <v/>
      </c>
    </row>
    <row r="169" spans="1:20" x14ac:dyDescent="0.25">
      <c r="A169" s="23" t="s">
        <v>277</v>
      </c>
      <c r="L169" s="63"/>
      <c r="N169" s="1" t="str">
        <f t="shared" si="5"/>
        <v/>
      </c>
    </row>
    <row r="170" spans="1:20" x14ac:dyDescent="0.25">
      <c r="N170" s="1" t="str">
        <f t="shared" si="5"/>
        <v/>
      </c>
    </row>
    <row r="171" spans="1:20" s="2" customFormat="1" x14ac:dyDescent="0.25">
      <c r="A171" s="32"/>
      <c r="B171" s="28" t="s">
        <v>278</v>
      </c>
      <c r="C171" s="25" t="s">
        <v>279</v>
      </c>
      <c r="D171" s="25" t="s">
        <v>280</v>
      </c>
      <c r="E171" s="25" t="s">
        <v>281</v>
      </c>
      <c r="F171" s="25" t="s">
        <v>282</v>
      </c>
      <c r="H171" s="1"/>
      <c r="I171" s="1"/>
      <c r="J171" s="1"/>
      <c r="K171" s="1"/>
      <c r="L171" s="1"/>
      <c r="M171" s="1"/>
      <c r="N171" s="1"/>
      <c r="O171" s="1"/>
      <c r="P171" s="58"/>
      <c r="Q171" s="104"/>
      <c r="S171" s="105"/>
      <c r="T171" s="105"/>
    </row>
    <row r="172" spans="1:20" s="2" customFormat="1" x14ac:dyDescent="0.25">
      <c r="A172" s="32"/>
      <c r="B172" s="50" t="s">
        <v>136</v>
      </c>
      <c r="C172" s="106">
        <v>4048331</v>
      </c>
      <c r="D172" s="106">
        <v>0</v>
      </c>
      <c r="E172" s="106">
        <v>-2024165</v>
      </c>
      <c r="F172" s="106">
        <f>+C172+E172</f>
        <v>2024166</v>
      </c>
      <c r="H172" s="1"/>
      <c r="I172" s="1"/>
      <c r="J172" s="1"/>
      <c r="K172" s="1"/>
      <c r="L172" s="1"/>
      <c r="M172" s="1"/>
      <c r="N172" s="1"/>
      <c r="O172" s="1"/>
      <c r="P172" s="58"/>
      <c r="Q172" s="104"/>
      <c r="S172" s="105"/>
      <c r="T172" s="105"/>
    </row>
    <row r="173" spans="1:20" s="2" customFormat="1" x14ac:dyDescent="0.25">
      <c r="A173" s="32"/>
      <c r="B173" s="50" t="s">
        <v>283</v>
      </c>
      <c r="C173" s="106">
        <v>0</v>
      </c>
      <c r="D173" s="106">
        <v>0</v>
      </c>
      <c r="E173" s="106">
        <v>0</v>
      </c>
      <c r="F173" s="106">
        <f>+C173+D173-E173</f>
        <v>0</v>
      </c>
      <c r="H173" s="1"/>
      <c r="I173" s="1"/>
      <c r="J173" s="1"/>
      <c r="K173" s="1"/>
      <c r="L173" s="1"/>
      <c r="M173" s="1"/>
      <c r="N173" s="1"/>
      <c r="O173" s="1"/>
      <c r="P173" s="58"/>
      <c r="Q173" s="104"/>
      <c r="S173" s="105"/>
      <c r="T173" s="105"/>
    </row>
    <row r="174" spans="1:20" s="2" customFormat="1" x14ac:dyDescent="0.25">
      <c r="A174" s="1"/>
      <c r="B174" s="107" t="s">
        <v>284</v>
      </c>
      <c r="C174" s="108">
        <f>SUM(C172:C173)</f>
        <v>4048331</v>
      </c>
      <c r="D174" s="108">
        <f>SUM(D172:D173)</f>
        <v>0</v>
      </c>
      <c r="E174" s="108">
        <f>SUM(E172:E173)</f>
        <v>-2024165</v>
      </c>
      <c r="F174" s="108">
        <f>SUM(F172:F173)</f>
        <v>2024166</v>
      </c>
      <c r="H174" s="1"/>
      <c r="I174" s="1"/>
      <c r="J174" s="1"/>
      <c r="K174" s="1"/>
      <c r="L174" s="1"/>
      <c r="M174" s="1"/>
      <c r="N174" s="1"/>
      <c r="O174" s="1"/>
      <c r="P174" s="58"/>
      <c r="Q174" s="104"/>
      <c r="S174" s="105"/>
      <c r="T174" s="105"/>
    </row>
    <row r="175" spans="1:20" s="2" customFormat="1" hidden="1" x14ac:dyDescent="0.25">
      <c r="A175" s="1"/>
      <c r="B175" s="107" t="s">
        <v>285</v>
      </c>
      <c r="C175" s="108">
        <v>28353133</v>
      </c>
      <c r="D175" s="108">
        <v>0</v>
      </c>
      <c r="E175" s="108">
        <v>12631374</v>
      </c>
      <c r="F175" s="108">
        <f>+C175-E175</f>
        <v>15721759</v>
      </c>
      <c r="H175" s="1"/>
      <c r="I175" s="1"/>
      <c r="J175" s="1"/>
      <c r="K175" s="1"/>
      <c r="L175" s="1"/>
      <c r="M175" s="1"/>
      <c r="N175" s="1" t="str">
        <f t="shared" si="5"/>
        <v>Total Ejercicio Anterior</v>
      </c>
      <c r="O175" s="1"/>
      <c r="P175" s="58"/>
      <c r="Q175" s="104"/>
      <c r="S175" s="105"/>
      <c r="T175" s="105"/>
    </row>
    <row r="176" spans="1:20" s="2" customFormat="1" x14ac:dyDescent="0.25">
      <c r="A176" s="1"/>
      <c r="B176" s="1"/>
      <c r="C176" s="109"/>
      <c r="D176" s="109"/>
      <c r="E176" s="109"/>
      <c r="F176" s="109"/>
      <c r="H176" s="1"/>
      <c r="I176" s="1"/>
      <c r="J176" s="1"/>
      <c r="K176" s="1"/>
      <c r="L176" s="1"/>
      <c r="M176" s="1"/>
      <c r="N176" s="1" t="str">
        <f t="shared" si="5"/>
        <v/>
      </c>
      <c r="O176" s="1"/>
      <c r="P176" s="58"/>
      <c r="Q176" s="104"/>
      <c r="S176" s="105"/>
      <c r="T176" s="105"/>
    </row>
    <row r="177" spans="1:20" s="2" customFormat="1" x14ac:dyDescent="0.25">
      <c r="A177" s="23" t="s">
        <v>286</v>
      </c>
      <c r="B177" s="1"/>
      <c r="H177" s="1"/>
      <c r="I177" s="1"/>
      <c r="J177" s="1"/>
      <c r="K177" s="1"/>
      <c r="L177" s="1"/>
      <c r="M177" s="1"/>
      <c r="N177" s="1" t="str">
        <f t="shared" si="5"/>
        <v/>
      </c>
      <c r="O177" s="1"/>
      <c r="P177" s="58"/>
      <c r="Q177" s="104"/>
      <c r="S177" s="105"/>
      <c r="T177" s="105"/>
    </row>
    <row r="178" spans="1:20" x14ac:dyDescent="0.25">
      <c r="N178" s="1" t="str">
        <f t="shared" si="5"/>
        <v/>
      </c>
    </row>
    <row r="179" spans="1:20" s="2" customFormat="1" ht="15" customHeight="1" x14ac:dyDescent="0.25">
      <c r="A179" s="1"/>
      <c r="B179" s="195" t="s">
        <v>287</v>
      </c>
      <c r="C179" s="196"/>
      <c r="D179" s="110" t="s">
        <v>227</v>
      </c>
      <c r="E179" s="110" t="s">
        <v>228</v>
      </c>
      <c r="H179" s="1"/>
      <c r="I179" s="1"/>
      <c r="J179" s="1"/>
      <c r="K179" s="1"/>
      <c r="L179" s="1"/>
      <c r="M179" s="1"/>
      <c r="N179" s="1"/>
      <c r="O179" s="1"/>
      <c r="P179" s="58"/>
      <c r="Q179" s="104"/>
      <c r="S179" s="105"/>
      <c r="T179" s="105"/>
    </row>
    <row r="180" spans="1:20" s="2" customFormat="1" x14ac:dyDescent="0.25">
      <c r="A180" s="1"/>
      <c r="B180" s="206" t="s">
        <v>141</v>
      </c>
      <c r="C180" s="208"/>
      <c r="D180" s="111">
        <v>0</v>
      </c>
      <c r="E180" s="111">
        <v>16819376</v>
      </c>
      <c r="H180" s="1"/>
      <c r="I180" s="1"/>
      <c r="J180" s="1"/>
      <c r="K180" s="1"/>
      <c r="L180" s="1"/>
      <c r="M180" s="1"/>
      <c r="N180" s="1"/>
      <c r="O180" s="1"/>
      <c r="P180" s="58"/>
      <c r="Q180" s="104"/>
      <c r="S180" s="105"/>
      <c r="T180" s="105"/>
    </row>
    <row r="181" spans="1:20" s="2" customFormat="1" x14ac:dyDescent="0.25">
      <c r="A181" s="1"/>
      <c r="B181" s="206" t="s">
        <v>288</v>
      </c>
      <c r="C181" s="208"/>
      <c r="D181" s="111">
        <v>0</v>
      </c>
      <c r="E181" s="111">
        <v>0</v>
      </c>
      <c r="H181" s="1"/>
      <c r="I181" s="1"/>
      <c r="J181" s="1"/>
      <c r="K181" s="1"/>
      <c r="L181" s="1"/>
      <c r="M181" s="1"/>
      <c r="N181" s="1"/>
      <c r="O181" s="1"/>
      <c r="P181" s="58"/>
      <c r="Q181" s="104"/>
      <c r="S181" s="105"/>
      <c r="T181" s="105"/>
    </row>
    <row r="182" spans="1:20" s="2" customFormat="1" x14ac:dyDescent="0.25">
      <c r="A182" s="1"/>
      <c r="B182" s="206" t="s">
        <v>289</v>
      </c>
      <c r="C182" s="208"/>
      <c r="D182" s="111">
        <v>0</v>
      </c>
      <c r="E182" s="111">
        <v>0</v>
      </c>
      <c r="H182" s="1"/>
      <c r="I182" s="1"/>
      <c r="J182" s="1"/>
      <c r="K182" s="1"/>
      <c r="L182" s="1"/>
      <c r="M182" s="1"/>
      <c r="N182" s="1"/>
      <c r="O182" s="1"/>
      <c r="P182" s="58"/>
      <c r="Q182" s="104"/>
      <c r="S182" s="105"/>
      <c r="T182" s="105"/>
    </row>
    <row r="183" spans="1:20" s="2" customFormat="1" x14ac:dyDescent="0.25">
      <c r="A183" s="1"/>
      <c r="B183" s="206" t="s">
        <v>290</v>
      </c>
      <c r="C183" s="208"/>
      <c r="D183" s="111">
        <v>0</v>
      </c>
      <c r="E183" s="111">
        <v>-3867782</v>
      </c>
      <c r="F183" s="102"/>
      <c r="H183" s="1"/>
      <c r="I183" s="1"/>
      <c r="J183" s="1"/>
      <c r="K183" s="1"/>
      <c r="L183" s="1"/>
      <c r="M183" s="1"/>
      <c r="N183" s="1"/>
      <c r="O183" s="1"/>
      <c r="P183" s="58"/>
      <c r="Q183" s="104"/>
      <c r="S183" s="105"/>
      <c r="T183" s="105"/>
    </row>
    <row r="184" spans="1:20" s="2" customFormat="1" x14ac:dyDescent="0.25">
      <c r="A184" s="1"/>
      <c r="B184" s="195" t="s">
        <v>218</v>
      </c>
      <c r="C184" s="196"/>
      <c r="D184" s="112">
        <f>SUM(D180:D183)</f>
        <v>0</v>
      </c>
      <c r="E184" s="112">
        <f>SUM(E180:E183)</f>
        <v>12951594</v>
      </c>
      <c r="H184" s="1"/>
      <c r="I184" s="1"/>
      <c r="J184" s="1"/>
      <c r="K184" s="1"/>
      <c r="L184" s="1"/>
      <c r="M184" s="1"/>
      <c r="N184" s="1"/>
      <c r="O184" s="1"/>
      <c r="P184" s="58"/>
      <c r="Q184" s="104"/>
      <c r="S184" s="105"/>
      <c r="T184" s="105"/>
    </row>
    <row r="185" spans="1:20" s="2" customFormat="1" x14ac:dyDescent="0.25">
      <c r="A185" s="1"/>
      <c r="B185" s="84"/>
      <c r="C185" s="85"/>
      <c r="D185" s="85"/>
      <c r="E185" s="85"/>
      <c r="F185" s="113"/>
      <c r="H185" s="1"/>
      <c r="I185" s="1"/>
      <c r="J185" s="1"/>
      <c r="K185" s="1"/>
      <c r="L185" s="1"/>
      <c r="M185" s="1"/>
      <c r="N185" s="1" t="str">
        <f t="shared" si="5"/>
        <v/>
      </c>
      <c r="O185" s="1"/>
      <c r="P185" s="58"/>
      <c r="Q185" s="104"/>
      <c r="S185" s="105"/>
      <c r="T185" s="105"/>
    </row>
    <row r="186" spans="1:20" s="2" customFormat="1" x14ac:dyDescent="0.25">
      <c r="A186" s="23" t="s">
        <v>291</v>
      </c>
      <c r="B186" s="31"/>
      <c r="C186" s="113"/>
      <c r="D186" s="113"/>
      <c r="E186" s="113"/>
      <c r="F186" s="31"/>
      <c r="H186" s="1"/>
      <c r="I186" s="1"/>
      <c r="J186" s="1"/>
      <c r="K186" s="1"/>
      <c r="L186" s="1"/>
      <c r="M186" s="1"/>
      <c r="N186" s="1" t="str">
        <f t="shared" si="5"/>
        <v/>
      </c>
      <c r="O186" s="1"/>
      <c r="P186" s="58"/>
      <c r="Q186" s="104"/>
      <c r="S186" s="105"/>
      <c r="T186" s="105"/>
    </row>
    <row r="187" spans="1:20" s="2" customFormat="1" ht="15" customHeight="1" x14ac:dyDescent="0.25">
      <c r="A187" s="216" t="s">
        <v>292</v>
      </c>
      <c r="B187" s="216"/>
      <c r="C187" s="216"/>
      <c r="D187" s="216"/>
      <c r="E187" s="216"/>
      <c r="H187" s="1"/>
      <c r="I187" s="1"/>
      <c r="J187" s="1"/>
      <c r="K187" s="1"/>
      <c r="L187" s="1"/>
      <c r="M187" s="1"/>
      <c r="N187" s="1" t="str">
        <f t="shared" si="5"/>
        <v/>
      </c>
      <c r="O187" s="1"/>
      <c r="P187" s="58"/>
      <c r="Q187" s="104"/>
      <c r="S187" s="105"/>
      <c r="T187" s="105"/>
    </row>
    <row r="188" spans="1:20" s="2" customFormat="1" x14ac:dyDescent="0.25">
      <c r="A188" s="84"/>
      <c r="B188" s="84"/>
      <c r="C188" s="85"/>
      <c r="D188" s="85"/>
      <c r="E188" s="85"/>
      <c r="F188" s="113"/>
      <c r="H188" s="1"/>
      <c r="I188" s="1"/>
      <c r="J188" s="1"/>
      <c r="K188" s="1"/>
      <c r="L188" s="1"/>
      <c r="M188" s="1"/>
      <c r="N188" s="1" t="str">
        <f t="shared" si="5"/>
        <v/>
      </c>
      <c r="O188" s="1"/>
      <c r="P188" s="58"/>
      <c r="Q188" s="104"/>
      <c r="S188" s="105"/>
      <c r="T188" s="105"/>
    </row>
    <row r="189" spans="1:20" s="2" customFormat="1" x14ac:dyDescent="0.25">
      <c r="A189" s="23" t="s">
        <v>293</v>
      </c>
      <c r="B189" s="31"/>
      <c r="C189" s="113"/>
      <c r="D189" s="113"/>
      <c r="E189" s="113"/>
      <c r="H189" s="1"/>
      <c r="I189" s="1"/>
      <c r="J189" s="1"/>
      <c r="K189" s="1"/>
      <c r="L189" s="1"/>
      <c r="M189" s="1"/>
      <c r="N189" s="1" t="str">
        <f t="shared" si="5"/>
        <v/>
      </c>
      <c r="O189" s="1"/>
      <c r="P189" s="58"/>
      <c r="Q189" s="104"/>
      <c r="S189" s="105"/>
      <c r="T189" s="105"/>
    </row>
    <row r="190" spans="1:20" s="2" customFormat="1" x14ac:dyDescent="0.25">
      <c r="A190" s="24"/>
      <c r="B190" s="84"/>
      <c r="C190" s="85"/>
      <c r="D190" s="85"/>
      <c r="E190" s="85"/>
      <c r="H190" s="1"/>
      <c r="I190" s="1"/>
      <c r="J190" s="1"/>
      <c r="K190" s="1"/>
      <c r="L190" s="1"/>
      <c r="M190" s="1"/>
      <c r="N190" s="1" t="str">
        <f t="shared" si="5"/>
        <v/>
      </c>
      <c r="O190" s="1"/>
      <c r="P190" s="58"/>
      <c r="Q190" s="104"/>
      <c r="S190" s="105"/>
      <c r="T190" s="105"/>
    </row>
    <row r="191" spans="1:20" s="2" customFormat="1" ht="15" customHeight="1" x14ac:dyDescent="0.25">
      <c r="A191" s="84"/>
      <c r="B191" s="114" t="s">
        <v>294</v>
      </c>
      <c r="C191" s="82" t="s">
        <v>227</v>
      </c>
      <c r="D191" s="115" t="s">
        <v>228</v>
      </c>
      <c r="E191" s="85"/>
      <c r="F191" s="116"/>
      <c r="G191" s="117"/>
      <c r="H191" s="1"/>
      <c r="I191" s="1"/>
      <c r="J191" s="1"/>
      <c r="K191" s="1"/>
      <c r="L191" s="1"/>
      <c r="M191" s="1"/>
      <c r="N191" s="1" t="str">
        <f t="shared" si="5"/>
        <v>Institucion</v>
      </c>
      <c r="O191" s="1"/>
      <c r="P191" s="58"/>
      <c r="Q191" s="104"/>
      <c r="S191" s="105"/>
      <c r="T191" s="105"/>
    </row>
    <row r="192" spans="1:20" s="2" customFormat="1" x14ac:dyDescent="0.25">
      <c r="A192" s="84"/>
      <c r="B192" s="118" t="s">
        <v>295</v>
      </c>
      <c r="C192" s="78">
        <v>0</v>
      </c>
      <c r="D192" s="78">
        <v>0</v>
      </c>
      <c r="E192" s="85"/>
      <c r="F192" s="116"/>
      <c r="G192" s="117"/>
      <c r="H192" s="1"/>
      <c r="I192" s="1"/>
      <c r="J192" s="1"/>
      <c r="K192" s="1"/>
      <c r="L192" s="1"/>
      <c r="M192" s="1"/>
      <c r="N192" s="1" t="str">
        <f t="shared" si="5"/>
        <v xml:space="preserve">Cattle Sa </v>
      </c>
      <c r="O192" s="1"/>
      <c r="P192" s="58"/>
      <c r="Q192" s="104"/>
      <c r="S192" s="105"/>
      <c r="T192" s="105"/>
    </row>
    <row r="193" spans="1:20" s="2" customFormat="1" x14ac:dyDescent="0.25">
      <c r="A193" s="84"/>
      <c r="B193" s="118" t="s">
        <v>296</v>
      </c>
      <c r="C193" s="119">
        <v>643797439</v>
      </c>
      <c r="D193" s="78">
        <v>0</v>
      </c>
      <c r="E193" s="85"/>
      <c r="F193" s="116"/>
      <c r="G193" s="117"/>
      <c r="H193" s="1"/>
      <c r="I193" s="1"/>
      <c r="J193" s="1"/>
      <c r="K193" s="1"/>
      <c r="L193" s="1"/>
      <c r="M193" s="1"/>
      <c r="N193" s="1"/>
      <c r="O193" s="1"/>
      <c r="P193" s="58"/>
      <c r="Q193" s="104"/>
      <c r="S193" s="105"/>
      <c r="T193" s="105"/>
    </row>
    <row r="194" spans="1:20" s="2" customFormat="1" x14ac:dyDescent="0.25">
      <c r="A194" s="84"/>
      <c r="B194" s="118" t="str">
        <f>+B192</f>
        <v xml:space="preserve">Cattle Sa </v>
      </c>
      <c r="C194" s="119">
        <v>3767527500</v>
      </c>
      <c r="D194" s="78">
        <v>0</v>
      </c>
      <c r="E194" s="85"/>
      <c r="F194" s="116"/>
      <c r="G194" s="117"/>
      <c r="H194" s="1"/>
      <c r="I194" s="1"/>
      <c r="J194" s="1"/>
      <c r="K194" s="1"/>
      <c r="L194" s="1"/>
      <c r="M194" s="1"/>
      <c r="N194" s="1"/>
      <c r="O194" s="1"/>
      <c r="P194" s="58"/>
      <c r="Q194" s="104"/>
      <c r="S194" s="105"/>
      <c r="T194" s="105"/>
    </row>
    <row r="195" spans="1:20" s="2" customFormat="1" x14ac:dyDescent="0.25">
      <c r="A195" s="84"/>
      <c r="B195" s="118" t="s">
        <v>297</v>
      </c>
      <c r="C195" s="119">
        <v>43429718</v>
      </c>
      <c r="D195" s="78">
        <v>0</v>
      </c>
      <c r="E195" s="85"/>
      <c r="F195" s="116"/>
      <c r="G195" s="117"/>
      <c r="H195" s="1"/>
      <c r="I195" s="1"/>
      <c r="J195" s="1"/>
      <c r="K195" s="1"/>
      <c r="L195" s="1"/>
      <c r="M195" s="1"/>
      <c r="N195" s="1"/>
      <c r="O195" s="1"/>
      <c r="P195" s="58"/>
      <c r="Q195" s="104"/>
      <c r="S195" s="105"/>
      <c r="T195" s="105"/>
    </row>
    <row r="196" spans="1:20" s="2" customFormat="1" x14ac:dyDescent="0.25">
      <c r="A196" s="84"/>
      <c r="B196" s="118" t="s">
        <v>298</v>
      </c>
      <c r="C196" s="119">
        <v>301402200</v>
      </c>
      <c r="D196" s="78">
        <v>0</v>
      </c>
      <c r="E196" s="85"/>
      <c r="F196" s="116"/>
      <c r="G196" s="117"/>
      <c r="H196" s="1"/>
      <c r="I196" s="1"/>
      <c r="J196" s="1"/>
      <c r="K196" s="1"/>
      <c r="L196" s="1"/>
      <c r="M196" s="1"/>
      <c r="N196" s="1"/>
      <c r="O196" s="1"/>
      <c r="P196" s="58"/>
      <c r="Q196" s="104"/>
      <c r="S196" s="105"/>
      <c r="T196" s="105"/>
    </row>
    <row r="197" spans="1:20" s="122" customFormat="1" x14ac:dyDescent="0.25">
      <c r="A197" s="84"/>
      <c r="B197" s="114" t="s">
        <v>284</v>
      </c>
      <c r="C197" s="82">
        <f>SUM(C192:C196)</f>
        <v>4756156857</v>
      </c>
      <c r="D197" s="82">
        <f>SUM(D192:D195)</f>
        <v>0</v>
      </c>
      <c r="E197" s="85"/>
      <c r="F197" s="116"/>
      <c r="G197" s="117"/>
      <c r="H197" s="20"/>
      <c r="I197" s="20"/>
      <c r="J197" s="20"/>
      <c r="K197" s="20"/>
      <c r="L197" s="20"/>
      <c r="M197" s="20"/>
      <c r="N197" s="20"/>
      <c r="O197" s="20"/>
      <c r="P197" s="120"/>
      <c r="Q197" s="121"/>
      <c r="S197" s="123"/>
      <c r="T197" s="123"/>
    </row>
    <row r="198" spans="1:20" s="2" customFormat="1" x14ac:dyDescent="0.25">
      <c r="A198" s="84"/>
      <c r="B198" s="84"/>
      <c r="C198" s="85"/>
      <c r="D198" s="85"/>
      <c r="E198" s="85"/>
      <c r="F198" s="116"/>
      <c r="G198" s="117"/>
      <c r="H198" s="1"/>
      <c r="I198" s="1"/>
      <c r="J198" s="1"/>
      <c r="K198" s="1"/>
      <c r="L198" s="1"/>
      <c r="M198" s="1"/>
      <c r="N198" s="1"/>
      <c r="O198" s="1"/>
      <c r="P198" s="58"/>
      <c r="Q198" s="104"/>
      <c r="S198" s="105"/>
      <c r="T198" s="105"/>
    </row>
    <row r="199" spans="1:20" s="2" customFormat="1" x14ac:dyDescent="0.25">
      <c r="A199" s="23" t="s">
        <v>299</v>
      </c>
      <c r="B199" s="31"/>
      <c r="C199" s="113"/>
      <c r="D199" s="113"/>
      <c r="E199" s="113"/>
      <c r="F199" s="116"/>
      <c r="G199" s="117"/>
      <c r="H199" s="1"/>
      <c r="I199" s="1"/>
      <c r="J199" s="1"/>
      <c r="K199" s="1"/>
      <c r="L199" s="1"/>
      <c r="M199" s="1"/>
      <c r="N199" s="1"/>
      <c r="O199" s="1"/>
      <c r="P199" s="58"/>
      <c r="Q199" s="104"/>
      <c r="S199" s="105"/>
      <c r="T199" s="105"/>
    </row>
    <row r="200" spans="1:20" s="2" customFormat="1" x14ac:dyDescent="0.25">
      <c r="A200" s="24"/>
      <c r="B200" s="84"/>
      <c r="C200" s="85"/>
      <c r="D200" s="85"/>
      <c r="E200" s="85"/>
      <c r="H200" s="1"/>
      <c r="I200" s="1"/>
      <c r="J200" s="1"/>
      <c r="K200" s="1"/>
      <c r="L200" s="1"/>
      <c r="M200" s="1"/>
      <c r="N200" s="1"/>
      <c r="O200" s="1"/>
      <c r="P200" s="58"/>
      <c r="Q200" s="104"/>
      <c r="S200" s="105"/>
      <c r="T200" s="105"/>
    </row>
    <row r="201" spans="1:20" s="2" customFormat="1" x14ac:dyDescent="0.25">
      <c r="A201" s="84"/>
      <c r="B201" s="93" t="s">
        <v>300</v>
      </c>
      <c r="C201" s="69" t="s">
        <v>227</v>
      </c>
      <c r="D201" s="124" t="s">
        <v>228</v>
      </c>
      <c r="E201" s="85"/>
      <c r="H201" s="1"/>
      <c r="I201" s="1"/>
      <c r="J201" s="1"/>
      <c r="K201" s="1"/>
      <c r="L201" s="1"/>
      <c r="M201" s="1"/>
      <c r="N201" s="1"/>
      <c r="O201" s="1"/>
      <c r="P201" s="58"/>
      <c r="Q201" s="104"/>
      <c r="S201" s="105"/>
      <c r="T201" s="105"/>
    </row>
    <row r="202" spans="1:20" s="2" customFormat="1" x14ac:dyDescent="0.25">
      <c r="A202" s="84"/>
      <c r="B202" s="70" t="s">
        <v>301</v>
      </c>
      <c r="C202" s="73">
        <v>0</v>
      </c>
      <c r="D202" s="73">
        <v>0</v>
      </c>
      <c r="E202" s="85"/>
      <c r="H202" s="1"/>
      <c r="I202" s="1"/>
      <c r="J202" s="1"/>
      <c r="K202" s="1"/>
      <c r="L202" s="1"/>
      <c r="M202" s="1"/>
      <c r="N202" s="1"/>
      <c r="O202" s="1"/>
      <c r="P202" s="58"/>
      <c r="Q202" s="104"/>
      <c r="S202" s="105"/>
      <c r="T202" s="105"/>
    </row>
    <row r="203" spans="1:20" s="2" customFormat="1" x14ac:dyDescent="0.25">
      <c r="A203" s="84"/>
      <c r="B203" s="118" t="s">
        <v>302</v>
      </c>
      <c r="C203" s="73">
        <v>0</v>
      </c>
      <c r="D203" s="73">
        <v>0</v>
      </c>
      <c r="E203" s="85"/>
      <c r="H203" s="1"/>
      <c r="I203" s="1"/>
      <c r="J203" s="1"/>
      <c r="K203" s="1"/>
      <c r="L203" s="1"/>
      <c r="M203" s="1"/>
      <c r="N203" s="1"/>
      <c r="O203" s="1"/>
      <c r="P203" s="58"/>
      <c r="Q203" s="104"/>
      <c r="S203" s="105"/>
      <c r="T203" s="105"/>
    </row>
    <row r="204" spans="1:20" s="2" customFormat="1" ht="14.4" customHeight="1" x14ac:dyDescent="0.25">
      <c r="A204" s="1"/>
      <c r="B204" s="125" t="s">
        <v>303</v>
      </c>
      <c r="C204" s="76">
        <f>SUM(C202:C203)</f>
        <v>0</v>
      </c>
      <c r="D204" s="76">
        <f>SUM(D202:D203)</f>
        <v>0</v>
      </c>
      <c r="H204" s="1"/>
      <c r="I204" s="1"/>
      <c r="J204" s="1"/>
      <c r="K204" s="1"/>
      <c r="L204" s="1"/>
      <c r="M204" s="1"/>
      <c r="N204" s="1"/>
      <c r="O204" s="1"/>
      <c r="P204" s="58"/>
      <c r="Q204" s="104"/>
      <c r="S204" s="105"/>
      <c r="T204" s="105"/>
    </row>
    <row r="205" spans="1:20" s="2" customFormat="1" x14ac:dyDescent="0.25">
      <c r="A205" s="1"/>
      <c r="B205" s="126"/>
      <c r="C205" s="85"/>
      <c r="D205" s="85"/>
      <c r="H205" s="1"/>
      <c r="I205" s="1"/>
      <c r="J205" s="1"/>
      <c r="K205" s="1"/>
      <c r="L205" s="1"/>
      <c r="M205" s="1"/>
      <c r="N205" s="1"/>
      <c r="O205" s="1"/>
      <c r="P205" s="58"/>
      <c r="Q205" s="104"/>
      <c r="S205" s="105"/>
      <c r="T205" s="105"/>
    </row>
    <row r="206" spans="1:20" s="2" customFormat="1" x14ac:dyDescent="0.25">
      <c r="A206" s="17" t="s">
        <v>304</v>
      </c>
      <c r="B206" s="1"/>
      <c r="H206" s="1"/>
      <c r="I206" s="1"/>
      <c r="J206" s="1"/>
      <c r="K206" s="1"/>
      <c r="L206" s="1"/>
      <c r="M206" s="1"/>
      <c r="N206" s="1"/>
      <c r="O206" s="1"/>
      <c r="P206" s="58"/>
      <c r="Q206" s="104"/>
      <c r="S206" s="105"/>
      <c r="T206" s="105"/>
    </row>
    <row r="207" spans="1:20" x14ac:dyDescent="0.25">
      <c r="F207" s="116"/>
      <c r="G207" s="117"/>
      <c r="H207" s="116"/>
      <c r="I207" s="117"/>
    </row>
    <row r="208" spans="1:20" s="2" customFormat="1" ht="30.75" customHeight="1" x14ac:dyDescent="0.25">
      <c r="A208" s="1"/>
      <c r="B208" s="195" t="s">
        <v>305</v>
      </c>
      <c r="C208" s="196"/>
      <c r="D208" s="69" t="s">
        <v>227</v>
      </c>
      <c r="E208" s="124" t="s">
        <v>228</v>
      </c>
      <c r="F208" s="116"/>
      <c r="G208" s="117"/>
      <c r="H208" s="117"/>
      <c r="I208" s="1"/>
      <c r="J208" s="1"/>
      <c r="K208" s="1"/>
      <c r="L208" s="1"/>
      <c r="M208" s="1"/>
      <c r="N208" s="1"/>
      <c r="O208" s="58"/>
      <c r="P208" s="104"/>
      <c r="R208" s="105"/>
      <c r="S208" s="105"/>
    </row>
    <row r="209" spans="1:20" s="2" customFormat="1" x14ac:dyDescent="0.25">
      <c r="A209" s="1"/>
      <c r="B209" s="206" t="s">
        <v>306</v>
      </c>
      <c r="C209" s="208"/>
      <c r="D209" s="119">
        <v>1058421458</v>
      </c>
      <c r="E209" s="73"/>
      <c r="F209" s="116"/>
      <c r="G209" s="117"/>
      <c r="H209" s="117"/>
      <c r="I209" s="1"/>
      <c r="J209" s="1"/>
      <c r="K209" s="1"/>
      <c r="L209" s="1"/>
      <c r="M209" s="1"/>
      <c r="N209" s="1"/>
      <c r="O209" s="58"/>
      <c r="P209" s="104"/>
      <c r="R209" s="105"/>
      <c r="S209" s="105"/>
    </row>
    <row r="210" spans="1:20" s="2" customFormat="1" x14ac:dyDescent="0.25">
      <c r="A210" s="1"/>
      <c r="B210" s="206" t="s">
        <v>307</v>
      </c>
      <c r="C210" s="208"/>
      <c r="D210" s="119">
        <v>0</v>
      </c>
      <c r="E210" s="73"/>
      <c r="F210" s="116"/>
      <c r="G210" s="117"/>
      <c r="H210" s="117"/>
      <c r="I210" s="1"/>
      <c r="J210" s="1"/>
      <c r="K210" s="1"/>
      <c r="L210" s="1"/>
      <c r="M210" s="1"/>
      <c r="N210" s="1"/>
      <c r="O210" s="58"/>
      <c r="P210" s="104"/>
      <c r="R210" s="105"/>
      <c r="S210" s="105"/>
    </row>
    <row r="211" spans="1:20" s="2" customFormat="1" x14ac:dyDescent="0.25">
      <c r="A211" s="1"/>
      <c r="B211" s="206" t="s">
        <v>308</v>
      </c>
      <c r="C211" s="208"/>
      <c r="D211" s="119">
        <v>16924524</v>
      </c>
      <c r="E211" s="73"/>
      <c r="F211" s="116"/>
      <c r="G211" s="117"/>
      <c r="H211" s="117"/>
      <c r="I211" s="1"/>
      <c r="J211" s="1"/>
      <c r="K211" s="1"/>
      <c r="L211" s="1"/>
      <c r="M211" s="1"/>
      <c r="N211" s="1"/>
      <c r="O211" s="58"/>
      <c r="P211" s="104"/>
      <c r="R211" s="105"/>
      <c r="S211" s="105"/>
    </row>
    <row r="212" spans="1:20" s="2" customFormat="1" x14ac:dyDescent="0.25">
      <c r="A212" s="1"/>
      <c r="B212" s="206" t="s">
        <v>309</v>
      </c>
      <c r="C212" s="208"/>
      <c r="D212" s="119">
        <v>0</v>
      </c>
      <c r="E212" s="73"/>
      <c r="H212" s="117"/>
      <c r="I212" s="1"/>
      <c r="J212" s="1"/>
      <c r="K212" s="1"/>
      <c r="L212" s="1"/>
      <c r="M212" s="1"/>
      <c r="N212" s="1"/>
      <c r="O212" s="58"/>
      <c r="P212" s="104"/>
      <c r="R212" s="105"/>
      <c r="S212" s="105"/>
    </row>
    <row r="213" spans="1:20" s="2" customFormat="1" x14ac:dyDescent="0.25">
      <c r="A213" s="1"/>
      <c r="B213" s="206" t="s">
        <v>310</v>
      </c>
      <c r="C213" s="208"/>
      <c r="D213" s="119">
        <v>199334909</v>
      </c>
      <c r="E213" s="119">
        <v>0</v>
      </c>
      <c r="H213" s="117"/>
      <c r="I213" s="1"/>
      <c r="J213" s="1"/>
      <c r="K213" s="1"/>
      <c r="L213" s="1"/>
      <c r="M213" s="1"/>
      <c r="N213" s="1"/>
      <c r="O213" s="58"/>
      <c r="P213" s="104"/>
      <c r="R213" s="105"/>
      <c r="S213" s="105"/>
    </row>
    <row r="214" spans="1:20" s="2" customFormat="1" x14ac:dyDescent="0.25">
      <c r="A214" s="1"/>
      <c r="B214" s="206" t="s">
        <v>311</v>
      </c>
      <c r="C214" s="208"/>
      <c r="D214" s="119">
        <v>1321563021</v>
      </c>
      <c r="E214" s="119">
        <v>0</v>
      </c>
      <c r="H214" s="117"/>
      <c r="I214" s="1"/>
      <c r="J214" s="1"/>
      <c r="K214" s="1"/>
      <c r="L214" s="1"/>
      <c r="M214" s="1"/>
      <c r="N214" s="1"/>
      <c r="O214" s="58"/>
      <c r="P214" s="104"/>
      <c r="R214" s="105"/>
      <c r="S214" s="105"/>
    </row>
    <row r="215" spans="1:20" s="2" customFormat="1" x14ac:dyDescent="0.25">
      <c r="A215" s="1"/>
      <c r="B215" s="90" t="s">
        <v>312</v>
      </c>
      <c r="C215" s="92"/>
      <c r="D215" s="127">
        <v>97758905</v>
      </c>
      <c r="E215" s="119">
        <v>0</v>
      </c>
      <c r="H215" s="117"/>
      <c r="I215" s="1"/>
      <c r="J215" s="1"/>
      <c r="K215" s="1"/>
      <c r="L215" s="1"/>
      <c r="M215" s="1"/>
      <c r="N215" s="1"/>
      <c r="O215" s="58"/>
      <c r="P215" s="104"/>
      <c r="R215" s="105"/>
      <c r="S215" s="105"/>
    </row>
    <row r="216" spans="1:20" x14ac:dyDescent="0.25">
      <c r="B216" s="195" t="s">
        <v>218</v>
      </c>
      <c r="C216" s="196"/>
      <c r="D216" s="128">
        <f>SUM(D209:D215)</f>
        <v>2694002817</v>
      </c>
      <c r="E216" s="76">
        <f>SUM(E209:E215)</f>
        <v>0</v>
      </c>
      <c r="F216" s="1"/>
      <c r="G216" s="1"/>
      <c r="H216" s="117"/>
      <c r="O216" s="58"/>
      <c r="Q216" s="1"/>
      <c r="R216" s="54"/>
      <c r="T216" s="1"/>
    </row>
    <row r="217" spans="1:20" s="2" customFormat="1" x14ac:dyDescent="0.25">
      <c r="A217" s="17" t="s">
        <v>313</v>
      </c>
      <c r="B217" s="1"/>
      <c r="H217" s="117"/>
      <c r="I217" s="1"/>
      <c r="J217" s="1"/>
      <c r="K217" s="1"/>
      <c r="L217" s="1"/>
      <c r="M217" s="1"/>
      <c r="N217" s="1"/>
      <c r="O217" s="58"/>
      <c r="P217" s="104"/>
      <c r="R217" s="105"/>
      <c r="S217" s="105"/>
    </row>
    <row r="218" spans="1:20" x14ac:dyDescent="0.25">
      <c r="F218" s="1"/>
      <c r="G218" s="1"/>
      <c r="H218" s="117"/>
      <c r="O218" s="58"/>
      <c r="Q218" s="1"/>
      <c r="R218" s="54"/>
      <c r="T218" s="1"/>
    </row>
    <row r="219" spans="1:20" s="2" customFormat="1" ht="30.75" customHeight="1" x14ac:dyDescent="0.25">
      <c r="A219" s="1"/>
      <c r="B219" s="1"/>
      <c r="F219" s="116"/>
      <c r="G219" s="117"/>
      <c r="H219" s="117"/>
      <c r="I219" s="1"/>
      <c r="J219" s="1"/>
      <c r="K219" s="1"/>
      <c r="L219" s="1"/>
      <c r="M219" s="1"/>
      <c r="N219" s="1"/>
      <c r="O219" s="58"/>
      <c r="P219" s="104"/>
      <c r="R219" s="105"/>
      <c r="S219" s="105"/>
    </row>
    <row r="220" spans="1:20" x14ac:dyDescent="0.25">
      <c r="B220" s="195" t="s">
        <v>314</v>
      </c>
      <c r="C220" s="196"/>
      <c r="D220" s="69" t="s">
        <v>227</v>
      </c>
      <c r="E220" s="124" t="s">
        <v>228</v>
      </c>
      <c r="F220" s="116"/>
      <c r="G220" s="117"/>
      <c r="H220" s="117"/>
      <c r="O220" s="58"/>
      <c r="Q220" s="1"/>
      <c r="R220" s="54"/>
      <c r="T220" s="1"/>
    </row>
    <row r="221" spans="1:20" ht="15.6" customHeight="1" x14ac:dyDescent="0.25">
      <c r="B221" s="206" t="s">
        <v>189</v>
      </c>
      <c r="C221" s="208"/>
      <c r="D221" s="73">
        <v>26377501</v>
      </c>
      <c r="E221" s="73">
        <v>0</v>
      </c>
      <c r="F221" s="116"/>
      <c r="G221" s="117"/>
      <c r="H221" s="117"/>
      <c r="O221" s="58"/>
      <c r="Q221" s="1"/>
      <c r="R221" s="54"/>
      <c r="T221" s="1"/>
    </row>
    <row r="222" spans="1:20" x14ac:dyDescent="0.25">
      <c r="B222" s="206" t="s">
        <v>192</v>
      </c>
      <c r="C222" s="208"/>
      <c r="D222" s="73">
        <v>16133108</v>
      </c>
      <c r="E222" s="73">
        <v>0</v>
      </c>
      <c r="F222" s="116"/>
      <c r="G222" s="117"/>
      <c r="H222" s="117"/>
      <c r="O222" s="58"/>
      <c r="Q222" s="1"/>
      <c r="R222" s="54"/>
      <c r="T222" s="1"/>
    </row>
    <row r="223" spans="1:20" x14ac:dyDescent="0.25">
      <c r="B223" s="206"/>
      <c r="C223" s="208"/>
      <c r="D223" s="129">
        <v>0</v>
      </c>
      <c r="E223" s="73">
        <v>0</v>
      </c>
      <c r="F223" s="116"/>
      <c r="G223" s="117"/>
      <c r="H223" s="117"/>
      <c r="O223" s="58"/>
      <c r="Q223" s="1"/>
      <c r="R223" s="54"/>
      <c r="T223" s="1"/>
    </row>
    <row r="224" spans="1:20" x14ac:dyDescent="0.25">
      <c r="B224" s="195" t="s">
        <v>218</v>
      </c>
      <c r="C224" s="196"/>
      <c r="D224" s="128">
        <f>SUM(D221:D223)</f>
        <v>42510609</v>
      </c>
      <c r="E224" s="76">
        <f>SUM(E221:E223)</f>
        <v>0</v>
      </c>
      <c r="F224" s="116"/>
      <c r="G224" s="117"/>
      <c r="H224" s="117"/>
      <c r="O224" s="58"/>
      <c r="Q224" s="1"/>
      <c r="R224" s="54"/>
      <c r="T224" s="1"/>
    </row>
    <row r="225" spans="1:20" x14ac:dyDescent="0.25">
      <c r="A225" s="23" t="s">
        <v>315</v>
      </c>
      <c r="F225" s="116"/>
      <c r="G225" s="117"/>
      <c r="H225" s="117"/>
      <c r="O225" s="58"/>
      <c r="Q225" s="1"/>
      <c r="R225" s="54"/>
      <c r="T225" s="1"/>
    </row>
    <row r="226" spans="1:20" x14ac:dyDescent="0.25">
      <c r="F226" s="116"/>
      <c r="G226" s="117"/>
      <c r="H226" s="117"/>
      <c r="O226" s="58"/>
      <c r="Q226" s="1"/>
      <c r="R226" s="54"/>
      <c r="T226" s="1"/>
    </row>
    <row r="227" spans="1:20" x14ac:dyDescent="0.25">
      <c r="F227" s="116"/>
      <c r="G227" s="117"/>
      <c r="H227" s="116"/>
      <c r="I227" s="117"/>
    </row>
    <row r="228" spans="1:20" x14ac:dyDescent="0.25">
      <c r="B228" s="93" t="s">
        <v>316</v>
      </c>
      <c r="C228" s="69" t="s">
        <v>317</v>
      </c>
      <c r="D228" s="69" t="s">
        <v>318</v>
      </c>
      <c r="E228" s="115" t="s">
        <v>319</v>
      </c>
      <c r="H228" s="217"/>
      <c r="I228" s="217"/>
      <c r="J228" s="218"/>
      <c r="K228" s="218"/>
    </row>
    <row r="229" spans="1:20" x14ac:dyDescent="0.25">
      <c r="B229" s="130" t="str">
        <f>+B192</f>
        <v xml:space="preserve">Cattle Sa </v>
      </c>
      <c r="C229" s="72" t="s">
        <v>320</v>
      </c>
      <c r="D229" s="72">
        <v>0</v>
      </c>
      <c r="E229" s="131">
        <v>0</v>
      </c>
      <c r="H229" s="132"/>
      <c r="I229" s="132"/>
      <c r="J229" s="133"/>
      <c r="K229" s="133"/>
    </row>
    <row r="230" spans="1:20" x14ac:dyDescent="0.25">
      <c r="B230" s="130" t="str">
        <f t="shared" ref="B230:B233" si="6">+B193</f>
        <v xml:space="preserve">Incubate Sa </v>
      </c>
      <c r="C230" s="72" t="s">
        <v>320</v>
      </c>
      <c r="D230" s="72">
        <f>+C193</f>
        <v>643797439</v>
      </c>
      <c r="E230" s="131">
        <v>0</v>
      </c>
      <c r="H230" s="132"/>
      <c r="I230" s="132"/>
      <c r="J230" s="133"/>
      <c r="K230" s="133"/>
    </row>
    <row r="231" spans="1:20" x14ac:dyDescent="0.25">
      <c r="B231" s="130" t="str">
        <f t="shared" si="6"/>
        <v xml:space="preserve">Cattle Sa </v>
      </c>
      <c r="C231" s="72" t="s">
        <v>320</v>
      </c>
      <c r="D231" s="72">
        <v>0</v>
      </c>
      <c r="E231" s="131">
        <f>+C194</f>
        <v>3767527500</v>
      </c>
      <c r="H231" s="132"/>
      <c r="I231" s="132"/>
      <c r="J231" s="133"/>
      <c r="K231" s="133"/>
    </row>
    <row r="232" spans="1:20" x14ac:dyDescent="0.25">
      <c r="B232" s="130" t="str">
        <f t="shared" si="6"/>
        <v>Intereses a Pagar - GS</v>
      </c>
      <c r="C232" s="72" t="s">
        <v>320</v>
      </c>
      <c r="D232" s="134">
        <f>+C195</f>
        <v>43429718</v>
      </c>
      <c r="E232" s="135">
        <v>0</v>
      </c>
      <c r="H232" s="2"/>
    </row>
    <row r="233" spans="1:20" s="2" customFormat="1" x14ac:dyDescent="0.25">
      <c r="A233" s="1"/>
      <c r="B233" s="130" t="str">
        <f t="shared" si="6"/>
        <v>Intereses a Pagar-USD</v>
      </c>
      <c r="C233" s="72" t="s">
        <v>320</v>
      </c>
      <c r="D233" s="72">
        <v>0</v>
      </c>
      <c r="E233" s="134">
        <f>+C196</f>
        <v>301402200</v>
      </c>
      <c r="F233" s="2" t="str">
        <f>PROPER(B236)</f>
        <v/>
      </c>
      <c r="I233" s="1"/>
      <c r="J233" s="1"/>
      <c r="K233" s="1"/>
      <c r="L233" s="1"/>
      <c r="M233" s="1"/>
      <c r="N233" s="1"/>
      <c r="O233" s="1"/>
      <c r="P233" s="58"/>
      <c r="Q233" s="58"/>
      <c r="S233" s="105"/>
      <c r="T233" s="105"/>
    </row>
    <row r="234" spans="1:20" s="2" customFormat="1" x14ac:dyDescent="0.25">
      <c r="A234" s="1"/>
      <c r="B234" s="130" t="s">
        <v>321</v>
      </c>
      <c r="C234" s="72" t="s">
        <v>320</v>
      </c>
      <c r="D234" s="72">
        <v>541795248</v>
      </c>
      <c r="E234" s="134">
        <v>180525620</v>
      </c>
      <c r="I234" s="1"/>
      <c r="J234" s="1"/>
      <c r="K234" s="1"/>
      <c r="L234" s="1"/>
      <c r="M234" s="1"/>
      <c r="N234" s="1"/>
      <c r="O234" s="1"/>
      <c r="P234" s="58"/>
      <c r="Q234" s="58"/>
      <c r="S234" s="105"/>
      <c r="T234" s="105"/>
    </row>
    <row r="235" spans="1:20" s="2" customFormat="1" x14ac:dyDescent="0.25">
      <c r="A235" s="23"/>
      <c r="B235" s="114" t="s">
        <v>284</v>
      </c>
      <c r="C235" s="114"/>
      <c r="D235" s="76">
        <f>SUM(D229:D234)</f>
        <v>1229022405</v>
      </c>
      <c r="E235" s="76">
        <f>SUM(E229:E234)</f>
        <v>4249455320</v>
      </c>
      <c r="F235" s="2" t="str">
        <f>PROPER(B237)</f>
        <v/>
      </c>
      <c r="H235" s="1"/>
      <c r="I235" s="1"/>
      <c r="J235" s="1"/>
      <c r="K235" s="1"/>
      <c r="L235" s="1"/>
      <c r="M235" s="1"/>
      <c r="N235" s="1"/>
      <c r="O235" s="1"/>
      <c r="P235" s="58"/>
      <c r="Q235" s="104"/>
      <c r="S235" s="105"/>
      <c r="T235" s="105"/>
    </row>
    <row r="236" spans="1:20" s="2" customFormat="1" x14ac:dyDescent="0.25">
      <c r="A236" s="23" t="s">
        <v>322</v>
      </c>
      <c r="B236" s="126"/>
      <c r="C236" s="85"/>
      <c r="D236" s="85"/>
      <c r="H236" s="1"/>
      <c r="I236" s="1"/>
      <c r="J236" s="1"/>
      <c r="K236" s="1"/>
      <c r="L236" s="1"/>
      <c r="M236" s="1"/>
      <c r="N236" s="1"/>
      <c r="O236" s="1"/>
      <c r="P236" s="58"/>
      <c r="Q236" s="104"/>
      <c r="S236" s="105"/>
      <c r="T236" s="105"/>
    </row>
    <row r="237" spans="1:20" s="2" customFormat="1" x14ac:dyDescent="0.25">
      <c r="A237" s="24"/>
      <c r="B237" s="126"/>
      <c r="C237" s="85"/>
      <c r="D237" s="85"/>
      <c r="H237" s="1"/>
      <c r="I237" s="1"/>
      <c r="J237" s="1"/>
      <c r="K237" s="1"/>
      <c r="L237" s="1"/>
      <c r="M237" s="1"/>
      <c r="N237" s="1"/>
      <c r="O237" s="1"/>
      <c r="P237" s="58"/>
      <c r="Q237" s="104"/>
      <c r="S237" s="105"/>
      <c r="T237" s="105"/>
    </row>
    <row r="238" spans="1:20" s="2" customFormat="1" x14ac:dyDescent="0.25">
      <c r="A238" s="23"/>
      <c r="B238" s="126"/>
      <c r="C238" s="85"/>
      <c r="D238" s="85"/>
      <c r="H238" s="1"/>
      <c r="I238" s="1"/>
      <c r="J238" s="1"/>
      <c r="K238" s="1"/>
      <c r="L238" s="1"/>
      <c r="M238" s="1"/>
      <c r="N238" s="1"/>
      <c r="O238" s="1"/>
      <c r="P238" s="58"/>
      <c r="Q238" s="104"/>
      <c r="S238" s="105"/>
      <c r="T238" s="105"/>
    </row>
    <row r="239" spans="1:20" s="2" customFormat="1" x14ac:dyDescent="0.25">
      <c r="A239" s="23" t="s">
        <v>323</v>
      </c>
      <c r="B239" s="126"/>
      <c r="C239" s="85"/>
      <c r="D239" s="85"/>
      <c r="H239" s="1"/>
      <c r="I239" s="1"/>
      <c r="J239" s="1"/>
      <c r="K239" s="1"/>
      <c r="L239" s="1"/>
      <c r="M239" s="1"/>
      <c r="N239" s="1"/>
      <c r="O239" s="1"/>
      <c r="P239" s="58"/>
      <c r="Q239" s="104"/>
      <c r="S239" s="105"/>
      <c r="T239" s="105"/>
    </row>
    <row r="240" spans="1:20" s="2" customFormat="1" ht="16.5" customHeight="1" x14ac:dyDescent="0.25">
      <c r="A240" s="23"/>
      <c r="B240" s="126"/>
      <c r="H240" s="1"/>
      <c r="I240" s="1"/>
      <c r="J240" s="1"/>
      <c r="K240" s="1"/>
      <c r="L240" s="1"/>
      <c r="M240" s="1"/>
      <c r="N240" s="1"/>
      <c r="O240" s="1"/>
      <c r="P240" s="58"/>
      <c r="Q240" s="104"/>
      <c r="S240" s="105"/>
      <c r="T240" s="105"/>
    </row>
    <row r="241" spans="1:20" s="2" customFormat="1" x14ac:dyDescent="0.25">
      <c r="A241" s="136"/>
      <c r="B241" s="126"/>
      <c r="H241" s="1"/>
      <c r="I241" s="1"/>
      <c r="J241" s="1"/>
      <c r="K241" s="1"/>
      <c r="L241" s="1"/>
      <c r="M241" s="1"/>
      <c r="N241" s="1"/>
      <c r="O241" s="1"/>
      <c r="P241" s="58"/>
      <c r="Q241" s="104"/>
      <c r="S241" s="105"/>
      <c r="T241" s="105"/>
    </row>
    <row r="242" spans="1:20" s="2" customFormat="1" x14ac:dyDescent="0.25">
      <c r="A242" s="1"/>
      <c r="B242" s="1"/>
      <c r="H242" s="1"/>
      <c r="I242" s="1"/>
      <c r="J242" s="1"/>
      <c r="K242" s="1"/>
      <c r="L242" s="1"/>
      <c r="M242" s="1"/>
      <c r="N242" s="1"/>
      <c r="O242" s="1"/>
      <c r="P242" s="58"/>
      <c r="Q242" s="104"/>
      <c r="S242" s="105"/>
      <c r="T242" s="105"/>
    </row>
    <row r="243" spans="1:20" s="2" customFormat="1" x14ac:dyDescent="0.25">
      <c r="A243" s="1"/>
      <c r="B243" s="93" t="s">
        <v>324</v>
      </c>
      <c r="C243" s="69" t="s">
        <v>317</v>
      </c>
      <c r="D243" s="69" t="s">
        <v>318</v>
      </c>
      <c r="E243" s="69" t="s">
        <v>319</v>
      </c>
      <c r="H243" s="1"/>
      <c r="I243" s="1"/>
      <c r="J243" s="1"/>
      <c r="K243" s="1"/>
      <c r="L243" s="1"/>
      <c r="M243" s="1"/>
      <c r="N243" s="1"/>
      <c r="O243" s="1"/>
      <c r="P243" s="58"/>
      <c r="Q243" s="104"/>
      <c r="S243" s="105"/>
      <c r="T243" s="105"/>
    </row>
    <row r="244" spans="1:20" s="2" customFormat="1" x14ac:dyDescent="0.25">
      <c r="A244" s="1"/>
      <c r="B244" s="130" t="s">
        <v>325</v>
      </c>
      <c r="C244" s="72" t="s">
        <v>326</v>
      </c>
      <c r="D244" s="137">
        <v>2014223488</v>
      </c>
      <c r="E244" s="137">
        <v>0</v>
      </c>
      <c r="H244" s="1"/>
      <c r="I244" s="1"/>
      <c r="J244" s="1"/>
      <c r="K244" s="1"/>
      <c r="L244" s="1"/>
      <c r="M244" s="1"/>
      <c r="N244" s="1"/>
      <c r="O244" s="1"/>
      <c r="P244" s="58"/>
      <c r="Q244" s="104"/>
      <c r="S244" s="105"/>
      <c r="T244" s="105"/>
    </row>
    <row r="245" spans="1:20" s="2" customFormat="1" x14ac:dyDescent="0.25">
      <c r="A245" s="1"/>
      <c r="B245" s="130" t="s">
        <v>327</v>
      </c>
      <c r="C245" s="72" t="s">
        <v>326</v>
      </c>
      <c r="D245" s="137">
        <f>+'[3]DEUDORES POR VENTA'!G7+'[3]DEUDORES POR VENTA'!G8+'[3]DEUDORES POR VENTA'!G9+'[3]DEUDORES POR VENTA'!G10</f>
        <v>534950000</v>
      </c>
      <c r="E245" s="137">
        <v>0</v>
      </c>
      <c r="H245" s="1"/>
      <c r="I245" s="1"/>
      <c r="J245" s="1"/>
      <c r="K245" s="1"/>
      <c r="L245" s="1"/>
      <c r="M245" s="1"/>
      <c r="N245" s="1"/>
      <c r="O245" s="1"/>
      <c r="P245" s="58"/>
      <c r="Q245" s="104"/>
      <c r="S245" s="105"/>
      <c r="T245" s="105"/>
    </row>
    <row r="246" spans="1:20" s="2" customFormat="1" x14ac:dyDescent="0.25">
      <c r="A246" s="1"/>
      <c r="B246" s="130" t="s">
        <v>328</v>
      </c>
      <c r="C246" s="72" t="s">
        <v>326</v>
      </c>
      <c r="D246" s="137">
        <f>+'[3]CTAS A COBRAR APORTE a integrar'!E8</f>
        <v>656390</v>
      </c>
      <c r="E246" s="137">
        <v>0</v>
      </c>
      <c r="H246" s="1"/>
      <c r="I246" s="1"/>
      <c r="J246" s="1"/>
      <c r="K246" s="1"/>
      <c r="L246" s="1"/>
      <c r="M246" s="1"/>
      <c r="N246" s="1"/>
      <c r="O246" s="1"/>
      <c r="P246" s="58"/>
      <c r="Q246" s="104"/>
      <c r="S246" s="105"/>
      <c r="T246" s="105"/>
    </row>
    <row r="247" spans="1:20" x14ac:dyDescent="0.25">
      <c r="B247" s="114" t="s">
        <v>218</v>
      </c>
      <c r="C247" s="82"/>
      <c r="D247" s="82">
        <f>SUM(D244:D246)</f>
        <v>2549829878</v>
      </c>
      <c r="E247" s="82">
        <f>SUM(E244:E246)</f>
        <v>0</v>
      </c>
    </row>
    <row r="248" spans="1:20" s="2" customFormat="1" x14ac:dyDescent="0.25">
      <c r="A248" s="23" t="s">
        <v>329</v>
      </c>
      <c r="B248" s="1"/>
      <c r="H248" s="1"/>
      <c r="I248" s="1"/>
      <c r="J248" s="1"/>
      <c r="K248" s="1"/>
      <c r="L248" s="1"/>
      <c r="M248" s="1"/>
      <c r="N248" s="1"/>
      <c r="O248" s="1"/>
      <c r="P248" s="58"/>
      <c r="Q248" s="104"/>
      <c r="S248" s="105"/>
      <c r="T248" s="105"/>
    </row>
    <row r="249" spans="1:20" x14ac:dyDescent="0.25">
      <c r="F249" s="138"/>
    </row>
    <row r="250" spans="1:20" ht="24" x14ac:dyDescent="0.25">
      <c r="B250" s="93" t="s">
        <v>330</v>
      </c>
      <c r="C250" s="69" t="s">
        <v>331</v>
      </c>
      <c r="D250" s="69" t="s">
        <v>332</v>
      </c>
      <c r="E250" s="69" t="s">
        <v>333</v>
      </c>
      <c r="F250" s="138"/>
    </row>
    <row r="251" spans="1:20" x14ac:dyDescent="0.25">
      <c r="B251" s="135" t="s">
        <v>334</v>
      </c>
      <c r="C251" s="119">
        <v>0</v>
      </c>
      <c r="D251" s="137">
        <v>0</v>
      </c>
      <c r="E251" s="119">
        <f>+C251-D251</f>
        <v>0</v>
      </c>
      <c r="F251" s="138"/>
    </row>
    <row r="252" spans="1:20" x14ac:dyDescent="0.25">
      <c r="B252" s="135" t="s">
        <v>335</v>
      </c>
      <c r="C252" s="119">
        <f>34946178/1.1</f>
        <v>31769252.727272723</v>
      </c>
      <c r="D252" s="119">
        <f>180000000/1.1</f>
        <v>163636363.63636363</v>
      </c>
      <c r="E252" s="119">
        <f>+C252-D252</f>
        <v>-131867110.90909091</v>
      </c>
      <c r="F252" s="139"/>
    </row>
    <row r="253" spans="1:20" x14ac:dyDescent="0.25">
      <c r="B253" s="135" t="s">
        <v>336</v>
      </c>
      <c r="C253" s="119">
        <f>497450000/1.1</f>
        <v>452227272.72727269</v>
      </c>
      <c r="D253" s="119">
        <f>23906924/1.1</f>
        <v>21733567.27272727</v>
      </c>
      <c r="E253" s="119">
        <f>+C253-D253</f>
        <v>430493705.45454544</v>
      </c>
    </row>
    <row r="254" spans="1:20" x14ac:dyDescent="0.25">
      <c r="B254" s="135" t="s">
        <v>337</v>
      </c>
      <c r="C254" s="119">
        <v>0</v>
      </c>
      <c r="D254" s="119">
        <f>24246900/1.1</f>
        <v>22042636.363636363</v>
      </c>
      <c r="E254" s="119">
        <f>+C254-D254</f>
        <v>-22042636.363636363</v>
      </c>
    </row>
    <row r="255" spans="1:20" x14ac:dyDescent="0.25">
      <c r="B255" s="140" t="s">
        <v>218</v>
      </c>
      <c r="C255" s="141">
        <f>SUM(C251:C253)</f>
        <v>483996525.45454544</v>
      </c>
      <c r="D255" s="141">
        <f>SUM(D251:D253)</f>
        <v>185369930.90909091</v>
      </c>
      <c r="E255" s="141">
        <f>SUM(E251:E253)</f>
        <v>298626594.5454545</v>
      </c>
    </row>
    <row r="256" spans="1:20" x14ac:dyDescent="0.25">
      <c r="A256" s="23" t="s">
        <v>338</v>
      </c>
    </row>
    <row r="257" spans="1:9" x14ac:dyDescent="0.25">
      <c r="B257" s="126"/>
      <c r="F257" s="1"/>
    </row>
    <row r="258" spans="1:9" ht="24" x14ac:dyDescent="0.25">
      <c r="B258" s="93" t="s">
        <v>278</v>
      </c>
      <c r="C258" s="25" t="s">
        <v>339</v>
      </c>
      <c r="D258" s="25" t="s">
        <v>340</v>
      </c>
      <c r="E258" s="25" t="s">
        <v>341</v>
      </c>
      <c r="F258" s="25" t="s">
        <v>269</v>
      </c>
      <c r="H258" s="63"/>
    </row>
    <row r="259" spans="1:9" x14ac:dyDescent="0.25">
      <c r="B259" s="142" t="s">
        <v>209</v>
      </c>
      <c r="C259" s="143">
        <v>5406000000</v>
      </c>
      <c r="D259" s="143">
        <f>+F259-C259</f>
        <v>0</v>
      </c>
      <c r="E259" s="143">
        <v>0</v>
      </c>
      <c r="F259" s="143">
        <v>5406000000</v>
      </c>
      <c r="H259" s="63"/>
    </row>
    <row r="260" spans="1:9" x14ac:dyDescent="0.25">
      <c r="B260" s="142" t="s">
        <v>212</v>
      </c>
      <c r="C260" s="143">
        <v>117336824</v>
      </c>
      <c r="D260" s="143">
        <f>+F260-C260</f>
        <v>0</v>
      </c>
      <c r="E260" s="143">
        <v>0</v>
      </c>
      <c r="F260" s="143">
        <f>+Q85</f>
        <v>117336824</v>
      </c>
      <c r="H260" s="63"/>
    </row>
    <row r="261" spans="1:9" ht="15.6" customHeight="1" x14ac:dyDescent="0.25">
      <c r="B261" s="142" t="s">
        <v>342</v>
      </c>
      <c r="C261" s="143">
        <v>1359011051.3800001</v>
      </c>
      <c r="D261" s="143">
        <v>0</v>
      </c>
      <c r="E261" s="143">
        <v>0</v>
      </c>
      <c r="F261" s="143">
        <f>+C261</f>
        <v>1359011051.3800001</v>
      </c>
      <c r="H261" s="63"/>
    </row>
    <row r="262" spans="1:9" x14ac:dyDescent="0.25">
      <c r="B262" s="142" t="s">
        <v>343</v>
      </c>
      <c r="C262" s="143">
        <v>0</v>
      </c>
      <c r="D262" s="143">
        <v>414273803</v>
      </c>
      <c r="E262" s="143">
        <v>0</v>
      </c>
      <c r="F262" s="143">
        <f>+D262</f>
        <v>414273803</v>
      </c>
      <c r="H262" s="63"/>
      <c r="I262" s="63"/>
    </row>
    <row r="263" spans="1:9" x14ac:dyDescent="0.25">
      <c r="B263" s="144" t="s">
        <v>218</v>
      </c>
      <c r="C263" s="145">
        <f>SUM(C259:C262)</f>
        <v>6882347875.3800001</v>
      </c>
      <c r="D263" s="145">
        <f>SUM(D259:D262)</f>
        <v>414273803</v>
      </c>
      <c r="E263" s="145">
        <f>SUM(E259:E262)</f>
        <v>0</v>
      </c>
      <c r="F263" s="145">
        <f>SUM(F259:F262)</f>
        <v>7296621678.3800001</v>
      </c>
    </row>
    <row r="264" spans="1:9" x14ac:dyDescent="0.25">
      <c r="A264" s="23" t="s">
        <v>344</v>
      </c>
    </row>
    <row r="265" spans="1:9" x14ac:dyDescent="0.25">
      <c r="H265" s="48"/>
    </row>
    <row r="266" spans="1:9" ht="24" x14ac:dyDescent="0.25">
      <c r="B266" s="146" t="s">
        <v>261</v>
      </c>
      <c r="C266" s="25" t="s">
        <v>339</v>
      </c>
      <c r="D266" s="147" t="s">
        <v>340</v>
      </c>
      <c r="E266" s="147" t="s">
        <v>341</v>
      </c>
      <c r="F266" s="25" t="s">
        <v>345</v>
      </c>
      <c r="G266" s="25" t="s">
        <v>346</v>
      </c>
    </row>
    <row r="267" spans="1:9" x14ac:dyDescent="0.25">
      <c r="B267" s="148" t="s">
        <v>347</v>
      </c>
      <c r="C267" s="98"/>
      <c r="D267" s="98">
        <v>0</v>
      </c>
      <c r="E267" s="98"/>
      <c r="F267" s="98">
        <f t="shared" ref="F267:F272" si="7">+C267+D267-E267</f>
        <v>0</v>
      </c>
      <c r="G267" s="98">
        <v>0</v>
      </c>
    </row>
    <row r="268" spans="1:9" x14ac:dyDescent="0.25">
      <c r="B268" s="142"/>
      <c r="C268" s="98"/>
      <c r="D268" s="98"/>
      <c r="E268" s="98"/>
      <c r="F268" s="98">
        <f t="shared" si="7"/>
        <v>0</v>
      </c>
      <c r="G268" s="98">
        <v>0</v>
      </c>
    </row>
    <row r="269" spans="1:9" ht="15.6" customHeight="1" x14ac:dyDescent="0.25">
      <c r="B269" s="142"/>
      <c r="C269" s="98"/>
      <c r="D269" s="98"/>
      <c r="E269" s="98"/>
      <c r="F269" s="98">
        <f t="shared" si="7"/>
        <v>0</v>
      </c>
      <c r="G269" s="98">
        <v>0</v>
      </c>
    </row>
    <row r="270" spans="1:9" x14ac:dyDescent="0.25">
      <c r="B270" s="148" t="s">
        <v>348</v>
      </c>
      <c r="C270" s="98"/>
      <c r="D270" s="98">
        <v>42510609</v>
      </c>
      <c r="E270" s="98"/>
      <c r="F270" s="98">
        <f t="shared" si="7"/>
        <v>42510609</v>
      </c>
      <c r="G270" s="98">
        <v>0</v>
      </c>
    </row>
    <row r="271" spans="1:9" x14ac:dyDescent="0.25">
      <c r="B271" s="142"/>
      <c r="C271" s="98"/>
      <c r="D271" s="98"/>
      <c r="E271" s="98"/>
      <c r="F271" s="98">
        <f t="shared" si="7"/>
        <v>0</v>
      </c>
      <c r="G271" s="98">
        <v>0</v>
      </c>
    </row>
    <row r="272" spans="1:9" x14ac:dyDescent="0.25">
      <c r="B272" s="142"/>
      <c r="C272" s="98"/>
      <c r="D272" s="98"/>
      <c r="E272" s="98"/>
      <c r="F272" s="98">
        <f t="shared" si="7"/>
        <v>0</v>
      </c>
      <c r="G272" s="98">
        <v>0</v>
      </c>
    </row>
    <row r="273" spans="1:20" x14ac:dyDescent="0.25">
      <c r="B273" s="142" t="s">
        <v>349</v>
      </c>
      <c r="C273" s="149">
        <f>SUM(C267:C272)</f>
        <v>0</v>
      </c>
      <c r="D273" s="149">
        <f>SUM(D267:D272)</f>
        <v>42510609</v>
      </c>
      <c r="E273" s="149">
        <f>SUM(E267:E272)</f>
        <v>0</v>
      </c>
      <c r="F273" s="149">
        <f>SUM(F267:F272)</f>
        <v>42510609</v>
      </c>
      <c r="G273" s="149">
        <f>SUM(G267:G272)</f>
        <v>0</v>
      </c>
    </row>
    <row r="274" spans="1:20" x14ac:dyDescent="0.25">
      <c r="A274" s="23" t="s">
        <v>350</v>
      </c>
    </row>
    <row r="275" spans="1:20" x14ac:dyDescent="0.25">
      <c r="A275" s="23"/>
    </row>
    <row r="276" spans="1:20" x14ac:dyDescent="0.25">
      <c r="A276" s="23"/>
      <c r="B276" s="150" t="s">
        <v>351</v>
      </c>
      <c r="C276" s="151">
        <v>44742</v>
      </c>
    </row>
    <row r="277" spans="1:20" s="20" customFormat="1" x14ac:dyDescent="0.25">
      <c r="A277" s="23"/>
      <c r="B277" s="116" t="s">
        <v>4</v>
      </c>
      <c r="C277" s="152" t="s">
        <v>352</v>
      </c>
      <c r="D277" s="2"/>
      <c r="E277" s="2"/>
      <c r="F277" s="122"/>
      <c r="G277" s="122"/>
      <c r="P277" s="120"/>
      <c r="Q277" s="120"/>
      <c r="S277" s="153"/>
      <c r="T277" s="153"/>
    </row>
    <row r="278" spans="1:20" s="20" customFormat="1" x14ac:dyDescent="0.25">
      <c r="A278" s="23"/>
      <c r="B278" s="154" t="s">
        <v>7</v>
      </c>
      <c r="C278" s="152">
        <v>1125523213</v>
      </c>
      <c r="D278" s="122"/>
      <c r="E278" s="122"/>
      <c r="F278" s="122"/>
      <c r="G278" s="122"/>
      <c r="P278" s="120"/>
      <c r="Q278" s="120"/>
      <c r="S278" s="153"/>
      <c r="T278" s="153"/>
    </row>
    <row r="279" spans="1:20" x14ac:dyDescent="0.25">
      <c r="A279" s="23"/>
      <c r="B279" s="154" t="s">
        <v>15</v>
      </c>
      <c r="C279" s="155">
        <v>1125523213</v>
      </c>
      <c r="D279" s="122"/>
      <c r="E279" s="122"/>
      <c r="F279" s="116"/>
    </row>
    <row r="280" spans="1:20" x14ac:dyDescent="0.25">
      <c r="A280" s="23"/>
      <c r="B280" s="154" t="s">
        <v>17</v>
      </c>
      <c r="C280" s="155">
        <v>1122363636</v>
      </c>
      <c r="E280" s="116"/>
      <c r="F280" s="116"/>
    </row>
    <row r="281" spans="1:20" s="20" customFormat="1" x14ac:dyDescent="0.25">
      <c r="A281" s="23"/>
      <c r="B281" s="116" t="s">
        <v>353</v>
      </c>
      <c r="C281" s="152">
        <v>3159577</v>
      </c>
      <c r="D281" s="2"/>
      <c r="E281" s="116"/>
      <c r="F281" s="116"/>
      <c r="G281" s="122"/>
      <c r="P281" s="120"/>
      <c r="Q281" s="120"/>
      <c r="S281" s="153"/>
      <c r="T281" s="153"/>
    </row>
    <row r="282" spans="1:20" s="20" customFormat="1" x14ac:dyDescent="0.25">
      <c r="A282" s="23"/>
      <c r="B282" s="116" t="s">
        <v>354</v>
      </c>
      <c r="C282" s="152">
        <v>125698634</v>
      </c>
      <c r="D282" s="122"/>
      <c r="E282" s="116"/>
      <c r="F282" s="116"/>
      <c r="G282" s="122"/>
      <c r="P282" s="120"/>
      <c r="Q282" s="120"/>
      <c r="S282" s="153"/>
      <c r="T282" s="153"/>
    </row>
    <row r="283" spans="1:20" x14ac:dyDescent="0.25">
      <c r="A283" s="23"/>
      <c r="B283" s="154" t="s">
        <v>355</v>
      </c>
      <c r="C283" s="155">
        <v>125698634</v>
      </c>
      <c r="D283" s="122"/>
      <c r="E283" s="116"/>
      <c r="F283" s="116"/>
    </row>
    <row r="284" spans="1:20" x14ac:dyDescent="0.25">
      <c r="A284" s="23"/>
      <c r="B284" s="154" t="s">
        <v>21</v>
      </c>
      <c r="C284" s="155">
        <v>33738521</v>
      </c>
      <c r="E284" s="116"/>
      <c r="F284" s="116"/>
    </row>
    <row r="285" spans="1:20" x14ac:dyDescent="0.25">
      <c r="A285" s="23"/>
      <c r="B285" s="116" t="s">
        <v>356</v>
      </c>
      <c r="C285" s="152">
        <v>1635803</v>
      </c>
      <c r="E285" s="116"/>
      <c r="F285" s="116"/>
    </row>
    <row r="286" spans="1:20" x14ac:dyDescent="0.25">
      <c r="A286" s="23"/>
      <c r="B286" s="116" t="s">
        <v>31</v>
      </c>
      <c r="C286" s="152">
        <v>90324310</v>
      </c>
      <c r="E286" s="116"/>
      <c r="F286" s="116"/>
    </row>
    <row r="287" spans="1:20" s="122" customFormat="1" x14ac:dyDescent="0.25">
      <c r="A287" s="20"/>
      <c r="B287" s="116" t="s">
        <v>357</v>
      </c>
      <c r="C287" s="152">
        <v>174434000</v>
      </c>
      <c r="D287" s="2"/>
      <c r="E287" s="116"/>
      <c r="F287" s="116"/>
      <c r="H287" s="20"/>
      <c r="I287" s="20"/>
      <c r="J287" s="20"/>
      <c r="K287" s="20"/>
      <c r="L287" s="20"/>
      <c r="M287" s="20"/>
      <c r="N287" s="20"/>
      <c r="O287" s="20"/>
      <c r="P287" s="120"/>
      <c r="Q287" s="121"/>
      <c r="S287" s="123"/>
      <c r="T287" s="123"/>
    </row>
    <row r="288" spans="1:20" s="2" customFormat="1" x14ac:dyDescent="0.25">
      <c r="A288" s="1"/>
      <c r="B288" s="154" t="s">
        <v>34</v>
      </c>
      <c r="C288" s="156">
        <v>10700200</v>
      </c>
      <c r="D288" s="157"/>
      <c r="E288" s="116"/>
      <c r="F288" s="116"/>
      <c r="H288" s="1"/>
      <c r="I288" s="1"/>
      <c r="J288" s="1"/>
      <c r="K288" s="1"/>
      <c r="L288" s="1"/>
      <c r="M288" s="1"/>
      <c r="N288" s="1"/>
      <c r="O288" s="1"/>
      <c r="P288" s="58"/>
      <c r="Q288" s="104"/>
      <c r="S288" s="105"/>
      <c r="T288" s="105"/>
    </row>
    <row r="289" spans="1:20" s="2" customFormat="1" x14ac:dyDescent="0.25">
      <c r="A289" s="1"/>
      <c r="B289" s="116" t="s">
        <v>36</v>
      </c>
      <c r="C289" s="152">
        <v>163733800</v>
      </c>
      <c r="D289" s="61"/>
      <c r="E289" s="116"/>
      <c r="F289" s="116"/>
      <c r="H289" s="1"/>
      <c r="I289" s="1"/>
      <c r="J289" s="1"/>
      <c r="K289" s="1"/>
      <c r="L289" s="1"/>
      <c r="M289" s="1"/>
      <c r="N289" s="1"/>
      <c r="O289" s="1"/>
      <c r="P289" s="58"/>
      <c r="Q289" s="104"/>
      <c r="S289" s="105"/>
      <c r="T289" s="105"/>
    </row>
    <row r="290" spans="1:20" s="122" customFormat="1" x14ac:dyDescent="0.25">
      <c r="A290" s="20"/>
      <c r="B290" s="116" t="s">
        <v>36</v>
      </c>
      <c r="C290" s="158">
        <v>0</v>
      </c>
      <c r="D290" s="61"/>
      <c r="E290" s="116"/>
      <c r="H290" s="20"/>
      <c r="I290" s="20"/>
      <c r="J290" s="20"/>
      <c r="K290" s="20"/>
      <c r="L290" s="20"/>
      <c r="M290" s="20"/>
      <c r="N290" s="20"/>
      <c r="O290" s="20"/>
      <c r="P290" s="120"/>
      <c r="Q290" s="121"/>
      <c r="S290" s="123"/>
      <c r="T290" s="123"/>
    </row>
    <row r="291" spans="1:20" s="122" customFormat="1" x14ac:dyDescent="0.25">
      <c r="A291" s="20"/>
      <c r="B291" s="154" t="s">
        <v>39</v>
      </c>
      <c r="C291" s="156">
        <v>0</v>
      </c>
      <c r="D291" s="157"/>
      <c r="H291" s="20"/>
      <c r="I291" s="20"/>
      <c r="J291" s="20"/>
      <c r="K291" s="20"/>
      <c r="L291" s="20"/>
      <c r="M291" s="20"/>
      <c r="N291" s="20"/>
      <c r="O291" s="20"/>
      <c r="P291" s="120"/>
      <c r="Q291" s="121"/>
      <c r="S291" s="123"/>
      <c r="T291" s="123"/>
    </row>
    <row r="292" spans="1:20" s="2" customFormat="1" x14ac:dyDescent="0.25">
      <c r="A292" s="1"/>
      <c r="B292" s="154" t="s">
        <v>41</v>
      </c>
      <c r="C292" s="156">
        <v>0</v>
      </c>
      <c r="D292" s="157"/>
      <c r="E292" s="122"/>
      <c r="H292" s="1"/>
      <c r="I292" s="1"/>
      <c r="J292" s="1"/>
      <c r="K292" s="1"/>
      <c r="L292" s="1"/>
      <c r="M292" s="1"/>
      <c r="N292" s="1"/>
      <c r="O292" s="1"/>
      <c r="P292" s="58"/>
      <c r="Q292" s="104"/>
      <c r="S292" s="105"/>
      <c r="T292" s="105"/>
    </row>
    <row r="293" spans="1:20" s="2" customFormat="1" x14ac:dyDescent="0.25">
      <c r="A293" s="1"/>
      <c r="B293" s="116" t="s">
        <v>358</v>
      </c>
      <c r="C293" s="158">
        <v>0</v>
      </c>
      <c r="D293" s="61"/>
      <c r="H293" s="1"/>
      <c r="I293" s="1"/>
      <c r="J293" s="1"/>
      <c r="K293" s="1"/>
      <c r="L293" s="1"/>
      <c r="M293" s="1"/>
      <c r="N293" s="1"/>
      <c r="O293" s="1"/>
      <c r="P293" s="58"/>
      <c r="Q293" s="104"/>
      <c r="S293" s="105"/>
      <c r="T293" s="105"/>
    </row>
    <row r="294" spans="1:20" s="2" customFormat="1" x14ac:dyDescent="0.25">
      <c r="A294" s="1"/>
      <c r="B294" s="116"/>
      <c r="C294" s="158"/>
      <c r="D294" s="61"/>
      <c r="H294" s="1"/>
      <c r="I294" s="1"/>
      <c r="J294" s="1"/>
      <c r="K294" s="1"/>
      <c r="L294" s="1"/>
      <c r="M294" s="1"/>
      <c r="N294" s="1"/>
      <c r="O294" s="1"/>
      <c r="P294" s="58"/>
      <c r="Q294" s="104"/>
      <c r="S294" s="105"/>
      <c r="T294" s="105"/>
    </row>
    <row r="295" spans="1:20" s="2" customFormat="1" x14ac:dyDescent="0.25">
      <c r="A295" s="23" t="s">
        <v>359</v>
      </c>
      <c r="B295" s="116"/>
      <c r="C295" s="158"/>
      <c r="D295" s="61"/>
      <c r="H295" s="1"/>
      <c r="I295" s="1"/>
      <c r="J295" s="1"/>
      <c r="K295" s="1"/>
      <c r="L295" s="1"/>
      <c r="M295" s="1"/>
      <c r="N295" s="1"/>
      <c r="O295" s="1"/>
      <c r="P295" s="58"/>
      <c r="Q295" s="104"/>
      <c r="S295" s="105"/>
      <c r="T295" s="105"/>
    </row>
    <row r="296" spans="1:20" s="2" customFormat="1" x14ac:dyDescent="0.25">
      <c r="A296" s="23"/>
      <c r="B296" s="1"/>
      <c r="H296" s="1"/>
      <c r="I296" s="1"/>
      <c r="J296" s="1"/>
      <c r="K296" s="1"/>
      <c r="L296" s="1"/>
      <c r="M296" s="1"/>
      <c r="N296" s="1"/>
      <c r="O296" s="1"/>
      <c r="P296" s="58"/>
      <c r="Q296" s="104"/>
      <c r="S296" s="105"/>
      <c r="T296" s="105"/>
    </row>
    <row r="297" spans="1:20" s="122" customFormat="1" x14ac:dyDescent="0.25">
      <c r="A297" s="23"/>
      <c r="B297" s="116" t="s">
        <v>44</v>
      </c>
      <c r="C297" s="159" t="s">
        <v>360</v>
      </c>
      <c r="D297" s="2"/>
      <c r="H297" s="20"/>
      <c r="I297" s="20"/>
      <c r="J297" s="20"/>
      <c r="K297" s="20"/>
      <c r="L297" s="20"/>
      <c r="M297" s="20"/>
      <c r="N297" s="20"/>
      <c r="O297" s="20"/>
      <c r="P297" s="120"/>
      <c r="Q297" s="121"/>
      <c r="S297" s="123"/>
      <c r="T297" s="123"/>
    </row>
    <row r="298" spans="1:20" s="122" customFormat="1" x14ac:dyDescent="0.25">
      <c r="A298" s="23"/>
      <c r="B298" s="154" t="s">
        <v>46</v>
      </c>
      <c r="C298" s="160">
        <v>71393709</v>
      </c>
      <c r="F298" s="116"/>
      <c r="G298" s="116"/>
      <c r="H298" s="20"/>
      <c r="I298" s="20"/>
      <c r="J298" s="20"/>
      <c r="K298" s="20"/>
      <c r="L298" s="20"/>
      <c r="M298" s="20"/>
      <c r="N298" s="20"/>
      <c r="O298" s="20"/>
      <c r="P298" s="120"/>
      <c r="Q298" s="121"/>
      <c r="S298" s="123"/>
      <c r="T298" s="123"/>
    </row>
    <row r="299" spans="1:20" s="2" customFormat="1" x14ac:dyDescent="0.25">
      <c r="A299" s="23"/>
      <c r="B299" s="154" t="s">
        <v>57</v>
      </c>
      <c r="C299" s="160">
        <v>71393709</v>
      </c>
      <c r="D299" s="122"/>
      <c r="F299" s="116"/>
      <c r="G299" s="116"/>
      <c r="H299" s="1"/>
      <c r="I299" s="1"/>
      <c r="J299" s="1"/>
      <c r="K299" s="1"/>
      <c r="L299" s="1"/>
      <c r="M299" s="1"/>
      <c r="N299" s="1"/>
      <c r="O299" s="1"/>
      <c r="P299" s="58"/>
      <c r="Q299" s="104"/>
      <c r="S299" s="105"/>
      <c r="T299" s="105"/>
    </row>
    <row r="300" spans="1:20" s="2" customFormat="1" x14ac:dyDescent="0.25">
      <c r="A300" s="23"/>
      <c r="B300" s="116" t="s">
        <v>62</v>
      </c>
      <c r="C300" s="161">
        <v>71393709</v>
      </c>
      <c r="F300" s="116"/>
      <c r="G300" s="116"/>
      <c r="H300" s="1"/>
      <c r="I300" s="1"/>
      <c r="J300" s="1"/>
      <c r="K300" s="1"/>
      <c r="L300" s="1"/>
      <c r="M300" s="1"/>
      <c r="N300" s="1"/>
      <c r="O300" s="1"/>
      <c r="P300" s="58"/>
      <c r="Q300" s="104"/>
      <c r="S300" s="105"/>
      <c r="T300" s="105"/>
    </row>
    <row r="301" spans="1:20" s="122" customFormat="1" x14ac:dyDescent="0.25">
      <c r="A301" s="23"/>
      <c r="B301" s="116" t="s">
        <v>74</v>
      </c>
      <c r="C301" s="161">
        <v>881230861</v>
      </c>
      <c r="D301" s="2"/>
      <c r="F301" s="116"/>
      <c r="G301" s="116"/>
      <c r="H301" s="20"/>
      <c r="I301" s="20"/>
      <c r="J301" s="20"/>
      <c r="K301" s="20"/>
      <c r="L301" s="20"/>
      <c r="M301" s="20"/>
      <c r="N301" s="20"/>
      <c r="O301" s="20"/>
      <c r="P301" s="120"/>
      <c r="Q301" s="121"/>
      <c r="S301" s="123"/>
      <c r="T301" s="123"/>
    </row>
    <row r="302" spans="1:20" s="2" customFormat="1" x14ac:dyDescent="0.25">
      <c r="A302" s="23"/>
      <c r="B302" s="116" t="s">
        <v>77</v>
      </c>
      <c r="C302" s="161">
        <v>407969547</v>
      </c>
      <c r="D302" s="122"/>
      <c r="E302" s="122"/>
      <c r="F302" s="116"/>
      <c r="G302" s="116"/>
      <c r="H302" s="1"/>
      <c r="I302" s="1"/>
      <c r="J302" s="1"/>
      <c r="K302" s="1"/>
      <c r="L302" s="1"/>
      <c r="M302" s="1"/>
      <c r="N302" s="1"/>
      <c r="O302" s="1"/>
      <c r="P302" s="58"/>
      <c r="Q302" s="104"/>
      <c r="S302" s="105"/>
      <c r="T302" s="105"/>
    </row>
    <row r="303" spans="1:20" s="2" customFormat="1" x14ac:dyDescent="0.25">
      <c r="A303" s="23"/>
      <c r="B303" s="116" t="s">
        <v>79</v>
      </c>
      <c r="C303" s="152">
        <v>343808656</v>
      </c>
      <c r="F303" s="116"/>
      <c r="G303" s="116"/>
      <c r="H303" s="1"/>
      <c r="I303" s="1"/>
      <c r="J303" s="1"/>
      <c r="K303" s="1"/>
      <c r="L303" s="1"/>
      <c r="M303" s="1"/>
      <c r="N303" s="1"/>
      <c r="O303" s="1"/>
      <c r="P303" s="58"/>
      <c r="Q303" s="104"/>
      <c r="S303" s="105"/>
      <c r="T303" s="105"/>
    </row>
    <row r="304" spans="1:20" s="2" customFormat="1" x14ac:dyDescent="0.25">
      <c r="A304" s="23"/>
      <c r="B304" s="116" t="s">
        <v>82</v>
      </c>
      <c r="C304" s="161">
        <v>56728428</v>
      </c>
      <c r="F304" s="116"/>
      <c r="G304" s="116"/>
      <c r="H304" s="1"/>
      <c r="I304" s="1"/>
      <c r="J304" s="1"/>
      <c r="K304" s="1"/>
      <c r="L304" s="1"/>
      <c r="M304" s="1"/>
      <c r="N304" s="1"/>
      <c r="O304" s="1"/>
      <c r="P304" s="58"/>
      <c r="Q304" s="104"/>
      <c r="S304" s="105"/>
      <c r="T304" s="105"/>
    </row>
    <row r="305" spans="1:20" s="122" customFormat="1" x14ac:dyDescent="0.25">
      <c r="A305" s="23"/>
      <c r="B305" s="154" t="s">
        <v>84</v>
      </c>
      <c r="C305" s="160">
        <v>236364</v>
      </c>
      <c r="D305" s="2"/>
      <c r="E305" s="2"/>
      <c r="F305" s="116"/>
      <c r="G305" s="116"/>
      <c r="H305" s="20"/>
      <c r="I305" s="20"/>
      <c r="J305" s="20"/>
      <c r="K305" s="20"/>
      <c r="L305" s="20"/>
      <c r="M305" s="20"/>
      <c r="N305" s="20"/>
      <c r="O305" s="20"/>
      <c r="P305" s="120"/>
      <c r="Q305" s="121"/>
      <c r="S305" s="123"/>
      <c r="T305" s="123"/>
    </row>
    <row r="306" spans="1:20" s="122" customFormat="1" x14ac:dyDescent="0.25">
      <c r="A306" s="23"/>
      <c r="B306" s="154" t="s">
        <v>86</v>
      </c>
      <c r="C306" s="160">
        <v>3852038</v>
      </c>
      <c r="E306" s="2"/>
      <c r="F306" s="116"/>
      <c r="G306" s="116"/>
      <c r="H306" s="20"/>
      <c r="I306" s="20"/>
      <c r="J306" s="20"/>
      <c r="K306" s="20"/>
      <c r="L306" s="20"/>
      <c r="M306" s="20"/>
      <c r="N306" s="20"/>
      <c r="O306" s="20"/>
      <c r="P306" s="120"/>
      <c r="Q306" s="121"/>
      <c r="S306" s="123"/>
      <c r="T306" s="123"/>
    </row>
    <row r="307" spans="1:20" s="2" customFormat="1" x14ac:dyDescent="0.25">
      <c r="A307" s="23"/>
      <c r="B307" s="116" t="s">
        <v>89</v>
      </c>
      <c r="C307" s="161">
        <v>1991439</v>
      </c>
      <c r="D307" s="122"/>
      <c r="F307" s="116"/>
      <c r="G307" s="116"/>
      <c r="H307" s="1"/>
      <c r="I307" s="1"/>
      <c r="J307" s="1"/>
      <c r="K307" s="1"/>
      <c r="L307" s="1"/>
      <c r="M307" s="1"/>
      <c r="N307" s="1"/>
      <c r="O307" s="1"/>
      <c r="P307" s="58"/>
      <c r="Q307" s="104"/>
      <c r="S307" s="105"/>
      <c r="T307" s="105"/>
    </row>
    <row r="308" spans="1:20" s="2" customFormat="1" x14ac:dyDescent="0.25">
      <c r="A308" s="23"/>
      <c r="B308" s="116" t="s">
        <v>361</v>
      </c>
      <c r="C308" s="161">
        <v>1352622</v>
      </c>
      <c r="F308" s="116"/>
      <c r="G308" s="116"/>
      <c r="H308" s="1"/>
      <c r="I308" s="1"/>
      <c r="J308" s="1"/>
      <c r="K308" s="1"/>
      <c r="L308" s="1"/>
      <c r="M308" s="1"/>
      <c r="N308" s="1"/>
      <c r="O308" s="1"/>
      <c r="P308" s="58"/>
      <c r="Q308" s="104"/>
      <c r="S308" s="105"/>
      <c r="T308" s="105"/>
    </row>
    <row r="309" spans="1:20" s="122" customFormat="1" x14ac:dyDescent="0.25">
      <c r="A309" s="23"/>
      <c r="B309" s="154" t="s">
        <v>94</v>
      </c>
      <c r="C309" s="159">
        <v>163636362</v>
      </c>
      <c r="D309" s="2"/>
      <c r="F309" s="116"/>
      <c r="G309" s="116"/>
      <c r="H309" s="20"/>
      <c r="I309" s="20"/>
      <c r="J309" s="20"/>
      <c r="K309" s="20"/>
      <c r="L309" s="20"/>
      <c r="M309" s="20"/>
      <c r="N309" s="20"/>
      <c r="O309" s="20"/>
      <c r="P309" s="120"/>
      <c r="Q309" s="121"/>
      <c r="S309" s="123"/>
      <c r="T309" s="123"/>
    </row>
    <row r="310" spans="1:20" s="122" customFormat="1" x14ac:dyDescent="0.25">
      <c r="A310" s="23"/>
      <c r="B310" s="116" t="s">
        <v>94</v>
      </c>
      <c r="C310" s="152">
        <v>163636362</v>
      </c>
      <c r="E310" s="2"/>
      <c r="F310" s="116"/>
      <c r="G310" s="116"/>
      <c r="H310" s="20"/>
      <c r="I310" s="20"/>
      <c r="J310" s="20"/>
      <c r="K310" s="20"/>
      <c r="L310" s="20"/>
      <c r="M310" s="20"/>
      <c r="N310" s="20"/>
      <c r="O310" s="20"/>
      <c r="P310" s="120"/>
      <c r="Q310" s="121"/>
      <c r="S310" s="123"/>
      <c r="T310" s="123"/>
    </row>
    <row r="311" spans="1:20" s="2" customFormat="1" x14ac:dyDescent="0.25">
      <c r="A311" s="23"/>
      <c r="B311" s="116" t="s">
        <v>98</v>
      </c>
      <c r="C311" s="152">
        <v>309624952</v>
      </c>
      <c r="D311" s="122"/>
      <c r="E311" s="122"/>
      <c r="F311" s="116"/>
      <c r="G311" s="116"/>
      <c r="H311" s="1"/>
      <c r="I311" s="1"/>
      <c r="J311" s="1"/>
      <c r="K311" s="1"/>
      <c r="L311" s="1"/>
      <c r="M311" s="1"/>
      <c r="N311" s="1"/>
      <c r="O311" s="1"/>
      <c r="P311" s="58"/>
      <c r="Q311" s="104"/>
      <c r="S311" s="105"/>
      <c r="T311" s="105"/>
    </row>
    <row r="312" spans="1:20" s="2" customFormat="1" x14ac:dyDescent="0.25">
      <c r="A312" s="23"/>
      <c r="B312" s="116" t="s">
        <v>362</v>
      </c>
      <c r="C312" s="152">
        <v>28555935</v>
      </c>
      <c r="F312" s="116"/>
      <c r="G312" s="116"/>
      <c r="H312" s="1"/>
      <c r="I312" s="1"/>
      <c r="J312" s="1"/>
      <c r="K312" s="1"/>
      <c r="L312" s="1"/>
      <c r="M312" s="1"/>
      <c r="N312" s="1"/>
      <c r="O312" s="1"/>
      <c r="P312" s="58"/>
      <c r="Q312" s="104"/>
      <c r="S312" s="105"/>
      <c r="T312" s="105"/>
    </row>
    <row r="313" spans="1:20" s="2" customFormat="1" x14ac:dyDescent="0.25">
      <c r="A313" s="23"/>
      <c r="B313" s="116" t="s">
        <v>100</v>
      </c>
      <c r="C313" s="152">
        <v>41654114</v>
      </c>
      <c r="F313" s="116"/>
      <c r="G313" s="116"/>
      <c r="H313" s="1"/>
      <c r="I313" s="1"/>
      <c r="J313" s="1"/>
      <c r="K313" s="1"/>
      <c r="L313" s="1"/>
      <c r="M313" s="1"/>
      <c r="N313" s="1"/>
      <c r="O313" s="1"/>
      <c r="P313" s="58"/>
      <c r="Q313" s="104"/>
      <c r="S313" s="105"/>
      <c r="T313" s="105"/>
    </row>
    <row r="314" spans="1:20" s="2" customFormat="1" x14ac:dyDescent="0.25">
      <c r="A314" s="23"/>
      <c r="B314" s="116" t="s">
        <v>103</v>
      </c>
      <c r="C314" s="152">
        <v>5909000</v>
      </c>
      <c r="F314" s="116"/>
      <c r="G314" s="116"/>
      <c r="H314" s="1"/>
      <c r="I314" s="1"/>
      <c r="J314" s="1"/>
      <c r="K314" s="1"/>
      <c r="L314" s="1"/>
      <c r="M314" s="1"/>
      <c r="N314" s="1"/>
      <c r="O314" s="1"/>
      <c r="P314" s="58"/>
      <c r="Q314" s="104"/>
      <c r="S314" s="105"/>
      <c r="T314" s="105"/>
    </row>
    <row r="315" spans="1:20" s="2" customFormat="1" x14ac:dyDescent="0.25">
      <c r="A315" s="23"/>
      <c r="B315" s="116" t="s">
        <v>105</v>
      </c>
      <c r="C315" s="152">
        <v>12778143</v>
      </c>
      <c r="F315" s="116"/>
      <c r="G315" s="116"/>
      <c r="H315" s="1"/>
      <c r="I315" s="1"/>
      <c r="J315" s="1"/>
      <c r="K315" s="1"/>
      <c r="L315" s="1"/>
      <c r="M315" s="1"/>
      <c r="N315" s="1"/>
      <c r="O315" s="1"/>
      <c r="P315" s="58"/>
      <c r="Q315" s="104"/>
      <c r="S315" s="105"/>
      <c r="T315" s="105"/>
    </row>
    <row r="316" spans="1:20" s="2" customFormat="1" x14ac:dyDescent="0.25">
      <c r="A316" s="23"/>
      <c r="B316" s="116" t="s">
        <v>108</v>
      </c>
      <c r="C316" s="152">
        <v>9570385</v>
      </c>
      <c r="F316" s="116"/>
      <c r="G316" s="116"/>
      <c r="H316" s="1"/>
      <c r="I316" s="1"/>
      <c r="J316" s="1"/>
      <c r="K316" s="1"/>
      <c r="L316" s="1"/>
      <c r="M316" s="1"/>
      <c r="N316" s="1"/>
      <c r="O316" s="1"/>
      <c r="P316" s="58"/>
      <c r="Q316" s="104"/>
      <c r="S316" s="105"/>
      <c r="T316" s="105"/>
    </row>
    <row r="317" spans="1:20" s="122" customFormat="1" x14ac:dyDescent="0.25">
      <c r="A317" s="23"/>
      <c r="B317" s="154" t="s">
        <v>110</v>
      </c>
      <c r="C317" s="155">
        <v>16990488</v>
      </c>
      <c r="D317" s="2"/>
      <c r="E317" s="2"/>
      <c r="F317" s="116"/>
      <c r="G317" s="116"/>
      <c r="H317" s="20"/>
      <c r="I317" s="20"/>
      <c r="J317" s="20"/>
      <c r="K317" s="20"/>
      <c r="L317" s="20"/>
      <c r="M317" s="20"/>
      <c r="N317" s="20"/>
      <c r="O317" s="20"/>
      <c r="P317" s="120"/>
      <c r="Q317" s="121"/>
      <c r="S317" s="123"/>
      <c r="T317" s="123"/>
    </row>
    <row r="318" spans="1:20" s="2" customFormat="1" x14ac:dyDescent="0.25">
      <c r="A318" s="23"/>
      <c r="B318" s="116" t="s">
        <v>363</v>
      </c>
      <c r="C318" s="152">
        <v>2142236</v>
      </c>
      <c r="D318" s="122"/>
      <c r="F318" s="116"/>
      <c r="G318" s="116"/>
      <c r="H318" s="1"/>
      <c r="I318" s="1"/>
      <c r="J318" s="1"/>
      <c r="K318" s="1"/>
      <c r="L318" s="1"/>
      <c r="M318" s="1"/>
      <c r="N318" s="1"/>
      <c r="O318" s="1"/>
      <c r="P318" s="58"/>
      <c r="Q318" s="104"/>
      <c r="S318" s="105"/>
      <c r="T318" s="105"/>
    </row>
    <row r="319" spans="1:20" s="122" customFormat="1" x14ac:dyDescent="0.25">
      <c r="A319" s="23"/>
      <c r="B319" s="154" t="s">
        <v>113</v>
      </c>
      <c r="C319" s="155">
        <v>51817183</v>
      </c>
      <c r="D319" s="2"/>
      <c r="E319" s="2"/>
      <c r="F319" s="116"/>
      <c r="G319" s="116"/>
      <c r="H319" s="20"/>
      <c r="I319" s="20"/>
      <c r="J319" s="20"/>
      <c r="K319" s="20"/>
      <c r="L319" s="20"/>
      <c r="M319" s="20"/>
      <c r="N319" s="20"/>
      <c r="O319" s="20"/>
      <c r="P319" s="120"/>
      <c r="Q319" s="121"/>
      <c r="S319" s="123"/>
      <c r="T319" s="123"/>
    </row>
    <row r="320" spans="1:20" s="2" customFormat="1" x14ac:dyDescent="0.25">
      <c r="A320" s="23"/>
      <c r="B320" s="116" t="s">
        <v>115</v>
      </c>
      <c r="C320" s="152">
        <v>6978083</v>
      </c>
      <c r="D320" s="122"/>
      <c r="F320" s="116"/>
      <c r="G320" s="116"/>
      <c r="H320" s="1"/>
      <c r="I320" s="1"/>
      <c r="J320" s="1"/>
      <c r="K320" s="1"/>
      <c r="L320" s="1"/>
      <c r="M320" s="1"/>
      <c r="N320" s="1"/>
      <c r="O320" s="1"/>
      <c r="P320" s="58"/>
      <c r="Q320" s="104"/>
      <c r="S320" s="105"/>
      <c r="T320" s="105"/>
    </row>
    <row r="321" spans="1:20" s="2" customFormat="1" x14ac:dyDescent="0.25">
      <c r="A321" s="23"/>
      <c r="B321" s="116" t="s">
        <v>118</v>
      </c>
      <c r="C321" s="152">
        <v>1256973</v>
      </c>
      <c r="F321" s="116"/>
      <c r="G321" s="116"/>
      <c r="H321" s="1"/>
      <c r="I321" s="1"/>
      <c r="J321" s="1"/>
      <c r="K321" s="1"/>
      <c r="L321" s="1"/>
      <c r="M321" s="1"/>
      <c r="N321" s="1"/>
      <c r="O321" s="1"/>
      <c r="P321" s="58"/>
      <c r="Q321" s="104"/>
      <c r="S321" s="105"/>
      <c r="T321" s="105"/>
    </row>
    <row r="322" spans="1:20" s="2" customFormat="1" x14ac:dyDescent="0.25">
      <c r="A322" s="23"/>
      <c r="B322" s="116" t="s">
        <v>120</v>
      </c>
      <c r="C322" s="152">
        <v>4596600</v>
      </c>
      <c r="F322" s="116"/>
      <c r="G322" s="116"/>
      <c r="H322" s="1"/>
      <c r="I322" s="1"/>
      <c r="J322" s="1"/>
      <c r="K322" s="1"/>
      <c r="L322" s="1"/>
      <c r="M322" s="1"/>
      <c r="N322" s="1"/>
      <c r="O322" s="1"/>
      <c r="P322" s="58"/>
      <c r="Q322" s="104"/>
      <c r="S322" s="105"/>
      <c r="T322" s="105"/>
    </row>
    <row r="323" spans="1:20" s="2" customFormat="1" x14ac:dyDescent="0.25">
      <c r="A323" s="23"/>
      <c r="B323" s="116" t="s">
        <v>123</v>
      </c>
      <c r="C323" s="152">
        <v>85406</v>
      </c>
      <c r="F323" s="116"/>
      <c r="G323" s="116"/>
      <c r="H323" s="1"/>
      <c r="I323" s="1"/>
      <c r="J323" s="1"/>
      <c r="K323" s="1"/>
      <c r="L323" s="1"/>
      <c r="M323" s="1"/>
      <c r="N323" s="1"/>
      <c r="O323" s="1"/>
      <c r="P323" s="58"/>
      <c r="Q323" s="104"/>
      <c r="S323" s="105"/>
      <c r="T323" s="105"/>
    </row>
    <row r="324" spans="1:20" s="2" customFormat="1" x14ac:dyDescent="0.25">
      <c r="A324" s="23"/>
      <c r="B324" s="116" t="s">
        <v>364</v>
      </c>
      <c r="C324" s="152">
        <v>549828</v>
      </c>
      <c r="F324" s="116"/>
      <c r="G324" s="116"/>
      <c r="H324" s="1"/>
      <c r="I324" s="1"/>
      <c r="J324" s="1"/>
      <c r="K324" s="1"/>
      <c r="L324" s="1"/>
      <c r="M324" s="1"/>
      <c r="N324" s="1"/>
      <c r="O324" s="1"/>
      <c r="P324" s="58"/>
      <c r="Q324" s="104"/>
      <c r="S324" s="105"/>
      <c r="T324" s="105"/>
    </row>
    <row r="325" spans="1:20" s="2" customFormat="1" x14ac:dyDescent="0.25">
      <c r="A325" s="23"/>
      <c r="B325" s="116" t="s">
        <v>365</v>
      </c>
      <c r="C325" s="152">
        <v>11698637</v>
      </c>
      <c r="F325" s="116"/>
      <c r="G325" s="116"/>
      <c r="H325" s="1"/>
      <c r="I325" s="1"/>
      <c r="J325" s="1"/>
      <c r="K325" s="1"/>
      <c r="L325" s="1"/>
      <c r="M325" s="1"/>
      <c r="N325" s="1"/>
      <c r="O325" s="1"/>
      <c r="P325" s="58"/>
      <c r="Q325" s="104"/>
      <c r="S325" s="105"/>
      <c r="T325" s="105"/>
    </row>
    <row r="326" spans="1:20" s="2" customFormat="1" x14ac:dyDescent="0.25">
      <c r="A326" s="23"/>
      <c r="B326" s="116" t="s">
        <v>129</v>
      </c>
      <c r="C326" s="152">
        <v>932727</v>
      </c>
      <c r="F326" s="116"/>
      <c r="G326" s="116"/>
      <c r="H326" s="1"/>
      <c r="I326" s="1"/>
      <c r="J326" s="1"/>
      <c r="K326" s="1"/>
      <c r="L326" s="1"/>
      <c r="M326" s="1"/>
      <c r="N326" s="1"/>
      <c r="O326" s="1"/>
      <c r="P326" s="58"/>
      <c r="Q326" s="104"/>
      <c r="S326" s="105"/>
      <c r="T326" s="105"/>
    </row>
    <row r="327" spans="1:20" s="2" customFormat="1" x14ac:dyDescent="0.25">
      <c r="A327" s="23"/>
      <c r="B327" s="116" t="s">
        <v>132</v>
      </c>
      <c r="C327" s="152">
        <v>15768593</v>
      </c>
      <c r="F327" s="116"/>
      <c r="G327" s="116"/>
      <c r="H327" s="1"/>
      <c r="I327" s="1"/>
      <c r="J327" s="1"/>
      <c r="K327" s="1"/>
      <c r="L327" s="1"/>
      <c r="M327" s="1"/>
      <c r="N327" s="1"/>
      <c r="O327" s="1"/>
      <c r="P327" s="58"/>
      <c r="Q327" s="104"/>
      <c r="S327" s="105"/>
      <c r="T327" s="105"/>
    </row>
    <row r="328" spans="1:20" s="2" customFormat="1" x14ac:dyDescent="0.25">
      <c r="A328" s="23"/>
      <c r="B328" s="116" t="s">
        <v>135</v>
      </c>
      <c r="C328" s="152">
        <v>160000</v>
      </c>
      <c r="F328" s="116"/>
      <c r="G328" s="116"/>
      <c r="H328" s="1"/>
      <c r="I328" s="1"/>
      <c r="J328" s="1"/>
      <c r="K328" s="1"/>
      <c r="L328" s="1"/>
      <c r="M328" s="1"/>
      <c r="N328" s="1"/>
      <c r="O328" s="1"/>
      <c r="P328" s="58"/>
      <c r="Q328" s="104"/>
      <c r="S328" s="105"/>
      <c r="T328" s="105"/>
    </row>
    <row r="329" spans="1:20" s="2" customFormat="1" x14ac:dyDescent="0.25">
      <c r="A329" s="23"/>
      <c r="B329" s="116" t="s">
        <v>366</v>
      </c>
      <c r="C329" s="152">
        <v>9261364</v>
      </c>
      <c r="F329" s="116"/>
      <c r="G329" s="116"/>
      <c r="H329" s="1"/>
      <c r="I329" s="1"/>
      <c r="J329" s="1"/>
      <c r="K329" s="1"/>
      <c r="L329" s="1"/>
      <c r="M329" s="1"/>
      <c r="N329" s="1"/>
      <c r="O329" s="1"/>
      <c r="P329" s="58"/>
      <c r="Q329" s="104"/>
      <c r="S329" s="105"/>
      <c r="T329" s="105"/>
    </row>
    <row r="330" spans="1:20" s="2" customFormat="1" x14ac:dyDescent="0.25">
      <c r="A330" s="23"/>
      <c r="B330" s="116" t="s">
        <v>144</v>
      </c>
      <c r="C330" s="152">
        <v>24616911</v>
      </c>
      <c r="F330" s="116"/>
      <c r="G330" s="116"/>
      <c r="H330" s="1"/>
      <c r="I330" s="1"/>
      <c r="J330" s="1"/>
      <c r="K330" s="1"/>
      <c r="L330" s="1"/>
      <c r="M330" s="1"/>
      <c r="N330" s="1"/>
      <c r="O330" s="1"/>
      <c r="P330" s="58"/>
      <c r="Q330" s="104"/>
      <c r="S330" s="105"/>
      <c r="T330" s="105"/>
    </row>
    <row r="331" spans="1:20" s="2" customFormat="1" x14ac:dyDescent="0.25">
      <c r="A331" s="23"/>
      <c r="B331" s="116" t="s">
        <v>151</v>
      </c>
      <c r="C331" s="152">
        <v>1677409</v>
      </c>
      <c r="F331" s="116"/>
      <c r="G331" s="116"/>
      <c r="H331" s="1"/>
      <c r="I331" s="1"/>
      <c r="J331" s="1"/>
      <c r="K331" s="1"/>
      <c r="L331" s="1"/>
      <c r="M331" s="1"/>
      <c r="N331" s="1"/>
      <c r="O331" s="1"/>
      <c r="P331" s="58"/>
      <c r="Q331" s="104"/>
      <c r="S331" s="105"/>
      <c r="T331" s="105"/>
    </row>
    <row r="332" spans="1:20" s="2" customFormat="1" x14ac:dyDescent="0.25">
      <c r="A332" s="23"/>
      <c r="B332" s="116" t="s">
        <v>154</v>
      </c>
      <c r="C332" s="152">
        <v>56699811</v>
      </c>
      <c r="F332" s="116"/>
      <c r="G332" s="116"/>
      <c r="H332" s="1"/>
      <c r="I332" s="1"/>
      <c r="J332" s="1"/>
      <c r="K332" s="1"/>
      <c r="L332" s="1"/>
      <c r="M332" s="1"/>
      <c r="N332" s="1"/>
      <c r="O332" s="1"/>
      <c r="P332" s="58"/>
      <c r="Q332" s="104"/>
      <c r="S332" s="105"/>
      <c r="T332" s="105"/>
    </row>
    <row r="333" spans="1:20" s="2" customFormat="1" x14ac:dyDescent="0.25">
      <c r="A333" s="23"/>
      <c r="B333" s="116" t="s">
        <v>158</v>
      </c>
      <c r="C333" s="152">
        <v>534216</v>
      </c>
      <c r="E333" s="61"/>
      <c r="F333" s="116"/>
      <c r="G333" s="116"/>
      <c r="H333" s="1"/>
      <c r="I333" s="1"/>
      <c r="J333" s="1"/>
      <c r="K333" s="1"/>
      <c r="L333" s="1"/>
      <c r="M333" s="1"/>
      <c r="N333" s="1"/>
      <c r="O333" s="1"/>
      <c r="P333" s="58"/>
      <c r="Q333" s="104"/>
      <c r="S333" s="105"/>
      <c r="T333" s="105"/>
    </row>
    <row r="334" spans="1:20" s="2" customFormat="1" x14ac:dyDescent="0.25">
      <c r="A334" s="23"/>
      <c r="B334" s="116" t="s">
        <v>367</v>
      </c>
      <c r="C334" s="152">
        <v>5390910</v>
      </c>
      <c r="E334" s="61"/>
      <c r="F334" s="116"/>
      <c r="G334" s="116"/>
      <c r="H334" s="1"/>
      <c r="I334" s="1"/>
      <c r="J334" s="1"/>
      <c r="K334" s="1"/>
      <c r="L334" s="1"/>
      <c r="M334" s="1"/>
      <c r="N334" s="1"/>
      <c r="O334" s="1"/>
      <c r="P334" s="58"/>
      <c r="Q334" s="104"/>
      <c r="S334" s="105"/>
      <c r="T334" s="105"/>
    </row>
    <row r="335" spans="1:20" s="2" customFormat="1" x14ac:dyDescent="0.25">
      <c r="A335" s="23"/>
      <c r="B335" s="116" t="s">
        <v>161</v>
      </c>
      <c r="C335" s="152">
        <v>65388943</v>
      </c>
      <c r="E335" s="61"/>
      <c r="F335" s="116"/>
      <c r="G335" s="116"/>
      <c r="H335" s="1"/>
      <c r="I335" s="1"/>
      <c r="J335" s="1"/>
      <c r="K335" s="1"/>
      <c r="L335" s="1"/>
      <c r="M335" s="1"/>
      <c r="N335" s="1"/>
      <c r="O335" s="1"/>
      <c r="P335" s="58"/>
      <c r="Q335" s="104"/>
      <c r="S335" s="105"/>
      <c r="T335" s="105"/>
    </row>
    <row r="336" spans="1:20" s="2" customFormat="1" x14ac:dyDescent="0.25">
      <c r="A336" s="23"/>
      <c r="B336" s="116" t="s">
        <v>368</v>
      </c>
      <c r="C336" s="152">
        <v>65388943</v>
      </c>
      <c r="E336" s="157"/>
      <c r="F336" s="116"/>
      <c r="G336" s="116"/>
      <c r="H336" s="1"/>
      <c r="I336" s="1"/>
      <c r="J336" s="1"/>
      <c r="K336" s="1"/>
      <c r="L336" s="1"/>
      <c r="M336" s="1"/>
      <c r="N336" s="1"/>
      <c r="O336" s="1"/>
      <c r="P336" s="58"/>
      <c r="Q336" s="104"/>
      <c r="S336" s="105"/>
      <c r="T336" s="105"/>
    </row>
    <row r="337" spans="1:20" s="2" customFormat="1" x14ac:dyDescent="0.25">
      <c r="A337" s="23"/>
      <c r="B337" s="116" t="s">
        <v>161</v>
      </c>
      <c r="C337" s="152">
        <v>211136</v>
      </c>
      <c r="E337" s="157"/>
      <c r="F337" s="116"/>
      <c r="G337" s="116"/>
      <c r="H337" s="1"/>
      <c r="I337" s="1"/>
      <c r="J337" s="1"/>
      <c r="K337" s="1"/>
      <c r="L337" s="1"/>
      <c r="M337" s="1"/>
      <c r="N337" s="1"/>
      <c r="O337" s="1"/>
      <c r="P337" s="58"/>
      <c r="Q337" s="104"/>
      <c r="S337" s="105"/>
      <c r="T337" s="105"/>
    </row>
    <row r="338" spans="1:20" s="2" customFormat="1" x14ac:dyDescent="0.25">
      <c r="A338" s="23"/>
      <c r="B338" s="116" t="s">
        <v>169</v>
      </c>
      <c r="C338" s="152">
        <v>31609300</v>
      </c>
      <c r="E338" s="61"/>
      <c r="F338" s="116"/>
      <c r="G338" s="116"/>
      <c r="H338" s="1"/>
      <c r="I338" s="1"/>
      <c r="J338" s="1"/>
      <c r="K338" s="1"/>
      <c r="L338" s="1"/>
      <c r="M338" s="1"/>
      <c r="N338" s="1"/>
      <c r="O338" s="1"/>
      <c r="P338" s="58"/>
      <c r="Q338" s="104"/>
      <c r="S338" s="105"/>
      <c r="T338" s="105"/>
    </row>
    <row r="339" spans="1:20" s="2" customFormat="1" x14ac:dyDescent="0.25">
      <c r="A339" s="23"/>
      <c r="B339" s="116" t="s">
        <v>369</v>
      </c>
      <c r="C339" s="152">
        <v>33568507</v>
      </c>
      <c r="E339" s="61"/>
      <c r="F339" s="116"/>
      <c r="G339" s="116"/>
      <c r="H339" s="1"/>
      <c r="I339" s="1"/>
      <c r="J339" s="1"/>
      <c r="K339" s="1"/>
      <c r="L339" s="1"/>
      <c r="M339" s="1"/>
      <c r="N339" s="1"/>
      <c r="O339" s="1"/>
      <c r="P339" s="58"/>
      <c r="Q339" s="104"/>
      <c r="S339" s="105"/>
      <c r="T339" s="105"/>
    </row>
    <row r="340" spans="1:20" s="2" customFormat="1" x14ac:dyDescent="0.25">
      <c r="A340" s="23"/>
      <c r="B340" s="116" t="s">
        <v>171</v>
      </c>
      <c r="C340" s="152">
        <v>-8718240</v>
      </c>
      <c r="E340" s="157"/>
      <c r="F340" s="116"/>
      <c r="G340" s="116"/>
      <c r="H340" s="1"/>
      <c r="I340" s="1"/>
      <c r="J340" s="1"/>
      <c r="K340" s="1"/>
      <c r="L340" s="1"/>
      <c r="M340" s="1"/>
      <c r="N340" s="1"/>
      <c r="O340" s="1"/>
      <c r="P340" s="58"/>
      <c r="Q340" s="104"/>
      <c r="S340" s="105"/>
      <c r="T340" s="105"/>
    </row>
    <row r="341" spans="1:20" x14ac:dyDescent="0.25">
      <c r="B341" s="116" t="s">
        <v>171</v>
      </c>
      <c r="C341" s="152">
        <v>-8718240</v>
      </c>
      <c r="E341" s="157"/>
      <c r="F341" s="116"/>
      <c r="G341" s="116"/>
    </row>
    <row r="342" spans="1:20" x14ac:dyDescent="0.25">
      <c r="B342" s="154" t="s">
        <v>175</v>
      </c>
      <c r="C342" s="155">
        <v>-82384537</v>
      </c>
      <c r="D342" s="162"/>
      <c r="E342" s="61"/>
      <c r="F342" s="116"/>
      <c r="G342" s="116"/>
    </row>
    <row r="343" spans="1:20" x14ac:dyDescent="0.25">
      <c r="B343" s="116" t="s">
        <v>177</v>
      </c>
      <c r="C343" s="152">
        <v>73666297</v>
      </c>
      <c r="D343" s="162"/>
      <c r="E343" s="61"/>
      <c r="F343" s="116"/>
      <c r="G343" s="116"/>
    </row>
    <row r="344" spans="1:20" s="20" customFormat="1" x14ac:dyDescent="0.25">
      <c r="B344" s="116" t="s">
        <v>180</v>
      </c>
      <c r="C344" s="152">
        <v>2086771</v>
      </c>
      <c r="D344" s="162"/>
      <c r="E344" s="61"/>
      <c r="F344" s="116"/>
      <c r="G344" s="116"/>
      <c r="P344" s="120"/>
      <c r="Q344" s="120"/>
      <c r="S344" s="153"/>
      <c r="T344" s="153"/>
    </row>
    <row r="345" spans="1:20" s="20" customFormat="1" x14ac:dyDescent="0.25">
      <c r="B345" s="154" t="s">
        <v>180</v>
      </c>
      <c r="C345" s="155">
        <v>2086771</v>
      </c>
      <c r="D345" s="162"/>
      <c r="E345" s="61"/>
      <c r="F345" s="116"/>
      <c r="G345" s="116"/>
      <c r="P345" s="120"/>
      <c r="Q345" s="120"/>
      <c r="S345" s="153"/>
      <c r="T345" s="153"/>
    </row>
    <row r="346" spans="1:20" x14ac:dyDescent="0.25">
      <c r="B346" s="163" t="s">
        <v>370</v>
      </c>
      <c r="C346" s="164">
        <f>+Tabla11029[[#Headers],[ 1.425.655.847 ]]-Tabla32530[[#Headers],[ 1.011.382.044,00 ]]</f>
        <v>414273803</v>
      </c>
      <c r="D346" s="162"/>
    </row>
    <row r="347" spans="1:20" x14ac:dyDescent="0.25">
      <c r="B347" s="20"/>
      <c r="C347" s="162"/>
      <c r="D347" s="162"/>
    </row>
    <row r="348" spans="1:20" s="2" customFormat="1" x14ac:dyDescent="0.25">
      <c r="A348" s="23" t="s">
        <v>371</v>
      </c>
      <c r="B348" s="1"/>
      <c r="D348" s="162"/>
      <c r="F348" s="31"/>
      <c r="H348" s="1"/>
      <c r="I348" s="1"/>
      <c r="J348" s="1"/>
      <c r="K348" s="1"/>
      <c r="L348" s="1"/>
      <c r="M348" s="1"/>
      <c r="N348" s="1"/>
      <c r="O348" s="1"/>
      <c r="P348" s="58"/>
      <c r="Q348" s="104"/>
      <c r="S348" s="105"/>
      <c r="T348" s="105"/>
    </row>
    <row r="350" spans="1:20" s="2" customFormat="1" x14ac:dyDescent="0.25">
      <c r="A350" s="23" t="s">
        <v>372</v>
      </c>
      <c r="H350" s="1"/>
      <c r="I350" s="1"/>
      <c r="J350" s="1"/>
      <c r="K350" s="1"/>
      <c r="L350" s="1"/>
      <c r="M350" s="1"/>
      <c r="N350" s="1"/>
      <c r="O350" s="1"/>
      <c r="P350" s="58"/>
      <c r="Q350" s="104"/>
      <c r="S350" s="105"/>
      <c r="T350" s="105"/>
    </row>
    <row r="351" spans="1:20" s="2" customFormat="1" x14ac:dyDescent="0.25">
      <c r="A351" s="24"/>
      <c r="F351" s="165"/>
      <c r="H351" s="1"/>
      <c r="I351" s="1"/>
      <c r="J351" s="1"/>
      <c r="K351" s="1"/>
      <c r="L351" s="1"/>
      <c r="M351" s="1"/>
      <c r="N351" s="1"/>
      <c r="O351" s="1"/>
      <c r="P351" s="58"/>
      <c r="Q351" s="104"/>
      <c r="S351" s="105"/>
      <c r="T351" s="105"/>
    </row>
    <row r="352" spans="1:20" s="2" customFormat="1" x14ac:dyDescent="0.25">
      <c r="A352" s="1"/>
      <c r="B352" s="1" t="s">
        <v>373</v>
      </c>
      <c r="E352" s="165"/>
      <c r="F352" s="165"/>
      <c r="H352" s="1"/>
      <c r="I352" s="1"/>
      <c r="J352" s="1"/>
      <c r="K352" s="1"/>
      <c r="L352" s="1"/>
      <c r="M352" s="1"/>
      <c r="N352" s="1"/>
      <c r="O352" s="1"/>
      <c r="P352" s="58"/>
      <c r="Q352" s="104"/>
      <c r="S352" s="105"/>
      <c r="T352" s="105"/>
    </row>
    <row r="353" spans="1:20" x14ac:dyDescent="0.25">
      <c r="E353" s="165"/>
      <c r="F353" s="165"/>
    </row>
    <row r="354" spans="1:20" s="2" customFormat="1" x14ac:dyDescent="0.25">
      <c r="A354" s="23" t="s">
        <v>374</v>
      </c>
      <c r="E354" s="165"/>
      <c r="F354" s="165"/>
      <c r="H354" s="1"/>
      <c r="I354" s="1"/>
      <c r="J354" s="1"/>
      <c r="K354" s="1"/>
      <c r="L354" s="1"/>
      <c r="M354" s="1"/>
      <c r="N354" s="1"/>
      <c r="O354" s="1"/>
      <c r="P354" s="58"/>
      <c r="Q354" s="104"/>
      <c r="S354" s="105"/>
      <c r="T354" s="105"/>
    </row>
    <row r="355" spans="1:20" s="2" customFormat="1" x14ac:dyDescent="0.25">
      <c r="A355" s="24"/>
      <c r="E355" s="165"/>
      <c r="F355" s="165"/>
      <c r="H355" s="1"/>
      <c r="I355" s="1"/>
      <c r="J355" s="1"/>
      <c r="K355" s="1"/>
      <c r="L355" s="1"/>
      <c r="M355" s="1"/>
      <c r="N355" s="1"/>
      <c r="O355" s="1"/>
      <c r="P355" s="58"/>
      <c r="Q355" s="104"/>
      <c r="S355" s="105"/>
      <c r="T355" s="105"/>
    </row>
    <row r="356" spans="1:20" s="2" customFormat="1" x14ac:dyDescent="0.25">
      <c r="A356" s="1"/>
      <c r="B356" s="1" t="s">
        <v>375</v>
      </c>
      <c r="C356" s="31"/>
      <c r="E356" s="165"/>
      <c r="F356" s="165"/>
      <c r="H356" s="1"/>
      <c r="I356" s="1"/>
      <c r="J356" s="1"/>
      <c r="K356" s="1"/>
      <c r="L356" s="1"/>
      <c r="M356" s="1"/>
      <c r="N356" s="1"/>
      <c r="O356" s="1"/>
      <c r="P356" s="58"/>
      <c r="Q356" s="104"/>
      <c r="S356" s="105"/>
      <c r="T356" s="105"/>
    </row>
    <row r="357" spans="1:20" x14ac:dyDescent="0.25">
      <c r="B357" s="31"/>
      <c r="C357" s="31"/>
      <c r="E357" s="165"/>
      <c r="F357" s="165"/>
    </row>
    <row r="358" spans="1:20" s="2" customFormat="1" x14ac:dyDescent="0.25">
      <c r="A358" s="23" t="s">
        <v>376</v>
      </c>
      <c r="B358" s="166"/>
      <c r="C358" s="165"/>
      <c r="E358" s="165"/>
      <c r="F358" s="165"/>
      <c r="H358" s="1"/>
      <c r="I358" s="1"/>
      <c r="J358" s="1"/>
      <c r="K358" s="1"/>
      <c r="L358" s="1"/>
      <c r="M358" s="1"/>
      <c r="N358" s="1"/>
      <c r="O358" s="1"/>
      <c r="P358" s="58"/>
      <c r="Q358" s="104"/>
      <c r="S358" s="105"/>
      <c r="T358" s="105"/>
    </row>
    <row r="359" spans="1:20" x14ac:dyDescent="0.25">
      <c r="C359" s="1"/>
      <c r="E359" s="165"/>
      <c r="F359" s="165"/>
    </row>
    <row r="360" spans="1:20" s="2" customFormat="1" ht="41.4" customHeight="1" x14ac:dyDescent="0.25">
      <c r="A360" s="166"/>
      <c r="B360" s="219" t="s">
        <v>377</v>
      </c>
      <c r="C360" s="219"/>
      <c r="E360" s="165"/>
      <c r="F360" s="165"/>
      <c r="H360" s="1"/>
      <c r="I360" s="1"/>
      <c r="J360" s="1"/>
      <c r="K360" s="1"/>
      <c r="L360" s="1"/>
      <c r="M360" s="1"/>
      <c r="N360" s="1"/>
      <c r="O360" s="1"/>
      <c r="P360" s="58"/>
      <c r="Q360" s="104"/>
      <c r="S360" s="105"/>
      <c r="T360" s="105"/>
    </row>
    <row r="361" spans="1:20" s="2" customFormat="1" ht="41.4" customHeight="1" x14ac:dyDescent="0.25">
      <c r="A361" s="166"/>
      <c r="B361" s="166"/>
      <c r="C361" s="165"/>
      <c r="D361" s="165"/>
      <c r="E361" s="165"/>
      <c r="F361" s="165"/>
      <c r="H361" s="1"/>
      <c r="I361" s="1"/>
      <c r="J361" s="1"/>
      <c r="K361" s="1"/>
      <c r="L361" s="1"/>
      <c r="M361" s="1"/>
      <c r="N361" s="1"/>
      <c r="O361" s="1"/>
      <c r="P361" s="58"/>
      <c r="Q361" s="104"/>
      <c r="S361" s="105"/>
      <c r="T361" s="105"/>
    </row>
    <row r="362" spans="1:20" s="2" customFormat="1" x14ac:dyDescent="0.25">
      <c r="A362" s="166"/>
      <c r="B362" s="166"/>
      <c r="C362" s="165"/>
      <c r="D362" s="31"/>
      <c r="E362" s="165"/>
      <c r="F362" s="165"/>
      <c r="H362" s="1"/>
      <c r="I362" s="1"/>
      <c r="J362" s="1"/>
      <c r="K362" s="1"/>
      <c r="L362" s="1"/>
      <c r="M362" s="1"/>
      <c r="N362" s="1"/>
      <c r="O362" s="1"/>
      <c r="P362" s="58"/>
      <c r="Q362" s="104"/>
      <c r="S362" s="105"/>
      <c r="T362" s="105"/>
    </row>
    <row r="363" spans="1:20" s="2" customFormat="1" x14ac:dyDescent="0.25">
      <c r="A363" s="166"/>
      <c r="B363" s="166"/>
      <c r="C363" s="165"/>
      <c r="D363" s="165"/>
      <c r="E363" s="165"/>
      <c r="F363" s="165"/>
      <c r="H363" s="1"/>
      <c r="I363" s="1"/>
      <c r="J363" s="1"/>
      <c r="K363" s="1"/>
      <c r="L363" s="1"/>
      <c r="M363" s="1"/>
      <c r="N363" s="1"/>
      <c r="O363" s="1"/>
      <c r="P363" s="58"/>
      <c r="Q363" s="104"/>
      <c r="S363" s="105"/>
      <c r="T363" s="105"/>
    </row>
    <row r="364" spans="1:20" s="2" customFormat="1" x14ac:dyDescent="0.25">
      <c r="A364" s="166"/>
      <c r="B364" s="166"/>
      <c r="C364" s="165"/>
      <c r="D364" s="165"/>
      <c r="E364" s="165"/>
      <c r="F364" s="165"/>
      <c r="H364" s="1"/>
      <c r="I364" s="1"/>
      <c r="J364" s="1"/>
      <c r="K364" s="1"/>
      <c r="L364" s="1"/>
      <c r="M364" s="1"/>
      <c r="N364" s="1"/>
      <c r="O364" s="1"/>
      <c r="P364" s="58"/>
      <c r="Q364" s="104"/>
      <c r="S364" s="105"/>
      <c r="T364" s="105"/>
    </row>
    <row r="365" spans="1:20" s="2" customFormat="1" x14ac:dyDescent="0.25">
      <c r="A365" s="166"/>
      <c r="B365" s="166"/>
      <c r="C365" s="165"/>
      <c r="D365" s="165"/>
      <c r="E365" s="165"/>
      <c r="F365" s="165"/>
      <c r="H365" s="1"/>
      <c r="I365" s="1"/>
      <c r="J365" s="1"/>
      <c r="K365" s="1"/>
      <c r="L365" s="1"/>
      <c r="M365" s="1"/>
      <c r="N365" s="1"/>
      <c r="O365" s="1"/>
      <c r="P365" s="58"/>
      <c r="Q365" s="104"/>
      <c r="S365" s="105"/>
      <c r="T365" s="105"/>
    </row>
    <row r="366" spans="1:20" s="2" customFormat="1" x14ac:dyDescent="0.25">
      <c r="A366" s="166"/>
      <c r="B366" s="166"/>
      <c r="C366" s="165"/>
      <c r="D366" s="165"/>
      <c r="E366" s="165"/>
      <c r="F366" s="165"/>
      <c r="H366" s="1"/>
      <c r="I366" s="1"/>
      <c r="J366" s="1"/>
      <c r="K366" s="1"/>
      <c r="L366" s="1"/>
      <c r="M366" s="1"/>
      <c r="N366" s="1"/>
      <c r="O366" s="1"/>
      <c r="P366" s="58"/>
      <c r="Q366" s="104"/>
      <c r="S366" s="105"/>
      <c r="T366" s="105"/>
    </row>
    <row r="367" spans="1:20" s="2" customFormat="1" x14ac:dyDescent="0.25">
      <c r="A367" s="166"/>
      <c r="B367" s="166"/>
      <c r="C367" s="165"/>
      <c r="D367" s="165"/>
      <c r="E367" s="165"/>
      <c r="F367" s="165"/>
      <c r="H367" s="1"/>
      <c r="I367" s="1"/>
      <c r="J367" s="1"/>
      <c r="K367" s="1"/>
      <c r="L367" s="1"/>
      <c r="M367" s="1"/>
      <c r="N367" s="1"/>
      <c r="O367" s="1"/>
      <c r="P367" s="58"/>
      <c r="Q367" s="104"/>
      <c r="S367" s="105"/>
      <c r="T367" s="105"/>
    </row>
    <row r="368" spans="1:20" s="2" customFormat="1" x14ac:dyDescent="0.25">
      <c r="A368" s="166"/>
      <c r="B368" s="166"/>
      <c r="C368" s="165"/>
      <c r="D368" s="165"/>
      <c r="E368" s="165"/>
      <c r="F368" s="165"/>
      <c r="H368" s="1"/>
      <c r="I368" s="1"/>
      <c r="J368" s="1"/>
      <c r="K368" s="1"/>
      <c r="L368" s="1"/>
      <c r="M368" s="1"/>
      <c r="N368" s="1"/>
      <c r="O368" s="1"/>
      <c r="P368" s="58"/>
      <c r="Q368" s="104"/>
      <c r="S368" s="105"/>
      <c r="T368" s="105"/>
    </row>
    <row r="369" spans="1:20" s="2" customFormat="1" x14ac:dyDescent="0.25">
      <c r="A369" s="166"/>
      <c r="B369" s="166"/>
      <c r="C369" s="165"/>
      <c r="D369" s="165"/>
      <c r="E369" s="165"/>
      <c r="F369" s="165"/>
      <c r="H369" s="1"/>
      <c r="I369" s="1"/>
      <c r="J369" s="1"/>
      <c r="K369" s="1"/>
      <c r="L369" s="1"/>
      <c r="M369" s="1"/>
      <c r="N369" s="1"/>
      <c r="O369" s="1"/>
      <c r="P369" s="58"/>
      <c r="Q369" s="104"/>
      <c r="S369" s="105"/>
      <c r="T369" s="105"/>
    </row>
    <row r="370" spans="1:20" s="2" customFormat="1" x14ac:dyDescent="0.25">
      <c r="A370" s="166"/>
      <c r="B370" s="166"/>
      <c r="C370" s="165"/>
      <c r="D370" s="165"/>
      <c r="E370" s="165"/>
      <c r="F370" s="165"/>
      <c r="H370" s="1"/>
      <c r="I370" s="1"/>
      <c r="J370" s="1"/>
      <c r="K370" s="1"/>
      <c r="L370" s="1"/>
      <c r="M370" s="1"/>
      <c r="N370" s="1"/>
      <c r="O370" s="1"/>
      <c r="P370" s="58"/>
      <c r="Q370" s="104"/>
      <c r="S370" s="105"/>
      <c r="T370" s="105"/>
    </row>
    <row r="371" spans="1:20" s="2" customFormat="1" x14ac:dyDescent="0.25">
      <c r="A371" s="166"/>
      <c r="B371" s="166"/>
      <c r="C371" s="165"/>
      <c r="D371" s="165"/>
      <c r="E371" s="165"/>
      <c r="F371" s="165"/>
      <c r="H371" s="1"/>
      <c r="I371" s="1"/>
      <c r="J371" s="1"/>
      <c r="K371" s="1"/>
      <c r="L371" s="1"/>
      <c r="M371" s="1"/>
      <c r="N371" s="1"/>
      <c r="O371" s="1"/>
      <c r="P371" s="58"/>
      <c r="Q371" s="104"/>
      <c r="S371" s="105"/>
      <c r="T371" s="105"/>
    </row>
    <row r="372" spans="1:20" s="2" customFormat="1" x14ac:dyDescent="0.25">
      <c r="A372" s="166"/>
      <c r="B372" s="166"/>
      <c r="C372" s="165"/>
      <c r="D372" s="165"/>
      <c r="E372" s="165"/>
      <c r="F372" s="165"/>
      <c r="H372" s="1"/>
      <c r="I372" s="1"/>
      <c r="J372" s="1"/>
      <c r="K372" s="1"/>
      <c r="L372" s="1"/>
      <c r="M372" s="1"/>
      <c r="N372" s="1"/>
      <c r="O372" s="1"/>
      <c r="P372" s="58"/>
      <c r="Q372" s="104"/>
      <c r="S372" s="105"/>
      <c r="T372" s="105"/>
    </row>
    <row r="373" spans="1:20" s="2" customFormat="1" x14ac:dyDescent="0.25">
      <c r="A373" s="166"/>
      <c r="B373" s="166"/>
      <c r="C373" s="165"/>
      <c r="D373" s="165"/>
      <c r="E373" s="165"/>
      <c r="F373" s="165"/>
      <c r="H373" s="1"/>
      <c r="I373" s="1"/>
      <c r="J373" s="1"/>
      <c r="K373" s="1"/>
      <c r="L373" s="1"/>
      <c r="M373" s="1"/>
      <c r="N373" s="1"/>
      <c r="O373" s="1"/>
      <c r="P373" s="58"/>
      <c r="Q373" s="104"/>
      <c r="S373" s="105"/>
      <c r="T373" s="105"/>
    </row>
    <row r="374" spans="1:20" s="2" customFormat="1" x14ac:dyDescent="0.25">
      <c r="A374" s="166"/>
      <c r="B374" s="166"/>
      <c r="C374" s="165"/>
      <c r="D374" s="165"/>
      <c r="E374" s="165"/>
      <c r="F374" s="165"/>
      <c r="H374" s="1"/>
      <c r="I374" s="1"/>
      <c r="J374" s="1"/>
      <c r="K374" s="1"/>
      <c r="L374" s="1"/>
      <c r="M374" s="1"/>
      <c r="N374" s="1"/>
      <c r="O374" s="1"/>
      <c r="P374" s="58"/>
      <c r="Q374" s="104"/>
      <c r="S374" s="105"/>
      <c r="T374" s="105"/>
    </row>
    <row r="375" spans="1:20" s="2" customFormat="1" x14ac:dyDescent="0.25">
      <c r="A375" s="166"/>
      <c r="B375" s="166"/>
      <c r="C375" s="165"/>
      <c r="D375" s="165"/>
      <c r="E375" s="165"/>
      <c r="F375" s="165"/>
      <c r="H375" s="1"/>
      <c r="I375" s="1"/>
      <c r="J375" s="1"/>
      <c r="K375" s="1"/>
      <c r="L375" s="1"/>
      <c r="M375" s="1"/>
      <c r="N375" s="1"/>
      <c r="O375" s="1"/>
      <c r="P375" s="58"/>
      <c r="Q375" s="104"/>
      <c r="S375" s="105"/>
      <c r="T375" s="105"/>
    </row>
    <row r="376" spans="1:20" s="2" customFormat="1" x14ac:dyDescent="0.25">
      <c r="A376" s="166"/>
      <c r="B376" s="166"/>
      <c r="C376" s="165"/>
      <c r="D376" s="165"/>
      <c r="E376" s="165"/>
      <c r="F376" s="165"/>
      <c r="H376" s="1"/>
      <c r="I376" s="1"/>
      <c r="J376" s="1"/>
      <c r="K376" s="1"/>
      <c r="L376" s="1"/>
      <c r="M376" s="1"/>
      <c r="N376" s="1"/>
      <c r="O376" s="1"/>
      <c r="P376" s="58"/>
      <c r="Q376" s="104"/>
      <c r="S376" s="105"/>
      <c r="T376" s="105"/>
    </row>
    <row r="377" spans="1:20" s="2" customFormat="1" x14ac:dyDescent="0.25">
      <c r="A377" s="166"/>
      <c r="B377" s="166"/>
      <c r="C377" s="165"/>
      <c r="D377" s="165"/>
      <c r="E377" s="165"/>
      <c r="F377" s="165"/>
      <c r="H377" s="1"/>
      <c r="I377" s="1"/>
      <c r="J377" s="1"/>
      <c r="K377" s="1"/>
      <c r="L377" s="1"/>
      <c r="M377" s="1"/>
      <c r="N377" s="1"/>
      <c r="O377" s="1"/>
      <c r="P377" s="58"/>
      <c r="Q377" s="104"/>
      <c r="S377" s="105"/>
      <c r="T377" s="105"/>
    </row>
    <row r="378" spans="1:20" s="2" customFormat="1" x14ac:dyDescent="0.25">
      <c r="A378" s="166"/>
      <c r="B378" s="166"/>
      <c r="C378" s="165"/>
      <c r="D378" s="165"/>
      <c r="E378" s="165"/>
      <c r="F378" s="165"/>
      <c r="H378" s="1"/>
      <c r="I378" s="1"/>
      <c r="J378" s="1"/>
      <c r="K378" s="1"/>
      <c r="L378" s="1"/>
      <c r="M378" s="1"/>
      <c r="N378" s="1"/>
      <c r="O378" s="1"/>
      <c r="P378" s="58"/>
      <c r="Q378" s="104"/>
      <c r="S378" s="105"/>
      <c r="T378" s="105"/>
    </row>
    <row r="379" spans="1:20" s="2" customFormat="1" x14ac:dyDescent="0.25">
      <c r="A379" s="166"/>
      <c r="B379" s="166"/>
      <c r="C379" s="165"/>
      <c r="D379" s="165"/>
      <c r="E379" s="165"/>
      <c r="F379" s="165"/>
      <c r="H379" s="1"/>
      <c r="I379" s="1"/>
      <c r="J379" s="1"/>
      <c r="K379" s="1"/>
      <c r="L379" s="1"/>
      <c r="M379" s="1"/>
      <c r="N379" s="1"/>
      <c r="O379" s="1"/>
      <c r="P379" s="58"/>
      <c r="Q379" s="104"/>
      <c r="S379" s="105"/>
      <c r="T379" s="105"/>
    </row>
    <row r="380" spans="1:20" s="2" customFormat="1" x14ac:dyDescent="0.25">
      <c r="A380" s="166"/>
      <c r="B380" s="166"/>
      <c r="C380" s="165"/>
      <c r="D380" s="165"/>
      <c r="E380" s="165"/>
      <c r="F380" s="165"/>
      <c r="H380" s="1"/>
      <c r="I380" s="1"/>
      <c r="J380" s="1"/>
      <c r="K380" s="1"/>
      <c r="L380" s="1"/>
      <c r="M380" s="1"/>
      <c r="N380" s="1"/>
      <c r="O380" s="1"/>
      <c r="P380" s="58"/>
      <c r="Q380" s="104"/>
      <c r="S380" s="105"/>
      <c r="T380" s="105"/>
    </row>
    <row r="381" spans="1:20" s="2" customFormat="1" x14ac:dyDescent="0.25">
      <c r="A381" s="166"/>
      <c r="B381" s="166"/>
      <c r="C381" s="165"/>
      <c r="D381" s="165"/>
      <c r="E381" s="165"/>
      <c r="F381" s="165"/>
      <c r="H381" s="1"/>
      <c r="I381" s="1"/>
      <c r="J381" s="1"/>
      <c r="K381" s="1"/>
      <c r="L381" s="1"/>
      <c r="M381" s="1"/>
      <c r="N381" s="1"/>
      <c r="O381" s="1"/>
      <c r="P381" s="58"/>
      <c r="Q381" s="104"/>
      <c r="S381" s="105"/>
      <c r="T381" s="105"/>
    </row>
    <row r="382" spans="1:20" s="2" customFormat="1" x14ac:dyDescent="0.25">
      <c r="A382" s="166"/>
      <c r="B382" s="166"/>
      <c r="C382" s="165"/>
      <c r="D382" s="165"/>
      <c r="E382" s="165"/>
      <c r="F382" s="165"/>
      <c r="H382" s="1"/>
      <c r="I382" s="1"/>
      <c r="J382" s="1"/>
      <c r="K382" s="1"/>
      <c r="L382" s="1"/>
      <c r="M382" s="1"/>
      <c r="N382" s="1"/>
      <c r="O382" s="1"/>
      <c r="P382" s="58"/>
      <c r="Q382" s="104"/>
      <c r="S382" s="105"/>
      <c r="T382" s="105"/>
    </row>
    <row r="383" spans="1:20" s="2" customFormat="1" x14ac:dyDescent="0.25">
      <c r="A383" s="166"/>
      <c r="B383" s="166"/>
      <c r="C383" s="165"/>
      <c r="D383" s="165"/>
      <c r="E383" s="165"/>
      <c r="F383" s="165"/>
      <c r="H383" s="1"/>
      <c r="I383" s="1"/>
      <c r="J383" s="1"/>
      <c r="K383" s="1"/>
      <c r="L383" s="1"/>
      <c r="M383" s="1"/>
      <c r="N383" s="1"/>
      <c r="O383" s="1"/>
      <c r="P383" s="58"/>
      <c r="Q383" s="104"/>
      <c r="S383" s="105"/>
      <c r="T383" s="105"/>
    </row>
    <row r="384" spans="1:20" s="2" customFormat="1" x14ac:dyDescent="0.25">
      <c r="A384" s="166"/>
      <c r="B384" s="166"/>
      <c r="C384" s="165"/>
      <c r="D384" s="165"/>
      <c r="E384" s="165"/>
      <c r="H384" s="1"/>
      <c r="I384" s="1"/>
      <c r="J384" s="1"/>
      <c r="K384" s="1"/>
      <c r="L384" s="1"/>
      <c r="M384" s="1"/>
      <c r="N384" s="1"/>
      <c r="O384" s="1"/>
      <c r="P384" s="58"/>
      <c r="Q384" s="104"/>
      <c r="S384" s="105"/>
      <c r="T384" s="105"/>
    </row>
    <row r="385" spans="1:20" s="2" customFormat="1" x14ac:dyDescent="0.25">
      <c r="A385" s="166"/>
      <c r="B385" s="166"/>
      <c r="C385" s="165"/>
      <c r="D385" s="165"/>
      <c r="H385" s="1"/>
      <c r="I385" s="1"/>
      <c r="J385" s="1"/>
      <c r="K385" s="1"/>
      <c r="L385" s="1"/>
      <c r="M385" s="1"/>
      <c r="N385" s="1"/>
      <c r="O385" s="1"/>
      <c r="P385" s="58"/>
      <c r="Q385" s="104"/>
      <c r="S385" s="105"/>
      <c r="T385" s="105"/>
    </row>
    <row r="386" spans="1:20" s="2" customFormat="1" x14ac:dyDescent="0.25">
      <c r="A386" s="166"/>
      <c r="B386" s="166"/>
      <c r="C386" s="165"/>
      <c r="D386" s="165"/>
      <c r="H386" s="1"/>
      <c r="I386" s="1"/>
      <c r="J386" s="1"/>
      <c r="K386" s="1"/>
      <c r="L386" s="1"/>
      <c r="M386" s="1"/>
      <c r="N386" s="1"/>
      <c r="O386" s="1"/>
      <c r="P386" s="58"/>
      <c r="Q386" s="104"/>
      <c r="S386" s="105"/>
      <c r="T386" s="105"/>
    </row>
    <row r="387" spans="1:20" s="2" customFormat="1" x14ac:dyDescent="0.25">
      <c r="A387" s="166"/>
      <c r="B387" s="166"/>
      <c r="C387" s="165"/>
      <c r="D387" s="165"/>
      <c r="H387" s="1"/>
      <c r="I387" s="1"/>
      <c r="J387" s="1"/>
      <c r="K387" s="1"/>
      <c r="L387" s="1"/>
      <c r="M387" s="1"/>
      <c r="N387" s="1"/>
      <c r="O387" s="1"/>
      <c r="P387" s="58"/>
      <c r="Q387" s="104"/>
      <c r="S387" s="105"/>
      <c r="T387" s="105"/>
    </row>
    <row r="388" spans="1:20" s="2" customFormat="1" x14ac:dyDescent="0.25">
      <c r="A388" s="166"/>
      <c r="B388" s="166"/>
      <c r="C388" s="165"/>
      <c r="D388" s="165"/>
      <c r="H388" s="1"/>
      <c r="I388" s="1"/>
      <c r="J388" s="1"/>
      <c r="K388" s="1"/>
      <c r="L388" s="1"/>
      <c r="M388" s="1"/>
      <c r="N388" s="1"/>
      <c r="O388" s="1"/>
      <c r="P388" s="58"/>
      <c r="Q388" s="104"/>
      <c r="S388" s="105"/>
      <c r="T388" s="105"/>
    </row>
    <row r="389" spans="1:20" s="2" customFormat="1" x14ac:dyDescent="0.25">
      <c r="A389" s="166"/>
      <c r="B389" s="166"/>
      <c r="C389" s="165"/>
      <c r="D389" s="165"/>
      <c r="H389" s="1"/>
      <c r="I389" s="1"/>
      <c r="J389" s="1"/>
      <c r="K389" s="1"/>
      <c r="L389" s="1"/>
      <c r="M389" s="1"/>
      <c r="N389" s="1"/>
      <c r="O389" s="1"/>
      <c r="P389" s="58"/>
      <c r="Q389" s="104"/>
      <c r="S389" s="105"/>
      <c r="T389" s="105"/>
    </row>
    <row r="390" spans="1:20" s="2" customFormat="1" x14ac:dyDescent="0.25">
      <c r="A390" s="166"/>
      <c r="B390" s="166"/>
      <c r="C390" s="165"/>
      <c r="D390" s="165"/>
      <c r="H390" s="1"/>
      <c r="I390" s="1"/>
      <c r="J390" s="1"/>
      <c r="K390" s="1"/>
      <c r="L390" s="1"/>
      <c r="M390" s="1"/>
      <c r="N390" s="1"/>
      <c r="O390" s="1"/>
      <c r="P390" s="58"/>
      <c r="Q390" s="104"/>
      <c r="S390" s="105"/>
      <c r="T390" s="105"/>
    </row>
    <row r="391" spans="1:20" s="2" customFormat="1" x14ac:dyDescent="0.25">
      <c r="A391" s="166"/>
      <c r="B391" s="1"/>
      <c r="D391" s="165"/>
      <c r="H391" s="1"/>
      <c r="I391" s="1"/>
      <c r="J391" s="1"/>
      <c r="K391" s="1"/>
      <c r="L391" s="1"/>
      <c r="M391" s="1"/>
      <c r="N391" s="1"/>
      <c r="O391" s="1"/>
      <c r="P391" s="58"/>
      <c r="Q391" s="104"/>
      <c r="S391" s="105"/>
      <c r="T391" s="105"/>
    </row>
    <row r="392" spans="1:20" s="2" customFormat="1" x14ac:dyDescent="0.25">
      <c r="A392" s="166"/>
      <c r="B392" s="1"/>
      <c r="D392" s="165"/>
      <c r="H392" s="1"/>
      <c r="I392" s="1"/>
      <c r="J392" s="1"/>
      <c r="K392" s="1"/>
      <c r="L392" s="1"/>
      <c r="M392" s="1"/>
      <c r="N392" s="1"/>
      <c r="O392" s="1"/>
      <c r="P392" s="58"/>
      <c r="Q392" s="104"/>
      <c r="S392" s="105"/>
      <c r="T392" s="105"/>
    </row>
    <row r="393" spans="1:20" x14ac:dyDescent="0.25">
      <c r="D393" s="165"/>
    </row>
  </sheetData>
  <mergeCells count="80">
    <mergeCell ref="B360:C360"/>
    <mergeCell ref="B221:C221"/>
    <mergeCell ref="B222:C222"/>
    <mergeCell ref="B223:C223"/>
    <mergeCell ref="B224:C224"/>
    <mergeCell ref="H228:I228"/>
    <mergeCell ref="J228:K228"/>
    <mergeCell ref="B211:C211"/>
    <mergeCell ref="B212:C212"/>
    <mergeCell ref="B213:C213"/>
    <mergeCell ref="B214:C214"/>
    <mergeCell ref="B216:C216"/>
    <mergeCell ref="B220:C220"/>
    <mergeCell ref="B210:C210"/>
    <mergeCell ref="H158:K158"/>
    <mergeCell ref="L158:L159"/>
    <mergeCell ref="B179:C179"/>
    <mergeCell ref="B180:C180"/>
    <mergeCell ref="B181:C181"/>
    <mergeCell ref="B182:C182"/>
    <mergeCell ref="B158:B159"/>
    <mergeCell ref="C158:G158"/>
    <mergeCell ref="B183:C183"/>
    <mergeCell ref="B184:C184"/>
    <mergeCell ref="A187:E187"/>
    <mergeCell ref="B208:C208"/>
    <mergeCell ref="B209:C209"/>
    <mergeCell ref="B149:E149"/>
    <mergeCell ref="B150:E150"/>
    <mergeCell ref="B151:E151"/>
    <mergeCell ref="B152:E152"/>
    <mergeCell ref="B154:E154"/>
    <mergeCell ref="B148:E148"/>
    <mergeCell ref="B112:D112"/>
    <mergeCell ref="K113:O113"/>
    <mergeCell ref="B119:D119"/>
    <mergeCell ref="B123:D123"/>
    <mergeCell ref="B128:D128"/>
    <mergeCell ref="B132:D132"/>
    <mergeCell ref="B139:D139"/>
    <mergeCell ref="B143:E143"/>
    <mergeCell ref="B144:E144"/>
    <mergeCell ref="B145:E145"/>
    <mergeCell ref="B147:E147"/>
    <mergeCell ref="A102:H102"/>
    <mergeCell ref="B89:C89"/>
    <mergeCell ref="B90:C90"/>
    <mergeCell ref="D90:E90"/>
    <mergeCell ref="B92:C92"/>
    <mergeCell ref="D92:E92"/>
    <mergeCell ref="B93:C93"/>
    <mergeCell ref="B94:C94"/>
    <mergeCell ref="B95:C95"/>
    <mergeCell ref="B96:C96"/>
    <mergeCell ref="B97:C97"/>
    <mergeCell ref="D97:E97"/>
    <mergeCell ref="B88:C88"/>
    <mergeCell ref="A46:G46"/>
    <mergeCell ref="B52:C52"/>
    <mergeCell ref="B53:C53"/>
    <mergeCell ref="B54:C54"/>
    <mergeCell ref="B58:F58"/>
    <mergeCell ref="B77:F77"/>
    <mergeCell ref="A83:H83"/>
    <mergeCell ref="B85:E85"/>
    <mergeCell ref="B86:C86"/>
    <mergeCell ref="D86:E86"/>
    <mergeCell ref="B87:C87"/>
    <mergeCell ref="A42:H42"/>
    <mergeCell ref="A2:H2"/>
    <mergeCell ref="A3:H3"/>
    <mergeCell ref="A6:G7"/>
    <mergeCell ref="A12:H13"/>
    <mergeCell ref="A16:G17"/>
    <mergeCell ref="A20:H21"/>
    <mergeCell ref="A24:H26"/>
    <mergeCell ref="A29:H30"/>
    <mergeCell ref="A33:H34"/>
    <mergeCell ref="A38:F38"/>
    <mergeCell ref="A39:H39"/>
  </mergeCells>
  <pageMargins left="0.25" right="0.25" top="0.75" bottom="0.75" header="0.3" footer="0.3"/>
  <pageSetup paperSize="9" scale="36" fitToHeight="3"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C42C4-1428-42FF-B8BF-FC590E392020}">
  <sheetPr>
    <pageSetUpPr fitToPage="1"/>
  </sheetPr>
  <dimension ref="A1:U437"/>
  <sheetViews>
    <sheetView showGridLines="0" zoomScaleNormal="100" zoomScalePageLayoutView="85" workbookViewId="0">
      <selection activeCell="B18" sqref="B18"/>
    </sheetView>
  </sheetViews>
  <sheetFormatPr baseColWidth="10" defaultColWidth="11.44140625" defaultRowHeight="12" x14ac:dyDescent="0.25"/>
  <cols>
    <col min="1" max="1" width="20.33203125" style="1" customWidth="1"/>
    <col min="2" max="2" width="33.44140625" style="1" customWidth="1"/>
    <col min="3" max="3" width="22.33203125" style="2" customWidth="1"/>
    <col min="4" max="5" width="19.33203125" style="2" customWidth="1"/>
    <col min="6" max="6" width="18.109375" style="2" bestFit="1" customWidth="1"/>
    <col min="7" max="7" width="16.88671875" style="2" customWidth="1"/>
    <col min="8" max="8" width="18.109375" style="1" customWidth="1"/>
    <col min="9" max="9" width="13.33203125" style="1" bestFit="1" customWidth="1"/>
    <col min="10" max="10" width="18.33203125" style="1" customWidth="1"/>
    <col min="11" max="11" width="12.44140625" style="1" customWidth="1"/>
    <col min="12" max="13" width="20" style="1" hidden="1" customWidth="1"/>
    <col min="14" max="14" width="55.6640625" style="405" hidden="1" customWidth="1"/>
    <col min="15" max="15" width="13.6640625" style="405" hidden="1" customWidth="1"/>
    <col min="16" max="16" width="8" style="1" hidden="1" customWidth="1"/>
    <col min="17" max="17" width="72.6640625" style="406" hidden="1" customWidth="1"/>
    <col min="18" max="18" width="12" style="406" hidden="1" customWidth="1"/>
    <col min="19" max="19" width="0" style="1" hidden="1" customWidth="1"/>
    <col min="20" max="20" width="55.6640625" style="58" hidden="1" customWidth="1"/>
    <col min="21" max="21" width="13.6640625" style="58" hidden="1" customWidth="1"/>
    <col min="22" max="33" width="0" style="1" hidden="1" customWidth="1"/>
    <col min="34" max="257" width="11.44140625" style="1"/>
    <col min="258" max="258" width="20.33203125" style="1" customWidth="1"/>
    <col min="259" max="259" width="31.109375" style="1" customWidth="1"/>
    <col min="260" max="260" width="15" style="1" customWidth="1"/>
    <col min="261" max="261" width="14.44140625" style="1" customWidth="1"/>
    <col min="262" max="262" width="14.88671875" style="1" customWidth="1"/>
    <col min="263" max="263" width="18.109375" style="1" bestFit="1" customWidth="1"/>
    <col min="264" max="264" width="16.88671875" style="1" customWidth="1"/>
    <col min="265" max="265" width="14.109375" style="1" customWidth="1"/>
    <col min="266" max="266" width="11.44140625" style="1"/>
    <col min="267" max="267" width="18.33203125" style="1" customWidth="1"/>
    <col min="268" max="268" width="12.44140625" style="1" customWidth="1"/>
    <col min="269" max="269" width="20" style="1" customWidth="1"/>
    <col min="270" max="513" width="11.44140625" style="1"/>
    <col min="514" max="514" width="20.33203125" style="1" customWidth="1"/>
    <col min="515" max="515" width="31.109375" style="1" customWidth="1"/>
    <col min="516" max="516" width="15" style="1" customWidth="1"/>
    <col min="517" max="517" width="14.44140625" style="1" customWidth="1"/>
    <col min="518" max="518" width="14.88671875" style="1" customWidth="1"/>
    <col min="519" max="519" width="18.109375" style="1" bestFit="1" customWidth="1"/>
    <col min="520" max="520" width="16.88671875" style="1" customWidth="1"/>
    <col min="521" max="521" width="14.109375" style="1" customWidth="1"/>
    <col min="522" max="522" width="11.44140625" style="1"/>
    <col min="523" max="523" width="18.33203125" style="1" customWidth="1"/>
    <col min="524" max="524" width="12.44140625" style="1" customWidth="1"/>
    <col min="525" max="525" width="20" style="1" customWidth="1"/>
    <col min="526" max="769" width="11.44140625" style="1"/>
    <col min="770" max="770" width="20.33203125" style="1" customWidth="1"/>
    <col min="771" max="771" width="31.109375" style="1" customWidth="1"/>
    <col min="772" max="772" width="15" style="1" customWidth="1"/>
    <col min="773" max="773" width="14.44140625" style="1" customWidth="1"/>
    <col min="774" max="774" width="14.88671875" style="1" customWidth="1"/>
    <col min="775" max="775" width="18.109375" style="1" bestFit="1" customWidth="1"/>
    <col min="776" max="776" width="16.88671875" style="1" customWidth="1"/>
    <col min="777" max="777" width="14.109375" style="1" customWidth="1"/>
    <col min="778" max="778" width="11.44140625" style="1"/>
    <col min="779" max="779" width="18.33203125" style="1" customWidth="1"/>
    <col min="780" max="780" width="12.44140625" style="1" customWidth="1"/>
    <col min="781" max="781" width="20" style="1" customWidth="1"/>
    <col min="782" max="1025" width="11.44140625" style="1"/>
    <col min="1026" max="1026" width="20.33203125" style="1" customWidth="1"/>
    <col min="1027" max="1027" width="31.109375" style="1" customWidth="1"/>
    <col min="1028" max="1028" width="15" style="1" customWidth="1"/>
    <col min="1029" max="1029" width="14.44140625" style="1" customWidth="1"/>
    <col min="1030" max="1030" width="14.88671875" style="1" customWidth="1"/>
    <col min="1031" max="1031" width="18.109375" style="1" bestFit="1" customWidth="1"/>
    <col min="1032" max="1032" width="16.88671875" style="1" customWidth="1"/>
    <col min="1033" max="1033" width="14.109375" style="1" customWidth="1"/>
    <col min="1034" max="1034" width="11.44140625" style="1"/>
    <col min="1035" max="1035" width="18.33203125" style="1" customWidth="1"/>
    <col min="1036" max="1036" width="12.44140625" style="1" customWidth="1"/>
    <col min="1037" max="1037" width="20" style="1" customWidth="1"/>
    <col min="1038" max="1281" width="11.44140625" style="1"/>
    <col min="1282" max="1282" width="20.33203125" style="1" customWidth="1"/>
    <col min="1283" max="1283" width="31.109375" style="1" customWidth="1"/>
    <col min="1284" max="1284" width="15" style="1" customWidth="1"/>
    <col min="1285" max="1285" width="14.44140625" style="1" customWidth="1"/>
    <col min="1286" max="1286" width="14.88671875" style="1" customWidth="1"/>
    <col min="1287" max="1287" width="18.109375" style="1" bestFit="1" customWidth="1"/>
    <col min="1288" max="1288" width="16.88671875" style="1" customWidth="1"/>
    <col min="1289" max="1289" width="14.109375" style="1" customWidth="1"/>
    <col min="1290" max="1290" width="11.44140625" style="1"/>
    <col min="1291" max="1291" width="18.33203125" style="1" customWidth="1"/>
    <col min="1292" max="1292" width="12.44140625" style="1" customWidth="1"/>
    <col min="1293" max="1293" width="20" style="1" customWidth="1"/>
    <col min="1294" max="1537" width="11.44140625" style="1"/>
    <col min="1538" max="1538" width="20.33203125" style="1" customWidth="1"/>
    <col min="1539" max="1539" width="31.109375" style="1" customWidth="1"/>
    <col min="1540" max="1540" width="15" style="1" customWidth="1"/>
    <col min="1541" max="1541" width="14.44140625" style="1" customWidth="1"/>
    <col min="1542" max="1542" width="14.88671875" style="1" customWidth="1"/>
    <col min="1543" max="1543" width="18.109375" style="1" bestFit="1" customWidth="1"/>
    <col min="1544" max="1544" width="16.88671875" style="1" customWidth="1"/>
    <col min="1545" max="1545" width="14.109375" style="1" customWidth="1"/>
    <col min="1546" max="1546" width="11.44140625" style="1"/>
    <col min="1547" max="1547" width="18.33203125" style="1" customWidth="1"/>
    <col min="1548" max="1548" width="12.44140625" style="1" customWidth="1"/>
    <col min="1549" max="1549" width="20" style="1" customWidth="1"/>
    <col min="1550" max="1793" width="11.44140625" style="1"/>
    <col min="1794" max="1794" width="20.33203125" style="1" customWidth="1"/>
    <col min="1795" max="1795" width="31.109375" style="1" customWidth="1"/>
    <col min="1796" max="1796" width="15" style="1" customWidth="1"/>
    <col min="1797" max="1797" width="14.44140625" style="1" customWidth="1"/>
    <col min="1798" max="1798" width="14.88671875" style="1" customWidth="1"/>
    <col min="1799" max="1799" width="18.109375" style="1" bestFit="1" customWidth="1"/>
    <col min="1800" max="1800" width="16.88671875" style="1" customWidth="1"/>
    <col min="1801" max="1801" width="14.109375" style="1" customWidth="1"/>
    <col min="1802" max="1802" width="11.44140625" style="1"/>
    <col min="1803" max="1803" width="18.33203125" style="1" customWidth="1"/>
    <col min="1804" max="1804" width="12.44140625" style="1" customWidth="1"/>
    <col min="1805" max="1805" width="20" style="1" customWidth="1"/>
    <col min="1806" max="2049" width="11.44140625" style="1"/>
    <col min="2050" max="2050" width="20.33203125" style="1" customWidth="1"/>
    <col min="2051" max="2051" width="31.109375" style="1" customWidth="1"/>
    <col min="2052" max="2052" width="15" style="1" customWidth="1"/>
    <col min="2053" max="2053" width="14.44140625" style="1" customWidth="1"/>
    <col min="2054" max="2054" width="14.88671875" style="1" customWidth="1"/>
    <col min="2055" max="2055" width="18.109375" style="1" bestFit="1" customWidth="1"/>
    <col min="2056" max="2056" width="16.88671875" style="1" customWidth="1"/>
    <col min="2057" max="2057" width="14.109375" style="1" customWidth="1"/>
    <col min="2058" max="2058" width="11.44140625" style="1"/>
    <col min="2059" max="2059" width="18.33203125" style="1" customWidth="1"/>
    <col min="2060" max="2060" width="12.44140625" style="1" customWidth="1"/>
    <col min="2061" max="2061" width="20" style="1" customWidth="1"/>
    <col min="2062" max="2305" width="11.44140625" style="1"/>
    <col min="2306" max="2306" width="20.33203125" style="1" customWidth="1"/>
    <col min="2307" max="2307" width="31.109375" style="1" customWidth="1"/>
    <col min="2308" max="2308" width="15" style="1" customWidth="1"/>
    <col min="2309" max="2309" width="14.44140625" style="1" customWidth="1"/>
    <col min="2310" max="2310" width="14.88671875" style="1" customWidth="1"/>
    <col min="2311" max="2311" width="18.109375" style="1" bestFit="1" customWidth="1"/>
    <col min="2312" max="2312" width="16.88671875" style="1" customWidth="1"/>
    <col min="2313" max="2313" width="14.109375" style="1" customWidth="1"/>
    <col min="2314" max="2314" width="11.44140625" style="1"/>
    <col min="2315" max="2315" width="18.33203125" style="1" customWidth="1"/>
    <col min="2316" max="2316" width="12.44140625" style="1" customWidth="1"/>
    <col min="2317" max="2317" width="20" style="1" customWidth="1"/>
    <col min="2318" max="2561" width="11.44140625" style="1"/>
    <col min="2562" max="2562" width="20.33203125" style="1" customWidth="1"/>
    <col min="2563" max="2563" width="31.109375" style="1" customWidth="1"/>
    <col min="2564" max="2564" width="15" style="1" customWidth="1"/>
    <col min="2565" max="2565" width="14.44140625" style="1" customWidth="1"/>
    <col min="2566" max="2566" width="14.88671875" style="1" customWidth="1"/>
    <col min="2567" max="2567" width="18.109375" style="1" bestFit="1" customWidth="1"/>
    <col min="2568" max="2568" width="16.88671875" style="1" customWidth="1"/>
    <col min="2569" max="2569" width="14.109375" style="1" customWidth="1"/>
    <col min="2570" max="2570" width="11.44140625" style="1"/>
    <col min="2571" max="2571" width="18.33203125" style="1" customWidth="1"/>
    <col min="2572" max="2572" width="12.44140625" style="1" customWidth="1"/>
    <col min="2573" max="2573" width="20" style="1" customWidth="1"/>
    <col min="2574" max="2817" width="11.44140625" style="1"/>
    <col min="2818" max="2818" width="20.33203125" style="1" customWidth="1"/>
    <col min="2819" max="2819" width="31.109375" style="1" customWidth="1"/>
    <col min="2820" max="2820" width="15" style="1" customWidth="1"/>
    <col min="2821" max="2821" width="14.44140625" style="1" customWidth="1"/>
    <col min="2822" max="2822" width="14.88671875" style="1" customWidth="1"/>
    <col min="2823" max="2823" width="18.109375" style="1" bestFit="1" customWidth="1"/>
    <col min="2824" max="2824" width="16.88671875" style="1" customWidth="1"/>
    <col min="2825" max="2825" width="14.109375" style="1" customWidth="1"/>
    <col min="2826" max="2826" width="11.44140625" style="1"/>
    <col min="2827" max="2827" width="18.33203125" style="1" customWidth="1"/>
    <col min="2828" max="2828" width="12.44140625" style="1" customWidth="1"/>
    <col min="2829" max="2829" width="20" style="1" customWidth="1"/>
    <col min="2830" max="3073" width="11.44140625" style="1"/>
    <col min="3074" max="3074" width="20.33203125" style="1" customWidth="1"/>
    <col min="3075" max="3075" width="31.109375" style="1" customWidth="1"/>
    <col min="3076" max="3076" width="15" style="1" customWidth="1"/>
    <col min="3077" max="3077" width="14.44140625" style="1" customWidth="1"/>
    <col min="3078" max="3078" width="14.88671875" style="1" customWidth="1"/>
    <col min="3079" max="3079" width="18.109375" style="1" bestFit="1" customWidth="1"/>
    <col min="3080" max="3080" width="16.88671875" style="1" customWidth="1"/>
    <col min="3081" max="3081" width="14.109375" style="1" customWidth="1"/>
    <col min="3082" max="3082" width="11.44140625" style="1"/>
    <col min="3083" max="3083" width="18.33203125" style="1" customWidth="1"/>
    <col min="3084" max="3084" width="12.44140625" style="1" customWidth="1"/>
    <col min="3085" max="3085" width="20" style="1" customWidth="1"/>
    <col min="3086" max="3329" width="11.44140625" style="1"/>
    <col min="3330" max="3330" width="20.33203125" style="1" customWidth="1"/>
    <col min="3331" max="3331" width="31.109375" style="1" customWidth="1"/>
    <col min="3332" max="3332" width="15" style="1" customWidth="1"/>
    <col min="3333" max="3333" width="14.44140625" style="1" customWidth="1"/>
    <col min="3334" max="3334" width="14.88671875" style="1" customWidth="1"/>
    <col min="3335" max="3335" width="18.109375" style="1" bestFit="1" customWidth="1"/>
    <col min="3336" max="3336" width="16.88671875" style="1" customWidth="1"/>
    <col min="3337" max="3337" width="14.109375" style="1" customWidth="1"/>
    <col min="3338" max="3338" width="11.44140625" style="1"/>
    <col min="3339" max="3339" width="18.33203125" style="1" customWidth="1"/>
    <col min="3340" max="3340" width="12.44140625" style="1" customWidth="1"/>
    <col min="3341" max="3341" width="20" style="1" customWidth="1"/>
    <col min="3342" max="3585" width="11.44140625" style="1"/>
    <col min="3586" max="3586" width="20.33203125" style="1" customWidth="1"/>
    <col min="3587" max="3587" width="31.109375" style="1" customWidth="1"/>
    <col min="3588" max="3588" width="15" style="1" customWidth="1"/>
    <col min="3589" max="3589" width="14.44140625" style="1" customWidth="1"/>
    <col min="3590" max="3590" width="14.88671875" style="1" customWidth="1"/>
    <col min="3591" max="3591" width="18.109375" style="1" bestFit="1" customWidth="1"/>
    <col min="3592" max="3592" width="16.88671875" style="1" customWidth="1"/>
    <col min="3593" max="3593" width="14.109375" style="1" customWidth="1"/>
    <col min="3594" max="3594" width="11.44140625" style="1"/>
    <col min="3595" max="3595" width="18.33203125" style="1" customWidth="1"/>
    <col min="3596" max="3596" width="12.44140625" style="1" customWidth="1"/>
    <col min="3597" max="3597" width="20" style="1" customWidth="1"/>
    <col min="3598" max="3841" width="11.44140625" style="1"/>
    <col min="3842" max="3842" width="20.33203125" style="1" customWidth="1"/>
    <col min="3843" max="3843" width="31.109375" style="1" customWidth="1"/>
    <col min="3844" max="3844" width="15" style="1" customWidth="1"/>
    <col min="3845" max="3845" width="14.44140625" style="1" customWidth="1"/>
    <col min="3846" max="3846" width="14.88671875" style="1" customWidth="1"/>
    <col min="3847" max="3847" width="18.109375" style="1" bestFit="1" customWidth="1"/>
    <col min="3848" max="3848" width="16.88671875" style="1" customWidth="1"/>
    <col min="3849" max="3849" width="14.109375" style="1" customWidth="1"/>
    <col min="3850" max="3850" width="11.44140625" style="1"/>
    <col min="3851" max="3851" width="18.33203125" style="1" customWidth="1"/>
    <col min="3852" max="3852" width="12.44140625" style="1" customWidth="1"/>
    <col min="3853" max="3853" width="20" style="1" customWidth="1"/>
    <col min="3854" max="4097" width="11.44140625" style="1"/>
    <col min="4098" max="4098" width="20.33203125" style="1" customWidth="1"/>
    <col min="4099" max="4099" width="31.109375" style="1" customWidth="1"/>
    <col min="4100" max="4100" width="15" style="1" customWidth="1"/>
    <col min="4101" max="4101" width="14.44140625" style="1" customWidth="1"/>
    <col min="4102" max="4102" width="14.88671875" style="1" customWidth="1"/>
    <col min="4103" max="4103" width="18.109375" style="1" bestFit="1" customWidth="1"/>
    <col min="4104" max="4104" width="16.88671875" style="1" customWidth="1"/>
    <col min="4105" max="4105" width="14.109375" style="1" customWidth="1"/>
    <col min="4106" max="4106" width="11.44140625" style="1"/>
    <col min="4107" max="4107" width="18.33203125" style="1" customWidth="1"/>
    <col min="4108" max="4108" width="12.44140625" style="1" customWidth="1"/>
    <col min="4109" max="4109" width="20" style="1" customWidth="1"/>
    <col min="4110" max="4353" width="11.44140625" style="1"/>
    <col min="4354" max="4354" width="20.33203125" style="1" customWidth="1"/>
    <col min="4355" max="4355" width="31.109375" style="1" customWidth="1"/>
    <col min="4356" max="4356" width="15" style="1" customWidth="1"/>
    <col min="4357" max="4357" width="14.44140625" style="1" customWidth="1"/>
    <col min="4358" max="4358" width="14.88671875" style="1" customWidth="1"/>
    <col min="4359" max="4359" width="18.109375" style="1" bestFit="1" customWidth="1"/>
    <col min="4360" max="4360" width="16.88671875" style="1" customWidth="1"/>
    <col min="4361" max="4361" width="14.109375" style="1" customWidth="1"/>
    <col min="4362" max="4362" width="11.44140625" style="1"/>
    <col min="4363" max="4363" width="18.33203125" style="1" customWidth="1"/>
    <col min="4364" max="4364" width="12.44140625" style="1" customWidth="1"/>
    <col min="4365" max="4365" width="20" style="1" customWidth="1"/>
    <col min="4366" max="4609" width="11.44140625" style="1"/>
    <col min="4610" max="4610" width="20.33203125" style="1" customWidth="1"/>
    <col min="4611" max="4611" width="31.109375" style="1" customWidth="1"/>
    <col min="4612" max="4612" width="15" style="1" customWidth="1"/>
    <col min="4613" max="4613" width="14.44140625" style="1" customWidth="1"/>
    <col min="4614" max="4614" width="14.88671875" style="1" customWidth="1"/>
    <col min="4615" max="4615" width="18.109375" style="1" bestFit="1" customWidth="1"/>
    <col min="4616" max="4616" width="16.88671875" style="1" customWidth="1"/>
    <col min="4617" max="4617" width="14.109375" style="1" customWidth="1"/>
    <col min="4618" max="4618" width="11.44140625" style="1"/>
    <col min="4619" max="4619" width="18.33203125" style="1" customWidth="1"/>
    <col min="4620" max="4620" width="12.44140625" style="1" customWidth="1"/>
    <col min="4621" max="4621" width="20" style="1" customWidth="1"/>
    <col min="4622" max="4865" width="11.44140625" style="1"/>
    <col min="4866" max="4866" width="20.33203125" style="1" customWidth="1"/>
    <col min="4867" max="4867" width="31.109375" style="1" customWidth="1"/>
    <col min="4868" max="4868" width="15" style="1" customWidth="1"/>
    <col min="4869" max="4869" width="14.44140625" style="1" customWidth="1"/>
    <col min="4870" max="4870" width="14.88671875" style="1" customWidth="1"/>
    <col min="4871" max="4871" width="18.109375" style="1" bestFit="1" customWidth="1"/>
    <col min="4872" max="4872" width="16.88671875" style="1" customWidth="1"/>
    <col min="4873" max="4873" width="14.109375" style="1" customWidth="1"/>
    <col min="4874" max="4874" width="11.44140625" style="1"/>
    <col min="4875" max="4875" width="18.33203125" style="1" customWidth="1"/>
    <col min="4876" max="4876" width="12.44140625" style="1" customWidth="1"/>
    <col min="4877" max="4877" width="20" style="1" customWidth="1"/>
    <col min="4878" max="5121" width="11.44140625" style="1"/>
    <col min="5122" max="5122" width="20.33203125" style="1" customWidth="1"/>
    <col min="5123" max="5123" width="31.109375" style="1" customWidth="1"/>
    <col min="5124" max="5124" width="15" style="1" customWidth="1"/>
    <col min="5125" max="5125" width="14.44140625" style="1" customWidth="1"/>
    <col min="5126" max="5126" width="14.88671875" style="1" customWidth="1"/>
    <col min="5127" max="5127" width="18.109375" style="1" bestFit="1" customWidth="1"/>
    <col min="5128" max="5128" width="16.88671875" style="1" customWidth="1"/>
    <col min="5129" max="5129" width="14.109375" style="1" customWidth="1"/>
    <col min="5130" max="5130" width="11.44140625" style="1"/>
    <col min="5131" max="5131" width="18.33203125" style="1" customWidth="1"/>
    <col min="5132" max="5132" width="12.44140625" style="1" customWidth="1"/>
    <col min="5133" max="5133" width="20" style="1" customWidth="1"/>
    <col min="5134" max="5377" width="11.44140625" style="1"/>
    <col min="5378" max="5378" width="20.33203125" style="1" customWidth="1"/>
    <col min="5379" max="5379" width="31.109375" style="1" customWidth="1"/>
    <col min="5380" max="5380" width="15" style="1" customWidth="1"/>
    <col min="5381" max="5381" width="14.44140625" style="1" customWidth="1"/>
    <col min="5382" max="5382" width="14.88671875" style="1" customWidth="1"/>
    <col min="5383" max="5383" width="18.109375" style="1" bestFit="1" customWidth="1"/>
    <col min="5384" max="5384" width="16.88671875" style="1" customWidth="1"/>
    <col min="5385" max="5385" width="14.109375" style="1" customWidth="1"/>
    <col min="5386" max="5386" width="11.44140625" style="1"/>
    <col min="5387" max="5387" width="18.33203125" style="1" customWidth="1"/>
    <col min="5388" max="5388" width="12.44140625" style="1" customWidth="1"/>
    <col min="5389" max="5389" width="20" style="1" customWidth="1"/>
    <col min="5390" max="5633" width="11.44140625" style="1"/>
    <col min="5634" max="5634" width="20.33203125" style="1" customWidth="1"/>
    <col min="5635" max="5635" width="31.109375" style="1" customWidth="1"/>
    <col min="5636" max="5636" width="15" style="1" customWidth="1"/>
    <col min="5637" max="5637" width="14.44140625" style="1" customWidth="1"/>
    <col min="5638" max="5638" width="14.88671875" style="1" customWidth="1"/>
    <col min="5639" max="5639" width="18.109375" style="1" bestFit="1" customWidth="1"/>
    <col min="5640" max="5640" width="16.88671875" style="1" customWidth="1"/>
    <col min="5641" max="5641" width="14.109375" style="1" customWidth="1"/>
    <col min="5642" max="5642" width="11.44140625" style="1"/>
    <col min="5643" max="5643" width="18.33203125" style="1" customWidth="1"/>
    <col min="5644" max="5644" width="12.44140625" style="1" customWidth="1"/>
    <col min="5645" max="5645" width="20" style="1" customWidth="1"/>
    <col min="5646" max="5889" width="11.44140625" style="1"/>
    <col min="5890" max="5890" width="20.33203125" style="1" customWidth="1"/>
    <col min="5891" max="5891" width="31.109375" style="1" customWidth="1"/>
    <col min="5892" max="5892" width="15" style="1" customWidth="1"/>
    <col min="5893" max="5893" width="14.44140625" style="1" customWidth="1"/>
    <col min="5894" max="5894" width="14.88671875" style="1" customWidth="1"/>
    <col min="5895" max="5895" width="18.109375" style="1" bestFit="1" customWidth="1"/>
    <col min="5896" max="5896" width="16.88671875" style="1" customWidth="1"/>
    <col min="5897" max="5897" width="14.109375" style="1" customWidth="1"/>
    <col min="5898" max="5898" width="11.44140625" style="1"/>
    <col min="5899" max="5899" width="18.33203125" style="1" customWidth="1"/>
    <col min="5900" max="5900" width="12.44140625" style="1" customWidth="1"/>
    <col min="5901" max="5901" width="20" style="1" customWidth="1"/>
    <col min="5902" max="6145" width="11.44140625" style="1"/>
    <col min="6146" max="6146" width="20.33203125" style="1" customWidth="1"/>
    <col min="6147" max="6147" width="31.109375" style="1" customWidth="1"/>
    <col min="6148" max="6148" width="15" style="1" customWidth="1"/>
    <col min="6149" max="6149" width="14.44140625" style="1" customWidth="1"/>
    <col min="6150" max="6150" width="14.88671875" style="1" customWidth="1"/>
    <col min="6151" max="6151" width="18.109375" style="1" bestFit="1" customWidth="1"/>
    <col min="6152" max="6152" width="16.88671875" style="1" customWidth="1"/>
    <col min="6153" max="6153" width="14.109375" style="1" customWidth="1"/>
    <col min="6154" max="6154" width="11.44140625" style="1"/>
    <col min="6155" max="6155" width="18.33203125" style="1" customWidth="1"/>
    <col min="6156" max="6156" width="12.44140625" style="1" customWidth="1"/>
    <col min="6157" max="6157" width="20" style="1" customWidth="1"/>
    <col min="6158" max="6401" width="11.44140625" style="1"/>
    <col min="6402" max="6402" width="20.33203125" style="1" customWidth="1"/>
    <col min="6403" max="6403" width="31.109375" style="1" customWidth="1"/>
    <col min="6404" max="6404" width="15" style="1" customWidth="1"/>
    <col min="6405" max="6405" width="14.44140625" style="1" customWidth="1"/>
    <col min="6406" max="6406" width="14.88671875" style="1" customWidth="1"/>
    <col min="6407" max="6407" width="18.109375" style="1" bestFit="1" customWidth="1"/>
    <col min="6408" max="6408" width="16.88671875" style="1" customWidth="1"/>
    <col min="6409" max="6409" width="14.109375" style="1" customWidth="1"/>
    <col min="6410" max="6410" width="11.44140625" style="1"/>
    <col min="6411" max="6411" width="18.33203125" style="1" customWidth="1"/>
    <col min="6412" max="6412" width="12.44140625" style="1" customWidth="1"/>
    <col min="6413" max="6413" width="20" style="1" customWidth="1"/>
    <col min="6414" max="6657" width="11.44140625" style="1"/>
    <col min="6658" max="6658" width="20.33203125" style="1" customWidth="1"/>
    <col min="6659" max="6659" width="31.109375" style="1" customWidth="1"/>
    <col min="6660" max="6660" width="15" style="1" customWidth="1"/>
    <col min="6661" max="6661" width="14.44140625" style="1" customWidth="1"/>
    <col min="6662" max="6662" width="14.88671875" style="1" customWidth="1"/>
    <col min="6663" max="6663" width="18.109375" style="1" bestFit="1" customWidth="1"/>
    <col min="6664" max="6664" width="16.88671875" style="1" customWidth="1"/>
    <col min="6665" max="6665" width="14.109375" style="1" customWidth="1"/>
    <col min="6666" max="6666" width="11.44140625" style="1"/>
    <col min="6667" max="6667" width="18.33203125" style="1" customWidth="1"/>
    <col min="6668" max="6668" width="12.44140625" style="1" customWidth="1"/>
    <col min="6669" max="6669" width="20" style="1" customWidth="1"/>
    <col min="6670" max="6913" width="11.44140625" style="1"/>
    <col min="6914" max="6914" width="20.33203125" style="1" customWidth="1"/>
    <col min="6915" max="6915" width="31.109375" style="1" customWidth="1"/>
    <col min="6916" max="6916" width="15" style="1" customWidth="1"/>
    <col min="6917" max="6917" width="14.44140625" style="1" customWidth="1"/>
    <col min="6918" max="6918" width="14.88671875" style="1" customWidth="1"/>
    <col min="6919" max="6919" width="18.109375" style="1" bestFit="1" customWidth="1"/>
    <col min="6920" max="6920" width="16.88671875" style="1" customWidth="1"/>
    <col min="6921" max="6921" width="14.109375" style="1" customWidth="1"/>
    <col min="6922" max="6922" width="11.44140625" style="1"/>
    <col min="6923" max="6923" width="18.33203125" style="1" customWidth="1"/>
    <col min="6924" max="6924" width="12.44140625" style="1" customWidth="1"/>
    <col min="6925" max="6925" width="20" style="1" customWidth="1"/>
    <col min="6926" max="7169" width="11.44140625" style="1"/>
    <col min="7170" max="7170" width="20.33203125" style="1" customWidth="1"/>
    <col min="7171" max="7171" width="31.109375" style="1" customWidth="1"/>
    <col min="7172" max="7172" width="15" style="1" customWidth="1"/>
    <col min="7173" max="7173" width="14.44140625" style="1" customWidth="1"/>
    <col min="7174" max="7174" width="14.88671875" style="1" customWidth="1"/>
    <col min="7175" max="7175" width="18.109375" style="1" bestFit="1" customWidth="1"/>
    <col min="7176" max="7176" width="16.88671875" style="1" customWidth="1"/>
    <col min="7177" max="7177" width="14.109375" style="1" customWidth="1"/>
    <col min="7178" max="7178" width="11.44140625" style="1"/>
    <col min="7179" max="7179" width="18.33203125" style="1" customWidth="1"/>
    <col min="7180" max="7180" width="12.44140625" style="1" customWidth="1"/>
    <col min="7181" max="7181" width="20" style="1" customWidth="1"/>
    <col min="7182" max="7425" width="11.44140625" style="1"/>
    <col min="7426" max="7426" width="20.33203125" style="1" customWidth="1"/>
    <col min="7427" max="7427" width="31.109375" style="1" customWidth="1"/>
    <col min="7428" max="7428" width="15" style="1" customWidth="1"/>
    <col min="7429" max="7429" width="14.44140625" style="1" customWidth="1"/>
    <col min="7430" max="7430" width="14.88671875" style="1" customWidth="1"/>
    <col min="7431" max="7431" width="18.109375" style="1" bestFit="1" customWidth="1"/>
    <col min="7432" max="7432" width="16.88671875" style="1" customWidth="1"/>
    <col min="7433" max="7433" width="14.109375" style="1" customWidth="1"/>
    <col min="7434" max="7434" width="11.44140625" style="1"/>
    <col min="7435" max="7435" width="18.33203125" style="1" customWidth="1"/>
    <col min="7436" max="7436" width="12.44140625" style="1" customWidth="1"/>
    <col min="7437" max="7437" width="20" style="1" customWidth="1"/>
    <col min="7438" max="7681" width="11.44140625" style="1"/>
    <col min="7682" max="7682" width="20.33203125" style="1" customWidth="1"/>
    <col min="7683" max="7683" width="31.109375" style="1" customWidth="1"/>
    <col min="7684" max="7684" width="15" style="1" customWidth="1"/>
    <col min="7685" max="7685" width="14.44140625" style="1" customWidth="1"/>
    <col min="7686" max="7686" width="14.88671875" style="1" customWidth="1"/>
    <col min="7687" max="7687" width="18.109375" style="1" bestFit="1" customWidth="1"/>
    <col min="7688" max="7688" width="16.88671875" style="1" customWidth="1"/>
    <col min="7689" max="7689" width="14.109375" style="1" customWidth="1"/>
    <col min="7690" max="7690" width="11.44140625" style="1"/>
    <col min="7691" max="7691" width="18.33203125" style="1" customWidth="1"/>
    <col min="7692" max="7692" width="12.44140625" style="1" customWidth="1"/>
    <col min="7693" max="7693" width="20" style="1" customWidth="1"/>
    <col min="7694" max="7937" width="11.44140625" style="1"/>
    <col min="7938" max="7938" width="20.33203125" style="1" customWidth="1"/>
    <col min="7939" max="7939" width="31.109375" style="1" customWidth="1"/>
    <col min="7940" max="7940" width="15" style="1" customWidth="1"/>
    <col min="7941" max="7941" width="14.44140625" style="1" customWidth="1"/>
    <col min="7942" max="7942" width="14.88671875" style="1" customWidth="1"/>
    <col min="7943" max="7943" width="18.109375" style="1" bestFit="1" customWidth="1"/>
    <col min="7944" max="7944" width="16.88671875" style="1" customWidth="1"/>
    <col min="7945" max="7945" width="14.109375" style="1" customWidth="1"/>
    <col min="7946" max="7946" width="11.44140625" style="1"/>
    <col min="7947" max="7947" width="18.33203125" style="1" customWidth="1"/>
    <col min="7948" max="7948" width="12.44140625" style="1" customWidth="1"/>
    <col min="7949" max="7949" width="20" style="1" customWidth="1"/>
    <col min="7950" max="8193" width="11.44140625" style="1"/>
    <col min="8194" max="8194" width="20.33203125" style="1" customWidth="1"/>
    <col min="8195" max="8195" width="31.109375" style="1" customWidth="1"/>
    <col min="8196" max="8196" width="15" style="1" customWidth="1"/>
    <col min="8197" max="8197" width="14.44140625" style="1" customWidth="1"/>
    <col min="8198" max="8198" width="14.88671875" style="1" customWidth="1"/>
    <col min="8199" max="8199" width="18.109375" style="1" bestFit="1" customWidth="1"/>
    <col min="8200" max="8200" width="16.88671875" style="1" customWidth="1"/>
    <col min="8201" max="8201" width="14.109375" style="1" customWidth="1"/>
    <col min="8202" max="8202" width="11.44140625" style="1"/>
    <col min="8203" max="8203" width="18.33203125" style="1" customWidth="1"/>
    <col min="8204" max="8204" width="12.44140625" style="1" customWidth="1"/>
    <col min="8205" max="8205" width="20" style="1" customWidth="1"/>
    <col min="8206" max="8449" width="11.44140625" style="1"/>
    <col min="8450" max="8450" width="20.33203125" style="1" customWidth="1"/>
    <col min="8451" max="8451" width="31.109375" style="1" customWidth="1"/>
    <col min="8452" max="8452" width="15" style="1" customWidth="1"/>
    <col min="8453" max="8453" width="14.44140625" style="1" customWidth="1"/>
    <col min="8454" max="8454" width="14.88671875" style="1" customWidth="1"/>
    <col min="8455" max="8455" width="18.109375" style="1" bestFit="1" customWidth="1"/>
    <col min="8456" max="8456" width="16.88671875" style="1" customWidth="1"/>
    <col min="8457" max="8457" width="14.109375" style="1" customWidth="1"/>
    <col min="8458" max="8458" width="11.44140625" style="1"/>
    <col min="8459" max="8459" width="18.33203125" style="1" customWidth="1"/>
    <col min="8460" max="8460" width="12.44140625" style="1" customWidth="1"/>
    <col min="8461" max="8461" width="20" style="1" customWidth="1"/>
    <col min="8462" max="8705" width="11.44140625" style="1"/>
    <col min="8706" max="8706" width="20.33203125" style="1" customWidth="1"/>
    <col min="8707" max="8707" width="31.109375" style="1" customWidth="1"/>
    <col min="8708" max="8708" width="15" style="1" customWidth="1"/>
    <col min="8709" max="8709" width="14.44140625" style="1" customWidth="1"/>
    <col min="8710" max="8710" width="14.88671875" style="1" customWidth="1"/>
    <col min="8711" max="8711" width="18.109375" style="1" bestFit="1" customWidth="1"/>
    <col min="8712" max="8712" width="16.88671875" style="1" customWidth="1"/>
    <col min="8713" max="8713" width="14.109375" style="1" customWidth="1"/>
    <col min="8714" max="8714" width="11.44140625" style="1"/>
    <col min="8715" max="8715" width="18.33203125" style="1" customWidth="1"/>
    <col min="8716" max="8716" width="12.44140625" style="1" customWidth="1"/>
    <col min="8717" max="8717" width="20" style="1" customWidth="1"/>
    <col min="8718" max="8961" width="11.44140625" style="1"/>
    <col min="8962" max="8962" width="20.33203125" style="1" customWidth="1"/>
    <col min="8963" max="8963" width="31.109375" style="1" customWidth="1"/>
    <col min="8964" max="8964" width="15" style="1" customWidth="1"/>
    <col min="8965" max="8965" width="14.44140625" style="1" customWidth="1"/>
    <col min="8966" max="8966" width="14.88671875" style="1" customWidth="1"/>
    <col min="8967" max="8967" width="18.109375" style="1" bestFit="1" customWidth="1"/>
    <col min="8968" max="8968" width="16.88671875" style="1" customWidth="1"/>
    <col min="8969" max="8969" width="14.109375" style="1" customWidth="1"/>
    <col min="8970" max="8970" width="11.44140625" style="1"/>
    <col min="8971" max="8971" width="18.33203125" style="1" customWidth="1"/>
    <col min="8972" max="8972" width="12.44140625" style="1" customWidth="1"/>
    <col min="8973" max="8973" width="20" style="1" customWidth="1"/>
    <col min="8974" max="9217" width="11.44140625" style="1"/>
    <col min="9218" max="9218" width="20.33203125" style="1" customWidth="1"/>
    <col min="9219" max="9219" width="31.109375" style="1" customWidth="1"/>
    <col min="9220" max="9220" width="15" style="1" customWidth="1"/>
    <col min="9221" max="9221" width="14.44140625" style="1" customWidth="1"/>
    <col min="9222" max="9222" width="14.88671875" style="1" customWidth="1"/>
    <col min="9223" max="9223" width="18.109375" style="1" bestFit="1" customWidth="1"/>
    <col min="9224" max="9224" width="16.88671875" style="1" customWidth="1"/>
    <col min="9225" max="9225" width="14.109375" style="1" customWidth="1"/>
    <col min="9226" max="9226" width="11.44140625" style="1"/>
    <col min="9227" max="9227" width="18.33203125" style="1" customWidth="1"/>
    <col min="9228" max="9228" width="12.44140625" style="1" customWidth="1"/>
    <col min="9229" max="9229" width="20" style="1" customWidth="1"/>
    <col min="9230" max="9473" width="11.44140625" style="1"/>
    <col min="9474" max="9474" width="20.33203125" style="1" customWidth="1"/>
    <col min="9475" max="9475" width="31.109375" style="1" customWidth="1"/>
    <col min="9476" max="9476" width="15" style="1" customWidth="1"/>
    <col min="9477" max="9477" width="14.44140625" style="1" customWidth="1"/>
    <col min="9478" max="9478" width="14.88671875" style="1" customWidth="1"/>
    <col min="9479" max="9479" width="18.109375" style="1" bestFit="1" customWidth="1"/>
    <col min="9480" max="9480" width="16.88671875" style="1" customWidth="1"/>
    <col min="9481" max="9481" width="14.109375" style="1" customWidth="1"/>
    <col min="9482" max="9482" width="11.44140625" style="1"/>
    <col min="9483" max="9483" width="18.33203125" style="1" customWidth="1"/>
    <col min="9484" max="9484" width="12.44140625" style="1" customWidth="1"/>
    <col min="9485" max="9485" width="20" style="1" customWidth="1"/>
    <col min="9486" max="9729" width="11.44140625" style="1"/>
    <col min="9730" max="9730" width="20.33203125" style="1" customWidth="1"/>
    <col min="9731" max="9731" width="31.109375" style="1" customWidth="1"/>
    <col min="9732" max="9732" width="15" style="1" customWidth="1"/>
    <col min="9733" max="9733" width="14.44140625" style="1" customWidth="1"/>
    <col min="9734" max="9734" width="14.88671875" style="1" customWidth="1"/>
    <col min="9735" max="9735" width="18.109375" style="1" bestFit="1" customWidth="1"/>
    <col min="9736" max="9736" width="16.88671875" style="1" customWidth="1"/>
    <col min="9737" max="9737" width="14.109375" style="1" customWidth="1"/>
    <col min="9738" max="9738" width="11.44140625" style="1"/>
    <col min="9739" max="9739" width="18.33203125" style="1" customWidth="1"/>
    <col min="9740" max="9740" width="12.44140625" style="1" customWidth="1"/>
    <col min="9741" max="9741" width="20" style="1" customWidth="1"/>
    <col min="9742" max="9985" width="11.44140625" style="1"/>
    <col min="9986" max="9986" width="20.33203125" style="1" customWidth="1"/>
    <col min="9987" max="9987" width="31.109375" style="1" customWidth="1"/>
    <col min="9988" max="9988" width="15" style="1" customWidth="1"/>
    <col min="9989" max="9989" width="14.44140625" style="1" customWidth="1"/>
    <col min="9990" max="9990" width="14.88671875" style="1" customWidth="1"/>
    <col min="9991" max="9991" width="18.109375" style="1" bestFit="1" customWidth="1"/>
    <col min="9992" max="9992" width="16.88671875" style="1" customWidth="1"/>
    <col min="9993" max="9993" width="14.109375" style="1" customWidth="1"/>
    <col min="9994" max="9994" width="11.44140625" style="1"/>
    <col min="9995" max="9995" width="18.33203125" style="1" customWidth="1"/>
    <col min="9996" max="9996" width="12.44140625" style="1" customWidth="1"/>
    <col min="9997" max="9997" width="20" style="1" customWidth="1"/>
    <col min="9998" max="10241" width="11.44140625" style="1"/>
    <col min="10242" max="10242" width="20.33203125" style="1" customWidth="1"/>
    <col min="10243" max="10243" width="31.109375" style="1" customWidth="1"/>
    <col min="10244" max="10244" width="15" style="1" customWidth="1"/>
    <col min="10245" max="10245" width="14.44140625" style="1" customWidth="1"/>
    <col min="10246" max="10246" width="14.88671875" style="1" customWidth="1"/>
    <col min="10247" max="10247" width="18.109375" style="1" bestFit="1" customWidth="1"/>
    <col min="10248" max="10248" width="16.88671875" style="1" customWidth="1"/>
    <col min="10249" max="10249" width="14.109375" style="1" customWidth="1"/>
    <col min="10250" max="10250" width="11.44140625" style="1"/>
    <col min="10251" max="10251" width="18.33203125" style="1" customWidth="1"/>
    <col min="10252" max="10252" width="12.44140625" style="1" customWidth="1"/>
    <col min="10253" max="10253" width="20" style="1" customWidth="1"/>
    <col min="10254" max="10497" width="11.44140625" style="1"/>
    <col min="10498" max="10498" width="20.33203125" style="1" customWidth="1"/>
    <col min="10499" max="10499" width="31.109375" style="1" customWidth="1"/>
    <col min="10500" max="10500" width="15" style="1" customWidth="1"/>
    <col min="10501" max="10501" width="14.44140625" style="1" customWidth="1"/>
    <col min="10502" max="10502" width="14.88671875" style="1" customWidth="1"/>
    <col min="10503" max="10503" width="18.109375" style="1" bestFit="1" customWidth="1"/>
    <col min="10504" max="10504" width="16.88671875" style="1" customWidth="1"/>
    <col min="10505" max="10505" width="14.109375" style="1" customWidth="1"/>
    <col min="10506" max="10506" width="11.44140625" style="1"/>
    <col min="10507" max="10507" width="18.33203125" style="1" customWidth="1"/>
    <col min="10508" max="10508" width="12.44140625" style="1" customWidth="1"/>
    <col min="10509" max="10509" width="20" style="1" customWidth="1"/>
    <col min="10510" max="10753" width="11.44140625" style="1"/>
    <col min="10754" max="10754" width="20.33203125" style="1" customWidth="1"/>
    <col min="10755" max="10755" width="31.109375" style="1" customWidth="1"/>
    <col min="10756" max="10756" width="15" style="1" customWidth="1"/>
    <col min="10757" max="10757" width="14.44140625" style="1" customWidth="1"/>
    <col min="10758" max="10758" width="14.88671875" style="1" customWidth="1"/>
    <col min="10759" max="10759" width="18.109375" style="1" bestFit="1" customWidth="1"/>
    <col min="10760" max="10760" width="16.88671875" style="1" customWidth="1"/>
    <col min="10761" max="10761" width="14.109375" style="1" customWidth="1"/>
    <col min="10762" max="10762" width="11.44140625" style="1"/>
    <col min="10763" max="10763" width="18.33203125" style="1" customWidth="1"/>
    <col min="10764" max="10764" width="12.44140625" style="1" customWidth="1"/>
    <col min="10765" max="10765" width="20" style="1" customWidth="1"/>
    <col min="10766" max="11009" width="11.44140625" style="1"/>
    <col min="11010" max="11010" width="20.33203125" style="1" customWidth="1"/>
    <col min="11011" max="11011" width="31.109375" style="1" customWidth="1"/>
    <col min="11012" max="11012" width="15" style="1" customWidth="1"/>
    <col min="11013" max="11013" width="14.44140625" style="1" customWidth="1"/>
    <col min="11014" max="11014" width="14.88671875" style="1" customWidth="1"/>
    <col min="11015" max="11015" width="18.109375" style="1" bestFit="1" customWidth="1"/>
    <col min="11016" max="11016" width="16.88671875" style="1" customWidth="1"/>
    <col min="11017" max="11017" width="14.109375" style="1" customWidth="1"/>
    <col min="11018" max="11018" width="11.44140625" style="1"/>
    <col min="11019" max="11019" width="18.33203125" style="1" customWidth="1"/>
    <col min="11020" max="11020" width="12.44140625" style="1" customWidth="1"/>
    <col min="11021" max="11021" width="20" style="1" customWidth="1"/>
    <col min="11022" max="11265" width="11.44140625" style="1"/>
    <col min="11266" max="11266" width="20.33203125" style="1" customWidth="1"/>
    <col min="11267" max="11267" width="31.109375" style="1" customWidth="1"/>
    <col min="11268" max="11268" width="15" style="1" customWidth="1"/>
    <col min="11269" max="11269" width="14.44140625" style="1" customWidth="1"/>
    <col min="11270" max="11270" width="14.88671875" style="1" customWidth="1"/>
    <col min="11271" max="11271" width="18.109375" style="1" bestFit="1" customWidth="1"/>
    <col min="11272" max="11272" width="16.88671875" style="1" customWidth="1"/>
    <col min="11273" max="11273" width="14.109375" style="1" customWidth="1"/>
    <col min="11274" max="11274" width="11.44140625" style="1"/>
    <col min="11275" max="11275" width="18.33203125" style="1" customWidth="1"/>
    <col min="11276" max="11276" width="12.44140625" style="1" customWidth="1"/>
    <col min="11277" max="11277" width="20" style="1" customWidth="1"/>
    <col min="11278" max="11521" width="11.44140625" style="1"/>
    <col min="11522" max="11522" width="20.33203125" style="1" customWidth="1"/>
    <col min="11523" max="11523" width="31.109375" style="1" customWidth="1"/>
    <col min="11524" max="11524" width="15" style="1" customWidth="1"/>
    <col min="11525" max="11525" width="14.44140625" style="1" customWidth="1"/>
    <col min="11526" max="11526" width="14.88671875" style="1" customWidth="1"/>
    <col min="11527" max="11527" width="18.109375" style="1" bestFit="1" customWidth="1"/>
    <col min="11528" max="11528" width="16.88671875" style="1" customWidth="1"/>
    <col min="11529" max="11529" width="14.109375" style="1" customWidth="1"/>
    <col min="11530" max="11530" width="11.44140625" style="1"/>
    <col min="11531" max="11531" width="18.33203125" style="1" customWidth="1"/>
    <col min="11532" max="11532" width="12.44140625" style="1" customWidth="1"/>
    <col min="11533" max="11533" width="20" style="1" customWidth="1"/>
    <col min="11534" max="11777" width="11.44140625" style="1"/>
    <col min="11778" max="11778" width="20.33203125" style="1" customWidth="1"/>
    <col min="11779" max="11779" width="31.109375" style="1" customWidth="1"/>
    <col min="11780" max="11780" width="15" style="1" customWidth="1"/>
    <col min="11781" max="11781" width="14.44140625" style="1" customWidth="1"/>
    <col min="11782" max="11782" width="14.88671875" style="1" customWidth="1"/>
    <col min="11783" max="11783" width="18.109375" style="1" bestFit="1" customWidth="1"/>
    <col min="11784" max="11784" width="16.88671875" style="1" customWidth="1"/>
    <col min="11785" max="11785" width="14.109375" style="1" customWidth="1"/>
    <col min="11786" max="11786" width="11.44140625" style="1"/>
    <col min="11787" max="11787" width="18.33203125" style="1" customWidth="1"/>
    <col min="11788" max="11788" width="12.44140625" style="1" customWidth="1"/>
    <col min="11789" max="11789" width="20" style="1" customWidth="1"/>
    <col min="11790" max="12033" width="11.44140625" style="1"/>
    <col min="12034" max="12034" width="20.33203125" style="1" customWidth="1"/>
    <col min="12035" max="12035" width="31.109375" style="1" customWidth="1"/>
    <col min="12036" max="12036" width="15" style="1" customWidth="1"/>
    <col min="12037" max="12037" width="14.44140625" style="1" customWidth="1"/>
    <col min="12038" max="12038" width="14.88671875" style="1" customWidth="1"/>
    <col min="12039" max="12039" width="18.109375" style="1" bestFit="1" customWidth="1"/>
    <col min="12040" max="12040" width="16.88671875" style="1" customWidth="1"/>
    <col min="12041" max="12041" width="14.109375" style="1" customWidth="1"/>
    <col min="12042" max="12042" width="11.44140625" style="1"/>
    <col min="12043" max="12043" width="18.33203125" style="1" customWidth="1"/>
    <col min="12044" max="12044" width="12.44140625" style="1" customWidth="1"/>
    <col min="12045" max="12045" width="20" style="1" customWidth="1"/>
    <col min="12046" max="12289" width="11.44140625" style="1"/>
    <col min="12290" max="12290" width="20.33203125" style="1" customWidth="1"/>
    <col min="12291" max="12291" width="31.109375" style="1" customWidth="1"/>
    <col min="12292" max="12292" width="15" style="1" customWidth="1"/>
    <col min="12293" max="12293" width="14.44140625" style="1" customWidth="1"/>
    <col min="12294" max="12294" width="14.88671875" style="1" customWidth="1"/>
    <col min="12295" max="12295" width="18.109375" style="1" bestFit="1" customWidth="1"/>
    <col min="12296" max="12296" width="16.88671875" style="1" customWidth="1"/>
    <col min="12297" max="12297" width="14.109375" style="1" customWidth="1"/>
    <col min="12298" max="12298" width="11.44140625" style="1"/>
    <col min="12299" max="12299" width="18.33203125" style="1" customWidth="1"/>
    <col min="12300" max="12300" width="12.44140625" style="1" customWidth="1"/>
    <col min="12301" max="12301" width="20" style="1" customWidth="1"/>
    <col min="12302" max="12545" width="11.44140625" style="1"/>
    <col min="12546" max="12546" width="20.33203125" style="1" customWidth="1"/>
    <col min="12547" max="12547" width="31.109375" style="1" customWidth="1"/>
    <col min="12548" max="12548" width="15" style="1" customWidth="1"/>
    <col min="12549" max="12549" width="14.44140625" style="1" customWidth="1"/>
    <col min="12550" max="12550" width="14.88671875" style="1" customWidth="1"/>
    <col min="12551" max="12551" width="18.109375" style="1" bestFit="1" customWidth="1"/>
    <col min="12552" max="12552" width="16.88671875" style="1" customWidth="1"/>
    <col min="12553" max="12553" width="14.109375" style="1" customWidth="1"/>
    <col min="12554" max="12554" width="11.44140625" style="1"/>
    <col min="12555" max="12555" width="18.33203125" style="1" customWidth="1"/>
    <col min="12556" max="12556" width="12.44140625" style="1" customWidth="1"/>
    <col min="12557" max="12557" width="20" style="1" customWidth="1"/>
    <col min="12558" max="12801" width="11.44140625" style="1"/>
    <col min="12802" max="12802" width="20.33203125" style="1" customWidth="1"/>
    <col min="12803" max="12803" width="31.109375" style="1" customWidth="1"/>
    <col min="12804" max="12804" width="15" style="1" customWidth="1"/>
    <col min="12805" max="12805" width="14.44140625" style="1" customWidth="1"/>
    <col min="12806" max="12806" width="14.88671875" style="1" customWidth="1"/>
    <col min="12807" max="12807" width="18.109375" style="1" bestFit="1" customWidth="1"/>
    <col min="12808" max="12808" width="16.88671875" style="1" customWidth="1"/>
    <col min="12809" max="12809" width="14.109375" style="1" customWidth="1"/>
    <col min="12810" max="12810" width="11.44140625" style="1"/>
    <col min="12811" max="12811" width="18.33203125" style="1" customWidth="1"/>
    <col min="12812" max="12812" width="12.44140625" style="1" customWidth="1"/>
    <col min="12813" max="12813" width="20" style="1" customWidth="1"/>
    <col min="12814" max="13057" width="11.44140625" style="1"/>
    <col min="13058" max="13058" width="20.33203125" style="1" customWidth="1"/>
    <col min="13059" max="13059" width="31.109375" style="1" customWidth="1"/>
    <col min="13060" max="13060" width="15" style="1" customWidth="1"/>
    <col min="13061" max="13061" width="14.44140625" style="1" customWidth="1"/>
    <col min="13062" max="13062" width="14.88671875" style="1" customWidth="1"/>
    <col min="13063" max="13063" width="18.109375" style="1" bestFit="1" customWidth="1"/>
    <col min="13064" max="13064" width="16.88671875" style="1" customWidth="1"/>
    <col min="13065" max="13065" width="14.109375" style="1" customWidth="1"/>
    <col min="13066" max="13066" width="11.44140625" style="1"/>
    <col min="13067" max="13067" width="18.33203125" style="1" customWidth="1"/>
    <col min="13068" max="13068" width="12.44140625" style="1" customWidth="1"/>
    <col min="13069" max="13069" width="20" style="1" customWidth="1"/>
    <col min="13070" max="13313" width="11.44140625" style="1"/>
    <col min="13314" max="13314" width="20.33203125" style="1" customWidth="1"/>
    <col min="13315" max="13315" width="31.109375" style="1" customWidth="1"/>
    <col min="13316" max="13316" width="15" style="1" customWidth="1"/>
    <col min="13317" max="13317" width="14.44140625" style="1" customWidth="1"/>
    <col min="13318" max="13318" width="14.88671875" style="1" customWidth="1"/>
    <col min="13319" max="13319" width="18.109375" style="1" bestFit="1" customWidth="1"/>
    <col min="13320" max="13320" width="16.88671875" style="1" customWidth="1"/>
    <col min="13321" max="13321" width="14.109375" style="1" customWidth="1"/>
    <col min="13322" max="13322" width="11.44140625" style="1"/>
    <col min="13323" max="13323" width="18.33203125" style="1" customWidth="1"/>
    <col min="13324" max="13324" width="12.44140625" style="1" customWidth="1"/>
    <col min="13325" max="13325" width="20" style="1" customWidth="1"/>
    <col min="13326" max="13569" width="11.44140625" style="1"/>
    <col min="13570" max="13570" width="20.33203125" style="1" customWidth="1"/>
    <col min="13571" max="13571" width="31.109375" style="1" customWidth="1"/>
    <col min="13572" max="13572" width="15" style="1" customWidth="1"/>
    <col min="13573" max="13573" width="14.44140625" style="1" customWidth="1"/>
    <col min="13574" max="13574" width="14.88671875" style="1" customWidth="1"/>
    <col min="13575" max="13575" width="18.109375" style="1" bestFit="1" customWidth="1"/>
    <col min="13576" max="13576" width="16.88671875" style="1" customWidth="1"/>
    <col min="13577" max="13577" width="14.109375" style="1" customWidth="1"/>
    <col min="13578" max="13578" width="11.44140625" style="1"/>
    <col min="13579" max="13579" width="18.33203125" style="1" customWidth="1"/>
    <col min="13580" max="13580" width="12.44140625" style="1" customWidth="1"/>
    <col min="13581" max="13581" width="20" style="1" customWidth="1"/>
    <col min="13582" max="13825" width="11.44140625" style="1"/>
    <col min="13826" max="13826" width="20.33203125" style="1" customWidth="1"/>
    <col min="13827" max="13827" width="31.109375" style="1" customWidth="1"/>
    <col min="13828" max="13828" width="15" style="1" customWidth="1"/>
    <col min="13829" max="13829" width="14.44140625" style="1" customWidth="1"/>
    <col min="13830" max="13830" width="14.88671875" style="1" customWidth="1"/>
    <col min="13831" max="13831" width="18.109375" style="1" bestFit="1" customWidth="1"/>
    <col min="13832" max="13832" width="16.88671875" style="1" customWidth="1"/>
    <col min="13833" max="13833" width="14.109375" style="1" customWidth="1"/>
    <col min="13834" max="13834" width="11.44140625" style="1"/>
    <col min="13835" max="13835" width="18.33203125" style="1" customWidth="1"/>
    <col min="13836" max="13836" width="12.44140625" style="1" customWidth="1"/>
    <col min="13837" max="13837" width="20" style="1" customWidth="1"/>
    <col min="13838" max="14081" width="11.44140625" style="1"/>
    <col min="14082" max="14082" width="20.33203125" style="1" customWidth="1"/>
    <col min="14083" max="14083" width="31.109375" style="1" customWidth="1"/>
    <col min="14084" max="14084" width="15" style="1" customWidth="1"/>
    <col min="14085" max="14085" width="14.44140625" style="1" customWidth="1"/>
    <col min="14086" max="14086" width="14.88671875" style="1" customWidth="1"/>
    <col min="14087" max="14087" width="18.109375" style="1" bestFit="1" customWidth="1"/>
    <col min="14088" max="14088" width="16.88671875" style="1" customWidth="1"/>
    <col min="14089" max="14089" width="14.109375" style="1" customWidth="1"/>
    <col min="14090" max="14090" width="11.44140625" style="1"/>
    <col min="14091" max="14091" width="18.33203125" style="1" customWidth="1"/>
    <col min="14092" max="14092" width="12.44140625" style="1" customWidth="1"/>
    <col min="14093" max="14093" width="20" style="1" customWidth="1"/>
    <col min="14094" max="14337" width="11.44140625" style="1"/>
    <col min="14338" max="14338" width="20.33203125" style="1" customWidth="1"/>
    <col min="14339" max="14339" width="31.109375" style="1" customWidth="1"/>
    <col min="14340" max="14340" width="15" style="1" customWidth="1"/>
    <col min="14341" max="14341" width="14.44140625" style="1" customWidth="1"/>
    <col min="14342" max="14342" width="14.88671875" style="1" customWidth="1"/>
    <col min="14343" max="14343" width="18.109375" style="1" bestFit="1" customWidth="1"/>
    <col min="14344" max="14344" width="16.88671875" style="1" customWidth="1"/>
    <col min="14345" max="14345" width="14.109375" style="1" customWidth="1"/>
    <col min="14346" max="14346" width="11.44140625" style="1"/>
    <col min="14347" max="14347" width="18.33203125" style="1" customWidth="1"/>
    <col min="14348" max="14348" width="12.44140625" style="1" customWidth="1"/>
    <col min="14349" max="14349" width="20" style="1" customWidth="1"/>
    <col min="14350" max="14593" width="11.44140625" style="1"/>
    <col min="14594" max="14594" width="20.33203125" style="1" customWidth="1"/>
    <col min="14595" max="14595" width="31.109375" style="1" customWidth="1"/>
    <col min="14596" max="14596" width="15" style="1" customWidth="1"/>
    <col min="14597" max="14597" width="14.44140625" style="1" customWidth="1"/>
    <col min="14598" max="14598" width="14.88671875" style="1" customWidth="1"/>
    <col min="14599" max="14599" width="18.109375" style="1" bestFit="1" customWidth="1"/>
    <col min="14600" max="14600" width="16.88671875" style="1" customWidth="1"/>
    <col min="14601" max="14601" width="14.109375" style="1" customWidth="1"/>
    <col min="14602" max="14602" width="11.44140625" style="1"/>
    <col min="14603" max="14603" width="18.33203125" style="1" customWidth="1"/>
    <col min="14604" max="14604" width="12.44140625" style="1" customWidth="1"/>
    <col min="14605" max="14605" width="20" style="1" customWidth="1"/>
    <col min="14606" max="14849" width="11.44140625" style="1"/>
    <col min="14850" max="14850" width="20.33203125" style="1" customWidth="1"/>
    <col min="14851" max="14851" width="31.109375" style="1" customWidth="1"/>
    <col min="14852" max="14852" width="15" style="1" customWidth="1"/>
    <col min="14853" max="14853" width="14.44140625" style="1" customWidth="1"/>
    <col min="14854" max="14854" width="14.88671875" style="1" customWidth="1"/>
    <col min="14855" max="14855" width="18.109375" style="1" bestFit="1" customWidth="1"/>
    <col min="14856" max="14856" width="16.88671875" style="1" customWidth="1"/>
    <col min="14857" max="14857" width="14.109375" style="1" customWidth="1"/>
    <col min="14858" max="14858" width="11.44140625" style="1"/>
    <col min="14859" max="14859" width="18.33203125" style="1" customWidth="1"/>
    <col min="14860" max="14860" width="12.44140625" style="1" customWidth="1"/>
    <col min="14861" max="14861" width="20" style="1" customWidth="1"/>
    <col min="14862" max="15105" width="11.44140625" style="1"/>
    <col min="15106" max="15106" width="20.33203125" style="1" customWidth="1"/>
    <col min="15107" max="15107" width="31.109375" style="1" customWidth="1"/>
    <col min="15108" max="15108" width="15" style="1" customWidth="1"/>
    <col min="15109" max="15109" width="14.44140625" style="1" customWidth="1"/>
    <col min="15110" max="15110" width="14.88671875" style="1" customWidth="1"/>
    <col min="15111" max="15111" width="18.109375" style="1" bestFit="1" customWidth="1"/>
    <col min="15112" max="15112" width="16.88671875" style="1" customWidth="1"/>
    <col min="15113" max="15113" width="14.109375" style="1" customWidth="1"/>
    <col min="15114" max="15114" width="11.44140625" style="1"/>
    <col min="15115" max="15115" width="18.33203125" style="1" customWidth="1"/>
    <col min="15116" max="15116" width="12.44140625" style="1" customWidth="1"/>
    <col min="15117" max="15117" width="20" style="1" customWidth="1"/>
    <col min="15118" max="15361" width="11.44140625" style="1"/>
    <col min="15362" max="15362" width="20.33203125" style="1" customWidth="1"/>
    <col min="15363" max="15363" width="31.109375" style="1" customWidth="1"/>
    <col min="15364" max="15364" width="15" style="1" customWidth="1"/>
    <col min="15365" max="15365" width="14.44140625" style="1" customWidth="1"/>
    <col min="15366" max="15366" width="14.88671875" style="1" customWidth="1"/>
    <col min="15367" max="15367" width="18.109375" style="1" bestFit="1" customWidth="1"/>
    <col min="15368" max="15368" width="16.88671875" style="1" customWidth="1"/>
    <col min="15369" max="15369" width="14.109375" style="1" customWidth="1"/>
    <col min="15370" max="15370" width="11.44140625" style="1"/>
    <col min="15371" max="15371" width="18.33203125" style="1" customWidth="1"/>
    <col min="15372" max="15372" width="12.44140625" style="1" customWidth="1"/>
    <col min="15373" max="15373" width="20" style="1" customWidth="1"/>
    <col min="15374" max="15617" width="11.44140625" style="1"/>
    <col min="15618" max="15618" width="20.33203125" style="1" customWidth="1"/>
    <col min="15619" max="15619" width="31.109375" style="1" customWidth="1"/>
    <col min="15620" max="15620" width="15" style="1" customWidth="1"/>
    <col min="15621" max="15621" width="14.44140625" style="1" customWidth="1"/>
    <col min="15622" max="15622" width="14.88671875" style="1" customWidth="1"/>
    <col min="15623" max="15623" width="18.109375" style="1" bestFit="1" customWidth="1"/>
    <col min="15624" max="15624" width="16.88671875" style="1" customWidth="1"/>
    <col min="15625" max="15625" width="14.109375" style="1" customWidth="1"/>
    <col min="15626" max="15626" width="11.44140625" style="1"/>
    <col min="15627" max="15627" width="18.33203125" style="1" customWidth="1"/>
    <col min="15628" max="15628" width="12.44140625" style="1" customWidth="1"/>
    <col min="15629" max="15629" width="20" style="1" customWidth="1"/>
    <col min="15630" max="15873" width="11.44140625" style="1"/>
    <col min="15874" max="15874" width="20.33203125" style="1" customWidth="1"/>
    <col min="15875" max="15875" width="31.109375" style="1" customWidth="1"/>
    <col min="15876" max="15876" width="15" style="1" customWidth="1"/>
    <col min="15877" max="15877" width="14.44140625" style="1" customWidth="1"/>
    <col min="15878" max="15878" width="14.88671875" style="1" customWidth="1"/>
    <col min="15879" max="15879" width="18.109375" style="1" bestFit="1" customWidth="1"/>
    <col min="15880" max="15880" width="16.88671875" style="1" customWidth="1"/>
    <col min="15881" max="15881" width="14.109375" style="1" customWidth="1"/>
    <col min="15882" max="15882" width="11.44140625" style="1"/>
    <col min="15883" max="15883" width="18.33203125" style="1" customWidth="1"/>
    <col min="15884" max="15884" width="12.44140625" style="1" customWidth="1"/>
    <col min="15885" max="15885" width="20" style="1" customWidth="1"/>
    <col min="15886" max="16129" width="11.44140625" style="1"/>
    <col min="16130" max="16130" width="20.33203125" style="1" customWidth="1"/>
    <col min="16131" max="16131" width="31.109375" style="1" customWidth="1"/>
    <col min="16132" max="16132" width="15" style="1" customWidth="1"/>
    <col min="16133" max="16133" width="14.44140625" style="1" customWidth="1"/>
    <col min="16134" max="16134" width="14.88671875" style="1" customWidth="1"/>
    <col min="16135" max="16135" width="18.109375" style="1" bestFit="1" customWidth="1"/>
    <col min="16136" max="16136" width="16.88671875" style="1" customWidth="1"/>
    <col min="16137" max="16137" width="14.109375" style="1" customWidth="1"/>
    <col min="16138" max="16138" width="11.44140625" style="1"/>
    <col min="16139" max="16139" width="18.33203125" style="1" customWidth="1"/>
    <col min="16140" max="16140" width="12.44140625" style="1" customWidth="1"/>
    <col min="16141" max="16141" width="20" style="1" customWidth="1"/>
    <col min="16142" max="16384" width="11.44140625" style="1"/>
  </cols>
  <sheetData>
    <row r="1" spans="1:21" ht="19.5" customHeight="1" x14ac:dyDescent="0.25">
      <c r="N1" s="397" t="s">
        <v>0</v>
      </c>
      <c r="O1" s="398" t="s">
        <v>1</v>
      </c>
      <c r="Q1" s="399" t="s">
        <v>0</v>
      </c>
      <c r="R1" s="400" t="s">
        <v>1</v>
      </c>
      <c r="T1" s="3" t="s">
        <v>0</v>
      </c>
      <c r="U1" s="4" t="s">
        <v>1</v>
      </c>
    </row>
    <row r="2" spans="1:21" x14ac:dyDescent="0.25">
      <c r="A2" s="182" t="s">
        <v>2</v>
      </c>
      <c r="B2" s="182"/>
      <c r="C2" s="182"/>
      <c r="D2" s="182"/>
      <c r="E2" s="182"/>
      <c r="F2" s="182"/>
      <c r="G2" s="182"/>
      <c r="H2" s="182"/>
      <c r="N2" s="401" t="s">
        <v>3</v>
      </c>
      <c r="O2" s="402">
        <v>528747584</v>
      </c>
      <c r="Q2" s="403" t="s">
        <v>4</v>
      </c>
      <c r="R2" s="404">
        <v>840268082</v>
      </c>
      <c r="T2" s="7" t="s">
        <v>3</v>
      </c>
      <c r="U2" s="8">
        <v>528747584</v>
      </c>
    </row>
    <row r="3" spans="1:21" x14ac:dyDescent="0.25">
      <c r="A3" s="183" t="s">
        <v>5</v>
      </c>
      <c r="B3" s="183"/>
      <c r="C3" s="183"/>
      <c r="D3" s="183"/>
      <c r="E3" s="183"/>
      <c r="F3" s="183"/>
      <c r="G3" s="183"/>
      <c r="H3" s="183"/>
      <c r="N3" s="401" t="s">
        <v>6</v>
      </c>
      <c r="O3" s="402">
        <v>49655567</v>
      </c>
      <c r="Q3" s="403" t="s">
        <v>7</v>
      </c>
      <c r="R3" s="404">
        <v>812708275</v>
      </c>
      <c r="T3" s="7" t="s">
        <v>6</v>
      </c>
      <c r="U3" s="8">
        <v>49655567</v>
      </c>
    </row>
    <row r="4" spans="1:21" ht="9.75" customHeight="1" x14ac:dyDescent="0.25">
      <c r="A4" s="180"/>
      <c r="H4" s="12"/>
      <c r="I4" s="12"/>
      <c r="N4" s="401" t="s">
        <v>8</v>
      </c>
      <c r="O4" s="402">
        <v>4319606</v>
      </c>
      <c r="Q4" s="403" t="s">
        <v>585</v>
      </c>
      <c r="R4" s="404">
        <v>642308275</v>
      </c>
      <c r="T4" s="7" t="s">
        <v>8</v>
      </c>
      <c r="U4" s="8">
        <v>4319606</v>
      </c>
    </row>
    <row r="5" spans="1:21" x14ac:dyDescent="0.25">
      <c r="A5" s="13" t="s">
        <v>10</v>
      </c>
      <c r="H5" s="12"/>
      <c r="N5" s="401" t="s">
        <v>11</v>
      </c>
      <c r="O5" s="402">
        <v>99595</v>
      </c>
      <c r="Q5" s="403" t="s">
        <v>586</v>
      </c>
      <c r="R5" s="404">
        <v>642308275</v>
      </c>
      <c r="T5" s="7" t="s">
        <v>11</v>
      </c>
      <c r="U5" s="8">
        <v>99595</v>
      </c>
    </row>
    <row r="6" spans="1:21" ht="15" customHeight="1" x14ac:dyDescent="0.25">
      <c r="A6" s="181" t="s">
        <v>587</v>
      </c>
      <c r="B6" s="181"/>
      <c r="C6" s="181"/>
      <c r="D6" s="181"/>
      <c r="E6" s="181"/>
      <c r="F6" s="181"/>
      <c r="G6" s="181"/>
      <c r="H6" s="181"/>
      <c r="N6" s="401" t="s">
        <v>16</v>
      </c>
      <c r="O6" s="402">
        <v>4220011</v>
      </c>
      <c r="Q6" s="403" t="s">
        <v>588</v>
      </c>
      <c r="R6" s="404">
        <v>170400000</v>
      </c>
      <c r="T6" s="7" t="s">
        <v>14</v>
      </c>
      <c r="U6" s="8">
        <v>99595</v>
      </c>
    </row>
    <row r="7" spans="1:21" ht="15" customHeight="1" x14ac:dyDescent="0.25">
      <c r="A7" s="181"/>
      <c r="B7" s="181"/>
      <c r="C7" s="181"/>
      <c r="D7" s="181"/>
      <c r="E7" s="181"/>
      <c r="F7" s="181"/>
      <c r="G7" s="181"/>
      <c r="H7" s="181"/>
      <c r="N7" s="401" t="s">
        <v>28</v>
      </c>
      <c r="O7" s="402">
        <v>45335961</v>
      </c>
      <c r="Q7" s="403" t="s">
        <v>589</v>
      </c>
      <c r="R7" s="404">
        <v>170400000</v>
      </c>
      <c r="T7" s="7" t="s">
        <v>16</v>
      </c>
      <c r="U7" s="8">
        <v>4220011</v>
      </c>
    </row>
    <row r="8" spans="1:21" ht="13.95" customHeight="1" x14ac:dyDescent="0.25">
      <c r="A8" s="14"/>
      <c r="B8" s="14"/>
      <c r="C8" s="14"/>
      <c r="D8" s="14"/>
      <c r="E8" s="14"/>
      <c r="F8" s="14"/>
      <c r="G8" s="14"/>
      <c r="H8" s="14"/>
      <c r="N8" s="401" t="s">
        <v>30</v>
      </c>
      <c r="O8" s="402">
        <v>39418546</v>
      </c>
      <c r="Q8" s="403" t="s">
        <v>354</v>
      </c>
      <c r="R8" s="404">
        <v>27559807</v>
      </c>
      <c r="T8" s="7" t="s">
        <v>590</v>
      </c>
      <c r="U8" s="8">
        <v>4220011</v>
      </c>
    </row>
    <row r="9" spans="1:21" ht="18.600000000000001" hidden="1" customHeight="1" x14ac:dyDescent="0.25">
      <c r="A9" s="14"/>
      <c r="B9" s="14"/>
      <c r="C9" s="14"/>
      <c r="D9" s="14"/>
      <c r="E9" s="14"/>
      <c r="F9" s="14"/>
      <c r="G9" s="14"/>
      <c r="H9" s="14"/>
      <c r="N9" s="401" t="s">
        <v>40</v>
      </c>
      <c r="O9" s="402">
        <v>5917415</v>
      </c>
      <c r="Q9" s="403" t="s">
        <v>355</v>
      </c>
      <c r="R9" s="404">
        <v>27559807</v>
      </c>
      <c r="T9" s="7" t="s">
        <v>28</v>
      </c>
      <c r="U9" s="8">
        <v>45335961</v>
      </c>
    </row>
    <row r="10" spans="1:21" x14ac:dyDescent="0.25">
      <c r="A10" s="180" t="s">
        <v>22</v>
      </c>
      <c r="H10" s="12"/>
      <c r="I10" s="12"/>
      <c r="N10" s="401" t="s">
        <v>119</v>
      </c>
      <c r="O10" s="402">
        <v>1253636</v>
      </c>
      <c r="Q10" s="403" t="s">
        <v>44</v>
      </c>
      <c r="R10" s="404">
        <v>952153682</v>
      </c>
      <c r="T10" s="7" t="s">
        <v>591</v>
      </c>
      <c r="U10" s="8">
        <v>525861</v>
      </c>
    </row>
    <row r="11" spans="1:21" ht="13.95" customHeight="1" x14ac:dyDescent="0.25">
      <c r="A11" s="180"/>
      <c r="H11" s="12"/>
      <c r="I11" s="12"/>
      <c r="N11" s="401" t="s">
        <v>592</v>
      </c>
      <c r="O11" s="402">
        <v>40710400</v>
      </c>
      <c r="Q11" s="403" t="s">
        <v>46</v>
      </c>
      <c r="R11" s="404">
        <v>83877596</v>
      </c>
      <c r="T11" s="7" t="s">
        <v>40</v>
      </c>
      <c r="U11" s="8">
        <v>5917415</v>
      </c>
    </row>
    <row r="12" spans="1:21" ht="15" customHeight="1" x14ac:dyDescent="0.25">
      <c r="A12" s="181" t="s">
        <v>593</v>
      </c>
      <c r="B12" s="181"/>
      <c r="C12" s="181"/>
      <c r="D12" s="181"/>
      <c r="E12" s="181"/>
      <c r="F12" s="181"/>
      <c r="G12" s="181"/>
      <c r="H12" s="181"/>
      <c r="I12" s="12"/>
      <c r="N12" s="401" t="s">
        <v>134</v>
      </c>
      <c r="O12" s="402">
        <v>435706715</v>
      </c>
      <c r="Q12" s="403" t="s">
        <v>594</v>
      </c>
      <c r="R12" s="404">
        <v>41807530</v>
      </c>
      <c r="T12" s="7" t="s">
        <v>595</v>
      </c>
      <c r="U12" s="8">
        <v>133250</v>
      </c>
    </row>
    <row r="13" spans="1:21" ht="14.4" customHeight="1" x14ac:dyDescent="0.25">
      <c r="A13" s="181"/>
      <c r="B13" s="181"/>
      <c r="C13" s="181"/>
      <c r="D13" s="181"/>
      <c r="E13" s="181"/>
      <c r="F13" s="181"/>
      <c r="G13" s="181"/>
      <c r="H13" s="181"/>
      <c r="I13" s="12"/>
      <c r="N13" s="401" t="s">
        <v>136</v>
      </c>
      <c r="O13" s="402">
        <v>365882903</v>
      </c>
      <c r="Q13" s="403" t="s">
        <v>596</v>
      </c>
      <c r="R13" s="404">
        <v>41807530</v>
      </c>
      <c r="T13" s="7" t="s">
        <v>43</v>
      </c>
      <c r="U13" s="8">
        <v>5784165</v>
      </c>
    </row>
    <row r="14" spans="1:21" ht="12.75" customHeight="1" x14ac:dyDescent="0.25">
      <c r="A14" s="14"/>
      <c r="B14" s="14"/>
      <c r="C14" s="16"/>
      <c r="D14" s="16"/>
      <c r="E14" s="16"/>
      <c r="F14" s="16"/>
      <c r="G14" s="16"/>
      <c r="H14" s="14"/>
      <c r="I14" s="12"/>
      <c r="N14" s="401" t="s">
        <v>283</v>
      </c>
      <c r="O14" s="402">
        <v>21818182</v>
      </c>
      <c r="Q14" s="403" t="s">
        <v>597</v>
      </c>
      <c r="R14" s="404">
        <v>19514217</v>
      </c>
      <c r="T14" s="7" t="s">
        <v>95</v>
      </c>
      <c r="U14" s="8">
        <v>479092017</v>
      </c>
    </row>
    <row r="15" spans="1:21" ht="12.75" customHeight="1" x14ac:dyDescent="0.25">
      <c r="A15" s="180" t="s">
        <v>32</v>
      </c>
      <c r="B15" s="14"/>
      <c r="C15" s="16"/>
      <c r="D15" s="16"/>
      <c r="E15" s="16"/>
      <c r="F15" s="16"/>
      <c r="G15" s="16"/>
      <c r="H15" s="14"/>
      <c r="I15" s="12"/>
      <c r="N15" s="401" t="s">
        <v>598</v>
      </c>
      <c r="O15" s="402">
        <v>125545847</v>
      </c>
      <c r="Q15" s="403" t="s">
        <v>599</v>
      </c>
      <c r="R15" s="404">
        <v>4947274</v>
      </c>
      <c r="T15" s="7" t="s">
        <v>114</v>
      </c>
      <c r="U15" s="8">
        <v>41964036</v>
      </c>
    </row>
    <row r="16" spans="1:21" x14ac:dyDescent="0.25">
      <c r="I16" s="12"/>
      <c r="N16" s="401" t="s">
        <v>139</v>
      </c>
      <c r="O16" s="402">
        <v>-77540217</v>
      </c>
      <c r="Q16" s="403" t="s">
        <v>600</v>
      </c>
      <c r="R16" s="404">
        <v>1189182</v>
      </c>
      <c r="T16" s="7" t="s">
        <v>119</v>
      </c>
      <c r="U16" s="8">
        <v>1253636</v>
      </c>
    </row>
    <row r="17" spans="1:21" ht="15" customHeight="1" x14ac:dyDescent="0.25">
      <c r="A17" s="181" t="s">
        <v>601</v>
      </c>
      <c r="B17" s="181"/>
      <c r="C17" s="181"/>
      <c r="D17" s="181"/>
      <c r="E17" s="181"/>
      <c r="F17" s="181"/>
      <c r="G17" s="181"/>
      <c r="H17" s="181"/>
      <c r="I17" s="12"/>
      <c r="N17" s="401" t="s">
        <v>447</v>
      </c>
      <c r="O17" s="402">
        <v>1421266</v>
      </c>
      <c r="Q17" s="403" t="s">
        <v>602</v>
      </c>
      <c r="R17" s="404">
        <v>10650488</v>
      </c>
      <c r="T17" s="7" t="s">
        <v>592</v>
      </c>
      <c r="U17" s="8">
        <v>40710400</v>
      </c>
    </row>
    <row r="18" spans="1:21" ht="12.75" customHeight="1" x14ac:dyDescent="0.25">
      <c r="A18" s="181"/>
      <c r="B18" s="181"/>
      <c r="C18" s="181"/>
      <c r="D18" s="181"/>
      <c r="E18" s="181"/>
      <c r="F18" s="181"/>
      <c r="G18" s="181"/>
      <c r="H18" s="181"/>
      <c r="I18" s="12"/>
      <c r="N18" s="401" t="s">
        <v>141</v>
      </c>
      <c r="O18" s="402">
        <v>1776582</v>
      </c>
      <c r="Q18" s="403" t="s">
        <v>603</v>
      </c>
      <c r="R18" s="404">
        <v>2727273</v>
      </c>
      <c r="T18" s="7" t="s">
        <v>134</v>
      </c>
      <c r="U18" s="8">
        <v>435706715</v>
      </c>
    </row>
    <row r="19" spans="1:21" ht="15.6" customHeight="1" x14ac:dyDescent="0.25">
      <c r="A19" s="176"/>
      <c r="B19" s="176"/>
      <c r="C19" s="176"/>
      <c r="D19" s="176"/>
      <c r="E19" s="176"/>
      <c r="F19" s="176"/>
      <c r="G19" s="176"/>
      <c r="H19" s="176"/>
      <c r="I19" s="12"/>
      <c r="N19" s="401" t="s">
        <v>157</v>
      </c>
      <c r="O19" s="402">
        <v>170123976</v>
      </c>
      <c r="Q19" s="403" t="s">
        <v>604</v>
      </c>
      <c r="R19" s="404">
        <v>12800000</v>
      </c>
      <c r="T19" s="7" t="s">
        <v>139</v>
      </c>
      <c r="U19" s="8">
        <v>-77540217</v>
      </c>
    </row>
    <row r="20" spans="1:21" x14ac:dyDescent="0.25">
      <c r="A20" s="17" t="s">
        <v>42</v>
      </c>
      <c r="I20" s="12"/>
      <c r="N20" s="401" t="s">
        <v>160</v>
      </c>
      <c r="O20" s="402">
        <v>9804672</v>
      </c>
      <c r="Q20" s="403" t="s">
        <v>605</v>
      </c>
      <c r="R20" s="404">
        <v>255849</v>
      </c>
      <c r="T20" s="7" t="s">
        <v>447</v>
      </c>
      <c r="U20" s="8">
        <v>1421266</v>
      </c>
    </row>
    <row r="21" spans="1:21" x14ac:dyDescent="0.25">
      <c r="H21" s="12"/>
      <c r="I21" s="12"/>
      <c r="N21" s="401" t="s">
        <v>606</v>
      </c>
      <c r="O21" s="402">
        <v>159002054</v>
      </c>
      <c r="Q21" s="403" t="s">
        <v>607</v>
      </c>
      <c r="R21" s="404">
        <v>4431818</v>
      </c>
      <c r="T21" s="7" t="s">
        <v>141</v>
      </c>
      <c r="U21" s="8">
        <v>1776582</v>
      </c>
    </row>
    <row r="22" spans="1:21" ht="15" customHeight="1" x14ac:dyDescent="0.25">
      <c r="A22" s="181" t="s">
        <v>47</v>
      </c>
      <c r="B22" s="181"/>
      <c r="C22" s="181"/>
      <c r="D22" s="181"/>
      <c r="E22" s="181"/>
      <c r="F22" s="181"/>
      <c r="G22" s="181"/>
      <c r="H22" s="181"/>
      <c r="I22" s="12"/>
      <c r="N22" s="401" t="s">
        <v>608</v>
      </c>
      <c r="O22" s="402">
        <v>1317250</v>
      </c>
      <c r="Q22" s="403" t="s">
        <v>609</v>
      </c>
      <c r="R22" s="404">
        <v>4431818</v>
      </c>
      <c r="T22" s="7" t="s">
        <v>139</v>
      </c>
      <c r="U22" s="8">
        <v>-355316</v>
      </c>
    </row>
    <row r="23" spans="1:21" ht="15" customHeight="1" x14ac:dyDescent="0.25">
      <c r="A23" s="181"/>
      <c r="B23" s="181"/>
      <c r="C23" s="181"/>
      <c r="D23" s="181"/>
      <c r="E23" s="181"/>
      <c r="F23" s="181"/>
      <c r="G23" s="181"/>
      <c r="H23" s="181"/>
      <c r="I23" s="12"/>
      <c r="N23" s="401" t="s">
        <v>179</v>
      </c>
      <c r="O23" s="402">
        <v>76923</v>
      </c>
      <c r="Q23" s="403" t="s">
        <v>74</v>
      </c>
      <c r="R23" s="404">
        <v>790283315</v>
      </c>
      <c r="T23" s="7" t="s">
        <v>150</v>
      </c>
      <c r="U23" s="8">
        <v>181388114</v>
      </c>
    </row>
    <row r="24" spans="1:21" x14ac:dyDescent="0.25">
      <c r="A24" s="17" t="s">
        <v>52</v>
      </c>
      <c r="H24" s="12"/>
      <c r="I24" s="12"/>
      <c r="N24" s="401" t="s">
        <v>451</v>
      </c>
      <c r="O24" s="402">
        <v>76923</v>
      </c>
      <c r="Q24" s="403" t="s">
        <v>77</v>
      </c>
      <c r="R24" s="404">
        <v>488510250</v>
      </c>
      <c r="T24" s="7" t="s">
        <v>153</v>
      </c>
      <c r="U24" s="8">
        <v>181388114</v>
      </c>
    </row>
    <row r="25" spans="1:21" x14ac:dyDescent="0.25">
      <c r="A25" s="1" t="s">
        <v>55</v>
      </c>
      <c r="H25" s="12"/>
      <c r="I25" s="12"/>
      <c r="N25" s="401" t="s">
        <v>186</v>
      </c>
      <c r="O25" s="402">
        <v>11187215</v>
      </c>
      <c r="Q25" s="403" t="s">
        <v>79</v>
      </c>
      <c r="R25" s="404">
        <v>387349748</v>
      </c>
      <c r="T25" s="7" t="s">
        <v>157</v>
      </c>
      <c r="U25" s="8">
        <v>170123976</v>
      </c>
    </row>
    <row r="26" spans="1:21" ht="15" customHeight="1" x14ac:dyDescent="0.25">
      <c r="A26" s="181" t="s">
        <v>58</v>
      </c>
      <c r="B26" s="181"/>
      <c r="C26" s="181"/>
      <c r="D26" s="181"/>
      <c r="E26" s="181"/>
      <c r="F26" s="181"/>
      <c r="G26" s="181"/>
      <c r="H26" s="181"/>
      <c r="I26" s="12"/>
      <c r="N26" s="401" t="s">
        <v>192</v>
      </c>
      <c r="O26" s="402">
        <v>11187215</v>
      </c>
      <c r="Q26" s="403" t="s">
        <v>82</v>
      </c>
      <c r="R26" s="404">
        <v>64335787</v>
      </c>
      <c r="T26" s="7" t="s">
        <v>160</v>
      </c>
      <c r="U26" s="8">
        <v>9804672</v>
      </c>
    </row>
    <row r="27" spans="1:21" ht="15" customHeight="1" x14ac:dyDescent="0.25">
      <c r="A27" s="181"/>
      <c r="B27" s="181"/>
      <c r="C27" s="181"/>
      <c r="D27" s="181"/>
      <c r="E27" s="181"/>
      <c r="F27" s="181"/>
      <c r="G27" s="181"/>
      <c r="H27" s="181"/>
      <c r="I27" s="12"/>
      <c r="N27" s="401" t="s">
        <v>205</v>
      </c>
      <c r="O27" s="402">
        <v>347359469.50999999</v>
      </c>
      <c r="Q27" s="403" t="s">
        <v>84</v>
      </c>
      <c r="R27" s="404">
        <v>2088409</v>
      </c>
      <c r="T27" s="7" t="s">
        <v>606</v>
      </c>
      <c r="U27" s="8">
        <v>159002054</v>
      </c>
    </row>
    <row r="28" spans="1:21" x14ac:dyDescent="0.25">
      <c r="A28" s="181"/>
      <c r="B28" s="181"/>
      <c r="C28" s="181"/>
      <c r="D28" s="181"/>
      <c r="E28" s="181"/>
      <c r="F28" s="181"/>
      <c r="G28" s="181"/>
      <c r="H28" s="181"/>
      <c r="I28" s="12"/>
      <c r="N28" s="401" t="s">
        <v>208</v>
      </c>
      <c r="O28" s="402">
        <v>500000000</v>
      </c>
      <c r="Q28" s="403" t="s">
        <v>86</v>
      </c>
      <c r="R28" s="404">
        <v>32172202</v>
      </c>
      <c r="T28" s="7" t="s">
        <v>608</v>
      </c>
      <c r="U28" s="8">
        <v>1317250</v>
      </c>
    </row>
    <row r="29" spans="1:21" x14ac:dyDescent="0.25">
      <c r="A29" s="17" t="s">
        <v>65</v>
      </c>
      <c r="H29" s="12"/>
      <c r="I29" s="12"/>
      <c r="N29" s="401" t="s">
        <v>211</v>
      </c>
      <c r="O29" s="402">
        <v>500000000</v>
      </c>
      <c r="Q29" s="403" t="s">
        <v>98</v>
      </c>
      <c r="R29" s="404">
        <v>301773065</v>
      </c>
      <c r="T29" s="7" t="s">
        <v>451</v>
      </c>
      <c r="U29" s="8">
        <v>76923</v>
      </c>
    </row>
    <row r="30" spans="1:21" x14ac:dyDescent="0.25">
      <c r="H30" s="12"/>
      <c r="I30" s="12"/>
      <c r="N30" s="401" t="s">
        <v>215</v>
      </c>
      <c r="O30" s="402">
        <v>-152640530.49000001</v>
      </c>
      <c r="Q30" s="403" t="s">
        <v>362</v>
      </c>
      <c r="R30" s="404">
        <v>94273638</v>
      </c>
      <c r="T30" s="7" t="s">
        <v>610</v>
      </c>
      <c r="U30" s="8">
        <v>76923</v>
      </c>
    </row>
    <row r="31" spans="1:21" ht="15" customHeight="1" x14ac:dyDescent="0.25">
      <c r="A31" s="181" t="s">
        <v>70</v>
      </c>
      <c r="B31" s="181"/>
      <c r="C31" s="181"/>
      <c r="D31" s="181"/>
      <c r="E31" s="181"/>
      <c r="F31" s="181"/>
      <c r="G31" s="181"/>
      <c r="H31" s="181"/>
      <c r="I31" s="12"/>
      <c r="N31" s="401" t="s">
        <v>463</v>
      </c>
      <c r="O31" s="402">
        <v>-40754930</v>
      </c>
      <c r="Q31" s="403" t="s">
        <v>584</v>
      </c>
      <c r="R31" s="404">
        <v>165273365</v>
      </c>
      <c r="T31" s="7" t="s">
        <v>186</v>
      </c>
      <c r="U31" s="8">
        <v>11187215</v>
      </c>
    </row>
    <row r="32" spans="1:21" ht="20.25" customHeight="1" x14ac:dyDescent="0.25">
      <c r="A32" s="181"/>
      <c r="B32" s="181"/>
      <c r="C32" s="181"/>
      <c r="D32" s="181"/>
      <c r="E32" s="181"/>
      <c r="F32" s="181"/>
      <c r="G32" s="181"/>
      <c r="H32" s="181"/>
      <c r="I32" s="12"/>
      <c r="N32" s="401" t="s">
        <v>467</v>
      </c>
      <c r="O32" s="402">
        <v>-40754930</v>
      </c>
      <c r="Q32" s="403" t="s">
        <v>554</v>
      </c>
      <c r="R32" s="404">
        <v>1027273</v>
      </c>
      <c r="T32" s="7" t="s">
        <v>192</v>
      </c>
      <c r="U32" s="8">
        <v>11187215</v>
      </c>
    </row>
    <row r="33" spans="1:21" x14ac:dyDescent="0.25">
      <c r="A33" s="17" t="s">
        <v>75</v>
      </c>
      <c r="H33" s="12"/>
      <c r="I33" s="12"/>
      <c r="N33" s="401" t="s">
        <v>216</v>
      </c>
      <c r="O33" s="402">
        <v>-111885600.48999999</v>
      </c>
      <c r="Q33" s="403" t="s">
        <v>108</v>
      </c>
      <c r="R33" s="404">
        <v>3464368</v>
      </c>
      <c r="T33" s="7" t="s">
        <v>208</v>
      </c>
      <c r="U33" s="8">
        <v>500000000</v>
      </c>
    </row>
    <row r="34" spans="1:21" x14ac:dyDescent="0.25">
      <c r="H34" s="12"/>
      <c r="I34" s="12"/>
      <c r="Q34" s="403" t="s">
        <v>611</v>
      </c>
      <c r="R34" s="404">
        <v>1122747</v>
      </c>
      <c r="T34" s="7" t="s">
        <v>209</v>
      </c>
      <c r="U34" s="8">
        <v>500000000</v>
      </c>
    </row>
    <row r="35" spans="1:21" ht="15.75" customHeight="1" x14ac:dyDescent="0.25">
      <c r="A35" s="184" t="s">
        <v>80</v>
      </c>
      <c r="B35" s="184"/>
      <c r="C35" s="184"/>
      <c r="D35" s="184"/>
      <c r="E35" s="184"/>
      <c r="F35" s="184"/>
      <c r="G35" s="184"/>
      <c r="H35" s="184"/>
      <c r="I35" s="12"/>
      <c r="Q35" s="403" t="s">
        <v>120</v>
      </c>
      <c r="R35" s="404">
        <v>338508</v>
      </c>
      <c r="T35" s="7" t="s">
        <v>211</v>
      </c>
      <c r="U35" s="8">
        <v>500000000</v>
      </c>
    </row>
    <row r="36" spans="1:21" x14ac:dyDescent="0.25">
      <c r="A36" s="184"/>
      <c r="B36" s="184"/>
      <c r="C36" s="184"/>
      <c r="D36" s="184"/>
      <c r="E36" s="184"/>
      <c r="F36" s="184"/>
      <c r="G36" s="184"/>
      <c r="H36" s="184"/>
      <c r="I36" s="12"/>
      <c r="Q36" s="403" t="s">
        <v>123</v>
      </c>
      <c r="R36" s="404">
        <v>159512</v>
      </c>
      <c r="T36" s="7" t="s">
        <v>215</v>
      </c>
      <c r="U36" s="8">
        <v>-152640530.49000001</v>
      </c>
    </row>
    <row r="37" spans="1:21" x14ac:dyDescent="0.25">
      <c r="A37" s="12"/>
      <c r="H37" s="12"/>
      <c r="I37" s="12"/>
      <c r="Q37" s="403" t="s">
        <v>612</v>
      </c>
      <c r="R37" s="404">
        <v>4300000</v>
      </c>
      <c r="T37" s="7" t="s">
        <v>463</v>
      </c>
      <c r="U37" s="8">
        <v>-40754930</v>
      </c>
    </row>
    <row r="38" spans="1:21" x14ac:dyDescent="0.25">
      <c r="A38" s="17" t="s">
        <v>87</v>
      </c>
      <c r="H38" s="12"/>
      <c r="I38" s="12"/>
      <c r="Q38" s="403" t="s">
        <v>433</v>
      </c>
      <c r="R38" s="404">
        <v>1607408</v>
      </c>
      <c r="T38" s="7" t="s">
        <v>467</v>
      </c>
      <c r="U38" s="8">
        <v>-40754930</v>
      </c>
    </row>
    <row r="39" spans="1:21" x14ac:dyDescent="0.25">
      <c r="H39" s="12"/>
      <c r="I39" s="12"/>
      <c r="Q39" s="403" t="s">
        <v>129</v>
      </c>
      <c r="R39" s="404">
        <v>915455</v>
      </c>
      <c r="T39" s="7" t="s">
        <v>216</v>
      </c>
      <c r="U39" s="8">
        <v>-111885600.48999999</v>
      </c>
    </row>
    <row r="40" spans="1:21" ht="12.75" customHeight="1" x14ac:dyDescent="0.25">
      <c r="A40" s="184" t="s">
        <v>424</v>
      </c>
      <c r="B40" s="184"/>
      <c r="C40" s="184"/>
      <c r="D40" s="184"/>
      <c r="E40" s="184"/>
      <c r="F40" s="184"/>
      <c r="G40" s="18"/>
      <c r="H40" s="19"/>
      <c r="I40" s="12"/>
      <c r="Q40" s="403" t="s">
        <v>132</v>
      </c>
      <c r="R40" s="404">
        <v>91429</v>
      </c>
      <c r="T40" s="7" t="s">
        <v>216</v>
      </c>
      <c r="U40" s="8">
        <v>-111885600.48999999</v>
      </c>
    </row>
    <row r="41" spans="1:21" x14ac:dyDescent="0.25">
      <c r="A41" s="185"/>
      <c r="B41" s="185"/>
      <c r="C41" s="185"/>
      <c r="D41" s="185"/>
      <c r="E41" s="185"/>
      <c r="F41" s="185"/>
      <c r="G41" s="185"/>
      <c r="H41" s="185"/>
      <c r="I41" s="12"/>
      <c r="Q41" s="403" t="s">
        <v>135</v>
      </c>
      <c r="R41" s="404">
        <v>8519945</v>
      </c>
    </row>
    <row r="42" spans="1:21" x14ac:dyDescent="0.25">
      <c r="A42" s="20" t="s">
        <v>96</v>
      </c>
      <c r="I42" s="12"/>
      <c r="Q42" s="403" t="s">
        <v>151</v>
      </c>
      <c r="R42" s="404">
        <v>1320711</v>
      </c>
    </row>
    <row r="43" spans="1:21" x14ac:dyDescent="0.25">
      <c r="A43" s="12"/>
      <c r="H43" s="12"/>
      <c r="I43" s="12"/>
      <c r="Q43" s="403" t="s">
        <v>366</v>
      </c>
      <c r="R43" s="404">
        <v>459364</v>
      </c>
    </row>
    <row r="44" spans="1:21" ht="19.5" customHeight="1" x14ac:dyDescent="0.25">
      <c r="A44" s="181" t="s">
        <v>101</v>
      </c>
      <c r="B44" s="181"/>
      <c r="C44" s="181"/>
      <c r="D44" s="181"/>
      <c r="E44" s="181"/>
      <c r="F44" s="181"/>
      <c r="G44" s="181"/>
      <c r="H44" s="181"/>
      <c r="I44" s="12"/>
      <c r="Q44" s="403" t="s">
        <v>158</v>
      </c>
      <c r="R44" s="404">
        <v>572072</v>
      </c>
    </row>
    <row r="45" spans="1:21" x14ac:dyDescent="0.25">
      <c r="I45" s="15"/>
      <c r="Q45" s="403" t="s">
        <v>161</v>
      </c>
      <c r="R45" s="404">
        <v>113684</v>
      </c>
    </row>
    <row r="46" spans="1:21" ht="12.75" customHeight="1" x14ac:dyDescent="0.25">
      <c r="A46" s="180" t="s">
        <v>106</v>
      </c>
      <c r="I46" s="12"/>
      <c r="Q46" s="403" t="s">
        <v>164</v>
      </c>
      <c r="R46" s="404">
        <v>113684</v>
      </c>
    </row>
    <row r="47" spans="1:21" x14ac:dyDescent="0.25">
      <c r="H47" s="12"/>
      <c r="I47" s="12"/>
      <c r="Q47" s="403" t="s">
        <v>161</v>
      </c>
      <c r="R47" s="404">
        <v>113684</v>
      </c>
    </row>
    <row r="48" spans="1:21" x14ac:dyDescent="0.25">
      <c r="A48" s="184" t="s">
        <v>111</v>
      </c>
      <c r="B48" s="184"/>
      <c r="C48" s="184"/>
      <c r="D48" s="184"/>
      <c r="E48" s="184"/>
      <c r="F48" s="184"/>
      <c r="G48" s="184"/>
      <c r="H48" s="19"/>
      <c r="I48" s="12"/>
      <c r="Q48" s="403" t="s">
        <v>171</v>
      </c>
      <c r="R48" s="404">
        <v>-16445</v>
      </c>
    </row>
    <row r="49" spans="1:21" ht="13.5" customHeight="1" x14ac:dyDescent="0.25">
      <c r="A49" s="19"/>
      <c r="B49" s="19"/>
      <c r="C49" s="18"/>
      <c r="D49" s="18"/>
      <c r="E49" s="18"/>
      <c r="F49" s="18"/>
      <c r="G49" s="18"/>
      <c r="H49" s="19"/>
      <c r="I49" s="12"/>
      <c r="Q49" s="403" t="s">
        <v>171</v>
      </c>
      <c r="R49" s="404">
        <v>-16445</v>
      </c>
    </row>
    <row r="50" spans="1:21" ht="13.5" customHeight="1" x14ac:dyDescent="0.25">
      <c r="A50" s="180" t="s">
        <v>116</v>
      </c>
      <c r="B50" s="179"/>
      <c r="C50" s="22"/>
      <c r="D50" s="22"/>
      <c r="E50" s="22"/>
      <c r="F50" s="22"/>
      <c r="G50" s="22"/>
      <c r="H50" s="179"/>
      <c r="I50" s="12"/>
      <c r="Q50" s="403" t="s">
        <v>175</v>
      </c>
      <c r="R50" s="404">
        <v>-16445</v>
      </c>
    </row>
    <row r="51" spans="1:21" ht="13.5" customHeight="1" x14ac:dyDescent="0.25">
      <c r="A51" s="179"/>
      <c r="B51" s="179"/>
      <c r="C51" s="22"/>
      <c r="D51" s="22"/>
      <c r="E51" s="22"/>
      <c r="F51" s="22"/>
      <c r="G51" s="22"/>
      <c r="H51" s="179"/>
      <c r="I51" s="12"/>
      <c r="Q51" s="403" t="s">
        <v>180</v>
      </c>
      <c r="R51" s="404">
        <v>77895533</v>
      </c>
    </row>
    <row r="52" spans="1:21" ht="13.5" customHeight="1" x14ac:dyDescent="0.25">
      <c r="A52" s="23" t="s">
        <v>121</v>
      </c>
      <c r="B52" s="179"/>
      <c r="C52" s="22"/>
      <c r="D52" s="22"/>
      <c r="E52" s="22"/>
      <c r="F52" s="22"/>
      <c r="G52" s="22"/>
      <c r="H52" s="179"/>
      <c r="I52" s="12"/>
      <c r="Q52" s="403" t="s">
        <v>180</v>
      </c>
      <c r="R52" s="404">
        <v>77895533</v>
      </c>
    </row>
    <row r="53" spans="1:21" ht="13.5" customHeight="1" x14ac:dyDescent="0.25">
      <c r="A53" s="23"/>
      <c r="B53" s="179"/>
      <c r="C53" s="22"/>
      <c r="D53" s="22"/>
      <c r="E53" s="22"/>
      <c r="F53" s="22"/>
      <c r="G53" s="22"/>
      <c r="H53" s="179"/>
      <c r="I53" s="12"/>
      <c r="Q53" s="403" t="s">
        <v>187</v>
      </c>
      <c r="R53" s="404">
        <v>77895533</v>
      </c>
    </row>
    <row r="54" spans="1:21" x14ac:dyDescent="0.25">
      <c r="A54" s="24"/>
      <c r="B54" s="14"/>
      <c r="C54" s="16"/>
      <c r="D54" s="16"/>
      <c r="E54" s="16"/>
      <c r="F54" s="16"/>
      <c r="G54" s="16"/>
      <c r="H54" s="14"/>
      <c r="I54" s="12"/>
    </row>
    <row r="55" spans="1:21" x14ac:dyDescent="0.25">
      <c r="B55" s="188"/>
      <c r="C55" s="189"/>
      <c r="D55" s="25" t="s">
        <v>126</v>
      </c>
      <c r="E55" s="25" t="s">
        <v>127</v>
      </c>
      <c r="G55" s="16"/>
      <c r="H55" s="14"/>
      <c r="I55" s="12"/>
    </row>
    <row r="56" spans="1:21" x14ac:dyDescent="0.25">
      <c r="B56" s="188" t="s">
        <v>130</v>
      </c>
      <c r="C56" s="189"/>
      <c r="D56" s="26">
        <v>6837.9</v>
      </c>
      <c r="E56" s="26">
        <v>6870.71</v>
      </c>
      <c r="G56" s="16"/>
      <c r="H56" s="14"/>
      <c r="I56" s="12"/>
    </row>
    <row r="57" spans="1:21" x14ac:dyDescent="0.25">
      <c r="B57" s="188" t="s">
        <v>133</v>
      </c>
      <c r="C57" s="189"/>
      <c r="D57" s="26">
        <v>6850.05</v>
      </c>
      <c r="E57" s="26">
        <v>6887.4</v>
      </c>
      <c r="G57" s="16"/>
      <c r="H57" s="14"/>
      <c r="I57" s="12"/>
    </row>
    <row r="58" spans="1:21" ht="13.5" customHeight="1" x14ac:dyDescent="0.25">
      <c r="A58" s="14"/>
      <c r="B58" s="14"/>
      <c r="C58" s="16"/>
      <c r="D58" s="16"/>
      <c r="E58" s="16"/>
      <c r="F58" s="16"/>
      <c r="G58" s="16"/>
      <c r="H58" s="14"/>
      <c r="I58" s="12"/>
    </row>
    <row r="59" spans="1:21" ht="13.5" customHeight="1" x14ac:dyDescent="0.25">
      <c r="A59" s="23" t="s">
        <v>138</v>
      </c>
      <c r="B59" s="14"/>
      <c r="C59" s="16"/>
      <c r="D59" s="16"/>
      <c r="E59" s="16"/>
      <c r="F59" s="16"/>
      <c r="G59" s="16"/>
      <c r="H59" s="14"/>
      <c r="I59" s="12"/>
    </row>
    <row r="60" spans="1:21" ht="13.5" customHeight="1" x14ac:dyDescent="0.25">
      <c r="A60" s="24"/>
      <c r="B60" s="179"/>
      <c r="C60" s="22"/>
      <c r="D60" s="22"/>
      <c r="E60" s="22"/>
      <c r="F60" s="22"/>
      <c r="G60" s="22"/>
      <c r="H60" s="179"/>
      <c r="I60" s="12"/>
    </row>
    <row r="61" spans="1:21" ht="13.5" customHeight="1" x14ac:dyDescent="0.25">
      <c r="A61" s="23"/>
      <c r="B61" s="182" t="s">
        <v>143</v>
      </c>
      <c r="C61" s="182"/>
      <c r="D61" s="182"/>
      <c r="E61" s="182"/>
      <c r="F61" s="182"/>
      <c r="G61" s="22"/>
      <c r="H61" s="179"/>
      <c r="I61" s="12"/>
    </row>
    <row r="62" spans="1:21" s="32" customFormat="1" ht="24" x14ac:dyDescent="0.25">
      <c r="A62" s="27"/>
      <c r="B62" s="28" t="s">
        <v>145</v>
      </c>
      <c r="C62" s="25" t="s">
        <v>146</v>
      </c>
      <c r="D62" s="25" t="s">
        <v>147</v>
      </c>
      <c r="E62" s="25" t="s">
        <v>148</v>
      </c>
      <c r="F62" s="25" t="s">
        <v>149</v>
      </c>
      <c r="G62" s="29"/>
      <c r="H62" s="30"/>
      <c r="I62" s="176"/>
      <c r="N62" s="407"/>
      <c r="O62" s="407"/>
      <c r="Q62" s="408"/>
      <c r="R62" s="408"/>
      <c r="T62" s="409"/>
      <c r="U62" s="409"/>
    </row>
    <row r="63" spans="1:21" ht="13.5" customHeight="1" x14ac:dyDescent="0.25">
      <c r="A63" s="180"/>
      <c r="B63" s="33" t="s">
        <v>152</v>
      </c>
      <c r="C63" s="34"/>
      <c r="D63" s="35"/>
      <c r="E63" s="35"/>
      <c r="F63" s="35"/>
      <c r="G63" s="47"/>
      <c r="H63" s="36"/>
      <c r="I63" s="12"/>
    </row>
    <row r="64" spans="1:21" ht="13.5" customHeight="1" x14ac:dyDescent="0.25">
      <c r="A64" s="180"/>
      <c r="B64" s="33" t="s">
        <v>155</v>
      </c>
      <c r="C64" s="37" t="s">
        <v>156</v>
      </c>
      <c r="D64" s="38">
        <f>+F64/E64</f>
        <v>12651.470041971952</v>
      </c>
      <c r="E64" s="39">
        <f>+D56</f>
        <v>6837.9</v>
      </c>
      <c r="F64" s="40">
        <f>5752320+26180673+1471653+53104841</f>
        <v>86509487</v>
      </c>
      <c r="G64" s="44"/>
      <c r="H64" s="42"/>
      <c r="I64" s="12"/>
    </row>
    <row r="65" spans="1:9" ht="28.5" customHeight="1" x14ac:dyDescent="0.25">
      <c r="A65" s="180"/>
      <c r="B65" s="43" t="s">
        <v>159</v>
      </c>
      <c r="C65" s="37" t="s">
        <v>156</v>
      </c>
      <c r="D65" s="38">
        <v>0</v>
      </c>
      <c r="E65" s="39">
        <f>+D56</f>
        <v>6837.9</v>
      </c>
      <c r="F65" s="40">
        <f>+D65*E65</f>
        <v>0</v>
      </c>
      <c r="G65" s="44"/>
      <c r="H65" s="42"/>
      <c r="I65" s="12"/>
    </row>
    <row r="66" spans="1:9" ht="13.5" customHeight="1" x14ac:dyDescent="0.25">
      <c r="A66" s="180"/>
      <c r="B66" s="33" t="s">
        <v>162</v>
      </c>
      <c r="C66" s="34"/>
      <c r="D66" s="40"/>
      <c r="E66" s="45"/>
      <c r="F66" s="40"/>
      <c r="G66" s="44"/>
      <c r="H66" s="36"/>
      <c r="I66" s="12"/>
    </row>
    <row r="67" spans="1:9" ht="13.5" customHeight="1" x14ac:dyDescent="0.25">
      <c r="A67" s="180"/>
      <c r="B67" s="33" t="s">
        <v>165</v>
      </c>
      <c r="C67" s="34"/>
      <c r="D67" s="35"/>
      <c r="E67" s="46"/>
      <c r="F67" s="35"/>
      <c r="G67" s="47"/>
      <c r="H67" s="36"/>
      <c r="I67" s="12"/>
    </row>
    <row r="68" spans="1:9" ht="13.5" customHeight="1" x14ac:dyDescent="0.25">
      <c r="A68" s="180"/>
      <c r="B68" s="33" t="s">
        <v>167</v>
      </c>
      <c r="C68" s="37" t="s">
        <v>156</v>
      </c>
      <c r="D68" s="38">
        <f>+F68/E68</f>
        <v>214.83828585192808</v>
      </c>
      <c r="E68" s="39">
        <f>+D57</f>
        <v>6850.05</v>
      </c>
      <c r="F68" s="40">
        <v>1471653</v>
      </c>
      <c r="G68" s="44"/>
      <c r="H68" s="42"/>
      <c r="I68" s="12"/>
    </row>
    <row r="69" spans="1:9" ht="13.5" customHeight="1" x14ac:dyDescent="0.25">
      <c r="A69" s="180"/>
      <c r="B69" s="33" t="s">
        <v>165</v>
      </c>
      <c r="C69" s="35"/>
      <c r="D69" s="35"/>
      <c r="E69" s="46"/>
      <c r="F69" s="35"/>
      <c r="G69" s="47"/>
      <c r="H69" s="36"/>
      <c r="I69" s="12"/>
    </row>
    <row r="70" spans="1:9" ht="13.5" customHeight="1" x14ac:dyDescent="0.25">
      <c r="A70" s="180"/>
      <c r="B70" s="33" t="s">
        <v>172</v>
      </c>
      <c r="C70" s="35"/>
      <c r="D70" s="35"/>
      <c r="E70" s="46"/>
      <c r="F70" s="35"/>
      <c r="G70" s="47"/>
      <c r="H70" s="36"/>
      <c r="I70" s="12"/>
    </row>
    <row r="71" spans="1:9" ht="13.5" customHeight="1" x14ac:dyDescent="0.25">
      <c r="A71" s="180"/>
      <c r="B71" s="33" t="s">
        <v>165</v>
      </c>
      <c r="C71" s="35"/>
      <c r="D71" s="35"/>
      <c r="E71" s="35"/>
      <c r="F71" s="35"/>
      <c r="G71" s="47"/>
      <c r="H71" s="36"/>
      <c r="I71" s="12"/>
    </row>
    <row r="72" spans="1:9" ht="13.5" customHeight="1" x14ac:dyDescent="0.25">
      <c r="A72" s="180"/>
      <c r="B72" s="48"/>
      <c r="C72" s="49"/>
      <c r="D72" s="49"/>
      <c r="E72" s="49"/>
      <c r="F72" s="49"/>
      <c r="G72" s="49"/>
      <c r="H72" s="15"/>
      <c r="I72" s="12"/>
    </row>
    <row r="73" spans="1:9" ht="13.5" customHeight="1" x14ac:dyDescent="0.25">
      <c r="A73" s="23" t="s">
        <v>178</v>
      </c>
      <c r="B73" s="48"/>
      <c r="C73" s="49"/>
      <c r="D73" s="49"/>
      <c r="E73" s="49"/>
      <c r="F73" s="49"/>
      <c r="G73" s="49"/>
      <c r="H73" s="15"/>
      <c r="I73" s="12"/>
    </row>
    <row r="74" spans="1:9" ht="13.5" customHeight="1" x14ac:dyDescent="0.25">
      <c r="A74" s="24"/>
      <c r="B74" s="48"/>
      <c r="C74" s="49"/>
      <c r="D74" s="49"/>
      <c r="E74" s="49"/>
      <c r="F74" s="49"/>
      <c r="G74" s="49"/>
      <c r="H74" s="15"/>
      <c r="I74" s="12"/>
    </row>
    <row r="75" spans="1:9" ht="24" x14ac:dyDescent="0.25">
      <c r="A75" s="180"/>
      <c r="B75" s="28" t="s">
        <v>183</v>
      </c>
      <c r="C75" s="25" t="s">
        <v>184</v>
      </c>
      <c r="D75" s="25" t="s">
        <v>185</v>
      </c>
      <c r="E75" s="29"/>
      <c r="F75" s="29"/>
      <c r="G75" s="49"/>
      <c r="H75" s="15"/>
      <c r="I75" s="12"/>
    </row>
    <row r="76" spans="1:9" ht="24" x14ac:dyDescent="0.25">
      <c r="A76" s="180"/>
      <c r="B76" s="50" t="s">
        <v>188</v>
      </c>
      <c r="C76" s="39">
        <f>+D56</f>
        <v>6837.9</v>
      </c>
      <c r="D76" s="51">
        <v>1099407</v>
      </c>
      <c r="E76" s="52"/>
      <c r="F76" s="52"/>
      <c r="G76" s="49"/>
      <c r="H76" s="15"/>
      <c r="I76" s="12"/>
    </row>
    <row r="77" spans="1:9" ht="24" x14ac:dyDescent="0.25">
      <c r="A77" s="180"/>
      <c r="B77" s="50" t="s">
        <v>191</v>
      </c>
      <c r="C77" s="39"/>
      <c r="D77" s="51"/>
      <c r="E77" s="52"/>
      <c r="F77" s="52"/>
      <c r="G77" s="49"/>
      <c r="H77" s="15"/>
      <c r="I77" s="12"/>
    </row>
    <row r="78" spans="1:9" ht="24" x14ac:dyDescent="0.25">
      <c r="A78" s="180"/>
      <c r="B78" s="50" t="s">
        <v>194</v>
      </c>
      <c r="C78" s="39">
        <f>+D57</f>
        <v>6850.05</v>
      </c>
      <c r="D78" s="51">
        <v>3707388</v>
      </c>
      <c r="E78" s="52"/>
      <c r="F78" s="52"/>
      <c r="G78" s="49"/>
      <c r="H78" s="15"/>
      <c r="I78" s="12"/>
    </row>
    <row r="79" spans="1:9" ht="24" x14ac:dyDescent="0.25">
      <c r="A79" s="180"/>
      <c r="B79" s="50" t="s">
        <v>197</v>
      </c>
      <c r="C79" s="39"/>
      <c r="D79" s="51"/>
      <c r="E79" s="52"/>
      <c r="F79" s="52"/>
      <c r="G79" s="49"/>
      <c r="H79" s="15"/>
      <c r="I79" s="12"/>
    </row>
    <row r="80" spans="1:9" x14ac:dyDescent="0.25">
      <c r="A80" s="12"/>
      <c r="H80" s="12"/>
      <c r="I80" s="12"/>
    </row>
    <row r="81" spans="1:9" x14ac:dyDescent="0.25">
      <c r="A81" s="17" t="s">
        <v>202</v>
      </c>
      <c r="H81" s="12"/>
      <c r="I81" s="12"/>
    </row>
    <row r="82" spans="1:9" x14ac:dyDescent="0.25">
      <c r="A82" s="12"/>
      <c r="H82" s="12"/>
      <c r="I82" s="12"/>
    </row>
    <row r="83" spans="1:9" x14ac:dyDescent="0.25">
      <c r="A83" s="23" t="s">
        <v>207</v>
      </c>
      <c r="H83" s="12"/>
      <c r="I83" s="12"/>
    </row>
    <row r="84" spans="1:9" x14ac:dyDescent="0.25">
      <c r="A84" s="12"/>
      <c r="H84" s="12"/>
      <c r="I84" s="12"/>
    </row>
    <row r="85" spans="1:9" ht="15" customHeight="1" x14ac:dyDescent="0.25">
      <c r="A85" s="181" t="s">
        <v>210</v>
      </c>
      <c r="B85" s="181"/>
      <c r="C85" s="181"/>
      <c r="D85" s="181"/>
      <c r="E85" s="181"/>
      <c r="F85" s="181"/>
      <c r="G85" s="181"/>
      <c r="H85" s="181"/>
      <c r="I85" s="12"/>
    </row>
    <row r="86" spans="1:9" x14ac:dyDescent="0.25">
      <c r="A86" s="12"/>
      <c r="H86" s="12"/>
      <c r="I86" s="12"/>
    </row>
    <row r="87" spans="1:9" ht="23.25" customHeight="1" x14ac:dyDescent="0.25">
      <c r="A87" s="12"/>
      <c r="B87" s="192" t="s">
        <v>213</v>
      </c>
      <c r="C87" s="193"/>
      <c r="D87" s="193"/>
      <c r="E87" s="194"/>
      <c r="G87" s="55"/>
      <c r="H87" s="12"/>
    </row>
    <row r="88" spans="1:9" ht="43.5" customHeight="1" x14ac:dyDescent="0.25">
      <c r="A88" s="12"/>
      <c r="B88" s="195" t="s">
        <v>213</v>
      </c>
      <c r="C88" s="196"/>
      <c r="D88" s="205">
        <v>44742</v>
      </c>
      <c r="E88" s="196"/>
      <c r="G88" s="55"/>
      <c r="H88" s="12"/>
    </row>
    <row r="89" spans="1:9" x14ac:dyDescent="0.25">
      <c r="A89" s="12"/>
      <c r="B89" s="199" t="s">
        <v>459</v>
      </c>
      <c r="C89" s="200"/>
      <c r="D89" s="410">
        <v>492800</v>
      </c>
      <c r="E89" s="411"/>
      <c r="G89" s="55"/>
      <c r="H89" s="12"/>
    </row>
    <row r="90" spans="1:9" x14ac:dyDescent="0.25">
      <c r="A90" s="12"/>
      <c r="B90" s="186" t="s">
        <v>16</v>
      </c>
      <c r="C90" s="187"/>
      <c r="D90" s="410">
        <f>+D99</f>
        <v>96212003</v>
      </c>
      <c r="E90" s="411"/>
      <c r="G90" s="55"/>
      <c r="H90" s="12"/>
    </row>
    <row r="91" spans="1:9" x14ac:dyDescent="0.25">
      <c r="A91" s="12"/>
      <c r="B91" s="201" t="s">
        <v>217</v>
      </c>
      <c r="C91" s="202"/>
      <c r="D91" s="410">
        <v>0</v>
      </c>
      <c r="E91" s="411"/>
      <c r="G91" s="55"/>
      <c r="H91" s="12"/>
    </row>
    <row r="92" spans="1:9" x14ac:dyDescent="0.25">
      <c r="A92" s="12"/>
      <c r="B92" s="195" t="s">
        <v>218</v>
      </c>
      <c r="C92" s="196"/>
      <c r="D92" s="203">
        <f>SUM(D89:D91)</f>
        <v>96704803</v>
      </c>
      <c r="E92" s="204"/>
      <c r="G92" s="55"/>
      <c r="H92" s="12"/>
    </row>
    <row r="93" spans="1:9" x14ac:dyDescent="0.25">
      <c r="A93" s="12"/>
      <c r="B93" s="59"/>
      <c r="C93" s="60"/>
      <c r="D93" s="61"/>
      <c r="E93" s="60"/>
      <c r="G93" s="55"/>
      <c r="H93" s="12"/>
    </row>
    <row r="94" spans="1:9" ht="33.75" customHeight="1" x14ac:dyDescent="0.25">
      <c r="A94" s="12"/>
      <c r="B94" s="195" t="s">
        <v>219</v>
      </c>
      <c r="C94" s="196"/>
      <c r="D94" s="205">
        <f>+D88</f>
        <v>44742</v>
      </c>
      <c r="E94" s="196"/>
      <c r="G94" s="55"/>
      <c r="H94" s="12"/>
    </row>
    <row r="95" spans="1:9" x14ac:dyDescent="0.25">
      <c r="A95" s="12"/>
      <c r="B95" s="199" t="s">
        <v>220</v>
      </c>
      <c r="C95" s="200"/>
      <c r="D95" s="412">
        <v>53104841</v>
      </c>
      <c r="E95" s="413"/>
      <c r="G95" s="55"/>
      <c r="H95" s="12"/>
    </row>
    <row r="96" spans="1:9" x14ac:dyDescent="0.25">
      <c r="A96" s="12"/>
      <c r="B96" s="172" t="s">
        <v>221</v>
      </c>
      <c r="C96" s="173"/>
      <c r="D96" s="410">
        <v>31905363</v>
      </c>
      <c r="E96" s="411"/>
      <c r="H96" s="12"/>
    </row>
    <row r="97" spans="1:16" x14ac:dyDescent="0.25">
      <c r="A97" s="12"/>
      <c r="B97" s="186" t="s">
        <v>613</v>
      </c>
      <c r="C97" s="187"/>
      <c r="D97" s="414"/>
      <c r="E97" s="415">
        <v>1471653</v>
      </c>
      <c r="H97" s="12"/>
    </row>
    <row r="98" spans="1:16" x14ac:dyDescent="0.25">
      <c r="A98" s="12"/>
      <c r="B98" s="174" t="s">
        <v>614</v>
      </c>
      <c r="C98" s="175"/>
      <c r="D98" s="414"/>
      <c r="E98" s="415">
        <v>9730146</v>
      </c>
      <c r="H98" s="12"/>
    </row>
    <row r="99" spans="1:16" x14ac:dyDescent="0.25">
      <c r="A99" s="12"/>
      <c r="B99" s="380" t="s">
        <v>218</v>
      </c>
      <c r="C99" s="382"/>
      <c r="D99" s="203">
        <f>SUM(D95:E98)</f>
        <v>96212003</v>
      </c>
      <c r="E99" s="204"/>
      <c r="G99" s="55"/>
      <c r="H99" s="12"/>
    </row>
    <row r="100" spans="1:16" x14ac:dyDescent="0.25">
      <c r="A100" s="12"/>
      <c r="B100" s="59"/>
      <c r="C100" s="60"/>
      <c r="D100" s="61"/>
      <c r="E100" s="60"/>
      <c r="G100" s="55"/>
      <c r="H100" s="12"/>
    </row>
    <row r="101" spans="1:16" ht="30" customHeight="1" x14ac:dyDescent="0.25">
      <c r="A101" s="12"/>
      <c r="B101" s="195" t="s">
        <v>217</v>
      </c>
      <c r="C101" s="196"/>
      <c r="D101" s="205">
        <f>+D94</f>
        <v>44742</v>
      </c>
      <c r="E101" s="196"/>
      <c r="G101" s="55"/>
      <c r="H101" s="12"/>
    </row>
    <row r="102" spans="1:16" x14ac:dyDescent="0.25">
      <c r="A102" s="12"/>
      <c r="B102" s="416" t="s">
        <v>469</v>
      </c>
      <c r="C102" s="57"/>
      <c r="D102" s="410">
        <v>0</v>
      </c>
      <c r="E102" s="411"/>
      <c r="G102" s="55"/>
      <c r="H102" s="12"/>
    </row>
    <row r="103" spans="1:16" x14ac:dyDescent="0.25">
      <c r="A103" s="12"/>
      <c r="B103" s="195" t="s">
        <v>218</v>
      </c>
      <c r="C103" s="196"/>
      <c r="D103" s="417">
        <f>+D102</f>
        <v>0</v>
      </c>
      <c r="E103" s="418"/>
      <c r="G103" s="55"/>
      <c r="H103" s="12"/>
    </row>
    <row r="104" spans="1:16" x14ac:dyDescent="0.25">
      <c r="A104" s="12"/>
      <c r="H104" s="12"/>
      <c r="I104" s="12"/>
    </row>
    <row r="105" spans="1:16" x14ac:dyDescent="0.25">
      <c r="A105" s="23" t="s">
        <v>224</v>
      </c>
      <c r="H105" s="12"/>
      <c r="I105" s="12"/>
    </row>
    <row r="106" spans="1:16" x14ac:dyDescent="0.25">
      <c r="A106" s="12"/>
      <c r="H106" s="12"/>
      <c r="I106" s="12"/>
    </row>
    <row r="107" spans="1:16" ht="14.25" customHeight="1" x14ac:dyDescent="0.25">
      <c r="A107" s="181" t="s">
        <v>225</v>
      </c>
      <c r="B107" s="181"/>
      <c r="C107" s="181"/>
      <c r="D107" s="181"/>
      <c r="E107" s="181"/>
      <c r="F107" s="181"/>
      <c r="G107" s="181"/>
      <c r="H107" s="181"/>
      <c r="I107" s="12"/>
    </row>
    <row r="108" spans="1:16" ht="13.5" customHeight="1" x14ac:dyDescent="0.25">
      <c r="A108" s="176"/>
      <c r="B108" s="176"/>
      <c r="C108" s="113"/>
      <c r="D108" s="113"/>
      <c r="E108" s="113"/>
      <c r="F108" s="113"/>
      <c r="G108" s="113"/>
      <c r="H108" s="176"/>
      <c r="I108" s="12"/>
    </row>
    <row r="109" spans="1:16" x14ac:dyDescent="0.25">
      <c r="A109" s="23" t="s">
        <v>231</v>
      </c>
    </row>
    <row r="110" spans="1:16" x14ac:dyDescent="0.25">
      <c r="A110" s="12"/>
    </row>
    <row r="111" spans="1:16" x14ac:dyDescent="0.25">
      <c r="B111" s="209" t="s">
        <v>232</v>
      </c>
      <c r="C111" s="209"/>
      <c r="D111" s="209"/>
      <c r="E111" s="86">
        <f>+D101</f>
        <v>44742</v>
      </c>
      <c r="F111" s="69" t="s">
        <v>227</v>
      </c>
      <c r="G111" s="69" t="s">
        <v>228</v>
      </c>
      <c r="J111" s="24"/>
    </row>
    <row r="112" spans="1:16" x14ac:dyDescent="0.25">
      <c r="B112" s="70" t="s">
        <v>233</v>
      </c>
      <c r="C112" s="70"/>
      <c r="D112" s="70"/>
      <c r="E112" s="78">
        <v>0</v>
      </c>
      <c r="F112" s="78"/>
      <c r="G112" s="78"/>
      <c r="K112" s="210"/>
      <c r="L112" s="210"/>
      <c r="M112" s="210"/>
      <c r="N112" s="210"/>
      <c r="O112" s="210"/>
      <c r="P112" s="210"/>
    </row>
    <row r="113" spans="1:17" x14ac:dyDescent="0.25">
      <c r="B113" s="70" t="s">
        <v>234</v>
      </c>
      <c r="C113" s="70"/>
      <c r="D113" s="70"/>
      <c r="E113" s="78">
        <v>0</v>
      </c>
      <c r="F113" s="78"/>
      <c r="G113" s="78"/>
      <c r="K113" s="80"/>
      <c r="L113" s="80"/>
      <c r="M113" s="80"/>
      <c r="N113" s="419"/>
      <c r="O113" s="419"/>
      <c r="P113" s="80"/>
      <c r="Q113" s="420"/>
    </row>
    <row r="114" spans="1:17" x14ac:dyDescent="0.25">
      <c r="B114" s="70" t="s">
        <v>235</v>
      </c>
      <c r="C114" s="70"/>
      <c r="D114" s="70"/>
      <c r="E114" s="78">
        <v>0</v>
      </c>
      <c r="F114" s="78"/>
      <c r="G114" s="78"/>
    </row>
    <row r="115" spans="1:17" x14ac:dyDescent="0.25">
      <c r="B115" s="70" t="s">
        <v>236</v>
      </c>
      <c r="C115" s="70"/>
      <c r="D115" s="70"/>
      <c r="E115" s="78">
        <v>0</v>
      </c>
      <c r="F115" s="78"/>
      <c r="G115" s="78"/>
    </row>
    <row r="116" spans="1:17" x14ac:dyDescent="0.25">
      <c r="B116" s="70" t="s">
        <v>471</v>
      </c>
      <c r="C116" s="70"/>
      <c r="D116" s="70"/>
      <c r="E116" s="78">
        <v>0</v>
      </c>
      <c r="F116" s="78"/>
      <c r="G116" s="78"/>
    </row>
    <row r="117" spans="1:17" x14ac:dyDescent="0.25">
      <c r="B117" s="70" t="s">
        <v>242</v>
      </c>
      <c r="C117" s="70"/>
      <c r="D117" s="70"/>
      <c r="E117" s="78">
        <v>0</v>
      </c>
      <c r="F117" s="78"/>
      <c r="G117" s="78"/>
    </row>
    <row r="118" spans="1:17" x14ac:dyDescent="0.25">
      <c r="B118" s="209" t="s">
        <v>239</v>
      </c>
      <c r="C118" s="209"/>
      <c r="D118" s="209"/>
      <c r="E118" s="82">
        <f>SUM(E112:E117)</f>
        <v>0</v>
      </c>
      <c r="F118" s="82">
        <f>SUM(F112:F117)</f>
        <v>0</v>
      </c>
      <c r="G118" s="82">
        <f>SUM(G112:G117)</f>
        <v>0</v>
      </c>
    </row>
    <row r="119" spans="1:17" x14ac:dyDescent="0.25">
      <c r="B119" s="84"/>
      <c r="C119" s="85"/>
      <c r="D119" s="85"/>
      <c r="E119" s="85"/>
      <c r="F119" s="85"/>
      <c r="G119" s="85"/>
    </row>
    <row r="120" spans="1:17" x14ac:dyDescent="0.25">
      <c r="A120" s="23" t="s">
        <v>240</v>
      </c>
    </row>
    <row r="121" spans="1:17" x14ac:dyDescent="0.25">
      <c r="A121" s="12"/>
    </row>
    <row r="122" spans="1:17" x14ac:dyDescent="0.25">
      <c r="B122" s="209" t="s">
        <v>232</v>
      </c>
      <c r="C122" s="209"/>
      <c r="D122" s="209"/>
      <c r="E122" s="86">
        <f>+E111</f>
        <v>44742</v>
      </c>
      <c r="F122" s="69" t="s">
        <v>227</v>
      </c>
      <c r="G122" s="69" t="s">
        <v>228</v>
      </c>
    </row>
    <row r="123" spans="1:17" x14ac:dyDescent="0.25">
      <c r="B123" s="70" t="s">
        <v>241</v>
      </c>
      <c r="C123" s="70"/>
      <c r="D123" s="70"/>
      <c r="E123" s="78">
        <v>0</v>
      </c>
      <c r="F123" s="78"/>
      <c r="G123" s="78"/>
    </row>
    <row r="124" spans="1:17" x14ac:dyDescent="0.25">
      <c r="B124" s="70" t="s">
        <v>241</v>
      </c>
      <c r="C124" s="70"/>
      <c r="D124" s="70"/>
      <c r="E124" s="78">
        <v>0</v>
      </c>
      <c r="F124" s="78"/>
      <c r="G124" s="78"/>
    </row>
    <row r="125" spans="1:17" x14ac:dyDescent="0.25">
      <c r="B125" s="70" t="s">
        <v>241</v>
      </c>
      <c r="C125" s="70"/>
      <c r="D125" s="70"/>
      <c r="E125" s="78">
        <v>0</v>
      </c>
      <c r="F125" s="78"/>
      <c r="G125" s="78"/>
    </row>
    <row r="126" spans="1:17" x14ac:dyDescent="0.25">
      <c r="B126" s="70" t="s">
        <v>242</v>
      </c>
      <c r="C126" s="70"/>
      <c r="D126" s="70"/>
      <c r="E126" s="78">
        <v>0</v>
      </c>
      <c r="F126" s="78"/>
      <c r="G126" s="78"/>
    </row>
    <row r="127" spans="1:17" x14ac:dyDescent="0.25">
      <c r="B127" s="209" t="s">
        <v>243</v>
      </c>
      <c r="C127" s="209"/>
      <c r="D127" s="209"/>
      <c r="E127" s="82">
        <f>SUM(E123:E126)</f>
        <v>0</v>
      </c>
      <c r="F127" s="82">
        <f>SUM(F123:F126)</f>
        <v>0</v>
      </c>
      <c r="G127" s="82">
        <f>SUM(G123:G126)</f>
        <v>0</v>
      </c>
    </row>
    <row r="128" spans="1:17" x14ac:dyDescent="0.25">
      <c r="B128" s="84"/>
      <c r="C128" s="85"/>
      <c r="D128" s="85"/>
      <c r="E128" s="85"/>
      <c r="F128" s="85"/>
      <c r="G128" s="85"/>
    </row>
    <row r="129" spans="1:8" x14ac:dyDescent="0.25">
      <c r="A129" s="23" t="s">
        <v>244</v>
      </c>
    </row>
    <row r="130" spans="1:8" x14ac:dyDescent="0.25">
      <c r="A130" s="12"/>
    </row>
    <row r="131" spans="1:8" x14ac:dyDescent="0.25">
      <c r="B131" s="209" t="s">
        <v>232</v>
      </c>
      <c r="C131" s="209"/>
      <c r="D131" s="209"/>
      <c r="E131" s="86">
        <f>+E122</f>
        <v>44742</v>
      </c>
      <c r="F131" s="69" t="s">
        <v>227</v>
      </c>
      <c r="G131" s="69" t="s">
        <v>228</v>
      </c>
    </row>
    <row r="132" spans="1:8" x14ac:dyDescent="0.25">
      <c r="B132" s="70" t="s">
        <v>570</v>
      </c>
      <c r="C132" s="70"/>
      <c r="D132" s="70"/>
      <c r="E132" s="78">
        <v>0</v>
      </c>
      <c r="F132" s="78"/>
      <c r="G132" s="78">
        <f>+E132</f>
        <v>0</v>
      </c>
    </row>
    <row r="133" spans="1:8" x14ac:dyDescent="0.25">
      <c r="B133" s="70" t="s">
        <v>246</v>
      </c>
      <c r="C133" s="70"/>
      <c r="D133" s="70"/>
      <c r="E133" s="78">
        <v>0</v>
      </c>
      <c r="F133" s="78"/>
      <c r="G133" s="78">
        <v>0</v>
      </c>
    </row>
    <row r="134" spans="1:8" x14ac:dyDescent="0.25">
      <c r="B134" s="209" t="s">
        <v>239</v>
      </c>
      <c r="C134" s="209"/>
      <c r="D134" s="209"/>
      <c r="E134" s="82">
        <f>SUM(E132:E133)</f>
        <v>0</v>
      </c>
      <c r="F134" s="82">
        <f>SUM(F132:F133)</f>
        <v>0</v>
      </c>
      <c r="G134" s="82">
        <f>SUM(G132:G133)</f>
        <v>0</v>
      </c>
      <c r="H134" s="12"/>
    </row>
    <row r="135" spans="1:8" x14ac:dyDescent="0.25">
      <c r="A135" s="12"/>
      <c r="H135" s="12"/>
    </row>
    <row r="136" spans="1:8" ht="13.95" customHeight="1" x14ac:dyDescent="0.25">
      <c r="A136" s="23" t="s">
        <v>476</v>
      </c>
      <c r="B136" s="23"/>
      <c r="C136" s="23"/>
      <c r="D136" s="23"/>
      <c r="E136" s="23"/>
      <c r="F136" s="23"/>
      <c r="G136" s="23"/>
      <c r="H136" s="23"/>
    </row>
    <row r="137" spans="1:8" x14ac:dyDescent="0.25">
      <c r="A137" s="12"/>
      <c r="H137" s="12"/>
    </row>
    <row r="138" spans="1:8" x14ac:dyDescent="0.25">
      <c r="A138" s="12"/>
      <c r="B138" s="214" t="s">
        <v>250</v>
      </c>
      <c r="C138" s="214"/>
      <c r="D138" s="214"/>
      <c r="E138" s="214"/>
      <c r="F138" s="69" t="s">
        <v>227</v>
      </c>
      <c r="G138" s="69" t="s">
        <v>228</v>
      </c>
      <c r="H138" s="12"/>
    </row>
    <row r="139" spans="1:8" x14ac:dyDescent="0.25">
      <c r="A139" s="12"/>
      <c r="B139" s="421" t="s">
        <v>251</v>
      </c>
      <c r="C139" s="421"/>
      <c r="D139" s="421"/>
      <c r="E139" s="421"/>
      <c r="F139" s="422">
        <v>24622780</v>
      </c>
      <c r="G139" s="73">
        <v>0</v>
      </c>
      <c r="H139" s="12"/>
    </row>
    <row r="140" spans="1:8" x14ac:dyDescent="0.25">
      <c r="A140" s="12"/>
      <c r="B140" s="421" t="s">
        <v>252</v>
      </c>
      <c r="C140" s="421"/>
      <c r="D140" s="421"/>
      <c r="E140" s="421">
        <v>0</v>
      </c>
      <c r="F140" s="422">
        <v>26180673</v>
      </c>
      <c r="G140" s="73">
        <v>0</v>
      </c>
      <c r="H140" s="12"/>
    </row>
    <row r="141" spans="1:8" x14ac:dyDescent="0.25">
      <c r="A141" s="12"/>
      <c r="B141" s="421" t="s">
        <v>477</v>
      </c>
      <c r="C141" s="421"/>
      <c r="D141" s="421"/>
      <c r="E141" s="421"/>
      <c r="F141" s="422">
        <v>6000000</v>
      </c>
      <c r="G141" s="73">
        <v>0</v>
      </c>
      <c r="H141" s="12"/>
    </row>
    <row r="142" spans="1:8" x14ac:dyDescent="0.25">
      <c r="A142" s="12"/>
      <c r="B142" s="421" t="s">
        <v>615</v>
      </c>
      <c r="C142" s="421"/>
      <c r="D142" s="421"/>
      <c r="E142" s="421"/>
      <c r="F142" s="422">
        <v>5752320</v>
      </c>
      <c r="G142" s="73"/>
      <c r="H142" s="12"/>
    </row>
    <row r="143" spans="1:8" x14ac:dyDescent="0.25">
      <c r="A143" s="12"/>
      <c r="B143" s="421" t="s">
        <v>478</v>
      </c>
      <c r="C143" s="421"/>
      <c r="D143" s="421"/>
      <c r="E143" s="421"/>
      <c r="F143" s="422">
        <v>439026</v>
      </c>
      <c r="G143" s="73">
        <v>0</v>
      </c>
      <c r="H143" s="12"/>
    </row>
    <row r="144" spans="1:8" x14ac:dyDescent="0.25">
      <c r="A144" s="12"/>
      <c r="B144" s="421" t="s">
        <v>479</v>
      </c>
      <c r="C144" s="421"/>
      <c r="D144" s="421"/>
      <c r="E144" s="421"/>
      <c r="F144" s="422">
        <v>2739813</v>
      </c>
      <c r="G144" s="73">
        <v>0</v>
      </c>
      <c r="H144" s="12"/>
    </row>
    <row r="145" spans="1:13" x14ac:dyDescent="0.25">
      <c r="A145" s="12"/>
      <c r="B145" s="421" t="s">
        <v>480</v>
      </c>
      <c r="C145" s="421"/>
      <c r="D145" s="421"/>
      <c r="E145" s="421"/>
      <c r="F145" s="422">
        <v>0</v>
      </c>
      <c r="G145" s="73">
        <v>0</v>
      </c>
      <c r="H145" s="12"/>
    </row>
    <row r="146" spans="1:13" x14ac:dyDescent="0.25">
      <c r="A146" s="12"/>
      <c r="B146" s="421" t="s">
        <v>616</v>
      </c>
      <c r="C146" s="421"/>
      <c r="D146" s="421"/>
      <c r="E146" s="421"/>
      <c r="F146" s="422">
        <v>661225</v>
      </c>
      <c r="G146" s="73">
        <v>0</v>
      </c>
      <c r="H146" s="12"/>
    </row>
    <row r="147" spans="1:13" x14ac:dyDescent="0.25">
      <c r="A147" s="12"/>
      <c r="B147" s="421" t="s">
        <v>483</v>
      </c>
      <c r="C147" s="421"/>
      <c r="D147" s="421"/>
      <c r="E147" s="421"/>
      <c r="F147" s="422">
        <v>0</v>
      </c>
      <c r="G147" s="73">
        <v>0</v>
      </c>
      <c r="H147" s="12"/>
    </row>
    <row r="148" spans="1:13" x14ac:dyDescent="0.25">
      <c r="A148" s="12"/>
      <c r="B148" s="421" t="s">
        <v>484</v>
      </c>
      <c r="C148" s="421"/>
      <c r="D148" s="421"/>
      <c r="E148" s="421"/>
      <c r="F148" s="422">
        <v>0</v>
      </c>
      <c r="G148" s="73">
        <v>0</v>
      </c>
      <c r="H148" s="12"/>
    </row>
    <row r="149" spans="1:13" x14ac:dyDescent="0.25">
      <c r="A149" s="12"/>
      <c r="B149" s="421" t="s">
        <v>259</v>
      </c>
      <c r="C149" s="421"/>
      <c r="D149" s="421"/>
      <c r="E149" s="421"/>
      <c r="F149" s="422">
        <v>0</v>
      </c>
      <c r="G149" s="73">
        <v>0</v>
      </c>
      <c r="H149" s="12"/>
    </row>
    <row r="150" spans="1:13" x14ac:dyDescent="0.25">
      <c r="A150" s="12"/>
      <c r="B150" s="421"/>
      <c r="C150" s="421"/>
      <c r="D150" s="421"/>
      <c r="E150" s="421"/>
      <c r="F150" s="422"/>
      <c r="G150" s="73">
        <v>0</v>
      </c>
      <c r="H150" s="12"/>
    </row>
    <row r="151" spans="1:13" x14ac:dyDescent="0.25">
      <c r="A151" s="12"/>
      <c r="B151" s="380" t="s">
        <v>218</v>
      </c>
      <c r="C151" s="381"/>
      <c r="D151" s="381"/>
      <c r="E151" s="382"/>
      <c r="F151" s="76">
        <f>SUM(F139:F149)</f>
        <v>66395837</v>
      </c>
      <c r="G151" s="76">
        <f>SUM(G139:G149)</f>
        <v>0</v>
      </c>
      <c r="H151" s="12"/>
    </row>
    <row r="152" spans="1:13" x14ac:dyDescent="0.25">
      <c r="B152" s="84"/>
      <c r="C152" s="85"/>
      <c r="D152" s="85"/>
      <c r="E152" s="85"/>
      <c r="F152" s="85"/>
      <c r="G152" s="85"/>
    </row>
    <row r="153" spans="1:13" x14ac:dyDescent="0.25">
      <c r="A153" s="23" t="s">
        <v>260</v>
      </c>
    </row>
    <row r="155" spans="1:13" x14ac:dyDescent="0.25">
      <c r="B155" s="214" t="s">
        <v>261</v>
      </c>
      <c r="C155" s="212" t="s">
        <v>262</v>
      </c>
      <c r="D155" s="212"/>
      <c r="E155" s="212"/>
      <c r="F155" s="212"/>
      <c r="G155" s="212"/>
      <c r="H155" s="212" t="s">
        <v>263</v>
      </c>
      <c r="I155" s="212"/>
      <c r="J155" s="212"/>
      <c r="K155" s="212"/>
      <c r="L155" s="212" t="s">
        <v>264</v>
      </c>
      <c r="M155" s="371"/>
    </row>
    <row r="156" spans="1:13" ht="24" x14ac:dyDescent="0.25">
      <c r="B156" s="423"/>
      <c r="C156" s="286" t="s">
        <v>265</v>
      </c>
      <c r="D156" s="424" t="s">
        <v>266</v>
      </c>
      <c r="E156" s="286" t="s">
        <v>267</v>
      </c>
      <c r="F156" s="286" t="s">
        <v>268</v>
      </c>
      <c r="G156" s="286" t="s">
        <v>269</v>
      </c>
      <c r="H156" s="286" t="s">
        <v>266</v>
      </c>
      <c r="I156" s="286" t="s">
        <v>267</v>
      </c>
      <c r="J156" s="286" t="s">
        <v>617</v>
      </c>
      <c r="K156" s="286" t="s">
        <v>270</v>
      </c>
      <c r="L156" s="425"/>
      <c r="M156" s="371"/>
    </row>
    <row r="157" spans="1:13" x14ac:dyDescent="0.25">
      <c r="B157" s="94" t="s">
        <v>271</v>
      </c>
      <c r="C157" s="95">
        <v>0</v>
      </c>
      <c r="D157" s="95">
        <v>0</v>
      </c>
      <c r="E157" s="95"/>
      <c r="F157" s="95"/>
      <c r="G157" s="95">
        <f t="shared" ref="G157:G163" si="0">+C157+D157-E157+F157</f>
        <v>0</v>
      </c>
      <c r="H157" s="372"/>
      <c r="I157" s="372">
        <v>0</v>
      </c>
      <c r="J157" s="372">
        <v>0</v>
      </c>
      <c r="K157" s="372">
        <f>+G157-J157</f>
        <v>0</v>
      </c>
      <c r="L157" s="372">
        <f>+G157-K157</f>
        <v>0</v>
      </c>
      <c r="M157" s="373"/>
    </row>
    <row r="158" spans="1:13" x14ac:dyDescent="0.25">
      <c r="B158" s="94" t="s">
        <v>272</v>
      </c>
      <c r="C158" s="95">
        <v>1253636</v>
      </c>
      <c r="D158" s="95">
        <v>0</v>
      </c>
      <c r="E158" s="95">
        <v>0</v>
      </c>
      <c r="F158" s="95">
        <v>0</v>
      </c>
      <c r="G158" s="95">
        <f t="shared" si="0"/>
        <v>1253636</v>
      </c>
      <c r="H158" s="372">
        <v>0</v>
      </c>
      <c r="I158" s="372">
        <v>0</v>
      </c>
      <c r="J158" s="372">
        <v>0</v>
      </c>
      <c r="K158" s="372">
        <f t="shared" ref="K158:K163" si="1">+G158-J158</f>
        <v>1253636</v>
      </c>
      <c r="L158" s="372">
        <v>1253636</v>
      </c>
      <c r="M158" s="373"/>
    </row>
    <row r="159" spans="1:13" x14ac:dyDescent="0.25">
      <c r="B159" s="94" t="s">
        <v>486</v>
      </c>
      <c r="C159" s="95">
        <v>0</v>
      </c>
      <c r="D159" s="95">
        <v>0</v>
      </c>
      <c r="E159" s="95">
        <v>0</v>
      </c>
      <c r="F159" s="95">
        <v>0</v>
      </c>
      <c r="G159" s="95">
        <f t="shared" si="0"/>
        <v>0</v>
      </c>
      <c r="H159" s="372">
        <v>0</v>
      </c>
      <c r="I159" s="372">
        <v>0</v>
      </c>
      <c r="J159" s="372">
        <v>0</v>
      </c>
      <c r="K159" s="372">
        <f t="shared" si="1"/>
        <v>0</v>
      </c>
      <c r="L159" s="372">
        <f>+G159-K159</f>
        <v>0</v>
      </c>
      <c r="M159" s="373"/>
    </row>
    <row r="160" spans="1:13" x14ac:dyDescent="0.25">
      <c r="B160" s="94" t="s">
        <v>122</v>
      </c>
      <c r="C160" s="95">
        <v>40710400</v>
      </c>
      <c r="D160" s="95">
        <f>+G160-C160</f>
        <v>2336364</v>
      </c>
      <c r="E160" s="95">
        <v>0</v>
      </c>
      <c r="F160" s="95">
        <v>0</v>
      </c>
      <c r="G160" s="95">
        <v>43046764</v>
      </c>
      <c r="H160" s="372">
        <v>0</v>
      </c>
      <c r="I160" s="372">
        <v>0</v>
      </c>
      <c r="J160" s="372">
        <v>0</v>
      </c>
      <c r="K160" s="372">
        <f t="shared" si="1"/>
        <v>43046764</v>
      </c>
      <c r="L160" s="372">
        <v>40710400</v>
      </c>
      <c r="M160" s="373"/>
    </row>
    <row r="161" spans="1:21" x14ac:dyDescent="0.25">
      <c r="B161" s="94" t="s">
        <v>573</v>
      </c>
      <c r="C161" s="95">
        <v>0</v>
      </c>
      <c r="D161" s="95">
        <v>0</v>
      </c>
      <c r="E161" s="95">
        <v>0</v>
      </c>
      <c r="F161" s="95">
        <v>0</v>
      </c>
      <c r="G161" s="95">
        <f t="shared" si="0"/>
        <v>0</v>
      </c>
      <c r="H161" s="372">
        <v>0</v>
      </c>
      <c r="I161" s="372">
        <v>0</v>
      </c>
      <c r="J161" s="372">
        <v>0</v>
      </c>
      <c r="K161" s="372">
        <f t="shared" si="1"/>
        <v>0</v>
      </c>
      <c r="L161" s="372">
        <f>+G161-K161</f>
        <v>0</v>
      </c>
      <c r="M161" s="373"/>
    </row>
    <row r="162" spans="1:21" x14ac:dyDescent="0.25">
      <c r="B162" s="94" t="s">
        <v>276</v>
      </c>
      <c r="C162" s="95">
        <v>0</v>
      </c>
      <c r="D162" s="95">
        <v>0</v>
      </c>
      <c r="E162" s="95">
        <v>0</v>
      </c>
      <c r="F162" s="95">
        <v>0</v>
      </c>
      <c r="G162" s="95">
        <f t="shared" si="0"/>
        <v>0</v>
      </c>
      <c r="H162" s="372">
        <v>0</v>
      </c>
      <c r="I162" s="372">
        <v>0</v>
      </c>
      <c r="J162" s="372">
        <v>0</v>
      </c>
      <c r="K162" s="372">
        <f t="shared" si="1"/>
        <v>0</v>
      </c>
      <c r="L162" s="372">
        <f>+G162-K162</f>
        <v>0</v>
      </c>
      <c r="M162" s="373"/>
      <c r="N162" s="1"/>
      <c r="O162" s="1"/>
      <c r="Q162" s="1"/>
      <c r="R162" s="1"/>
      <c r="T162" s="1"/>
      <c r="U162" s="1"/>
    </row>
    <row r="163" spans="1:21" x14ac:dyDescent="0.25">
      <c r="B163" s="94" t="s">
        <v>618</v>
      </c>
      <c r="C163" s="95"/>
      <c r="D163" s="95">
        <v>1968182</v>
      </c>
      <c r="E163" s="95"/>
      <c r="F163" s="95"/>
      <c r="G163" s="95">
        <f t="shared" si="0"/>
        <v>1968182</v>
      </c>
      <c r="H163" s="372"/>
      <c r="I163" s="372"/>
      <c r="J163" s="372"/>
      <c r="K163" s="372">
        <f t="shared" si="1"/>
        <v>1968182</v>
      </c>
      <c r="L163" s="372">
        <f>+G163-K163</f>
        <v>0</v>
      </c>
      <c r="M163" s="373"/>
      <c r="N163" s="1"/>
      <c r="O163" s="1"/>
      <c r="Q163" s="1"/>
      <c r="R163" s="1"/>
      <c r="T163" s="1"/>
      <c r="U163" s="1"/>
    </row>
    <row r="164" spans="1:21" x14ac:dyDescent="0.25">
      <c r="B164" s="426" t="s">
        <v>218</v>
      </c>
      <c r="C164" s="427">
        <f>SUM(C157:C163)</f>
        <v>41964036</v>
      </c>
      <c r="D164" s="427">
        <f t="shared" ref="D164:L164" si="2">SUM(D157:D163)</f>
        <v>4304546</v>
      </c>
      <c r="E164" s="427">
        <f t="shared" si="2"/>
        <v>0</v>
      </c>
      <c r="F164" s="427">
        <f t="shared" si="2"/>
        <v>0</v>
      </c>
      <c r="G164" s="427">
        <f t="shared" si="2"/>
        <v>46268582</v>
      </c>
      <c r="H164" s="427">
        <f t="shared" si="2"/>
        <v>0</v>
      </c>
      <c r="I164" s="427">
        <f t="shared" si="2"/>
        <v>0</v>
      </c>
      <c r="J164" s="427">
        <f t="shared" si="2"/>
        <v>0</v>
      </c>
      <c r="K164" s="427">
        <f t="shared" si="2"/>
        <v>46268582</v>
      </c>
      <c r="L164" s="427">
        <f t="shared" si="2"/>
        <v>41964036</v>
      </c>
      <c r="M164" s="428"/>
      <c r="N164" s="1"/>
      <c r="O164" s="1"/>
      <c r="Q164" s="1"/>
      <c r="R164" s="1"/>
      <c r="T164" s="1"/>
      <c r="U164" s="1"/>
    </row>
    <row r="165" spans="1:21" x14ac:dyDescent="0.25">
      <c r="C165" s="375"/>
      <c r="D165" s="375"/>
      <c r="E165" s="375"/>
      <c r="F165" s="375"/>
      <c r="G165" s="375"/>
      <c r="L165" s="375">
        <v>0</v>
      </c>
      <c r="M165" s="375"/>
      <c r="N165" s="1"/>
      <c r="O165" s="1"/>
      <c r="Q165" s="1"/>
      <c r="R165" s="1"/>
      <c r="T165" s="1"/>
      <c r="U165" s="1"/>
    </row>
    <row r="166" spans="1:21" x14ac:dyDescent="0.25">
      <c r="A166" s="23" t="s">
        <v>277</v>
      </c>
      <c r="C166" s="375"/>
      <c r="D166" s="375"/>
      <c r="E166" s="375"/>
      <c r="F166" s="375"/>
      <c r="G166" s="375"/>
      <c r="L166" s="63"/>
      <c r="M166" s="63"/>
      <c r="N166" s="1"/>
      <c r="O166" s="1"/>
      <c r="Q166" s="1"/>
      <c r="R166" s="1"/>
      <c r="T166" s="1"/>
      <c r="U166" s="1"/>
    </row>
    <row r="168" spans="1:21" s="2" customFormat="1" x14ac:dyDescent="0.25">
      <c r="A168" s="32"/>
      <c r="B168" s="28" t="s">
        <v>278</v>
      </c>
      <c r="C168" s="25" t="s">
        <v>279</v>
      </c>
      <c r="D168" s="25" t="s">
        <v>280</v>
      </c>
      <c r="E168" s="25" t="s">
        <v>281</v>
      </c>
      <c r="F168" s="25" t="s">
        <v>282</v>
      </c>
      <c r="H168" s="1"/>
      <c r="I168" s="1"/>
      <c r="J168" s="1"/>
      <c r="K168" s="1"/>
      <c r="L168" s="1"/>
      <c r="M168" s="1"/>
      <c r="N168" s="405"/>
      <c r="O168" s="405"/>
      <c r="P168" s="1"/>
      <c r="Q168" s="406"/>
      <c r="R168" s="429"/>
      <c r="T168" s="104"/>
      <c r="U168" s="104"/>
    </row>
    <row r="169" spans="1:21" s="2" customFormat="1" x14ac:dyDescent="0.25">
      <c r="A169" s="32"/>
      <c r="B169" s="50" t="s">
        <v>136</v>
      </c>
      <c r="C169" s="106">
        <v>292706322</v>
      </c>
      <c r="D169" s="106">
        <f>+F169-C169</f>
        <v>73176581</v>
      </c>
      <c r="E169" s="106">
        <v>0</v>
      </c>
      <c r="F169" s="430">
        <v>365882903</v>
      </c>
      <c r="H169" s="1"/>
      <c r="I169" s="1"/>
      <c r="J169" s="1"/>
      <c r="K169" s="1"/>
      <c r="L169" s="1"/>
      <c r="M169" s="1"/>
      <c r="N169" s="405"/>
      <c r="O169" s="405"/>
      <c r="P169" s="1"/>
      <c r="Q169" s="406"/>
      <c r="R169" s="429"/>
      <c r="T169" s="104"/>
      <c r="U169" s="104"/>
    </row>
    <row r="170" spans="1:21" s="2" customFormat="1" x14ac:dyDescent="0.25">
      <c r="A170" s="32"/>
      <c r="B170" s="50" t="s">
        <v>283</v>
      </c>
      <c r="C170" s="106">
        <v>17099230</v>
      </c>
      <c r="D170" s="106">
        <f>+F170-C170</f>
        <v>4718952</v>
      </c>
      <c r="E170" s="106">
        <v>0</v>
      </c>
      <c r="F170" s="430">
        <v>21818182</v>
      </c>
      <c r="H170" s="1"/>
      <c r="I170" s="1"/>
      <c r="J170" s="1"/>
      <c r="K170" s="1"/>
      <c r="L170" s="1"/>
      <c r="M170" s="1"/>
      <c r="N170" s="405"/>
      <c r="O170" s="405"/>
      <c r="P170" s="1"/>
      <c r="Q170" s="406"/>
      <c r="R170" s="429"/>
      <c r="T170" s="104"/>
      <c r="U170" s="104"/>
    </row>
    <row r="171" spans="1:21" s="2" customFormat="1" x14ac:dyDescent="0.25">
      <c r="A171" s="32"/>
      <c r="B171" s="50" t="s">
        <v>619</v>
      </c>
      <c r="C171" s="106">
        <v>125545847</v>
      </c>
      <c r="D171" s="106">
        <v>0</v>
      </c>
      <c r="E171" s="106">
        <v>0</v>
      </c>
      <c r="F171" s="430">
        <f>+C171+D171-E171</f>
        <v>125545847</v>
      </c>
      <c r="H171" s="1"/>
      <c r="I171" s="1"/>
      <c r="J171" s="1"/>
      <c r="K171" s="1"/>
      <c r="L171" s="1"/>
      <c r="M171" s="1"/>
      <c r="N171" s="405"/>
      <c r="O171" s="405"/>
      <c r="P171" s="1"/>
      <c r="Q171" s="406"/>
      <c r="R171" s="429"/>
      <c r="T171" s="104"/>
      <c r="U171" s="104"/>
    </row>
    <row r="172" spans="1:21" s="2" customFormat="1" x14ac:dyDescent="0.25">
      <c r="A172" s="32"/>
      <c r="B172" s="50" t="s">
        <v>620</v>
      </c>
      <c r="C172" s="106">
        <v>0</v>
      </c>
      <c r="D172" s="106">
        <v>0</v>
      </c>
      <c r="E172" s="106">
        <v>-128864910</v>
      </c>
      <c r="F172" s="430">
        <f>+E172</f>
        <v>-128864910</v>
      </c>
      <c r="H172" s="1"/>
      <c r="I172" s="1"/>
      <c r="J172" s="1"/>
      <c r="K172" s="1"/>
      <c r="L172" s="1"/>
      <c r="M172" s="1"/>
      <c r="N172" s="405"/>
      <c r="O172" s="405"/>
      <c r="P172" s="1"/>
      <c r="Q172" s="406"/>
      <c r="R172" s="429"/>
      <c r="T172" s="104"/>
      <c r="U172" s="104"/>
    </row>
    <row r="173" spans="1:21" s="2" customFormat="1" x14ac:dyDescent="0.25">
      <c r="A173" s="1"/>
      <c r="B173" s="146" t="s">
        <v>284</v>
      </c>
      <c r="C173" s="108">
        <f t="shared" ref="C173:E173" si="3">SUM(C169:C172)</f>
        <v>435351399</v>
      </c>
      <c r="D173" s="108">
        <f t="shared" si="3"/>
        <v>77895533</v>
      </c>
      <c r="E173" s="108">
        <f t="shared" si="3"/>
        <v>-128864910</v>
      </c>
      <c r="F173" s="108">
        <f>SUM(F169:F172)</f>
        <v>384382022</v>
      </c>
      <c r="H173" s="1"/>
      <c r="I173" s="1"/>
      <c r="J173" s="1"/>
      <c r="K173" s="1"/>
      <c r="L173" s="1"/>
      <c r="M173" s="1"/>
      <c r="N173" s="405"/>
      <c r="O173" s="405"/>
      <c r="P173" s="1"/>
      <c r="Q173" s="406"/>
      <c r="R173" s="429"/>
      <c r="T173" s="104"/>
      <c r="U173" s="104"/>
    </row>
    <row r="174" spans="1:21" s="2" customFormat="1" hidden="1" x14ac:dyDescent="0.25">
      <c r="A174" s="1"/>
      <c r="B174" s="107" t="s">
        <v>285</v>
      </c>
      <c r="C174" s="108">
        <v>28353133</v>
      </c>
      <c r="D174" s="108">
        <v>0</v>
      </c>
      <c r="E174" s="108">
        <v>12631374</v>
      </c>
      <c r="F174" s="108">
        <f>+C174-E174</f>
        <v>15721759</v>
      </c>
      <c r="H174" s="1"/>
      <c r="I174" s="1"/>
      <c r="J174" s="1"/>
      <c r="K174" s="1"/>
      <c r="L174" s="1"/>
      <c r="M174" s="1"/>
      <c r="N174" s="405"/>
      <c r="O174" s="405"/>
      <c r="P174" s="1"/>
      <c r="Q174" s="406"/>
      <c r="R174" s="429"/>
      <c r="T174" s="104"/>
      <c r="U174" s="104"/>
    </row>
    <row r="175" spans="1:21" s="2" customFormat="1" x14ac:dyDescent="0.25">
      <c r="A175" s="1"/>
      <c r="B175" s="1"/>
      <c r="C175" s="109"/>
      <c r="D175" s="109"/>
      <c r="E175" s="109"/>
      <c r="F175" s="109"/>
      <c r="H175" s="1"/>
      <c r="I175" s="1"/>
      <c r="J175" s="1"/>
      <c r="K175" s="1"/>
      <c r="L175" s="1"/>
      <c r="M175" s="1"/>
      <c r="N175" s="405"/>
      <c r="O175" s="405"/>
      <c r="P175" s="1"/>
      <c r="Q175" s="406"/>
      <c r="R175" s="429"/>
      <c r="T175" s="104"/>
      <c r="U175" s="104"/>
    </row>
    <row r="176" spans="1:21" s="2" customFormat="1" x14ac:dyDescent="0.25">
      <c r="A176" s="23" t="s">
        <v>286</v>
      </c>
      <c r="B176" s="1"/>
      <c r="H176" s="1"/>
      <c r="I176" s="1"/>
      <c r="J176" s="1"/>
      <c r="K176" s="1"/>
      <c r="L176" s="1"/>
      <c r="M176" s="1"/>
      <c r="N176" s="405"/>
      <c r="O176" s="405"/>
      <c r="P176" s="1"/>
      <c r="Q176" s="406"/>
      <c r="R176" s="429"/>
      <c r="T176" s="104"/>
      <c r="U176" s="104"/>
    </row>
    <row r="179" spans="1:21" s="2" customFormat="1" ht="15" customHeight="1" x14ac:dyDescent="0.25">
      <c r="A179" s="1"/>
      <c r="B179" s="195" t="s">
        <v>287</v>
      </c>
      <c r="C179" s="196"/>
      <c r="D179" s="82" t="s">
        <v>227</v>
      </c>
      <c r="E179" s="431" t="s">
        <v>228</v>
      </c>
      <c r="H179" s="1"/>
      <c r="I179" s="1"/>
      <c r="J179" s="1"/>
      <c r="K179" s="1"/>
      <c r="L179" s="1"/>
      <c r="M179" s="1"/>
      <c r="N179" s="405"/>
      <c r="O179" s="405"/>
      <c r="P179" s="1"/>
      <c r="Q179" s="406"/>
      <c r="R179" s="429"/>
      <c r="T179" s="104"/>
      <c r="U179" s="104"/>
    </row>
    <row r="180" spans="1:21" s="2" customFormat="1" x14ac:dyDescent="0.25">
      <c r="A180" s="1"/>
      <c r="B180" s="206" t="s">
        <v>141</v>
      </c>
      <c r="C180" s="208"/>
      <c r="D180" s="73">
        <v>6268467</v>
      </c>
      <c r="E180" s="73"/>
      <c r="H180" s="1"/>
      <c r="I180" s="1"/>
      <c r="J180" s="1"/>
      <c r="K180" s="1"/>
      <c r="L180" s="1"/>
      <c r="M180" s="1"/>
      <c r="N180" s="405"/>
      <c r="O180" s="405"/>
      <c r="P180" s="1"/>
      <c r="Q180" s="406"/>
      <c r="R180" s="429"/>
      <c r="T180" s="104"/>
      <c r="U180" s="104"/>
    </row>
    <row r="181" spans="1:21" s="2" customFormat="1" x14ac:dyDescent="0.25">
      <c r="A181" s="1"/>
      <c r="B181" s="206" t="s">
        <v>288</v>
      </c>
      <c r="C181" s="208"/>
      <c r="D181" s="73">
        <v>0</v>
      </c>
      <c r="E181" s="73"/>
      <c r="H181" s="1"/>
      <c r="I181" s="1"/>
      <c r="J181" s="1"/>
      <c r="K181" s="1"/>
      <c r="L181" s="1"/>
      <c r="M181" s="1"/>
      <c r="N181" s="405"/>
      <c r="O181" s="405"/>
      <c r="P181" s="1"/>
      <c r="Q181" s="406"/>
      <c r="R181" s="429"/>
      <c r="T181" s="104"/>
      <c r="U181" s="104"/>
    </row>
    <row r="182" spans="1:21" s="2" customFormat="1" x14ac:dyDescent="0.25">
      <c r="A182" s="1"/>
      <c r="B182" s="206" t="s">
        <v>289</v>
      </c>
      <c r="C182" s="208"/>
      <c r="D182" s="73">
        <v>0</v>
      </c>
      <c r="E182" s="73"/>
      <c r="H182" s="1"/>
      <c r="I182" s="1"/>
      <c r="J182" s="1"/>
      <c r="K182" s="1"/>
      <c r="L182" s="1"/>
      <c r="M182" s="1"/>
      <c r="N182" s="405"/>
      <c r="O182" s="405"/>
      <c r="P182" s="1"/>
      <c r="Q182" s="406"/>
      <c r="R182" s="429"/>
      <c r="T182" s="104"/>
      <c r="U182" s="104"/>
    </row>
    <row r="183" spans="1:21" s="2" customFormat="1" x14ac:dyDescent="0.25">
      <c r="A183" s="1"/>
      <c r="B183" s="206" t="s">
        <v>290</v>
      </c>
      <c r="C183" s="208"/>
      <c r="D183" s="73">
        <v>-532974</v>
      </c>
      <c r="E183" s="73"/>
      <c r="H183" s="1"/>
      <c r="I183" s="1"/>
      <c r="J183" s="1"/>
      <c r="K183" s="1"/>
      <c r="L183" s="1"/>
      <c r="M183" s="1"/>
      <c r="N183" s="405"/>
      <c r="O183" s="405"/>
      <c r="P183" s="1"/>
      <c r="Q183" s="406"/>
      <c r="R183" s="429"/>
      <c r="T183" s="104"/>
      <c r="U183" s="104"/>
    </row>
    <row r="184" spans="1:21" s="2" customFormat="1" x14ac:dyDescent="0.25">
      <c r="A184" s="1"/>
      <c r="B184" s="195" t="s">
        <v>218</v>
      </c>
      <c r="C184" s="196"/>
      <c r="D184" s="432">
        <f>SUM(D180:E183)</f>
        <v>5735493</v>
      </c>
      <c r="E184" s="433"/>
      <c r="H184" s="1"/>
      <c r="I184" s="1"/>
      <c r="J184" s="1"/>
      <c r="K184" s="1"/>
      <c r="L184" s="1"/>
      <c r="M184" s="1"/>
      <c r="N184" s="405"/>
      <c r="O184" s="405"/>
      <c r="P184" s="1"/>
      <c r="Q184" s="406"/>
      <c r="R184" s="429"/>
      <c r="T184" s="104"/>
      <c r="U184" s="104"/>
    </row>
    <row r="185" spans="1:21" s="2" customFormat="1" x14ac:dyDescent="0.25">
      <c r="A185" s="1"/>
      <c r="B185" s="84"/>
      <c r="C185" s="85"/>
      <c r="D185" s="85"/>
      <c r="E185" s="85"/>
      <c r="H185" s="1"/>
      <c r="I185" s="1"/>
      <c r="J185" s="1"/>
      <c r="K185" s="1"/>
      <c r="L185" s="1"/>
      <c r="M185" s="1"/>
      <c r="N185" s="405"/>
      <c r="O185" s="405"/>
      <c r="P185" s="1"/>
      <c r="Q185" s="406"/>
      <c r="R185" s="429"/>
      <c r="T185" s="104"/>
      <c r="U185" s="104"/>
    </row>
    <row r="186" spans="1:21" s="2" customFormat="1" x14ac:dyDescent="0.25">
      <c r="A186" s="23" t="s">
        <v>291</v>
      </c>
      <c r="B186" s="176"/>
      <c r="C186" s="113"/>
      <c r="D186" s="113"/>
      <c r="E186" s="113"/>
      <c r="F186" s="113"/>
      <c r="H186" s="1"/>
      <c r="I186" s="1"/>
      <c r="J186" s="1"/>
      <c r="K186" s="1"/>
      <c r="L186" s="1"/>
      <c r="M186" s="1"/>
      <c r="N186" s="405"/>
      <c r="O186" s="405"/>
      <c r="P186" s="1"/>
      <c r="Q186" s="406"/>
      <c r="R186" s="429"/>
      <c r="T186" s="104"/>
      <c r="U186" s="104"/>
    </row>
    <row r="187" spans="1:21" s="2" customFormat="1" ht="15" customHeight="1" x14ac:dyDescent="0.25">
      <c r="A187" s="181" t="s">
        <v>621</v>
      </c>
      <c r="B187" s="181"/>
      <c r="C187" s="181"/>
      <c r="D187" s="181"/>
      <c r="E187" s="181"/>
      <c r="F187" s="181"/>
      <c r="H187" s="1"/>
      <c r="I187" s="1"/>
      <c r="J187" s="1"/>
      <c r="K187" s="1"/>
      <c r="L187" s="1"/>
      <c r="M187" s="1"/>
      <c r="N187" s="405"/>
      <c r="O187" s="405"/>
      <c r="P187" s="1"/>
      <c r="Q187" s="406"/>
      <c r="R187" s="429"/>
      <c r="T187" s="104"/>
      <c r="U187" s="104"/>
    </row>
    <row r="188" spans="1:21" s="2" customFormat="1" x14ac:dyDescent="0.25">
      <c r="A188" s="84"/>
      <c r="B188" s="84"/>
      <c r="C188" s="85"/>
      <c r="D188" s="85"/>
      <c r="E188" s="85"/>
      <c r="H188" s="1"/>
      <c r="I188" s="1"/>
      <c r="J188" s="1"/>
      <c r="K188" s="1"/>
      <c r="L188" s="1"/>
      <c r="M188" s="1"/>
      <c r="N188" s="405"/>
      <c r="O188" s="405"/>
      <c r="P188" s="1"/>
      <c r="Q188" s="406"/>
      <c r="R188" s="429"/>
      <c r="T188" s="104"/>
      <c r="U188" s="104"/>
    </row>
    <row r="189" spans="1:21" s="2" customFormat="1" x14ac:dyDescent="0.25">
      <c r="A189" s="23" t="s">
        <v>293</v>
      </c>
      <c r="B189" s="176"/>
      <c r="C189" s="113"/>
      <c r="D189" s="113"/>
      <c r="E189" s="113"/>
      <c r="F189" s="113"/>
      <c r="H189" s="1"/>
      <c r="I189" s="1"/>
      <c r="J189" s="1"/>
      <c r="K189" s="1"/>
      <c r="L189" s="1"/>
      <c r="M189" s="1"/>
      <c r="N189" s="405"/>
      <c r="O189" s="405"/>
      <c r="P189" s="1"/>
      <c r="Q189" s="406"/>
      <c r="R189" s="429"/>
      <c r="T189" s="104"/>
      <c r="U189" s="104"/>
    </row>
    <row r="190" spans="1:21" s="2" customFormat="1" x14ac:dyDescent="0.25">
      <c r="A190" s="24"/>
      <c r="B190" s="84"/>
      <c r="C190" s="85"/>
      <c r="D190" s="85"/>
      <c r="E190" s="85"/>
      <c r="H190" s="1"/>
      <c r="I190" s="1"/>
      <c r="J190" s="1"/>
      <c r="K190" s="1"/>
      <c r="L190" s="1"/>
      <c r="M190" s="1"/>
      <c r="N190" s="405"/>
      <c r="O190" s="405"/>
      <c r="P190" s="1"/>
      <c r="Q190" s="406"/>
      <c r="R190" s="429"/>
      <c r="T190" s="104"/>
      <c r="U190" s="104"/>
    </row>
    <row r="191" spans="1:21" s="2" customFormat="1" ht="15" customHeight="1" x14ac:dyDescent="0.25">
      <c r="A191" s="84"/>
      <c r="B191" s="171" t="s">
        <v>294</v>
      </c>
      <c r="C191" s="82" t="s">
        <v>227</v>
      </c>
      <c r="D191" s="115" t="s">
        <v>228</v>
      </c>
      <c r="E191" s="85"/>
      <c r="H191" s="1"/>
      <c r="I191" s="1"/>
      <c r="J191" s="1"/>
      <c r="K191" s="1"/>
      <c r="L191" s="1"/>
      <c r="M191" s="1"/>
      <c r="N191" s="405"/>
      <c r="O191" s="405"/>
      <c r="P191" s="1"/>
      <c r="Q191" s="406"/>
      <c r="R191" s="429"/>
      <c r="T191" s="104"/>
      <c r="U191" s="104"/>
    </row>
    <row r="192" spans="1:21" s="2" customFormat="1" x14ac:dyDescent="0.25">
      <c r="A192" s="84"/>
      <c r="B192" s="118"/>
      <c r="C192" s="78">
        <v>0</v>
      </c>
      <c r="D192" s="78">
        <v>0</v>
      </c>
      <c r="E192" s="85"/>
      <c r="H192" s="1"/>
      <c r="I192" s="1"/>
      <c r="J192" s="1"/>
      <c r="K192" s="1"/>
      <c r="L192" s="1"/>
      <c r="M192" s="1"/>
      <c r="N192" s="405"/>
      <c r="O192" s="405"/>
      <c r="P192" s="1"/>
      <c r="Q192" s="406"/>
      <c r="R192" s="429"/>
      <c r="T192" s="104"/>
      <c r="U192" s="104"/>
    </row>
    <row r="193" spans="1:21" s="2" customFormat="1" x14ac:dyDescent="0.25">
      <c r="A193" s="84"/>
      <c r="B193" s="118"/>
      <c r="C193" s="78">
        <v>0</v>
      </c>
      <c r="D193" s="78">
        <v>0</v>
      </c>
      <c r="E193" s="85"/>
      <c r="H193" s="1"/>
      <c r="I193" s="1"/>
      <c r="J193" s="1"/>
      <c r="K193" s="1"/>
      <c r="L193" s="1"/>
      <c r="M193" s="1"/>
      <c r="N193" s="405"/>
      <c r="O193" s="405"/>
      <c r="P193" s="1"/>
      <c r="Q193" s="406"/>
      <c r="R193" s="429"/>
      <c r="T193" s="104"/>
      <c r="U193" s="104"/>
    </row>
    <row r="194" spans="1:21" s="2" customFormat="1" x14ac:dyDescent="0.25">
      <c r="A194" s="84"/>
      <c r="B194" s="118"/>
      <c r="C194" s="78">
        <v>0</v>
      </c>
      <c r="D194" s="78">
        <v>0</v>
      </c>
      <c r="E194" s="85"/>
      <c r="H194" s="1"/>
      <c r="I194" s="1"/>
      <c r="J194" s="1"/>
      <c r="K194" s="1"/>
      <c r="L194" s="1"/>
      <c r="M194" s="1"/>
      <c r="N194" s="405"/>
      <c r="O194" s="405"/>
      <c r="P194" s="1"/>
      <c r="Q194" s="406"/>
      <c r="R194" s="429"/>
      <c r="T194" s="104"/>
      <c r="U194" s="104"/>
    </row>
    <row r="195" spans="1:21" s="2" customFormat="1" x14ac:dyDescent="0.25">
      <c r="A195" s="84"/>
      <c r="B195" s="118"/>
      <c r="C195" s="78">
        <v>0</v>
      </c>
      <c r="D195" s="78">
        <v>0</v>
      </c>
      <c r="E195" s="85"/>
      <c r="H195" s="1"/>
      <c r="I195" s="1"/>
      <c r="J195" s="1"/>
      <c r="K195" s="1"/>
      <c r="L195" s="1"/>
      <c r="M195" s="1"/>
      <c r="N195" s="405"/>
      <c r="O195" s="405"/>
      <c r="P195" s="1"/>
      <c r="Q195" s="406"/>
      <c r="R195" s="429"/>
      <c r="T195" s="104"/>
      <c r="U195" s="104"/>
    </row>
    <row r="196" spans="1:21" s="122" customFormat="1" x14ac:dyDescent="0.25">
      <c r="A196" s="84"/>
      <c r="B196" s="171" t="s">
        <v>284</v>
      </c>
      <c r="C196" s="82">
        <f>SUM(C192:C195)</f>
        <v>0</v>
      </c>
      <c r="D196" s="82">
        <f>SUM(D192:D195)</f>
        <v>0</v>
      </c>
      <c r="E196" s="85"/>
      <c r="H196" s="20"/>
      <c r="I196" s="20"/>
      <c r="J196" s="20"/>
      <c r="K196" s="20"/>
      <c r="L196" s="20"/>
      <c r="M196" s="20"/>
      <c r="N196" s="434"/>
      <c r="O196" s="434"/>
      <c r="P196" s="20"/>
      <c r="Q196" s="435"/>
      <c r="R196" s="436"/>
      <c r="T196" s="121"/>
      <c r="U196" s="121"/>
    </row>
    <row r="197" spans="1:21" s="2" customFormat="1" x14ac:dyDescent="0.25">
      <c r="A197" s="84"/>
      <c r="B197" s="84"/>
      <c r="C197" s="85"/>
      <c r="D197" s="85"/>
      <c r="E197" s="85"/>
      <c r="H197" s="1"/>
      <c r="I197" s="1"/>
      <c r="J197" s="1"/>
      <c r="K197" s="1"/>
      <c r="L197" s="1"/>
      <c r="M197" s="1"/>
      <c r="N197" s="405"/>
      <c r="O197" s="405"/>
      <c r="P197" s="1"/>
      <c r="Q197" s="406"/>
      <c r="R197" s="429"/>
      <c r="T197" s="104"/>
      <c r="U197" s="104"/>
    </row>
    <row r="198" spans="1:21" s="2" customFormat="1" x14ac:dyDescent="0.25">
      <c r="A198" s="23" t="s">
        <v>299</v>
      </c>
      <c r="B198" s="176"/>
      <c r="C198" s="113"/>
      <c r="D198" s="113"/>
      <c r="E198" s="113"/>
      <c r="F198" s="113"/>
      <c r="H198" s="1"/>
      <c r="I198" s="1"/>
      <c r="J198" s="1"/>
      <c r="K198" s="1"/>
      <c r="L198" s="1"/>
      <c r="M198" s="1"/>
      <c r="N198" s="405"/>
      <c r="O198" s="405"/>
      <c r="P198" s="1"/>
      <c r="Q198" s="406"/>
      <c r="R198" s="429"/>
      <c r="T198" s="104"/>
      <c r="U198" s="104"/>
    </row>
    <row r="199" spans="1:21" s="2" customFormat="1" x14ac:dyDescent="0.25">
      <c r="A199" s="24"/>
      <c r="B199" s="84"/>
      <c r="C199" s="85"/>
      <c r="D199" s="85"/>
      <c r="E199" s="85"/>
      <c r="H199" s="1"/>
      <c r="I199" s="1"/>
      <c r="J199" s="1"/>
      <c r="K199" s="1"/>
      <c r="L199" s="1"/>
      <c r="M199" s="1"/>
      <c r="N199" s="405"/>
      <c r="O199" s="405"/>
      <c r="P199" s="1"/>
      <c r="Q199" s="406"/>
      <c r="R199" s="429"/>
      <c r="T199" s="104"/>
      <c r="U199" s="104"/>
    </row>
    <row r="200" spans="1:21" s="2" customFormat="1" x14ac:dyDescent="0.25">
      <c r="A200" s="84"/>
      <c r="B200" s="170" t="s">
        <v>300</v>
      </c>
      <c r="C200" s="321" t="s">
        <v>494</v>
      </c>
      <c r="D200" s="322" t="s">
        <v>495</v>
      </c>
      <c r="E200" s="85"/>
      <c r="H200" s="1"/>
      <c r="I200" s="1"/>
      <c r="J200" s="1"/>
      <c r="K200" s="1"/>
      <c r="L200" s="1"/>
      <c r="M200" s="1"/>
      <c r="N200" s="405"/>
      <c r="O200" s="405"/>
      <c r="P200" s="1"/>
      <c r="Q200" s="406"/>
      <c r="R200" s="429"/>
      <c r="T200" s="104"/>
      <c r="U200" s="104"/>
    </row>
    <row r="201" spans="1:21" s="2" customFormat="1" x14ac:dyDescent="0.25">
      <c r="A201" s="84"/>
      <c r="B201" s="192" t="s">
        <v>492</v>
      </c>
      <c r="C201" s="193"/>
      <c r="D201" s="194"/>
      <c r="E201" s="85"/>
      <c r="H201" s="1"/>
      <c r="I201" s="1"/>
      <c r="J201" s="1"/>
      <c r="K201" s="1"/>
      <c r="L201" s="1"/>
      <c r="M201" s="1"/>
      <c r="N201" s="405"/>
      <c r="O201" s="405"/>
      <c r="P201" s="1"/>
      <c r="Q201" s="406"/>
      <c r="R201" s="429"/>
      <c r="T201" s="104"/>
      <c r="U201" s="104"/>
    </row>
    <row r="202" spans="1:21" s="2" customFormat="1" x14ac:dyDescent="0.25">
      <c r="A202" s="84"/>
      <c r="B202" s="380"/>
      <c r="C202" s="381"/>
      <c r="D202" s="382"/>
      <c r="E202" s="85"/>
      <c r="H202" s="1"/>
      <c r="I202" s="1"/>
      <c r="J202" s="1"/>
      <c r="K202" s="1"/>
      <c r="L202" s="1"/>
      <c r="M202" s="1"/>
      <c r="N202" s="405"/>
      <c r="O202" s="405"/>
      <c r="P202" s="1"/>
      <c r="Q202" s="406"/>
      <c r="R202" s="429"/>
      <c r="T202" s="104"/>
      <c r="U202" s="104"/>
    </row>
    <row r="203" spans="1:21" s="2" customFormat="1" x14ac:dyDescent="0.25">
      <c r="A203" s="84"/>
      <c r="B203" s="378" t="s">
        <v>284</v>
      </c>
      <c r="C203" s="82"/>
      <c r="D203" s="82"/>
      <c r="E203" s="85"/>
      <c r="H203" s="1"/>
      <c r="I203" s="1"/>
      <c r="J203" s="1"/>
      <c r="K203" s="1"/>
      <c r="L203" s="1"/>
      <c r="M203" s="1"/>
      <c r="N203" s="405"/>
      <c r="O203" s="405"/>
      <c r="P203" s="1"/>
      <c r="Q203" s="406"/>
      <c r="R203" s="429"/>
      <c r="T203" s="104"/>
      <c r="U203" s="104"/>
    </row>
    <row r="204" spans="1:21" s="2" customFormat="1" x14ac:dyDescent="0.25">
      <c r="A204" s="1"/>
      <c r="B204" s="378" t="s">
        <v>493</v>
      </c>
      <c r="C204" s="82"/>
      <c r="D204" s="82"/>
      <c r="H204" s="1"/>
      <c r="I204" s="1"/>
      <c r="J204" s="1"/>
      <c r="K204" s="1"/>
      <c r="L204" s="1"/>
      <c r="M204" s="1"/>
      <c r="N204" s="405"/>
      <c r="O204" s="405"/>
      <c r="P204" s="1"/>
      <c r="Q204" s="406"/>
      <c r="R204" s="429"/>
      <c r="T204" s="104"/>
      <c r="U204" s="104"/>
    </row>
    <row r="205" spans="1:21" s="2" customFormat="1" x14ac:dyDescent="0.25">
      <c r="A205" s="1"/>
      <c r="B205" s="126"/>
      <c r="C205" s="85"/>
      <c r="D205" s="85"/>
      <c r="H205" s="1"/>
      <c r="I205" s="1"/>
      <c r="J205" s="1"/>
      <c r="K205" s="1"/>
      <c r="L205" s="1"/>
      <c r="M205" s="1"/>
      <c r="N205" s="405"/>
      <c r="O205" s="405"/>
      <c r="P205" s="1"/>
      <c r="Q205" s="406"/>
      <c r="R205" s="429"/>
      <c r="T205" s="104"/>
      <c r="U205" s="104"/>
    </row>
    <row r="206" spans="1:21" s="2" customFormat="1" x14ac:dyDescent="0.25">
      <c r="A206" s="23" t="s">
        <v>304</v>
      </c>
      <c r="B206" s="1"/>
      <c r="H206" s="1"/>
      <c r="I206" s="1"/>
      <c r="J206" s="1"/>
      <c r="K206" s="1"/>
      <c r="L206" s="1"/>
      <c r="M206" s="1"/>
      <c r="N206" s="405"/>
      <c r="O206" s="405"/>
      <c r="P206" s="1"/>
      <c r="Q206" s="406"/>
      <c r="R206" s="429"/>
      <c r="T206" s="104"/>
      <c r="U206" s="104"/>
    </row>
    <row r="208" spans="1:21" s="2" customFormat="1" ht="30.75" customHeight="1" x14ac:dyDescent="0.25">
      <c r="A208" s="1"/>
      <c r="B208" s="195" t="s">
        <v>305</v>
      </c>
      <c r="C208" s="196"/>
      <c r="D208" s="321" t="s">
        <v>494</v>
      </c>
      <c r="E208" s="322" t="s">
        <v>495</v>
      </c>
      <c r="H208" s="1"/>
      <c r="I208" s="1"/>
      <c r="J208" s="1"/>
      <c r="K208" s="1"/>
      <c r="L208" s="1"/>
      <c r="M208" s="1"/>
      <c r="N208" s="405"/>
      <c r="O208" s="405"/>
      <c r="P208" s="1"/>
      <c r="Q208" s="406"/>
      <c r="R208" s="429"/>
      <c r="T208" s="104"/>
      <c r="U208" s="104"/>
    </row>
    <row r="209" spans="1:21" s="2" customFormat="1" x14ac:dyDescent="0.25">
      <c r="A209" s="1"/>
      <c r="B209" s="70" t="s">
        <v>306</v>
      </c>
      <c r="C209" s="70"/>
      <c r="D209" s="377">
        <v>75335963</v>
      </c>
      <c r="E209" s="377"/>
      <c r="H209" s="1"/>
      <c r="I209" s="1"/>
      <c r="J209" s="1"/>
      <c r="K209" s="1"/>
      <c r="L209" s="1"/>
      <c r="M209" s="1"/>
      <c r="N209" s="405"/>
      <c r="O209" s="405"/>
      <c r="P209" s="1"/>
      <c r="Q209" s="406"/>
      <c r="R209" s="429"/>
      <c r="T209" s="104"/>
      <c r="U209" s="104"/>
    </row>
    <row r="210" spans="1:21" s="2" customFormat="1" x14ac:dyDescent="0.25">
      <c r="A210" s="1"/>
      <c r="B210" s="118" t="s">
        <v>307</v>
      </c>
      <c r="C210" s="70"/>
      <c r="D210" s="73"/>
      <c r="E210" s="73"/>
      <c r="H210" s="1"/>
      <c r="I210" s="1"/>
      <c r="J210" s="1"/>
      <c r="K210" s="1"/>
      <c r="L210" s="1"/>
      <c r="M210" s="1"/>
      <c r="N210" s="405"/>
      <c r="O210" s="405"/>
      <c r="P210" s="1"/>
      <c r="Q210" s="406"/>
      <c r="R210" s="429"/>
      <c r="T210" s="104"/>
      <c r="U210" s="104"/>
    </row>
    <row r="211" spans="1:21" s="2" customFormat="1" x14ac:dyDescent="0.25">
      <c r="A211" s="1"/>
      <c r="B211" s="70" t="s">
        <v>622</v>
      </c>
      <c r="C211" s="70"/>
      <c r="D211" s="119">
        <v>2915208</v>
      </c>
      <c r="E211" s="119">
        <v>0</v>
      </c>
      <c r="H211" s="1"/>
      <c r="I211" s="1"/>
      <c r="J211" s="1"/>
      <c r="K211" s="1"/>
      <c r="L211" s="1"/>
      <c r="M211" s="1"/>
      <c r="N211" s="405"/>
      <c r="O211" s="405"/>
      <c r="P211" s="1"/>
      <c r="Q211" s="406"/>
      <c r="R211" s="429"/>
      <c r="T211" s="104"/>
      <c r="U211" s="104"/>
    </row>
    <row r="212" spans="1:21" s="2" customFormat="1" x14ac:dyDescent="0.25">
      <c r="A212" s="1"/>
      <c r="B212" s="118" t="s">
        <v>623</v>
      </c>
      <c r="C212" s="131"/>
      <c r="D212" s="119">
        <v>229784384</v>
      </c>
      <c r="E212" s="119">
        <v>0</v>
      </c>
      <c r="H212" s="1"/>
      <c r="I212" s="1"/>
      <c r="J212" s="1"/>
      <c r="K212" s="1"/>
      <c r="L212" s="1"/>
      <c r="M212" s="1"/>
      <c r="N212" s="405"/>
      <c r="O212" s="405"/>
      <c r="P212" s="1"/>
      <c r="Q212" s="406"/>
      <c r="R212" s="429"/>
      <c r="T212" s="104"/>
      <c r="U212" s="104"/>
    </row>
    <row r="213" spans="1:21" s="2" customFormat="1" x14ac:dyDescent="0.25">
      <c r="A213" s="1"/>
      <c r="B213" s="195" t="s">
        <v>218</v>
      </c>
      <c r="C213" s="196"/>
      <c r="D213" s="76">
        <f>SUM(D209:D212)</f>
        <v>308035555</v>
      </c>
      <c r="E213" s="76">
        <f>SUM(E209:E212)</f>
        <v>0</v>
      </c>
      <c r="H213" s="1"/>
      <c r="I213" s="1"/>
      <c r="J213" s="1"/>
      <c r="K213" s="1"/>
      <c r="L213" s="1"/>
      <c r="M213" s="1"/>
      <c r="N213" s="405"/>
      <c r="O213" s="405"/>
      <c r="P213" s="1"/>
      <c r="Q213" s="406"/>
      <c r="R213" s="429"/>
      <c r="T213" s="104"/>
      <c r="U213" s="104"/>
    </row>
    <row r="215" spans="1:21" s="2" customFormat="1" x14ac:dyDescent="0.25">
      <c r="A215" s="23" t="s">
        <v>313</v>
      </c>
      <c r="B215" s="1"/>
      <c r="G215" s="2" t="str">
        <f>PROPER(B215)</f>
        <v/>
      </c>
      <c r="H215" s="1"/>
      <c r="I215" s="1"/>
      <c r="J215" s="1"/>
      <c r="K215" s="1"/>
      <c r="L215" s="1"/>
      <c r="M215" s="1"/>
      <c r="N215" s="405"/>
      <c r="O215" s="405"/>
      <c r="P215" s="1"/>
      <c r="Q215" s="406"/>
      <c r="R215" s="429"/>
      <c r="T215" s="104"/>
      <c r="U215" s="104"/>
    </row>
    <row r="216" spans="1:21" x14ac:dyDescent="0.25">
      <c r="G216" s="2" t="str">
        <f>PROPER(B216)</f>
        <v/>
      </c>
    </row>
    <row r="217" spans="1:21" s="2" customFormat="1" ht="30.75" customHeight="1" x14ac:dyDescent="0.25">
      <c r="A217" s="1"/>
      <c r="B217" s="195" t="s">
        <v>314</v>
      </c>
      <c r="C217" s="196"/>
      <c r="D217" s="321" t="s">
        <v>494</v>
      </c>
      <c r="E217" s="322" t="s">
        <v>495</v>
      </c>
      <c r="H217" s="1"/>
      <c r="I217" s="1"/>
      <c r="J217" s="1"/>
      <c r="K217" s="1"/>
      <c r="L217" s="1"/>
      <c r="M217" s="1"/>
      <c r="N217" s="405"/>
      <c r="O217" s="405"/>
      <c r="P217" s="1"/>
      <c r="Q217" s="406"/>
      <c r="R217" s="429"/>
      <c r="T217" s="104"/>
      <c r="U217" s="104"/>
    </row>
    <row r="218" spans="1:21" x14ac:dyDescent="0.25">
      <c r="B218" s="70" t="s">
        <v>500</v>
      </c>
      <c r="C218" s="70"/>
      <c r="D218" s="73">
        <v>0</v>
      </c>
      <c r="E218" s="73"/>
    </row>
    <row r="219" spans="1:21" x14ac:dyDescent="0.25">
      <c r="B219" s="206" t="s">
        <v>624</v>
      </c>
      <c r="C219" s="208"/>
      <c r="D219" s="73">
        <v>212359</v>
      </c>
      <c r="E219" s="73"/>
    </row>
    <row r="220" spans="1:21" x14ac:dyDescent="0.25">
      <c r="B220" s="167" t="s">
        <v>625</v>
      </c>
      <c r="C220" s="168"/>
      <c r="D220" s="73">
        <v>34266019</v>
      </c>
      <c r="E220" s="73"/>
    </row>
    <row r="221" spans="1:21" x14ac:dyDescent="0.25">
      <c r="B221" s="206" t="s">
        <v>502</v>
      </c>
      <c r="C221" s="208"/>
      <c r="D221" s="73">
        <v>9647967</v>
      </c>
      <c r="E221" s="73"/>
    </row>
    <row r="222" spans="1:21" x14ac:dyDescent="0.25">
      <c r="B222" s="195" t="s">
        <v>218</v>
      </c>
      <c r="C222" s="196"/>
      <c r="D222" s="76">
        <f>SUM(D218:D221)</f>
        <v>44126345</v>
      </c>
      <c r="E222" s="76">
        <f>SUM(E218:E221)</f>
        <v>0</v>
      </c>
    </row>
    <row r="224" spans="1:21" x14ac:dyDescent="0.25">
      <c r="A224" s="23" t="s">
        <v>315</v>
      </c>
    </row>
    <row r="226" spans="1:21" x14ac:dyDescent="0.25">
      <c r="B226" s="170" t="s">
        <v>278</v>
      </c>
      <c r="C226" s="170" t="s">
        <v>317</v>
      </c>
      <c r="D226" s="69" t="s">
        <v>318</v>
      </c>
      <c r="E226" s="82" t="s">
        <v>319</v>
      </c>
      <c r="H226" s="2"/>
    </row>
    <row r="227" spans="1:21" x14ac:dyDescent="0.25">
      <c r="B227" s="130" t="s">
        <v>626</v>
      </c>
      <c r="C227" s="72" t="s">
        <v>627</v>
      </c>
      <c r="D227" s="137">
        <v>137933584</v>
      </c>
      <c r="E227" s="137">
        <v>0</v>
      </c>
      <c r="G227" s="2" t="str">
        <f>PROPER(A227)</f>
        <v/>
      </c>
      <c r="H227" s="2"/>
    </row>
    <row r="228" spans="1:21" ht="24" x14ac:dyDescent="0.25">
      <c r="B228" s="130" t="s">
        <v>628</v>
      </c>
      <c r="C228" s="72" t="s">
        <v>629</v>
      </c>
      <c r="D228" s="137">
        <v>6970800</v>
      </c>
      <c r="E228" s="137">
        <v>0</v>
      </c>
      <c r="H228" s="2"/>
    </row>
    <row r="229" spans="1:21" x14ac:dyDescent="0.25">
      <c r="B229" s="130" t="s">
        <v>630</v>
      </c>
      <c r="C229" s="72" t="s">
        <v>631</v>
      </c>
      <c r="D229" s="137">
        <v>35410000</v>
      </c>
      <c r="E229" s="137">
        <v>0</v>
      </c>
      <c r="H229" s="2"/>
    </row>
    <row r="230" spans="1:21" ht="24" x14ac:dyDescent="0.25">
      <c r="B230" s="130" t="s">
        <v>632</v>
      </c>
      <c r="C230" s="72" t="s">
        <v>633</v>
      </c>
      <c r="D230" s="137">
        <v>19300000</v>
      </c>
      <c r="E230" s="137">
        <v>0</v>
      </c>
      <c r="H230" s="2"/>
    </row>
    <row r="231" spans="1:21" x14ac:dyDescent="0.25">
      <c r="B231" s="130" t="s">
        <v>634</v>
      </c>
      <c r="C231" s="72" t="s">
        <v>631</v>
      </c>
      <c r="D231" s="137">
        <v>20550000</v>
      </c>
      <c r="E231" s="137">
        <v>0</v>
      </c>
      <c r="H231" s="2"/>
    </row>
    <row r="232" spans="1:21" x14ac:dyDescent="0.25">
      <c r="B232" s="130" t="str">
        <f>+[8]PROVEEDORES!$G$30</f>
        <v>Metis SA</v>
      </c>
      <c r="C232" s="72" t="s">
        <v>631</v>
      </c>
      <c r="D232" s="137">
        <v>9620000</v>
      </c>
      <c r="E232" s="137">
        <v>0</v>
      </c>
      <c r="H232" s="2"/>
    </row>
    <row r="233" spans="1:21" x14ac:dyDescent="0.25">
      <c r="B233" s="130"/>
      <c r="C233" s="72"/>
      <c r="D233" s="137"/>
      <c r="E233" s="137"/>
      <c r="H233" s="2"/>
    </row>
    <row r="234" spans="1:21" x14ac:dyDescent="0.25">
      <c r="B234" s="130"/>
      <c r="C234" s="72"/>
      <c r="D234" s="137"/>
      <c r="E234" s="137"/>
      <c r="H234" s="2"/>
    </row>
    <row r="235" spans="1:21" s="2" customFormat="1" x14ac:dyDescent="0.25">
      <c r="A235" s="1"/>
      <c r="B235" s="171" t="s">
        <v>284</v>
      </c>
      <c r="C235" s="171"/>
      <c r="D235" s="76">
        <f>SUM(D227:D234)</f>
        <v>229784384</v>
      </c>
      <c r="E235" s="76">
        <f>SUM(E227:E234)</f>
        <v>0</v>
      </c>
      <c r="I235" s="1"/>
      <c r="J235" s="1"/>
      <c r="K235" s="1"/>
      <c r="L235" s="1"/>
      <c r="M235" s="1"/>
      <c r="N235" s="405"/>
      <c r="O235" s="405"/>
      <c r="P235" s="1"/>
      <c r="Q235" s="406"/>
      <c r="R235" s="406"/>
      <c r="T235" s="104"/>
      <c r="U235" s="104"/>
    </row>
    <row r="236" spans="1:21" s="2" customFormat="1" x14ac:dyDescent="0.25">
      <c r="A236" s="23"/>
      <c r="B236" s="126"/>
      <c r="C236" s="85"/>
      <c r="D236" s="85"/>
      <c r="H236" s="1"/>
      <c r="I236" s="1"/>
      <c r="J236" s="1"/>
      <c r="K236" s="1"/>
      <c r="L236" s="1"/>
      <c r="M236" s="1"/>
      <c r="N236" s="405"/>
      <c r="O236" s="405"/>
      <c r="P236" s="1"/>
      <c r="Q236" s="406"/>
      <c r="R236" s="429"/>
      <c r="T236" s="104"/>
      <c r="U236" s="104"/>
    </row>
    <row r="237" spans="1:21" s="2" customFormat="1" x14ac:dyDescent="0.25">
      <c r="A237" s="23" t="s">
        <v>322</v>
      </c>
      <c r="B237" s="126"/>
      <c r="C237" s="85"/>
      <c r="D237" s="85"/>
      <c r="H237" s="1"/>
      <c r="I237" s="1"/>
      <c r="J237" s="1"/>
      <c r="K237" s="1"/>
      <c r="L237" s="1"/>
      <c r="M237" s="1"/>
      <c r="N237" s="405"/>
      <c r="O237" s="405"/>
      <c r="P237" s="1"/>
      <c r="Q237" s="406"/>
      <c r="R237" s="429"/>
      <c r="T237" s="104"/>
      <c r="U237" s="104"/>
    </row>
    <row r="238" spans="1:21" s="2" customFormat="1" x14ac:dyDescent="0.25">
      <c r="A238" s="437" t="s">
        <v>292</v>
      </c>
      <c r="B238" s="437"/>
      <c r="C238" s="437"/>
      <c r="D238" s="437"/>
      <c r="E238" s="437"/>
      <c r="H238" s="1"/>
      <c r="I238" s="1"/>
      <c r="J238" s="1"/>
      <c r="K238" s="1"/>
      <c r="L238" s="1"/>
      <c r="M238" s="1"/>
      <c r="N238" s="405"/>
      <c r="O238" s="405"/>
      <c r="P238" s="1"/>
      <c r="Q238" s="406"/>
      <c r="R238" s="429"/>
      <c r="T238" s="104"/>
      <c r="U238" s="104"/>
    </row>
    <row r="239" spans="1:21" s="2" customFormat="1" x14ac:dyDescent="0.25">
      <c r="A239" s="23"/>
      <c r="B239" s="126"/>
      <c r="C239" s="85"/>
      <c r="D239" s="85"/>
      <c r="H239" s="1"/>
      <c r="I239" s="1"/>
      <c r="J239" s="1"/>
      <c r="K239" s="1"/>
      <c r="L239" s="1"/>
      <c r="M239" s="1"/>
      <c r="N239" s="405"/>
      <c r="O239" s="405"/>
      <c r="P239" s="1"/>
      <c r="Q239" s="406"/>
      <c r="R239" s="429"/>
      <c r="T239" s="104"/>
      <c r="U239" s="104"/>
    </row>
    <row r="240" spans="1:21" s="2" customFormat="1" x14ac:dyDescent="0.25">
      <c r="A240" s="23" t="s">
        <v>323</v>
      </c>
      <c r="B240" s="126"/>
      <c r="H240" s="1"/>
      <c r="I240" s="1"/>
      <c r="J240" s="1"/>
      <c r="K240" s="1"/>
      <c r="L240" s="1"/>
      <c r="M240" s="1"/>
      <c r="N240" s="405"/>
      <c r="O240" s="405"/>
      <c r="P240" s="1"/>
      <c r="Q240" s="406"/>
      <c r="R240" s="429"/>
      <c r="T240" s="104"/>
      <c r="U240" s="104"/>
    </row>
    <row r="241" spans="1:21" s="2" customFormat="1" x14ac:dyDescent="0.25">
      <c r="A241" s="136"/>
      <c r="B241" s="1"/>
      <c r="H241" s="1"/>
      <c r="I241" s="1"/>
      <c r="J241" s="1"/>
      <c r="K241" s="1"/>
      <c r="L241" s="1"/>
      <c r="M241" s="1"/>
      <c r="N241" s="405"/>
      <c r="O241" s="405"/>
      <c r="P241" s="1"/>
      <c r="Q241" s="406"/>
      <c r="R241" s="429"/>
      <c r="T241" s="104"/>
      <c r="U241" s="104"/>
    </row>
    <row r="242" spans="1:21" s="2" customFormat="1" x14ac:dyDescent="0.25">
      <c r="A242" s="1"/>
      <c r="B242" s="170" t="s">
        <v>330</v>
      </c>
      <c r="C242" s="69" t="s">
        <v>317</v>
      </c>
      <c r="D242" s="69" t="s">
        <v>318</v>
      </c>
      <c r="E242" s="69" t="s">
        <v>319</v>
      </c>
      <c r="H242" s="1"/>
      <c r="I242" s="1"/>
      <c r="J242" s="1"/>
      <c r="K242" s="1"/>
      <c r="L242" s="1"/>
      <c r="M242" s="1"/>
      <c r="N242" s="405"/>
      <c r="O242" s="405"/>
      <c r="P242" s="1"/>
      <c r="Q242" s="406"/>
      <c r="R242" s="429"/>
      <c r="T242" s="104"/>
      <c r="U242" s="104"/>
    </row>
    <row r="243" spans="1:21" s="2" customFormat="1" x14ac:dyDescent="0.25">
      <c r="A243" s="1"/>
      <c r="B243" s="130" t="s">
        <v>626</v>
      </c>
      <c r="C243" s="72" t="s">
        <v>511</v>
      </c>
      <c r="D243" s="137">
        <v>137933584</v>
      </c>
      <c r="E243" s="137">
        <v>0</v>
      </c>
      <c r="H243" s="1"/>
      <c r="I243" s="1"/>
      <c r="J243" s="1"/>
      <c r="K243" s="1"/>
      <c r="L243" s="1"/>
      <c r="M243" s="1"/>
      <c r="N243" s="405"/>
      <c r="O243" s="405"/>
      <c r="P243" s="1"/>
      <c r="Q243" s="406"/>
      <c r="R243" s="429"/>
      <c r="T243" s="104"/>
      <c r="U243" s="104"/>
    </row>
    <row r="244" spans="1:21" s="2" customFormat="1" x14ac:dyDescent="0.25">
      <c r="A244" s="1"/>
      <c r="B244" s="130" t="s">
        <v>628</v>
      </c>
      <c r="C244" s="72" t="s">
        <v>511</v>
      </c>
      <c r="D244" s="137">
        <v>6970800</v>
      </c>
      <c r="E244" s="137">
        <v>0</v>
      </c>
      <c r="H244" s="1"/>
      <c r="I244" s="1"/>
      <c r="J244" s="1"/>
      <c r="K244" s="1"/>
      <c r="L244" s="1"/>
      <c r="M244" s="1"/>
      <c r="N244" s="405"/>
      <c r="O244" s="405"/>
      <c r="P244" s="1"/>
      <c r="Q244" s="406"/>
      <c r="R244" s="429"/>
      <c r="T244" s="104"/>
      <c r="U244" s="104"/>
    </row>
    <row r="245" spans="1:21" s="2" customFormat="1" x14ac:dyDescent="0.25">
      <c r="A245" s="1"/>
      <c r="B245" s="130" t="s">
        <v>630</v>
      </c>
      <c r="C245" s="72" t="s">
        <v>511</v>
      </c>
      <c r="D245" s="137">
        <v>35410000</v>
      </c>
      <c r="E245" s="137">
        <v>0</v>
      </c>
      <c r="H245" s="1"/>
      <c r="I245" s="1"/>
      <c r="J245" s="1"/>
      <c r="K245" s="1"/>
      <c r="L245" s="1"/>
      <c r="M245" s="1"/>
      <c r="N245" s="405"/>
      <c r="O245" s="405"/>
      <c r="P245" s="1"/>
      <c r="Q245" s="406"/>
      <c r="R245" s="429"/>
      <c r="T245" s="104"/>
      <c r="U245" s="104"/>
    </row>
    <row r="246" spans="1:21" s="2" customFormat="1" x14ac:dyDescent="0.25">
      <c r="A246" s="1"/>
      <c r="B246" s="130" t="s">
        <v>632</v>
      </c>
      <c r="C246" s="72" t="s">
        <v>511</v>
      </c>
      <c r="D246" s="137">
        <v>19300000</v>
      </c>
      <c r="E246" s="137">
        <v>0</v>
      </c>
      <c r="H246" s="1"/>
      <c r="I246" s="1"/>
      <c r="J246" s="1"/>
      <c r="K246" s="1"/>
      <c r="L246" s="1"/>
      <c r="M246" s="1"/>
      <c r="N246" s="405"/>
      <c r="O246" s="405"/>
      <c r="P246" s="1"/>
      <c r="Q246" s="406"/>
      <c r="R246" s="429"/>
      <c r="T246" s="104"/>
      <c r="U246" s="104"/>
    </row>
    <row r="247" spans="1:21" s="2" customFormat="1" x14ac:dyDescent="0.25">
      <c r="A247" s="1"/>
      <c r="B247" s="130" t="s">
        <v>634</v>
      </c>
      <c r="C247" s="72" t="s">
        <v>511</v>
      </c>
      <c r="D247" s="137">
        <v>20550000</v>
      </c>
      <c r="E247" s="137">
        <v>0</v>
      </c>
      <c r="H247" s="1"/>
      <c r="I247" s="1"/>
      <c r="J247" s="1"/>
      <c r="K247" s="1"/>
      <c r="L247" s="1"/>
      <c r="M247" s="1"/>
      <c r="N247" s="405"/>
      <c r="O247" s="405"/>
      <c r="P247" s="1"/>
      <c r="Q247" s="406"/>
      <c r="R247" s="429"/>
      <c r="T247" s="104"/>
      <c r="U247" s="104"/>
    </row>
    <row r="248" spans="1:21" s="2" customFormat="1" x14ac:dyDescent="0.25">
      <c r="A248" s="1"/>
      <c r="B248" s="130" t="str">
        <f>+[8]PROVEEDORES!$G$30</f>
        <v>Metis SA</v>
      </c>
      <c r="C248" s="72" t="s">
        <v>511</v>
      </c>
      <c r="D248" s="137">
        <v>9620000</v>
      </c>
      <c r="E248" s="137">
        <v>0</v>
      </c>
      <c r="H248" s="1"/>
      <c r="I248" s="1"/>
      <c r="J248" s="1"/>
      <c r="K248" s="1"/>
      <c r="L248" s="1"/>
      <c r="M248" s="1"/>
      <c r="N248" s="405"/>
      <c r="O248" s="405"/>
      <c r="P248" s="1"/>
      <c r="Q248" s="406"/>
      <c r="R248" s="429"/>
      <c r="T248" s="104"/>
      <c r="U248" s="104"/>
    </row>
    <row r="249" spans="1:21" s="2" customFormat="1" x14ac:dyDescent="0.25">
      <c r="A249" s="1"/>
      <c r="B249" s="130" t="s">
        <v>626</v>
      </c>
      <c r="C249" s="72" t="s">
        <v>504</v>
      </c>
      <c r="D249" s="137">
        <v>0</v>
      </c>
      <c r="E249" s="137">
        <v>0</v>
      </c>
      <c r="H249" s="1"/>
      <c r="I249" s="1"/>
      <c r="J249" s="1"/>
      <c r="K249" s="1"/>
      <c r="L249" s="1"/>
      <c r="M249" s="1"/>
      <c r="N249" s="405"/>
      <c r="O249" s="405"/>
      <c r="P249" s="1"/>
      <c r="Q249" s="406"/>
      <c r="R249" s="429"/>
      <c r="T249" s="104"/>
      <c r="U249" s="104"/>
    </row>
    <row r="250" spans="1:21" s="2" customFormat="1" x14ac:dyDescent="0.25">
      <c r="A250" s="1"/>
      <c r="B250" s="130" t="s">
        <v>628</v>
      </c>
      <c r="C250" s="72" t="s">
        <v>504</v>
      </c>
      <c r="D250" s="137">
        <v>0</v>
      </c>
      <c r="E250" s="137">
        <v>970</v>
      </c>
      <c r="H250" s="1"/>
      <c r="I250" s="1"/>
      <c r="J250" s="1"/>
      <c r="K250" s="1"/>
      <c r="L250" s="1"/>
      <c r="M250" s="1"/>
      <c r="N250" s="405"/>
      <c r="O250" s="405"/>
      <c r="P250" s="1"/>
      <c r="Q250" s="406"/>
      <c r="R250" s="429"/>
      <c r="T250" s="104"/>
      <c r="U250" s="104"/>
    </row>
    <row r="251" spans="1:21" s="2" customFormat="1" x14ac:dyDescent="0.25">
      <c r="A251" s="1"/>
      <c r="B251" s="130" t="s">
        <v>630</v>
      </c>
      <c r="C251" s="72" t="s">
        <v>504</v>
      </c>
      <c r="D251" s="137">
        <v>0</v>
      </c>
      <c r="E251" s="137">
        <v>0</v>
      </c>
      <c r="H251" s="1"/>
      <c r="I251" s="1"/>
      <c r="J251" s="1"/>
      <c r="K251" s="1"/>
      <c r="L251" s="1"/>
      <c r="M251" s="1"/>
      <c r="N251" s="405"/>
      <c r="O251" s="405"/>
      <c r="P251" s="1"/>
      <c r="Q251" s="406"/>
      <c r="R251" s="429"/>
      <c r="T251" s="104"/>
      <c r="U251" s="104"/>
    </row>
    <row r="252" spans="1:21" s="2" customFormat="1" x14ac:dyDescent="0.25">
      <c r="A252" s="1"/>
      <c r="B252" s="130" t="s">
        <v>632</v>
      </c>
      <c r="C252" s="72" t="s">
        <v>504</v>
      </c>
      <c r="D252" s="137">
        <v>0</v>
      </c>
      <c r="E252" s="137">
        <v>420</v>
      </c>
      <c r="H252" s="1"/>
      <c r="I252" s="1"/>
      <c r="J252" s="1"/>
      <c r="K252" s="1"/>
      <c r="L252" s="1"/>
      <c r="M252" s="1"/>
      <c r="N252" s="405"/>
      <c r="O252" s="405"/>
      <c r="P252" s="1"/>
      <c r="Q252" s="406"/>
      <c r="R252" s="429"/>
      <c r="T252" s="104"/>
      <c r="U252" s="104"/>
    </row>
    <row r="253" spans="1:21" s="2" customFormat="1" x14ac:dyDescent="0.25">
      <c r="A253" s="1"/>
      <c r="B253" s="130" t="s">
        <v>634</v>
      </c>
      <c r="C253" s="72" t="s">
        <v>504</v>
      </c>
      <c r="D253" s="137">
        <v>0</v>
      </c>
      <c r="E253" s="137">
        <v>0</v>
      </c>
      <c r="H253" s="1"/>
      <c r="I253" s="1"/>
      <c r="J253" s="1"/>
      <c r="K253" s="1"/>
      <c r="L253" s="1"/>
      <c r="M253" s="1"/>
      <c r="N253" s="405"/>
      <c r="O253" s="405"/>
      <c r="P253" s="1"/>
      <c r="Q253" s="406"/>
      <c r="R253" s="429"/>
      <c r="T253" s="104"/>
      <c r="U253" s="104"/>
    </row>
    <row r="254" spans="1:21" s="2" customFormat="1" x14ac:dyDescent="0.25">
      <c r="A254" s="1"/>
      <c r="B254" s="130" t="str">
        <f>+[8]PROVEEDORES!$G$30</f>
        <v>Metis SA</v>
      </c>
      <c r="C254" s="72" t="s">
        <v>504</v>
      </c>
      <c r="D254" s="137">
        <v>0</v>
      </c>
      <c r="E254" s="137">
        <v>0</v>
      </c>
      <c r="H254" s="1"/>
      <c r="I254" s="1"/>
      <c r="J254" s="1"/>
      <c r="K254" s="1"/>
      <c r="L254" s="1"/>
      <c r="M254" s="1"/>
      <c r="N254" s="405"/>
      <c r="O254" s="405"/>
      <c r="P254" s="1"/>
      <c r="Q254" s="406"/>
      <c r="R254" s="429"/>
      <c r="T254" s="104"/>
      <c r="U254" s="104"/>
    </row>
    <row r="255" spans="1:21" s="2" customFormat="1" x14ac:dyDescent="0.25">
      <c r="A255" s="1"/>
      <c r="B255" s="130" t="s">
        <v>635</v>
      </c>
      <c r="C255" s="72" t="s">
        <v>504</v>
      </c>
      <c r="D255" s="137">
        <v>6000000</v>
      </c>
      <c r="E255" s="137">
        <v>840</v>
      </c>
      <c r="H255" s="1"/>
      <c r="I255" s="1"/>
      <c r="J255" s="1"/>
      <c r="K255" s="1"/>
      <c r="L255" s="1"/>
      <c r="M255" s="1"/>
      <c r="N255" s="405"/>
      <c r="O255" s="405"/>
      <c r="P255" s="1"/>
      <c r="Q255" s="406"/>
      <c r="R255" s="429"/>
      <c r="T255" s="104"/>
      <c r="U255" s="104"/>
    </row>
    <row r="256" spans="1:21" s="2" customFormat="1" x14ac:dyDescent="0.25">
      <c r="A256" s="1"/>
      <c r="B256" s="130" t="s">
        <v>513</v>
      </c>
      <c r="C256" s="72" t="s">
        <v>504</v>
      </c>
      <c r="D256" s="137">
        <v>0</v>
      </c>
      <c r="E256" s="137">
        <v>0</v>
      </c>
      <c r="H256" s="1"/>
      <c r="I256" s="1"/>
      <c r="J256" s="1"/>
      <c r="K256" s="1"/>
      <c r="L256" s="1"/>
      <c r="M256" s="1"/>
      <c r="N256" s="405"/>
      <c r="O256" s="405"/>
      <c r="P256" s="1"/>
      <c r="Q256" s="406"/>
      <c r="R256" s="429"/>
      <c r="T256" s="104"/>
      <c r="U256" s="104"/>
    </row>
    <row r="257" spans="1:21" s="2" customFormat="1" x14ac:dyDescent="0.25">
      <c r="A257" s="1"/>
      <c r="B257" s="130" t="s">
        <v>636</v>
      </c>
      <c r="C257" s="72" t="s">
        <v>504</v>
      </c>
      <c r="D257" s="137">
        <v>0</v>
      </c>
      <c r="E257" s="137">
        <v>420</v>
      </c>
      <c r="H257" s="1"/>
      <c r="I257" s="1"/>
      <c r="J257" s="1"/>
      <c r="K257" s="1"/>
      <c r="L257" s="1"/>
      <c r="M257" s="1"/>
      <c r="N257" s="405"/>
      <c r="O257" s="405"/>
      <c r="P257" s="1"/>
      <c r="Q257" s="406"/>
      <c r="R257" s="429"/>
      <c r="T257" s="104"/>
      <c r="U257" s="104"/>
    </row>
    <row r="258" spans="1:21" s="2" customFormat="1" x14ac:dyDescent="0.25">
      <c r="A258" s="1"/>
      <c r="B258" s="130"/>
      <c r="C258" s="72"/>
      <c r="D258" s="137"/>
      <c r="E258" s="137"/>
      <c r="H258" s="1"/>
      <c r="I258" s="1"/>
      <c r="J258" s="1"/>
      <c r="K258" s="1"/>
      <c r="L258" s="1"/>
      <c r="M258" s="1"/>
      <c r="N258" s="405"/>
      <c r="O258" s="405"/>
      <c r="P258" s="1"/>
      <c r="Q258" s="406"/>
      <c r="R258" s="429"/>
      <c r="T258" s="104"/>
      <c r="U258" s="104"/>
    </row>
    <row r="259" spans="1:21" s="2" customFormat="1" x14ac:dyDescent="0.25">
      <c r="A259" s="1"/>
      <c r="B259" s="171" t="s">
        <v>218</v>
      </c>
      <c r="C259" s="82"/>
      <c r="D259" s="82">
        <f>SUM(D243:D258)</f>
        <v>235784384</v>
      </c>
      <c r="E259" s="82">
        <f>SUM(E243:E258)</f>
        <v>2650</v>
      </c>
      <c r="H259" s="1"/>
      <c r="I259" s="1"/>
      <c r="J259" s="1"/>
      <c r="K259" s="1"/>
      <c r="L259" s="1"/>
      <c r="M259" s="1"/>
      <c r="N259" s="405"/>
      <c r="O259" s="405"/>
      <c r="P259" s="1"/>
      <c r="Q259" s="406"/>
      <c r="R259" s="429"/>
      <c r="T259" s="104"/>
      <c r="U259" s="104"/>
    </row>
    <row r="261" spans="1:21" s="2" customFormat="1" x14ac:dyDescent="0.25">
      <c r="A261" s="23" t="s">
        <v>329</v>
      </c>
      <c r="B261" s="126"/>
      <c r="H261" s="1"/>
      <c r="I261" s="1"/>
      <c r="J261" s="1"/>
      <c r="K261" s="1"/>
      <c r="L261" s="1"/>
      <c r="M261" s="1"/>
      <c r="N261" s="405"/>
      <c r="O261" s="405"/>
      <c r="P261" s="1"/>
      <c r="Q261" s="406"/>
      <c r="R261" s="429"/>
      <c r="T261" s="104"/>
      <c r="U261" s="104"/>
    </row>
    <row r="263" spans="1:21" ht="24" x14ac:dyDescent="0.25">
      <c r="B263" s="170" t="s">
        <v>330</v>
      </c>
      <c r="C263" s="69" t="s">
        <v>331</v>
      </c>
      <c r="D263" s="69" t="s">
        <v>332</v>
      </c>
      <c r="E263" s="69" t="s">
        <v>333</v>
      </c>
      <c r="F263" s="77"/>
    </row>
    <row r="264" spans="1:21" x14ac:dyDescent="0.25">
      <c r="B264" s="130" t="s">
        <v>637</v>
      </c>
      <c r="C264" s="438">
        <f>133249835/1.1</f>
        <v>121136213.63636363</v>
      </c>
      <c r="D264" s="78"/>
      <c r="E264" s="119">
        <f>+C264-D264</f>
        <v>121136213.63636363</v>
      </c>
      <c r="F264" s="138"/>
    </row>
    <row r="265" spans="1:21" x14ac:dyDescent="0.25">
      <c r="B265" s="130" t="s">
        <v>637</v>
      </c>
      <c r="C265" s="438"/>
      <c r="D265" s="78">
        <f>2165000/1.1</f>
        <v>1968181.8181818181</v>
      </c>
      <c r="E265" s="119">
        <f>+C265-D265</f>
        <v>-1968181.8181818181</v>
      </c>
      <c r="F265" s="138"/>
    </row>
    <row r="266" spans="1:21" x14ac:dyDescent="0.25">
      <c r="B266" s="135" t="s">
        <v>638</v>
      </c>
      <c r="C266" s="119"/>
      <c r="D266" s="119">
        <f>3750000/1.1</f>
        <v>3409090.9090909087</v>
      </c>
      <c r="E266" s="119">
        <f>+C266-D266</f>
        <v>-3409090.9090909087</v>
      </c>
      <c r="F266" s="138"/>
    </row>
    <row r="267" spans="1:21" x14ac:dyDescent="0.25">
      <c r="B267" s="135" t="s">
        <v>639</v>
      </c>
      <c r="C267" s="119"/>
      <c r="D267" s="119">
        <f>900000/1.1</f>
        <v>818181.81818181812</v>
      </c>
      <c r="E267" s="119"/>
      <c r="F267" s="138"/>
    </row>
    <row r="268" spans="1:21" x14ac:dyDescent="0.25">
      <c r="B268" s="140" t="s">
        <v>218</v>
      </c>
      <c r="C268" s="141">
        <f>SUM(C264:C266)</f>
        <v>121136213.63636363</v>
      </c>
      <c r="D268" s="141">
        <f>SUM(D264:D266)</f>
        <v>5377272.7272727266</v>
      </c>
      <c r="E268" s="141">
        <f>SUM(E264:E266)</f>
        <v>115758940.90909091</v>
      </c>
      <c r="F268" s="139"/>
    </row>
    <row r="270" spans="1:21" x14ac:dyDescent="0.25">
      <c r="A270" s="23" t="s">
        <v>338</v>
      </c>
      <c r="B270" s="126"/>
    </row>
    <row r="271" spans="1:21" x14ac:dyDescent="0.25">
      <c r="A271" s="24"/>
      <c r="B271" s="126"/>
      <c r="L271" s="405"/>
      <c r="M271" s="405"/>
      <c r="N271" s="1"/>
      <c r="O271" s="406"/>
      <c r="P271" s="406"/>
      <c r="Q271" s="1"/>
      <c r="R271" s="58"/>
      <c r="S271" s="58"/>
      <c r="T271" s="1"/>
      <c r="U271" s="1"/>
    </row>
    <row r="272" spans="1:21" ht="24" x14ac:dyDescent="0.25">
      <c r="B272" s="170" t="s">
        <v>278</v>
      </c>
      <c r="C272" s="25" t="s">
        <v>339</v>
      </c>
      <c r="D272" s="25" t="s">
        <v>340</v>
      </c>
      <c r="E272" s="25" t="s">
        <v>341</v>
      </c>
      <c r="F272" s="25" t="s">
        <v>269</v>
      </c>
      <c r="L272" s="405"/>
      <c r="M272" s="405"/>
      <c r="N272" s="1"/>
      <c r="O272" s="406"/>
      <c r="P272" s="406"/>
      <c r="Q272" s="1"/>
      <c r="R272" s="58"/>
      <c r="S272" s="58"/>
      <c r="T272" s="1"/>
      <c r="U272" s="1"/>
    </row>
    <row r="273" spans="1:21" x14ac:dyDescent="0.25">
      <c r="B273" s="142" t="s">
        <v>209</v>
      </c>
      <c r="C273" s="143">
        <v>500000000</v>
      </c>
      <c r="D273" s="143">
        <f>+F273-C273</f>
        <v>0</v>
      </c>
      <c r="E273" s="143">
        <v>0</v>
      </c>
      <c r="F273" s="143">
        <v>500000000</v>
      </c>
      <c r="L273" s="405"/>
      <c r="M273" s="405"/>
      <c r="N273" s="1"/>
      <c r="O273" s="406"/>
      <c r="P273" s="406"/>
      <c r="Q273" s="1"/>
      <c r="R273" s="58"/>
      <c r="S273" s="58"/>
      <c r="T273" s="1"/>
      <c r="U273" s="1"/>
    </row>
    <row r="274" spans="1:21" x14ac:dyDescent="0.25">
      <c r="A274" s="23"/>
      <c r="B274" s="142" t="s">
        <v>518</v>
      </c>
      <c r="C274" s="143">
        <v>0</v>
      </c>
      <c r="D274" s="143">
        <v>0</v>
      </c>
      <c r="E274" s="143">
        <v>0</v>
      </c>
      <c r="F274" s="143">
        <f>+C274+D274-E274</f>
        <v>0</v>
      </c>
      <c r="L274" s="405"/>
      <c r="M274" s="405"/>
      <c r="N274" s="1"/>
      <c r="O274" s="406"/>
      <c r="P274" s="406"/>
      <c r="Q274" s="1"/>
      <c r="R274" s="58"/>
      <c r="S274" s="58"/>
      <c r="T274" s="1"/>
      <c r="U274" s="1"/>
    </row>
    <row r="275" spans="1:21" x14ac:dyDescent="0.25">
      <c r="B275" s="142" t="s">
        <v>212</v>
      </c>
      <c r="C275" s="143">
        <v>0</v>
      </c>
      <c r="D275" s="143">
        <v>0</v>
      </c>
      <c r="E275" s="143">
        <v>0</v>
      </c>
      <c r="F275" s="143">
        <f>+C275+D275-E275</f>
        <v>0</v>
      </c>
      <c r="L275" s="405"/>
      <c r="M275" s="405"/>
      <c r="N275" s="1"/>
      <c r="O275" s="406"/>
      <c r="P275" s="406"/>
      <c r="Q275" s="1"/>
      <c r="R275" s="58"/>
      <c r="S275" s="58"/>
      <c r="T275" s="1"/>
      <c r="U275" s="1"/>
    </row>
    <row r="276" spans="1:21" x14ac:dyDescent="0.25">
      <c r="B276" s="142" t="s">
        <v>342</v>
      </c>
      <c r="C276" s="143">
        <v>-40754930</v>
      </c>
      <c r="D276" s="143">
        <f>+F276-C276</f>
        <v>-111885600</v>
      </c>
      <c r="E276" s="143">
        <v>0</v>
      </c>
      <c r="F276" s="143">
        <v>-152640530</v>
      </c>
      <c r="L276" s="405"/>
      <c r="M276" s="405"/>
      <c r="N276" s="1"/>
      <c r="O276" s="406"/>
      <c r="P276" s="406"/>
      <c r="Q276" s="1"/>
      <c r="R276" s="58"/>
      <c r="S276" s="58"/>
      <c r="T276" s="1"/>
      <c r="U276" s="1"/>
    </row>
    <row r="277" spans="1:21" x14ac:dyDescent="0.25">
      <c r="B277" s="142" t="s">
        <v>343</v>
      </c>
      <c r="C277" s="143">
        <v>-111885600.48999999</v>
      </c>
      <c r="D277" s="143">
        <f>+F277-C277</f>
        <v>10329315.489999995</v>
      </c>
      <c r="E277" s="143">
        <v>0</v>
      </c>
      <c r="F277" s="143">
        <v>-101556285</v>
      </c>
      <c r="L277" s="405"/>
      <c r="M277" s="405"/>
      <c r="N277" s="1"/>
      <c r="O277" s="406"/>
      <c r="P277" s="406"/>
      <c r="Q277" s="1"/>
      <c r="R277" s="58"/>
      <c r="S277" s="58"/>
      <c r="T277" s="1"/>
      <c r="U277" s="1"/>
    </row>
    <row r="278" spans="1:21" x14ac:dyDescent="0.25">
      <c r="B278" s="144" t="s">
        <v>218</v>
      </c>
      <c r="C278" s="145">
        <v>347359469.50999999</v>
      </c>
      <c r="D278" s="145">
        <f>SUM(D273:D277)</f>
        <v>-101556284.51000001</v>
      </c>
      <c r="E278" s="145">
        <f>SUM(E273:E277)</f>
        <v>0</v>
      </c>
      <c r="F278" s="145">
        <f>SUM(F273:F277)</f>
        <v>245803185</v>
      </c>
      <c r="L278" s="405"/>
      <c r="M278" s="405"/>
      <c r="N278" s="1"/>
      <c r="O278" s="406"/>
      <c r="P278" s="406"/>
      <c r="Q278" s="1"/>
      <c r="R278" s="58"/>
      <c r="S278" s="58"/>
      <c r="T278" s="1"/>
      <c r="U278" s="1"/>
    </row>
    <row r="279" spans="1:21" x14ac:dyDescent="0.25">
      <c r="L279" s="405"/>
      <c r="M279" s="405"/>
      <c r="N279" s="1"/>
      <c r="O279" s="406"/>
      <c r="P279" s="406"/>
      <c r="Q279" s="1"/>
      <c r="R279" s="58"/>
      <c r="S279" s="58"/>
      <c r="T279" s="1"/>
      <c r="U279" s="1"/>
    </row>
    <row r="280" spans="1:21" x14ac:dyDescent="0.25">
      <c r="A280" s="23" t="s">
        <v>344</v>
      </c>
      <c r="L280" s="405"/>
      <c r="M280" s="405"/>
      <c r="N280" s="1"/>
      <c r="O280" s="406"/>
      <c r="P280" s="406"/>
      <c r="Q280" s="1"/>
      <c r="R280" s="58"/>
      <c r="S280" s="58"/>
      <c r="T280" s="1"/>
      <c r="U280" s="1"/>
    </row>
    <row r="281" spans="1:21" x14ac:dyDescent="0.25">
      <c r="A281" s="24"/>
    </row>
    <row r="282" spans="1:21" ht="24" x14ac:dyDescent="0.25">
      <c r="B282" s="146" t="s">
        <v>261</v>
      </c>
      <c r="C282" s="25" t="s">
        <v>339</v>
      </c>
      <c r="D282" s="147" t="s">
        <v>340</v>
      </c>
      <c r="E282" s="147" t="s">
        <v>341</v>
      </c>
      <c r="F282" s="25" t="s">
        <v>345</v>
      </c>
      <c r="G282" s="25" t="s">
        <v>346</v>
      </c>
      <c r="H282" s="48"/>
    </row>
    <row r="283" spans="1:21" x14ac:dyDescent="0.25">
      <c r="B283" s="148" t="s">
        <v>347</v>
      </c>
      <c r="C283" s="98"/>
      <c r="D283" s="98">
        <v>0</v>
      </c>
      <c r="E283" s="98"/>
      <c r="F283" s="98">
        <f t="shared" ref="F283:F288" si="4">+C283+D283-E283</f>
        <v>0</v>
      </c>
      <c r="G283" s="98"/>
    </row>
    <row r="284" spans="1:21" x14ac:dyDescent="0.25">
      <c r="B284" s="142"/>
      <c r="C284" s="98"/>
      <c r="D284" s="98"/>
      <c r="E284" s="98"/>
      <c r="F284" s="98">
        <f t="shared" si="4"/>
        <v>0</v>
      </c>
      <c r="G284" s="98"/>
    </row>
    <row r="285" spans="1:21" x14ac:dyDescent="0.25">
      <c r="B285" s="142"/>
      <c r="C285" s="98"/>
      <c r="D285" s="98"/>
      <c r="E285" s="98"/>
      <c r="F285" s="98">
        <f t="shared" si="4"/>
        <v>0</v>
      </c>
      <c r="G285" s="98"/>
    </row>
    <row r="286" spans="1:21" x14ac:dyDescent="0.25">
      <c r="B286" s="148" t="s">
        <v>348</v>
      </c>
      <c r="C286" s="98"/>
      <c r="D286" s="98">
        <f>+F286</f>
        <v>43913986</v>
      </c>
      <c r="E286" s="98"/>
      <c r="F286" s="98">
        <v>43913986</v>
      </c>
      <c r="G286" s="98"/>
    </row>
    <row r="287" spans="1:21" x14ac:dyDescent="0.25">
      <c r="B287" s="142"/>
      <c r="C287" s="98"/>
      <c r="D287" s="98"/>
      <c r="E287" s="98"/>
      <c r="F287" s="98">
        <f t="shared" si="4"/>
        <v>0</v>
      </c>
      <c r="G287" s="98"/>
    </row>
    <row r="288" spans="1:21" x14ac:dyDescent="0.25">
      <c r="B288" s="142"/>
      <c r="C288" s="98"/>
      <c r="D288" s="98"/>
      <c r="E288" s="98"/>
      <c r="F288" s="98">
        <f t="shared" si="4"/>
        <v>0</v>
      </c>
      <c r="G288" s="98"/>
    </row>
    <row r="289" spans="1:21" x14ac:dyDescent="0.25">
      <c r="B289" s="142" t="s">
        <v>349</v>
      </c>
      <c r="C289" s="149">
        <f>SUM(C283:C287)</f>
        <v>0</v>
      </c>
      <c r="D289" s="149">
        <f>SUM(D283:D287)</f>
        <v>43913986</v>
      </c>
      <c r="E289" s="149">
        <f>SUM(E283:E287)</f>
        <v>0</v>
      </c>
      <c r="F289" s="149">
        <f>SUM(F283:F287)</f>
        <v>43913986</v>
      </c>
      <c r="G289" s="149">
        <f>SUM(G283:G287)</f>
        <v>0</v>
      </c>
    </row>
    <row r="291" spans="1:21" x14ac:dyDescent="0.25">
      <c r="A291" s="23" t="s">
        <v>350</v>
      </c>
    </row>
    <row r="292" spans="1:21" x14ac:dyDescent="0.25">
      <c r="A292" s="23"/>
    </row>
    <row r="293" spans="1:21" ht="12.6" thickBot="1" x14ac:dyDescent="0.3">
      <c r="A293" s="23"/>
      <c r="B293" s="341" t="s">
        <v>4</v>
      </c>
      <c r="C293" s="439" t="str">
        <f>+D217</f>
        <v>Corto Plazo</v>
      </c>
      <c r="D293" s="116"/>
      <c r="F293" s="440"/>
      <c r="G293" s="1"/>
      <c r="M293" s="405"/>
      <c r="O293" s="1"/>
      <c r="P293" s="406"/>
      <c r="R293" s="1"/>
      <c r="S293" s="58"/>
      <c r="U293" s="1"/>
    </row>
    <row r="294" spans="1:21" x14ac:dyDescent="0.25">
      <c r="A294" s="23"/>
      <c r="B294" s="441" t="s">
        <v>4</v>
      </c>
      <c r="C294" s="442">
        <f>+C295+C300</f>
        <v>752719098</v>
      </c>
      <c r="D294" s="116"/>
      <c r="F294" s="440"/>
      <c r="G294" s="1"/>
      <c r="M294" s="405"/>
      <c r="O294" s="1"/>
      <c r="P294" s="406"/>
      <c r="R294" s="1"/>
      <c r="S294" s="58"/>
      <c r="U294" s="1"/>
    </row>
    <row r="295" spans="1:21" x14ac:dyDescent="0.25">
      <c r="A295" s="23"/>
      <c r="B295" s="443" t="s">
        <v>7</v>
      </c>
      <c r="C295" s="444">
        <f>+C298+C296</f>
        <v>751736655</v>
      </c>
      <c r="D295" s="116"/>
      <c r="F295" s="440"/>
      <c r="G295" s="1"/>
      <c r="M295" s="405"/>
      <c r="O295" s="1"/>
      <c r="P295" s="406"/>
      <c r="R295" s="1"/>
      <c r="S295" s="58"/>
      <c r="U295" s="1"/>
    </row>
    <row r="296" spans="1:21" x14ac:dyDescent="0.25">
      <c r="A296" s="23"/>
      <c r="B296" s="441" t="s">
        <v>585</v>
      </c>
      <c r="C296" s="442">
        <f>+C297</f>
        <v>305067866</v>
      </c>
      <c r="D296" s="116"/>
      <c r="F296" s="440"/>
      <c r="G296" s="1"/>
      <c r="M296" s="405"/>
      <c r="O296" s="1"/>
      <c r="P296" s="406"/>
      <c r="R296" s="1"/>
      <c r="S296" s="58"/>
      <c r="U296" s="1"/>
    </row>
    <row r="297" spans="1:21" x14ac:dyDescent="0.25">
      <c r="A297" s="23"/>
      <c r="B297" s="445" t="s">
        <v>586</v>
      </c>
      <c r="C297" s="446">
        <v>305067866</v>
      </c>
      <c r="D297" s="116"/>
      <c r="F297" s="440"/>
      <c r="G297" s="1"/>
      <c r="M297" s="405"/>
      <c r="O297" s="1"/>
      <c r="P297" s="406"/>
      <c r="R297" s="1"/>
      <c r="S297" s="58"/>
      <c r="U297" s="1"/>
    </row>
    <row r="298" spans="1:21" x14ac:dyDescent="0.25">
      <c r="A298" s="23"/>
      <c r="B298" s="441" t="s">
        <v>588</v>
      </c>
      <c r="C298" s="442">
        <f>+C299</f>
        <v>446668789</v>
      </c>
      <c r="D298" s="116"/>
      <c r="F298" s="440"/>
      <c r="G298" s="1"/>
      <c r="M298" s="405"/>
      <c r="O298" s="1"/>
      <c r="P298" s="406"/>
      <c r="R298" s="1"/>
      <c r="S298" s="58"/>
      <c r="U298" s="1"/>
    </row>
    <row r="299" spans="1:21" x14ac:dyDescent="0.25">
      <c r="A299" s="396"/>
      <c r="B299" s="447" t="s">
        <v>589</v>
      </c>
      <c r="C299" s="448">
        <v>446668789</v>
      </c>
      <c r="D299" s="116"/>
      <c r="F299" s="440"/>
      <c r="G299" s="1"/>
      <c r="M299" s="405"/>
      <c r="O299" s="1"/>
      <c r="P299" s="406"/>
      <c r="R299" s="1"/>
      <c r="S299" s="58"/>
      <c r="U299" s="1"/>
    </row>
    <row r="300" spans="1:21" x14ac:dyDescent="0.25">
      <c r="A300" s="23"/>
      <c r="B300" s="443" t="s">
        <v>354</v>
      </c>
      <c r="C300" s="444">
        <f>+C301</f>
        <v>982443</v>
      </c>
      <c r="D300" s="116"/>
      <c r="F300" s="440"/>
      <c r="G300" s="1"/>
      <c r="M300" s="405"/>
      <c r="O300" s="1"/>
      <c r="P300" s="406"/>
      <c r="R300" s="1"/>
      <c r="S300" s="58"/>
      <c r="U300" s="1"/>
    </row>
    <row r="301" spans="1:21" x14ac:dyDescent="0.25">
      <c r="A301" s="23"/>
      <c r="B301" s="441" t="s">
        <v>355</v>
      </c>
      <c r="C301" s="442">
        <f>+C303+C304</f>
        <v>982443</v>
      </c>
      <c r="D301" s="116"/>
      <c r="F301" s="440"/>
      <c r="G301" s="1"/>
      <c r="M301" s="405"/>
      <c r="O301" s="1"/>
      <c r="P301" s="406"/>
      <c r="R301" s="1"/>
      <c r="S301" s="58"/>
      <c r="U301" s="1"/>
    </row>
    <row r="302" spans="1:21" x14ac:dyDescent="0.25">
      <c r="A302" s="396"/>
      <c r="B302" s="449" t="s">
        <v>640</v>
      </c>
      <c r="C302" s="450">
        <v>0</v>
      </c>
      <c r="G302" s="1"/>
      <c r="M302" s="405"/>
      <c r="O302" s="1"/>
      <c r="P302" s="406"/>
      <c r="R302" s="1"/>
      <c r="S302" s="58"/>
      <c r="U302" s="1"/>
    </row>
    <row r="303" spans="1:21" x14ac:dyDescent="0.25">
      <c r="A303" s="396"/>
      <c r="B303" s="447" t="s">
        <v>21</v>
      </c>
      <c r="C303" s="448">
        <v>980803</v>
      </c>
      <c r="G303" s="1"/>
      <c r="M303" s="405"/>
      <c r="O303" s="1"/>
      <c r="P303" s="406"/>
      <c r="R303" s="1"/>
      <c r="S303" s="58"/>
      <c r="U303" s="1"/>
    </row>
    <row r="304" spans="1:21" x14ac:dyDescent="0.25">
      <c r="A304" s="23"/>
      <c r="B304" s="447" t="s">
        <v>641</v>
      </c>
      <c r="C304" s="448">
        <v>1640</v>
      </c>
    </row>
    <row r="305" spans="1:21" x14ac:dyDescent="0.25">
      <c r="A305" s="23"/>
      <c r="B305" s="116"/>
      <c r="C305" s="451"/>
    </row>
    <row r="306" spans="1:21" x14ac:dyDescent="0.25">
      <c r="A306" s="23"/>
      <c r="B306" s="116"/>
      <c r="C306" s="451"/>
    </row>
    <row r="307" spans="1:21" s="2" customFormat="1" x14ac:dyDescent="0.25">
      <c r="A307" s="1"/>
      <c r="B307" s="452"/>
      <c r="C307" s="61"/>
      <c r="D307" s="61"/>
      <c r="E307" s="61"/>
      <c r="H307" s="1"/>
      <c r="I307" s="1"/>
      <c r="J307" s="1"/>
      <c r="K307" s="1"/>
      <c r="L307" s="1"/>
      <c r="M307" s="1"/>
      <c r="N307" s="405"/>
      <c r="O307" s="405"/>
      <c r="P307" s="1"/>
      <c r="Q307" s="406"/>
      <c r="R307" s="429"/>
      <c r="T307" s="104"/>
      <c r="U307" s="104"/>
    </row>
    <row r="308" spans="1:21" s="2" customFormat="1" x14ac:dyDescent="0.25">
      <c r="A308" s="23" t="s">
        <v>359</v>
      </c>
      <c r="B308" s="1"/>
      <c r="H308" s="1"/>
      <c r="I308" s="1"/>
      <c r="J308" s="1"/>
      <c r="K308" s="1"/>
      <c r="L308" s="1"/>
      <c r="M308" s="1"/>
      <c r="N308" s="405"/>
      <c r="O308" s="405"/>
      <c r="P308" s="1"/>
      <c r="Q308" s="406"/>
      <c r="R308" s="429"/>
      <c r="T308" s="104"/>
      <c r="U308" s="104"/>
    </row>
    <row r="309" spans="1:21" s="2" customFormat="1" x14ac:dyDescent="0.25">
      <c r="A309" s="23"/>
      <c r="B309" s="1"/>
      <c r="H309" s="1"/>
      <c r="I309" s="1"/>
      <c r="J309" s="1"/>
      <c r="K309" s="1"/>
      <c r="L309" s="1"/>
      <c r="M309" s="1"/>
      <c r="N309" s="405"/>
      <c r="O309" s="405"/>
      <c r="P309" s="1"/>
      <c r="Q309" s="406"/>
      <c r="R309" s="429"/>
      <c r="T309" s="104"/>
      <c r="U309" s="104"/>
    </row>
    <row r="310" spans="1:21" s="2" customFormat="1" ht="12.6" thickBot="1" x14ac:dyDescent="0.3">
      <c r="A310" s="23"/>
      <c r="B310" s="355" t="s">
        <v>44</v>
      </c>
      <c r="C310" s="342" t="s">
        <v>642</v>
      </c>
      <c r="D310" s="440"/>
      <c r="F310" s="1"/>
      <c r="G310" s="1"/>
      <c r="H310" s="1"/>
      <c r="I310" s="1"/>
      <c r="J310" s="1"/>
      <c r="K310" s="1"/>
      <c r="L310" s="405"/>
      <c r="M310" s="405"/>
      <c r="N310" s="1"/>
      <c r="O310" s="406"/>
      <c r="P310" s="429"/>
      <c r="R310" s="104"/>
      <c r="S310" s="104"/>
    </row>
    <row r="311" spans="1:21" s="2" customFormat="1" x14ac:dyDescent="0.25">
      <c r="A311" s="23"/>
      <c r="B311" s="154" t="s">
        <v>44</v>
      </c>
      <c r="C311" s="160">
        <v>854275382</v>
      </c>
      <c r="D311" s="440"/>
      <c r="F311" s="1"/>
      <c r="G311" s="1"/>
      <c r="H311" s="1"/>
      <c r="I311" s="1"/>
      <c r="J311" s="1"/>
      <c r="K311" s="1"/>
      <c r="L311" s="405"/>
      <c r="M311" s="405"/>
      <c r="N311" s="1"/>
      <c r="O311" s="406"/>
      <c r="P311" s="429"/>
      <c r="R311" s="104"/>
      <c r="S311" s="104"/>
    </row>
    <row r="312" spans="1:21" s="2" customFormat="1" x14ac:dyDescent="0.25">
      <c r="A312" s="23"/>
      <c r="B312" s="160" t="s">
        <v>46</v>
      </c>
      <c r="C312" s="160">
        <v>299353465</v>
      </c>
      <c r="D312" s="440"/>
      <c r="F312" s="1"/>
      <c r="G312" s="1"/>
      <c r="H312" s="1"/>
      <c r="I312" s="1"/>
      <c r="J312" s="1"/>
      <c r="K312" s="1"/>
      <c r="L312" s="405"/>
      <c r="M312" s="405"/>
      <c r="N312" s="1"/>
      <c r="O312" s="406"/>
      <c r="P312" s="429"/>
      <c r="R312" s="104"/>
      <c r="S312" s="104"/>
    </row>
    <row r="313" spans="1:21" s="122" customFormat="1" x14ac:dyDescent="0.25">
      <c r="A313" s="23"/>
      <c r="B313" s="160" t="s">
        <v>594</v>
      </c>
      <c r="C313" s="160">
        <v>98308044</v>
      </c>
      <c r="D313" s="440"/>
      <c r="F313" s="20"/>
      <c r="G313" s="20"/>
      <c r="H313" s="20"/>
      <c r="I313" s="20"/>
      <c r="J313" s="20"/>
      <c r="K313" s="20"/>
      <c r="L313" s="434"/>
      <c r="M313" s="434"/>
      <c r="N313" s="20"/>
      <c r="O313" s="435"/>
      <c r="P313" s="436"/>
      <c r="R313" s="121"/>
      <c r="S313" s="121"/>
    </row>
    <row r="314" spans="1:21" s="2" customFormat="1" x14ac:dyDescent="0.25">
      <c r="A314" s="23"/>
      <c r="B314" s="161" t="s">
        <v>596</v>
      </c>
      <c r="C314" s="161">
        <v>98308044</v>
      </c>
      <c r="D314" s="440"/>
      <c r="F314" s="1"/>
      <c r="G314" s="1"/>
      <c r="H314" s="1"/>
      <c r="I314" s="1"/>
      <c r="J314" s="1"/>
      <c r="K314" s="1"/>
      <c r="L314" s="405"/>
      <c r="M314" s="405"/>
      <c r="N314" s="1"/>
      <c r="O314" s="406"/>
      <c r="P314" s="429"/>
      <c r="R314" s="104"/>
      <c r="S314" s="104"/>
    </row>
    <row r="315" spans="1:21" s="122" customFormat="1" x14ac:dyDescent="0.25">
      <c r="A315" s="23"/>
      <c r="B315" s="160" t="s">
        <v>597</v>
      </c>
      <c r="C315" s="160">
        <v>58838601</v>
      </c>
      <c r="D315" s="440"/>
      <c r="F315" s="20"/>
      <c r="G315" s="20"/>
      <c r="H315" s="20"/>
      <c r="I315" s="20"/>
      <c r="J315" s="20"/>
      <c r="K315" s="20"/>
      <c r="L315" s="434"/>
      <c r="M315" s="434"/>
      <c r="N315" s="20"/>
      <c r="O315" s="435"/>
      <c r="P315" s="436"/>
      <c r="R315" s="121"/>
      <c r="S315" s="121"/>
    </row>
    <row r="316" spans="1:21" s="2" customFormat="1" x14ac:dyDescent="0.25">
      <c r="A316" s="23"/>
      <c r="B316" s="161" t="s">
        <v>643</v>
      </c>
      <c r="C316" s="161">
        <v>7090910</v>
      </c>
      <c r="D316" s="440"/>
      <c r="F316" s="1"/>
      <c r="G316" s="1"/>
      <c r="H316" s="1"/>
      <c r="I316" s="1"/>
      <c r="J316" s="1"/>
      <c r="K316" s="1"/>
      <c r="L316" s="405"/>
      <c r="M316" s="405"/>
      <c r="N316" s="1"/>
      <c r="O316" s="406"/>
      <c r="P316" s="429"/>
      <c r="R316" s="104"/>
      <c r="S316" s="104"/>
    </row>
    <row r="317" spans="1:21" s="2" customFormat="1" x14ac:dyDescent="0.25">
      <c r="A317" s="396"/>
      <c r="B317" s="161" t="s">
        <v>599</v>
      </c>
      <c r="C317" s="161">
        <v>7654091</v>
      </c>
      <c r="D317" s="440"/>
      <c r="F317" s="1"/>
      <c r="G317" s="1"/>
      <c r="H317" s="1"/>
      <c r="I317" s="1"/>
      <c r="J317" s="1"/>
      <c r="K317" s="1"/>
      <c r="L317" s="405"/>
      <c r="M317" s="405"/>
      <c r="N317" s="1"/>
      <c r="O317" s="406"/>
      <c r="P317" s="429"/>
      <c r="R317" s="104"/>
      <c r="S317" s="104"/>
    </row>
    <row r="318" spans="1:21" s="2" customFormat="1" x14ac:dyDescent="0.25">
      <c r="A318" s="23"/>
      <c r="B318" s="161" t="s">
        <v>644</v>
      </c>
      <c r="C318" s="161">
        <v>1227273</v>
      </c>
      <c r="D318" s="440"/>
      <c r="F318" s="1"/>
      <c r="G318" s="1"/>
      <c r="H318" s="1"/>
      <c r="I318" s="1"/>
      <c r="J318" s="1"/>
      <c r="K318" s="1"/>
      <c r="L318" s="405"/>
      <c r="M318" s="405"/>
      <c r="N318" s="1"/>
      <c r="O318" s="406"/>
      <c r="P318" s="429"/>
      <c r="R318" s="104"/>
      <c r="S318" s="104"/>
    </row>
    <row r="319" spans="1:21" s="2" customFormat="1" x14ac:dyDescent="0.25">
      <c r="A319" s="23"/>
      <c r="B319" s="161" t="s">
        <v>600</v>
      </c>
      <c r="C319" s="161">
        <v>1098273</v>
      </c>
      <c r="D319" s="440"/>
      <c r="F319" s="1"/>
      <c r="G319" s="1"/>
      <c r="H319" s="1"/>
      <c r="I319" s="1"/>
      <c r="J319" s="1"/>
      <c r="K319" s="1"/>
      <c r="L319" s="405"/>
      <c r="M319" s="405"/>
      <c r="N319" s="1"/>
      <c r="O319" s="406"/>
      <c r="P319" s="429"/>
      <c r="R319" s="104"/>
      <c r="S319" s="104"/>
    </row>
    <row r="320" spans="1:21" s="122" customFormat="1" x14ac:dyDescent="0.25">
      <c r="A320" s="23"/>
      <c r="B320" s="161" t="s">
        <v>602</v>
      </c>
      <c r="C320" s="161">
        <v>23796689</v>
      </c>
      <c r="D320" s="440"/>
      <c r="F320" s="20"/>
      <c r="G320" s="20"/>
      <c r="H320" s="20"/>
      <c r="I320" s="20"/>
      <c r="J320" s="20"/>
      <c r="K320" s="20"/>
      <c r="L320" s="434"/>
      <c r="M320" s="434"/>
      <c r="N320" s="20"/>
      <c r="O320" s="435"/>
      <c r="P320" s="436"/>
      <c r="R320" s="121"/>
      <c r="S320" s="121"/>
    </row>
    <row r="321" spans="1:19" s="2" customFormat="1" x14ac:dyDescent="0.25">
      <c r="A321" s="23"/>
      <c r="B321" s="161" t="s">
        <v>603</v>
      </c>
      <c r="C321" s="161">
        <v>6818181</v>
      </c>
      <c r="D321" s="440"/>
      <c r="F321" s="1"/>
      <c r="G321" s="1"/>
      <c r="H321" s="1"/>
      <c r="I321" s="1"/>
      <c r="J321" s="1"/>
      <c r="K321" s="1"/>
      <c r="L321" s="405"/>
      <c r="M321" s="405"/>
      <c r="N321" s="1"/>
      <c r="O321" s="406"/>
      <c r="P321" s="429"/>
      <c r="R321" s="104"/>
      <c r="S321" s="104"/>
    </row>
    <row r="322" spans="1:19" s="2" customFormat="1" x14ac:dyDescent="0.25">
      <c r="A322" s="23"/>
      <c r="B322" s="161" t="s">
        <v>645</v>
      </c>
      <c r="C322" s="161">
        <v>11153184</v>
      </c>
      <c r="D322" s="440"/>
      <c r="F322" s="1"/>
      <c r="G322" s="1"/>
      <c r="H322" s="1"/>
      <c r="I322" s="1"/>
      <c r="J322" s="1"/>
      <c r="K322" s="1"/>
      <c r="L322" s="405"/>
      <c r="M322" s="405"/>
      <c r="N322" s="1"/>
      <c r="O322" s="406"/>
      <c r="P322" s="429"/>
      <c r="R322" s="104"/>
      <c r="S322" s="104"/>
    </row>
    <row r="323" spans="1:19" s="2" customFormat="1" x14ac:dyDescent="0.25">
      <c r="A323" s="23"/>
      <c r="B323" s="160" t="s">
        <v>646</v>
      </c>
      <c r="C323" s="160">
        <v>114470456</v>
      </c>
      <c r="D323" s="440"/>
      <c r="F323" s="1"/>
      <c r="G323" s="1"/>
      <c r="H323" s="1"/>
      <c r="I323" s="1"/>
      <c r="J323" s="1"/>
      <c r="K323" s="1"/>
      <c r="L323" s="405"/>
      <c r="M323" s="405"/>
      <c r="N323" s="1"/>
      <c r="O323" s="406"/>
      <c r="P323" s="429"/>
      <c r="R323" s="104"/>
      <c r="S323" s="104"/>
    </row>
    <row r="324" spans="1:19" s="2" customFormat="1" x14ac:dyDescent="0.25">
      <c r="A324" s="23"/>
      <c r="B324" s="161" t="s">
        <v>647</v>
      </c>
      <c r="C324" s="161">
        <v>29635456</v>
      </c>
      <c r="D324" s="440"/>
      <c r="F324" s="1"/>
      <c r="G324" s="1"/>
      <c r="H324" s="1"/>
      <c r="I324" s="1"/>
      <c r="J324" s="1"/>
      <c r="K324" s="1"/>
      <c r="L324" s="405"/>
      <c r="M324" s="405"/>
      <c r="N324" s="1"/>
      <c r="O324" s="406"/>
      <c r="P324" s="429"/>
      <c r="R324" s="104"/>
      <c r="S324" s="104"/>
    </row>
    <row r="325" spans="1:19" s="122" customFormat="1" x14ac:dyDescent="0.25">
      <c r="A325" s="23"/>
      <c r="B325" s="161" t="s">
        <v>604</v>
      </c>
      <c r="C325" s="161">
        <v>84835000</v>
      </c>
      <c r="D325" s="440"/>
      <c r="F325" s="20"/>
      <c r="G325" s="20"/>
      <c r="H325" s="20"/>
      <c r="I325" s="20"/>
      <c r="J325" s="20"/>
      <c r="K325" s="20"/>
      <c r="L325" s="434"/>
      <c r="M325" s="434"/>
      <c r="N325" s="20"/>
      <c r="O325" s="435"/>
      <c r="P325" s="436"/>
      <c r="R325" s="121"/>
      <c r="S325" s="121"/>
    </row>
    <row r="326" spans="1:19" s="2" customFormat="1" x14ac:dyDescent="0.25">
      <c r="A326" s="23"/>
      <c r="B326" s="160" t="s">
        <v>607</v>
      </c>
      <c r="C326" s="160">
        <v>9236364</v>
      </c>
      <c r="D326" s="440"/>
      <c r="F326" s="1"/>
      <c r="G326" s="1"/>
      <c r="H326" s="1"/>
      <c r="I326" s="1"/>
      <c r="J326" s="1"/>
      <c r="K326" s="1"/>
      <c r="L326" s="405"/>
      <c r="M326" s="405"/>
      <c r="N326" s="1"/>
      <c r="O326" s="406"/>
      <c r="P326" s="429"/>
      <c r="R326" s="104"/>
      <c r="S326" s="104"/>
    </row>
    <row r="327" spans="1:19" s="2" customFormat="1" x14ac:dyDescent="0.25">
      <c r="A327" s="23"/>
      <c r="B327" s="161" t="s">
        <v>609</v>
      </c>
      <c r="C327" s="161">
        <v>9236364</v>
      </c>
      <c r="D327" s="440"/>
      <c r="F327" s="1"/>
      <c r="G327" s="1"/>
      <c r="H327" s="1"/>
      <c r="I327" s="1"/>
      <c r="J327" s="1"/>
      <c r="K327" s="1"/>
      <c r="L327" s="405"/>
      <c r="M327" s="405"/>
      <c r="N327" s="1"/>
      <c r="O327" s="406"/>
      <c r="P327" s="429"/>
      <c r="R327" s="104"/>
      <c r="S327" s="104"/>
    </row>
    <row r="328" spans="1:19" s="2" customFormat="1" x14ac:dyDescent="0.25">
      <c r="A328" s="23"/>
      <c r="B328" s="160" t="s">
        <v>648</v>
      </c>
      <c r="C328" s="160">
        <v>18500000</v>
      </c>
      <c r="D328" s="440"/>
      <c r="F328" s="1"/>
      <c r="G328" s="1"/>
      <c r="H328" s="1"/>
      <c r="I328" s="1"/>
      <c r="J328" s="1"/>
      <c r="K328" s="1"/>
      <c r="L328" s="405"/>
      <c r="M328" s="405"/>
      <c r="N328" s="1"/>
      <c r="O328" s="406"/>
      <c r="P328" s="429"/>
      <c r="R328" s="104"/>
      <c r="S328" s="104"/>
    </row>
    <row r="329" spans="1:19" s="2" customFormat="1" x14ac:dyDescent="0.25">
      <c r="A329" s="23"/>
      <c r="B329" s="161" t="s">
        <v>649</v>
      </c>
      <c r="C329" s="161">
        <v>18500000</v>
      </c>
      <c r="D329" s="440"/>
      <c r="F329" s="1"/>
      <c r="G329" s="1"/>
      <c r="H329" s="1"/>
      <c r="I329" s="1"/>
      <c r="J329" s="1"/>
      <c r="K329" s="1"/>
      <c r="L329" s="405"/>
      <c r="M329" s="405"/>
      <c r="N329" s="1"/>
      <c r="O329" s="406"/>
      <c r="P329" s="429"/>
      <c r="R329" s="104"/>
      <c r="S329" s="104"/>
    </row>
    <row r="330" spans="1:19" s="2" customFormat="1" x14ac:dyDescent="0.25">
      <c r="A330" s="23"/>
      <c r="B330" s="160" t="s">
        <v>74</v>
      </c>
      <c r="C330" s="160">
        <v>499022819</v>
      </c>
      <c r="D330" s="440"/>
      <c r="F330" s="1"/>
      <c r="G330" s="1"/>
      <c r="H330" s="1"/>
      <c r="I330" s="1"/>
      <c r="J330" s="1"/>
      <c r="K330" s="1"/>
      <c r="L330" s="405"/>
      <c r="M330" s="405"/>
      <c r="N330" s="1"/>
      <c r="O330" s="406"/>
      <c r="P330" s="429"/>
      <c r="R330" s="104"/>
      <c r="S330" s="104"/>
    </row>
    <row r="331" spans="1:19" s="2" customFormat="1" x14ac:dyDescent="0.25">
      <c r="A331" s="23"/>
      <c r="B331" s="160" t="s">
        <v>77</v>
      </c>
      <c r="C331" s="160">
        <v>326754702</v>
      </c>
      <c r="D331" s="440"/>
      <c r="F331" s="1"/>
      <c r="G331" s="1"/>
      <c r="H331" s="1"/>
      <c r="I331" s="1"/>
      <c r="J331" s="1"/>
      <c r="K331" s="1"/>
      <c r="L331" s="405"/>
      <c r="M331" s="405"/>
      <c r="N331" s="1"/>
      <c r="O331" s="406"/>
      <c r="P331" s="429"/>
      <c r="R331" s="104"/>
      <c r="S331" s="104"/>
    </row>
    <row r="332" spans="1:19" s="2" customFormat="1" x14ac:dyDescent="0.25">
      <c r="A332" s="23"/>
      <c r="B332" s="161" t="s">
        <v>79</v>
      </c>
      <c r="C332" s="161">
        <v>269516481</v>
      </c>
      <c r="D332" s="440"/>
      <c r="F332" s="1"/>
      <c r="G332" s="1"/>
      <c r="H332" s="1"/>
      <c r="I332" s="1"/>
      <c r="J332" s="1"/>
      <c r="K332" s="1"/>
      <c r="L332" s="405"/>
      <c r="M332" s="405"/>
      <c r="N332" s="1"/>
      <c r="O332" s="406"/>
      <c r="P332" s="429"/>
      <c r="R332" s="104"/>
      <c r="S332" s="104"/>
    </row>
    <row r="333" spans="1:19" s="2" customFormat="1" x14ac:dyDescent="0.25">
      <c r="A333" s="23"/>
      <c r="B333" s="161" t="s">
        <v>82</v>
      </c>
      <c r="C333" s="161">
        <v>45988221</v>
      </c>
      <c r="D333" s="440"/>
      <c r="F333" s="1"/>
      <c r="G333" s="1"/>
      <c r="H333" s="1"/>
      <c r="I333" s="1"/>
      <c r="J333" s="1"/>
      <c r="K333" s="1"/>
      <c r="L333" s="405"/>
      <c r="M333" s="405"/>
      <c r="N333" s="1"/>
      <c r="O333" s="406"/>
      <c r="P333" s="429"/>
      <c r="R333" s="104"/>
      <c r="S333" s="104"/>
    </row>
    <row r="334" spans="1:19" s="2" customFormat="1" x14ac:dyDescent="0.25">
      <c r="A334" s="23"/>
      <c r="B334" s="161" t="s">
        <v>86</v>
      </c>
      <c r="C334" s="161">
        <v>2050000</v>
      </c>
      <c r="D334" s="440"/>
      <c r="F334" s="1"/>
      <c r="G334" s="1"/>
      <c r="H334" s="1"/>
      <c r="I334" s="1"/>
      <c r="J334" s="1"/>
      <c r="K334" s="1"/>
      <c r="L334" s="405"/>
      <c r="M334" s="405"/>
      <c r="N334" s="1"/>
      <c r="O334" s="406"/>
      <c r="P334" s="429"/>
      <c r="R334" s="104"/>
      <c r="S334" s="104"/>
    </row>
    <row r="335" spans="1:19" s="2" customFormat="1" x14ac:dyDescent="0.25">
      <c r="A335" s="23"/>
      <c r="B335" s="161" t="s">
        <v>361</v>
      </c>
      <c r="C335" s="161">
        <v>200000</v>
      </c>
      <c r="D335" s="440"/>
      <c r="F335" s="1"/>
      <c r="G335" s="1"/>
      <c r="H335" s="1"/>
      <c r="I335" s="1"/>
      <c r="J335" s="1"/>
      <c r="K335" s="1"/>
      <c r="L335" s="405"/>
      <c r="M335" s="405"/>
      <c r="N335" s="1"/>
      <c r="O335" s="406"/>
      <c r="P335" s="429"/>
      <c r="R335" s="104"/>
      <c r="S335" s="104"/>
    </row>
    <row r="336" spans="1:19" s="2" customFormat="1" x14ac:dyDescent="0.25">
      <c r="A336" s="23"/>
      <c r="B336" s="161" t="s">
        <v>650</v>
      </c>
      <c r="C336" s="161">
        <v>6000000</v>
      </c>
      <c r="D336" s="440"/>
      <c r="F336" s="1"/>
      <c r="G336" s="1"/>
      <c r="H336" s="1"/>
      <c r="I336" s="1"/>
      <c r="J336" s="1"/>
      <c r="K336" s="1"/>
      <c r="L336" s="405"/>
      <c r="M336" s="405"/>
      <c r="N336" s="1"/>
      <c r="O336" s="406"/>
      <c r="P336" s="429"/>
      <c r="R336" s="104"/>
      <c r="S336" s="104"/>
    </row>
    <row r="337" spans="1:19" s="2" customFormat="1" x14ac:dyDescent="0.25">
      <c r="A337" s="23"/>
      <c r="B337" s="161" t="s">
        <v>651</v>
      </c>
      <c r="C337" s="161">
        <v>3000000</v>
      </c>
      <c r="D337" s="440"/>
      <c r="F337" s="1"/>
      <c r="G337" s="1"/>
      <c r="H337" s="1"/>
      <c r="I337" s="1"/>
      <c r="J337" s="1"/>
      <c r="K337" s="1"/>
      <c r="L337" s="405"/>
      <c r="M337" s="405"/>
      <c r="N337" s="1"/>
      <c r="O337" s="406"/>
      <c r="P337" s="429"/>
      <c r="R337" s="104"/>
      <c r="S337" s="104"/>
    </row>
    <row r="338" spans="1:19" s="2" customFormat="1" x14ac:dyDescent="0.25">
      <c r="A338" s="23"/>
      <c r="B338" s="160" t="s">
        <v>98</v>
      </c>
      <c r="C338" s="160">
        <v>172268117</v>
      </c>
      <c r="D338" s="440"/>
      <c r="F338" s="1"/>
      <c r="G338" s="1"/>
      <c r="H338" s="1"/>
      <c r="I338" s="1"/>
      <c r="J338" s="1"/>
      <c r="K338" s="1"/>
      <c r="L338" s="405"/>
      <c r="M338" s="405"/>
      <c r="N338" s="1"/>
      <c r="O338" s="406"/>
      <c r="P338" s="429"/>
      <c r="R338" s="104"/>
      <c r="S338" s="104"/>
    </row>
    <row r="339" spans="1:19" s="2" customFormat="1" x14ac:dyDescent="0.25">
      <c r="A339" s="23"/>
      <c r="B339" s="161" t="s">
        <v>362</v>
      </c>
      <c r="C339" s="161">
        <v>11945453</v>
      </c>
      <c r="D339" s="440"/>
      <c r="F339" s="1"/>
      <c r="G339" s="1"/>
      <c r="H339" s="1"/>
      <c r="I339" s="1"/>
      <c r="J339" s="1"/>
      <c r="K339" s="1"/>
      <c r="L339" s="405"/>
      <c r="M339" s="405"/>
      <c r="N339" s="1"/>
      <c r="O339" s="406"/>
      <c r="P339" s="429"/>
      <c r="R339" s="104"/>
      <c r="S339" s="104"/>
    </row>
    <row r="340" spans="1:19" s="2" customFormat="1" x14ac:dyDescent="0.25">
      <c r="A340" s="23"/>
      <c r="B340" s="161" t="s">
        <v>584</v>
      </c>
      <c r="C340" s="161">
        <v>76259007</v>
      </c>
      <c r="D340" s="440"/>
      <c r="F340" s="1"/>
      <c r="G340" s="1"/>
      <c r="H340" s="1"/>
      <c r="I340" s="1"/>
      <c r="J340" s="1"/>
      <c r="K340" s="1"/>
      <c r="L340" s="405"/>
      <c r="M340" s="405"/>
      <c r="N340" s="1"/>
      <c r="O340" s="406"/>
      <c r="P340" s="429"/>
      <c r="R340" s="104"/>
      <c r="S340" s="104"/>
    </row>
    <row r="341" spans="1:19" s="2" customFormat="1" x14ac:dyDescent="0.25">
      <c r="A341" s="23"/>
      <c r="B341" s="161" t="s">
        <v>554</v>
      </c>
      <c r="C341" s="161">
        <v>27673827</v>
      </c>
      <c r="D341" s="440"/>
      <c r="F341" s="1"/>
      <c r="G341" s="1"/>
      <c r="H341" s="1"/>
      <c r="I341" s="1"/>
      <c r="J341" s="1"/>
      <c r="K341" s="1"/>
      <c r="L341" s="405"/>
      <c r="M341" s="405"/>
      <c r="N341" s="1"/>
      <c r="O341" s="406"/>
      <c r="P341" s="429"/>
      <c r="R341" s="104"/>
      <c r="S341" s="104"/>
    </row>
    <row r="342" spans="1:19" s="2" customFormat="1" x14ac:dyDescent="0.25">
      <c r="A342" s="23"/>
      <c r="B342" s="161" t="s">
        <v>652</v>
      </c>
      <c r="C342" s="161">
        <v>18327270</v>
      </c>
      <c r="D342" s="440"/>
      <c r="F342" s="1"/>
      <c r="G342" s="1"/>
      <c r="H342" s="1"/>
      <c r="I342" s="1"/>
      <c r="J342" s="1"/>
      <c r="K342" s="1"/>
      <c r="L342" s="405"/>
      <c r="M342" s="405"/>
      <c r="N342" s="1"/>
      <c r="O342" s="406"/>
      <c r="P342" s="429"/>
      <c r="R342" s="104"/>
      <c r="S342" s="104"/>
    </row>
    <row r="343" spans="1:19" s="2" customFormat="1" x14ac:dyDescent="0.25">
      <c r="A343" s="23"/>
      <c r="B343" s="161" t="s">
        <v>108</v>
      </c>
      <c r="C343" s="161">
        <v>5281554</v>
      </c>
      <c r="D343" s="440"/>
      <c r="F343" s="1"/>
      <c r="G343" s="1"/>
      <c r="H343" s="1"/>
      <c r="I343" s="1"/>
      <c r="J343" s="1"/>
      <c r="K343" s="1"/>
      <c r="L343" s="405"/>
      <c r="M343" s="405"/>
      <c r="N343" s="1"/>
      <c r="O343" s="406"/>
      <c r="P343" s="429"/>
      <c r="R343" s="104"/>
      <c r="S343" s="104"/>
    </row>
    <row r="344" spans="1:19" s="2" customFormat="1" x14ac:dyDescent="0.25">
      <c r="A344" s="23"/>
      <c r="B344" s="161" t="s">
        <v>110</v>
      </c>
      <c r="C344" s="161">
        <v>150000</v>
      </c>
      <c r="D344" s="440"/>
      <c r="F344" s="1"/>
      <c r="G344" s="1"/>
      <c r="H344" s="1"/>
      <c r="I344" s="1"/>
      <c r="J344" s="1"/>
      <c r="K344" s="1"/>
      <c r="L344" s="405"/>
      <c r="M344" s="405"/>
      <c r="N344" s="1"/>
      <c r="O344" s="406"/>
      <c r="P344" s="429"/>
      <c r="R344" s="104"/>
      <c r="S344" s="104"/>
    </row>
    <row r="345" spans="1:19" s="2" customFormat="1" x14ac:dyDescent="0.25">
      <c r="A345" s="23"/>
      <c r="B345" s="161" t="s">
        <v>118</v>
      </c>
      <c r="C345" s="161">
        <v>2887095</v>
      </c>
      <c r="D345" s="440"/>
      <c r="F345" s="1"/>
      <c r="G345" s="1"/>
      <c r="H345" s="1"/>
      <c r="I345" s="1"/>
      <c r="J345" s="1"/>
      <c r="K345" s="1"/>
      <c r="L345" s="405"/>
      <c r="M345" s="405"/>
      <c r="N345" s="1"/>
      <c r="O345" s="406"/>
      <c r="P345" s="429"/>
      <c r="R345" s="104"/>
      <c r="S345" s="104"/>
    </row>
    <row r="346" spans="1:19" s="2" customFormat="1" x14ac:dyDescent="0.25">
      <c r="A346" s="23"/>
      <c r="B346" s="161" t="s">
        <v>611</v>
      </c>
      <c r="C346" s="161">
        <v>22730</v>
      </c>
      <c r="D346" s="440"/>
      <c r="F346" s="1"/>
      <c r="G346" s="1"/>
      <c r="H346" s="1"/>
      <c r="I346" s="1"/>
      <c r="J346" s="1"/>
      <c r="K346" s="1"/>
      <c r="L346" s="405"/>
      <c r="M346" s="405"/>
      <c r="N346" s="1"/>
      <c r="O346" s="406"/>
      <c r="P346" s="429"/>
      <c r="R346" s="104"/>
      <c r="S346" s="104"/>
    </row>
    <row r="347" spans="1:19" s="2" customFormat="1" x14ac:dyDescent="0.25">
      <c r="A347" s="23"/>
      <c r="B347" s="161" t="s">
        <v>120</v>
      </c>
      <c r="C347" s="161">
        <v>153500</v>
      </c>
      <c r="D347" s="440"/>
      <c r="F347" s="1"/>
      <c r="G347" s="1"/>
      <c r="H347" s="1"/>
      <c r="I347" s="1"/>
      <c r="J347" s="1"/>
      <c r="K347" s="1"/>
      <c r="L347" s="405"/>
      <c r="M347" s="405"/>
      <c r="N347" s="1"/>
      <c r="O347" s="406"/>
      <c r="P347" s="429"/>
      <c r="R347" s="104"/>
      <c r="S347" s="104"/>
    </row>
    <row r="348" spans="1:19" s="2" customFormat="1" x14ac:dyDescent="0.25">
      <c r="A348" s="23"/>
      <c r="B348" s="161" t="s">
        <v>123</v>
      </c>
      <c r="C348" s="161">
        <v>149760</v>
      </c>
      <c r="D348" s="440"/>
      <c r="F348" s="1"/>
      <c r="G348" s="1"/>
      <c r="H348" s="1"/>
      <c r="I348" s="1"/>
      <c r="J348" s="1"/>
      <c r="K348" s="1"/>
      <c r="L348" s="405"/>
      <c r="M348" s="405"/>
      <c r="N348" s="1"/>
      <c r="O348" s="406"/>
      <c r="P348" s="429"/>
      <c r="R348" s="104"/>
      <c r="S348" s="104"/>
    </row>
    <row r="349" spans="1:19" s="2" customFormat="1" x14ac:dyDescent="0.25">
      <c r="A349" s="23"/>
      <c r="B349" s="161" t="s">
        <v>530</v>
      </c>
      <c r="C349" s="161">
        <v>3307710</v>
      </c>
      <c r="D349" s="440"/>
      <c r="F349" s="1"/>
      <c r="G349" s="1"/>
      <c r="H349" s="1"/>
      <c r="I349" s="1"/>
      <c r="J349" s="1"/>
      <c r="K349" s="1"/>
      <c r="L349" s="405"/>
      <c r="M349" s="405"/>
      <c r="N349" s="1"/>
      <c r="O349" s="406"/>
      <c r="P349" s="429"/>
      <c r="R349" s="104"/>
      <c r="S349" s="104"/>
    </row>
    <row r="350" spans="1:19" s="2" customFormat="1" x14ac:dyDescent="0.25">
      <c r="A350" s="23"/>
      <c r="B350" s="161" t="s">
        <v>653</v>
      </c>
      <c r="C350" s="161">
        <v>265455</v>
      </c>
      <c r="D350" s="440"/>
      <c r="F350" s="1"/>
      <c r="G350" s="1"/>
      <c r="H350" s="1"/>
      <c r="I350" s="1"/>
      <c r="J350" s="1"/>
      <c r="K350" s="1"/>
      <c r="L350" s="405"/>
      <c r="M350" s="405"/>
      <c r="N350" s="1"/>
      <c r="O350" s="406"/>
      <c r="P350" s="429"/>
      <c r="R350" s="104"/>
      <c r="S350" s="104"/>
    </row>
    <row r="351" spans="1:19" s="2" customFormat="1" x14ac:dyDescent="0.25">
      <c r="A351" s="23"/>
      <c r="B351" s="161" t="s">
        <v>129</v>
      </c>
      <c r="C351" s="161">
        <v>1500000</v>
      </c>
      <c r="D351" s="440"/>
      <c r="F351" s="1"/>
      <c r="G351" s="1"/>
      <c r="H351" s="1"/>
      <c r="I351" s="1"/>
      <c r="J351" s="1"/>
      <c r="K351" s="1"/>
      <c r="L351" s="405"/>
      <c r="M351" s="405"/>
      <c r="N351" s="1"/>
      <c r="O351" s="406"/>
      <c r="P351" s="429"/>
      <c r="R351" s="104"/>
      <c r="S351" s="104"/>
    </row>
    <row r="352" spans="1:19" s="2" customFormat="1" x14ac:dyDescent="0.25">
      <c r="A352" s="23"/>
      <c r="B352" s="161" t="s">
        <v>132</v>
      </c>
      <c r="C352" s="161">
        <v>9152994</v>
      </c>
      <c r="D352" s="440"/>
      <c r="F352" s="1"/>
      <c r="G352" s="1"/>
      <c r="H352" s="1"/>
      <c r="I352" s="1"/>
      <c r="J352" s="1"/>
      <c r="K352" s="1"/>
      <c r="L352" s="405"/>
      <c r="M352" s="405"/>
      <c r="N352" s="1"/>
      <c r="O352" s="406"/>
      <c r="P352" s="429"/>
      <c r="R352" s="104"/>
      <c r="S352" s="104"/>
    </row>
    <row r="353" spans="1:21" s="2" customFormat="1" x14ac:dyDescent="0.25">
      <c r="A353" s="23"/>
      <c r="B353" s="161" t="s">
        <v>135</v>
      </c>
      <c r="C353" s="161">
        <v>160000</v>
      </c>
      <c r="D353" s="440"/>
      <c r="F353" s="1"/>
      <c r="G353" s="1"/>
      <c r="H353" s="1"/>
      <c r="I353" s="1"/>
      <c r="J353" s="1"/>
      <c r="K353" s="1"/>
      <c r="L353" s="405"/>
      <c r="M353" s="405"/>
      <c r="N353" s="1"/>
      <c r="O353" s="406"/>
      <c r="P353" s="429"/>
      <c r="R353" s="104"/>
      <c r="S353" s="104"/>
    </row>
    <row r="354" spans="1:21" s="2" customFormat="1" x14ac:dyDescent="0.25">
      <c r="A354" s="23"/>
      <c r="B354" s="161" t="s">
        <v>366</v>
      </c>
      <c r="C354" s="161">
        <v>285955</v>
      </c>
      <c r="D354" s="440"/>
      <c r="F354" s="1"/>
      <c r="G354" s="1"/>
      <c r="H354" s="1"/>
      <c r="I354" s="1"/>
      <c r="J354" s="1"/>
      <c r="K354" s="1"/>
      <c r="L354" s="405"/>
      <c r="M354" s="405"/>
      <c r="N354" s="1"/>
      <c r="O354" s="406"/>
      <c r="P354" s="429"/>
      <c r="R354" s="104"/>
      <c r="S354" s="104"/>
    </row>
    <row r="355" spans="1:21" s="2" customFormat="1" x14ac:dyDescent="0.25">
      <c r="A355" s="23"/>
      <c r="B355" s="161" t="s">
        <v>158</v>
      </c>
      <c r="C355" s="161">
        <v>453831</v>
      </c>
      <c r="D355" s="440"/>
      <c r="F355" s="1"/>
      <c r="G355" s="1"/>
      <c r="H355" s="1"/>
      <c r="I355" s="1"/>
      <c r="J355" s="1"/>
      <c r="K355" s="1"/>
      <c r="L355" s="405"/>
      <c r="M355" s="405"/>
      <c r="N355" s="1"/>
      <c r="O355" s="406"/>
      <c r="P355" s="429"/>
      <c r="R355" s="104"/>
      <c r="S355" s="104"/>
    </row>
    <row r="356" spans="1:21" s="2" customFormat="1" x14ac:dyDescent="0.25">
      <c r="A356" s="23"/>
      <c r="B356" s="161" t="s">
        <v>654</v>
      </c>
      <c r="C356" s="161">
        <v>14291976</v>
      </c>
      <c r="D356" s="440"/>
      <c r="F356" s="1"/>
      <c r="G356" s="1"/>
      <c r="H356" s="1"/>
      <c r="I356" s="1"/>
      <c r="J356" s="1"/>
      <c r="K356" s="1"/>
      <c r="L356" s="405"/>
      <c r="M356" s="405"/>
      <c r="N356" s="1"/>
      <c r="O356" s="406"/>
      <c r="P356" s="429"/>
      <c r="R356" s="104"/>
      <c r="S356" s="104"/>
    </row>
    <row r="357" spans="1:21" s="2" customFormat="1" x14ac:dyDescent="0.25">
      <c r="A357" s="23"/>
      <c r="B357" s="160" t="s">
        <v>161</v>
      </c>
      <c r="C357" s="160">
        <v>1788767</v>
      </c>
      <c r="D357" s="440"/>
      <c r="F357" s="1"/>
      <c r="G357" s="1"/>
      <c r="H357" s="1"/>
      <c r="I357" s="1"/>
      <c r="J357" s="1"/>
      <c r="K357" s="1"/>
      <c r="L357" s="405"/>
      <c r="M357" s="405"/>
      <c r="N357" s="1"/>
      <c r="O357" s="406"/>
      <c r="P357" s="429"/>
      <c r="R357" s="104"/>
      <c r="S357" s="104"/>
    </row>
    <row r="358" spans="1:21" s="2" customFormat="1" x14ac:dyDescent="0.25">
      <c r="A358" s="23"/>
      <c r="B358" s="160" t="s">
        <v>164</v>
      </c>
      <c r="C358" s="160">
        <v>1788767</v>
      </c>
      <c r="D358" s="440"/>
      <c r="F358" s="1"/>
      <c r="G358" s="1"/>
      <c r="H358" s="1"/>
      <c r="I358" s="1"/>
      <c r="J358" s="1"/>
      <c r="K358" s="1"/>
      <c r="L358" s="405"/>
      <c r="M358" s="405"/>
      <c r="N358" s="1"/>
      <c r="O358" s="406"/>
      <c r="P358" s="429"/>
      <c r="R358" s="104"/>
      <c r="S358" s="104"/>
    </row>
    <row r="359" spans="1:21" s="2" customFormat="1" x14ac:dyDescent="0.25">
      <c r="A359" s="23"/>
      <c r="B359" s="161" t="s">
        <v>161</v>
      </c>
      <c r="C359" s="161">
        <v>1788767</v>
      </c>
      <c r="D359" s="440"/>
      <c r="F359" s="1"/>
      <c r="G359" s="1"/>
      <c r="H359" s="1"/>
      <c r="I359" s="1"/>
      <c r="J359" s="1"/>
      <c r="K359" s="1"/>
      <c r="L359" s="405"/>
      <c r="M359" s="405"/>
      <c r="N359" s="1"/>
      <c r="O359" s="406"/>
      <c r="P359" s="429"/>
      <c r="R359" s="104"/>
      <c r="S359" s="104"/>
    </row>
    <row r="360" spans="1:21" s="2" customFormat="1" x14ac:dyDescent="0.25">
      <c r="A360" s="23"/>
      <c r="B360" s="160" t="s">
        <v>171</v>
      </c>
      <c r="C360" s="160">
        <v>2607980</v>
      </c>
      <c r="D360" s="440"/>
      <c r="F360" s="1"/>
      <c r="G360" s="1"/>
      <c r="H360" s="1"/>
      <c r="I360" s="1"/>
      <c r="J360" s="1"/>
      <c r="K360" s="1"/>
      <c r="L360" s="405"/>
      <c r="M360" s="405"/>
      <c r="N360" s="1"/>
      <c r="O360" s="406"/>
      <c r="P360" s="429"/>
      <c r="R360" s="104"/>
      <c r="S360" s="104"/>
    </row>
    <row r="361" spans="1:21" s="2" customFormat="1" x14ac:dyDescent="0.25">
      <c r="A361" s="396"/>
      <c r="B361" s="160" t="s">
        <v>171</v>
      </c>
      <c r="C361" s="160">
        <v>2607980</v>
      </c>
      <c r="D361" s="440"/>
      <c r="F361" s="1"/>
      <c r="G361" s="1"/>
      <c r="H361" s="1"/>
      <c r="I361" s="1"/>
      <c r="J361" s="1"/>
      <c r="K361" s="1"/>
      <c r="L361" s="405"/>
      <c r="M361" s="405"/>
      <c r="N361" s="1"/>
      <c r="O361" s="406"/>
      <c r="P361" s="429"/>
      <c r="R361" s="104"/>
      <c r="S361" s="104"/>
    </row>
    <row r="362" spans="1:21" s="2" customFormat="1" x14ac:dyDescent="0.25">
      <c r="A362" s="23"/>
      <c r="B362" s="161" t="s">
        <v>175</v>
      </c>
      <c r="C362" s="161">
        <v>-1099407</v>
      </c>
      <c r="D362" s="440"/>
      <c r="F362" s="1"/>
      <c r="G362" s="1"/>
      <c r="H362" s="1"/>
      <c r="I362" s="1"/>
      <c r="J362" s="1"/>
      <c r="K362" s="1"/>
      <c r="L362" s="405"/>
      <c r="M362" s="405"/>
      <c r="N362" s="1"/>
      <c r="O362" s="406"/>
      <c r="P362" s="429"/>
      <c r="R362" s="104"/>
      <c r="S362" s="104"/>
    </row>
    <row r="363" spans="1:21" s="2" customFormat="1" x14ac:dyDescent="0.25">
      <c r="A363" s="23"/>
      <c r="B363" s="161" t="s">
        <v>177</v>
      </c>
      <c r="C363" s="161">
        <v>3707388</v>
      </c>
      <c r="D363" s="440"/>
      <c r="F363" s="1"/>
      <c r="G363" s="1"/>
      <c r="H363" s="1"/>
      <c r="I363" s="1"/>
      <c r="J363" s="1"/>
      <c r="K363" s="1"/>
      <c r="L363" s="405"/>
      <c r="M363" s="405"/>
      <c r="N363" s="1"/>
      <c r="O363" s="406"/>
      <c r="P363" s="429"/>
      <c r="R363" s="104"/>
      <c r="S363" s="104"/>
    </row>
    <row r="364" spans="1:21" s="2" customFormat="1" x14ac:dyDescent="0.25">
      <c r="A364" s="23"/>
      <c r="B364" s="160" t="s">
        <v>180</v>
      </c>
      <c r="C364" s="160">
        <v>51502351</v>
      </c>
      <c r="D364" s="440"/>
      <c r="F364" s="1"/>
      <c r="G364" s="1"/>
      <c r="H364" s="1"/>
      <c r="I364" s="1"/>
      <c r="J364" s="1"/>
      <c r="K364" s="1"/>
      <c r="L364" s="405"/>
      <c r="M364" s="405"/>
      <c r="N364" s="1"/>
      <c r="O364" s="406"/>
      <c r="P364" s="429"/>
      <c r="R364" s="104"/>
      <c r="S364" s="104"/>
    </row>
    <row r="365" spans="1:21" s="2" customFormat="1" x14ac:dyDescent="0.25">
      <c r="A365" s="23"/>
      <c r="B365" s="160" t="s">
        <v>180</v>
      </c>
      <c r="C365" s="160">
        <v>51502351</v>
      </c>
      <c r="D365" s="440"/>
      <c r="F365" s="1"/>
      <c r="G365" s="1"/>
      <c r="H365" s="1"/>
      <c r="I365" s="1"/>
      <c r="J365" s="1"/>
      <c r="K365" s="1"/>
      <c r="L365" s="405"/>
      <c r="M365" s="405"/>
      <c r="N365" s="1"/>
      <c r="O365" s="406"/>
      <c r="P365" s="429"/>
      <c r="R365" s="104"/>
      <c r="S365" s="104"/>
    </row>
    <row r="366" spans="1:21" s="2" customFormat="1" x14ac:dyDescent="0.25">
      <c r="A366" s="23"/>
      <c r="B366" s="161" t="s">
        <v>187</v>
      </c>
      <c r="C366" s="161">
        <v>51502351</v>
      </c>
      <c r="D366" s="440"/>
      <c r="F366" s="1"/>
      <c r="G366" s="1"/>
      <c r="H366" s="1"/>
      <c r="I366" s="1"/>
      <c r="J366" s="1"/>
      <c r="K366" s="1"/>
      <c r="L366" s="405"/>
      <c r="M366" s="405"/>
      <c r="N366" s="1"/>
      <c r="O366" s="406"/>
      <c r="P366" s="429"/>
      <c r="R366" s="104"/>
      <c r="S366" s="104"/>
    </row>
    <row r="367" spans="1:21" s="2" customFormat="1" x14ac:dyDescent="0.25">
      <c r="A367" s="23"/>
      <c r="B367" s="154" t="s">
        <v>655</v>
      </c>
      <c r="C367" s="453">
        <f>+C294-C311</f>
        <v>-101556284</v>
      </c>
      <c r="F367" s="1"/>
      <c r="G367" s="1"/>
      <c r="H367" s="1"/>
      <c r="I367" s="1"/>
      <c r="J367" s="1"/>
      <c r="K367" s="1"/>
      <c r="L367" s="405"/>
      <c r="M367" s="405"/>
      <c r="N367" s="1"/>
      <c r="O367" s="406"/>
      <c r="P367" s="429"/>
      <c r="R367" s="104"/>
      <c r="S367" s="104"/>
    </row>
    <row r="368" spans="1:21" s="2" customFormat="1" x14ac:dyDescent="0.25">
      <c r="A368" s="23"/>
      <c r="B368" s="20"/>
      <c r="C368" s="454"/>
      <c r="H368" s="1"/>
      <c r="I368" s="1"/>
      <c r="J368" s="1"/>
      <c r="K368" s="1"/>
      <c r="L368" s="1"/>
      <c r="M368" s="1"/>
      <c r="N368" s="405"/>
      <c r="O368" s="405"/>
      <c r="P368" s="1"/>
      <c r="Q368" s="406"/>
      <c r="R368" s="429"/>
      <c r="T368" s="104"/>
      <c r="U368" s="104"/>
    </row>
    <row r="369" spans="1:21" s="2" customFormat="1" x14ac:dyDescent="0.25">
      <c r="A369" s="23" t="s">
        <v>371</v>
      </c>
      <c r="B369" s="20"/>
      <c r="C369" s="160"/>
      <c r="H369" s="1"/>
      <c r="I369" s="1"/>
      <c r="J369" s="1"/>
      <c r="K369" s="1"/>
      <c r="L369" s="1"/>
      <c r="M369" s="1"/>
      <c r="N369" s="405"/>
      <c r="O369" s="405"/>
      <c r="P369" s="1"/>
      <c r="Q369" s="406"/>
      <c r="R369" s="429"/>
      <c r="T369" s="104"/>
      <c r="U369" s="104"/>
    </row>
    <row r="370" spans="1:21" s="2" customFormat="1" x14ac:dyDescent="0.25">
      <c r="B370" s="1"/>
      <c r="H370" s="1"/>
      <c r="I370" s="1"/>
      <c r="J370" s="1"/>
      <c r="K370" s="1"/>
      <c r="L370" s="1"/>
      <c r="M370" s="1"/>
      <c r="N370" s="405"/>
      <c r="O370" s="405"/>
      <c r="P370" s="1"/>
      <c r="Q370" s="406"/>
      <c r="R370" s="429"/>
      <c r="T370" s="104"/>
      <c r="U370" s="104"/>
    </row>
    <row r="371" spans="1:21" s="2" customFormat="1" x14ac:dyDescent="0.25">
      <c r="A371" s="23" t="s">
        <v>372</v>
      </c>
      <c r="B371" s="1"/>
      <c r="H371" s="1"/>
      <c r="I371" s="1"/>
      <c r="J371" s="1"/>
      <c r="K371" s="1"/>
      <c r="L371" s="1"/>
      <c r="M371" s="1"/>
      <c r="N371" s="405"/>
      <c r="O371" s="405"/>
      <c r="P371" s="1"/>
      <c r="Q371" s="406"/>
      <c r="R371" s="429"/>
      <c r="T371" s="104"/>
      <c r="U371" s="104"/>
    </row>
    <row r="372" spans="1:21" s="2" customFormat="1" x14ac:dyDescent="0.25">
      <c r="A372" s="23"/>
      <c r="B372" s="1" t="s">
        <v>533</v>
      </c>
      <c r="H372" s="1"/>
      <c r="I372" s="1"/>
      <c r="J372" s="1"/>
      <c r="K372" s="1"/>
      <c r="L372" s="1"/>
      <c r="M372" s="1"/>
      <c r="N372" s="405"/>
      <c r="O372" s="405"/>
      <c r="P372" s="1"/>
      <c r="Q372" s="406"/>
      <c r="R372" s="429"/>
      <c r="T372" s="104"/>
      <c r="U372" s="104"/>
    </row>
    <row r="373" spans="1:21" s="2" customFormat="1" x14ac:dyDescent="0.25">
      <c r="A373" s="23"/>
      <c r="B373" s="1"/>
      <c r="H373" s="1"/>
      <c r="I373" s="1"/>
      <c r="J373" s="1"/>
      <c r="K373" s="1"/>
      <c r="L373" s="1"/>
      <c r="M373" s="1"/>
      <c r="N373" s="405"/>
      <c r="O373" s="405"/>
      <c r="P373" s="1"/>
      <c r="Q373" s="406"/>
      <c r="R373" s="429"/>
      <c r="T373" s="104"/>
      <c r="U373" s="104"/>
    </row>
    <row r="374" spans="1:21" s="2" customFormat="1" x14ac:dyDescent="0.25">
      <c r="A374" s="23" t="s">
        <v>374</v>
      </c>
      <c r="B374" s="1"/>
      <c r="H374" s="1"/>
      <c r="I374" s="1"/>
      <c r="J374" s="1"/>
      <c r="K374" s="1"/>
      <c r="L374" s="1"/>
      <c r="M374" s="1"/>
      <c r="N374" s="405"/>
      <c r="O374" s="405"/>
      <c r="P374" s="1"/>
      <c r="Q374" s="406"/>
      <c r="R374" s="429"/>
      <c r="T374" s="104"/>
      <c r="U374" s="104"/>
    </row>
    <row r="375" spans="1:21" s="2" customFormat="1" x14ac:dyDescent="0.25">
      <c r="A375" s="23"/>
      <c r="B375" s="1" t="s">
        <v>533</v>
      </c>
      <c r="H375" s="1"/>
      <c r="I375" s="1"/>
      <c r="J375" s="1"/>
      <c r="K375" s="1"/>
      <c r="L375" s="1"/>
      <c r="M375" s="1"/>
      <c r="N375" s="405"/>
      <c r="O375" s="405"/>
      <c r="P375" s="1"/>
      <c r="Q375" s="406"/>
      <c r="R375" s="429"/>
      <c r="T375" s="104"/>
      <c r="U375" s="104"/>
    </row>
    <row r="376" spans="1:21" s="2" customFormat="1" x14ac:dyDescent="0.25">
      <c r="A376" s="23"/>
      <c r="B376" s="1"/>
      <c r="H376" s="1"/>
      <c r="I376" s="1"/>
      <c r="J376" s="1"/>
      <c r="K376" s="1"/>
      <c r="L376" s="1"/>
      <c r="M376" s="1"/>
      <c r="N376" s="405"/>
      <c r="O376" s="405"/>
      <c r="P376" s="1"/>
      <c r="Q376" s="406"/>
      <c r="R376" s="429"/>
      <c r="T376" s="104"/>
      <c r="U376" s="104"/>
    </row>
    <row r="377" spans="1:21" s="2" customFormat="1" x14ac:dyDescent="0.25">
      <c r="A377" s="23" t="s">
        <v>376</v>
      </c>
      <c r="B377" s="1"/>
      <c r="H377" s="1"/>
      <c r="I377" s="1"/>
      <c r="J377" s="1"/>
      <c r="K377" s="1"/>
      <c r="L377" s="1"/>
      <c r="M377" s="1"/>
      <c r="N377" s="405"/>
      <c r="O377" s="405"/>
      <c r="P377" s="1"/>
      <c r="Q377" s="406"/>
      <c r="R377" s="429"/>
      <c r="T377" s="104"/>
      <c r="U377" s="104"/>
    </row>
    <row r="378" spans="1:21" s="2" customFormat="1" ht="42.6" customHeight="1" x14ac:dyDescent="0.25">
      <c r="A378" s="23"/>
      <c r="B378" s="219" t="s">
        <v>377</v>
      </c>
      <c r="C378" s="219"/>
      <c r="H378" s="1"/>
      <c r="I378" s="1"/>
      <c r="J378" s="1"/>
      <c r="K378" s="1"/>
      <c r="L378" s="1"/>
      <c r="M378" s="1"/>
      <c r="N378" s="405"/>
      <c r="O378" s="405"/>
      <c r="P378" s="1"/>
      <c r="Q378" s="406"/>
      <c r="R378" s="429"/>
      <c r="T378" s="104"/>
      <c r="U378" s="104"/>
    </row>
    <row r="379" spans="1:21" s="2" customFormat="1" x14ac:dyDescent="0.25">
      <c r="A379" s="23"/>
      <c r="B379" s="1"/>
      <c r="H379" s="1"/>
      <c r="I379" s="1"/>
      <c r="J379" s="1"/>
      <c r="K379" s="1"/>
      <c r="L379" s="1"/>
      <c r="M379" s="1"/>
      <c r="N379" s="405"/>
      <c r="O379" s="405"/>
      <c r="P379" s="1"/>
      <c r="Q379" s="406"/>
      <c r="R379" s="429"/>
      <c r="T379" s="104"/>
      <c r="U379" s="104"/>
    </row>
    <row r="380" spans="1:21" s="2" customFormat="1" x14ac:dyDescent="0.25">
      <c r="A380" s="23"/>
      <c r="B380" s="1"/>
      <c r="H380" s="1"/>
      <c r="I380" s="1"/>
      <c r="J380" s="1"/>
      <c r="K380" s="1"/>
      <c r="L380" s="1"/>
      <c r="M380" s="1"/>
      <c r="N380" s="405"/>
      <c r="O380" s="405"/>
      <c r="P380" s="1"/>
      <c r="Q380" s="406"/>
      <c r="R380" s="429"/>
      <c r="T380" s="104"/>
      <c r="U380" s="104"/>
    </row>
    <row r="381" spans="1:21" s="2" customFormat="1" x14ac:dyDescent="0.25">
      <c r="A381" s="23"/>
      <c r="B381" s="181"/>
      <c r="C381" s="181"/>
      <c r="H381" s="1"/>
      <c r="I381" s="1"/>
      <c r="J381" s="1"/>
      <c r="K381" s="1"/>
      <c r="L381" s="1"/>
      <c r="M381" s="1"/>
      <c r="N381" s="405"/>
      <c r="O381" s="405"/>
      <c r="P381" s="1"/>
      <c r="Q381" s="406"/>
      <c r="R381" s="429"/>
      <c r="T381" s="104"/>
      <c r="U381" s="104"/>
    </row>
    <row r="382" spans="1:21" s="2" customFormat="1" x14ac:dyDescent="0.25">
      <c r="A382" s="23"/>
      <c r="B382" s="176"/>
      <c r="C382" s="176"/>
      <c r="H382" s="1"/>
      <c r="I382" s="1"/>
      <c r="J382" s="1"/>
      <c r="K382" s="1"/>
      <c r="L382" s="1"/>
      <c r="M382" s="1"/>
      <c r="N382" s="405"/>
      <c r="O382" s="405"/>
      <c r="P382" s="1"/>
      <c r="Q382" s="406"/>
      <c r="R382" s="429"/>
      <c r="T382" s="104"/>
      <c r="U382" s="104"/>
    </row>
    <row r="383" spans="1:21" s="2" customFormat="1" x14ac:dyDescent="0.25">
      <c r="A383" s="23"/>
      <c r="B383" s="176"/>
      <c r="C383" s="176"/>
      <c r="H383" s="1"/>
      <c r="I383" s="1"/>
      <c r="J383" s="1"/>
      <c r="K383" s="1"/>
      <c r="L383" s="1"/>
      <c r="M383" s="1"/>
      <c r="N383" s="405"/>
      <c r="O383" s="405"/>
      <c r="P383" s="1"/>
      <c r="Q383" s="406"/>
      <c r="R383" s="429"/>
      <c r="T383" s="104"/>
      <c r="U383" s="104"/>
    </row>
    <row r="384" spans="1:21" s="2" customFormat="1" x14ac:dyDescent="0.25">
      <c r="A384" s="23"/>
      <c r="B384" s="176"/>
      <c r="C384" s="176"/>
      <c r="H384" s="1"/>
      <c r="I384" s="1"/>
      <c r="J384" s="1"/>
      <c r="K384" s="1"/>
      <c r="L384" s="1"/>
      <c r="M384" s="1"/>
      <c r="N384" s="405"/>
      <c r="O384" s="405"/>
      <c r="P384" s="1"/>
      <c r="Q384" s="406"/>
      <c r="R384" s="429"/>
      <c r="T384" s="104"/>
      <c r="U384" s="104"/>
    </row>
    <row r="385" spans="1:21" s="2" customFormat="1" x14ac:dyDescent="0.25">
      <c r="A385" s="23"/>
      <c r="B385" s="166"/>
      <c r="C385" s="165"/>
      <c r="H385" s="1"/>
      <c r="I385" s="1"/>
      <c r="J385" s="1"/>
      <c r="K385" s="1"/>
      <c r="L385" s="1"/>
      <c r="M385" s="1"/>
      <c r="N385" s="405"/>
      <c r="O385" s="405"/>
      <c r="P385" s="1"/>
      <c r="Q385" s="406"/>
      <c r="R385" s="429"/>
      <c r="T385" s="104"/>
      <c r="U385" s="104"/>
    </row>
    <row r="386" spans="1:21" s="2" customFormat="1" x14ac:dyDescent="0.25">
      <c r="A386" s="23"/>
      <c r="B386" s="166"/>
      <c r="C386" s="165"/>
      <c r="H386" s="1"/>
      <c r="I386" s="1"/>
      <c r="J386" s="1"/>
      <c r="K386" s="1"/>
      <c r="L386" s="1"/>
      <c r="M386" s="1"/>
      <c r="N386" s="405"/>
      <c r="O386" s="405"/>
      <c r="P386" s="1"/>
      <c r="Q386" s="406"/>
      <c r="R386" s="429"/>
      <c r="T386" s="104"/>
      <c r="U386" s="104"/>
    </row>
    <row r="387" spans="1:21" x14ac:dyDescent="0.25">
      <c r="B387" s="166"/>
      <c r="C387" s="165"/>
    </row>
    <row r="388" spans="1:21" s="2" customFormat="1" x14ac:dyDescent="0.25">
      <c r="B388" s="166"/>
      <c r="C388" s="165"/>
      <c r="H388" s="1"/>
      <c r="I388" s="1"/>
      <c r="J388" s="1"/>
      <c r="K388" s="1"/>
      <c r="L388" s="1"/>
      <c r="M388" s="1"/>
      <c r="N388" s="405"/>
      <c r="O388" s="405"/>
      <c r="P388" s="1"/>
      <c r="Q388" s="406"/>
      <c r="R388" s="429"/>
      <c r="T388" s="104"/>
      <c r="U388" s="104"/>
    </row>
    <row r="389" spans="1:21" x14ac:dyDescent="0.25">
      <c r="B389" s="166"/>
      <c r="C389" s="165"/>
    </row>
    <row r="390" spans="1:21" s="2" customFormat="1" x14ac:dyDescent="0.25">
      <c r="B390" s="166"/>
      <c r="C390" s="165"/>
      <c r="H390" s="1"/>
      <c r="I390" s="1"/>
      <c r="J390" s="1"/>
      <c r="K390" s="1"/>
      <c r="L390" s="1"/>
      <c r="M390" s="1"/>
      <c r="N390" s="405"/>
      <c r="O390" s="405"/>
      <c r="P390" s="1"/>
      <c r="Q390" s="406"/>
      <c r="R390" s="429"/>
      <c r="T390" s="104"/>
      <c r="U390" s="104"/>
    </row>
    <row r="391" spans="1:21" s="2" customFormat="1" x14ac:dyDescent="0.25">
      <c r="A391" s="24"/>
      <c r="B391" s="166"/>
      <c r="C391" s="165"/>
      <c r="H391" s="1"/>
      <c r="I391" s="1"/>
      <c r="J391" s="1"/>
      <c r="K391" s="1"/>
      <c r="L391" s="1"/>
      <c r="M391" s="1"/>
      <c r="N391" s="405"/>
      <c r="O391" s="405"/>
      <c r="P391" s="1"/>
      <c r="Q391" s="406"/>
      <c r="R391" s="429"/>
      <c r="T391" s="104"/>
      <c r="U391" s="104"/>
    </row>
    <row r="392" spans="1:21" s="2" customFormat="1" x14ac:dyDescent="0.25">
      <c r="A392" s="1"/>
      <c r="B392" s="166"/>
      <c r="C392" s="165"/>
      <c r="H392" s="1"/>
      <c r="I392" s="1"/>
      <c r="J392" s="1"/>
      <c r="K392" s="1"/>
      <c r="L392" s="1"/>
      <c r="M392" s="1"/>
      <c r="N392" s="405"/>
      <c r="O392" s="405"/>
      <c r="P392" s="1"/>
      <c r="Q392" s="406"/>
      <c r="R392" s="429"/>
      <c r="T392" s="104"/>
      <c r="U392" s="104"/>
    </row>
    <row r="393" spans="1:21" s="2" customFormat="1" x14ac:dyDescent="0.25">
      <c r="B393" s="166"/>
      <c r="C393" s="165"/>
      <c r="H393" s="1"/>
      <c r="I393" s="1"/>
      <c r="J393" s="1"/>
      <c r="K393" s="1"/>
      <c r="L393" s="1"/>
      <c r="M393" s="1"/>
      <c r="N393" s="405"/>
      <c r="O393" s="405"/>
      <c r="P393" s="1"/>
      <c r="Q393" s="406"/>
      <c r="R393" s="429"/>
      <c r="T393" s="104"/>
      <c r="U393" s="104"/>
    </row>
    <row r="394" spans="1:21" s="2" customFormat="1" x14ac:dyDescent="0.25">
      <c r="A394" s="24"/>
      <c r="B394" s="166"/>
      <c r="C394" s="165"/>
      <c r="H394" s="1"/>
      <c r="I394" s="1"/>
      <c r="J394" s="1"/>
      <c r="K394" s="1"/>
      <c r="L394" s="1"/>
      <c r="M394" s="1"/>
      <c r="N394" s="405"/>
      <c r="O394" s="405"/>
      <c r="P394" s="1"/>
      <c r="Q394" s="406"/>
      <c r="R394" s="429"/>
      <c r="T394" s="104"/>
      <c r="U394" s="104"/>
    </row>
    <row r="395" spans="1:21" x14ac:dyDescent="0.25">
      <c r="B395" s="166"/>
      <c r="C395" s="165"/>
    </row>
    <row r="396" spans="1:21" s="2" customFormat="1" x14ac:dyDescent="0.25">
      <c r="B396" s="166"/>
      <c r="C396" s="165"/>
      <c r="H396" s="1"/>
      <c r="I396" s="1"/>
      <c r="J396" s="1"/>
      <c r="K396" s="1"/>
      <c r="L396" s="1"/>
      <c r="M396" s="1"/>
      <c r="N396" s="405"/>
      <c r="O396" s="405"/>
      <c r="P396" s="1"/>
      <c r="Q396" s="406"/>
      <c r="R396" s="429"/>
      <c r="T396" s="104"/>
      <c r="U396" s="104"/>
    </row>
    <row r="397" spans="1:21" ht="41.4" customHeight="1" x14ac:dyDescent="0.25">
      <c r="B397" s="166"/>
      <c r="C397" s="165"/>
    </row>
    <row r="398" spans="1:21" s="2" customFormat="1" ht="12.75" customHeight="1" x14ac:dyDescent="0.25">
      <c r="A398" s="19"/>
      <c r="B398" s="166"/>
      <c r="C398" s="165"/>
      <c r="E398" s="176"/>
      <c r="H398" s="1"/>
      <c r="I398" s="1"/>
      <c r="J398" s="1"/>
      <c r="K398" s="1"/>
      <c r="L398" s="1"/>
      <c r="M398" s="1"/>
      <c r="N398" s="405"/>
      <c r="O398" s="405"/>
      <c r="P398" s="1"/>
      <c r="Q398" s="406"/>
      <c r="R398" s="429"/>
      <c r="T398" s="104"/>
      <c r="U398" s="104"/>
    </row>
    <row r="399" spans="1:21" s="2" customFormat="1" ht="12.75" customHeight="1" x14ac:dyDescent="0.25">
      <c r="A399" s="166"/>
      <c r="B399" s="166"/>
      <c r="C399" s="165"/>
      <c r="E399" s="176"/>
      <c r="H399" s="1"/>
      <c r="I399" s="1"/>
      <c r="J399" s="1"/>
      <c r="K399" s="1"/>
      <c r="L399" s="1"/>
      <c r="M399" s="1"/>
      <c r="N399" s="405"/>
      <c r="O399" s="405"/>
      <c r="P399" s="1"/>
      <c r="Q399" s="406"/>
      <c r="R399" s="429"/>
      <c r="T399" s="104"/>
      <c r="U399" s="104"/>
    </row>
    <row r="400" spans="1:21" s="2" customFormat="1" ht="12.75" customHeight="1" x14ac:dyDescent="0.25">
      <c r="A400" s="166"/>
      <c r="B400" s="166"/>
      <c r="C400" s="165"/>
      <c r="E400" s="176"/>
      <c r="F400" s="176"/>
      <c r="H400" s="1"/>
      <c r="I400" s="1"/>
      <c r="J400" s="1"/>
      <c r="K400" s="1"/>
      <c r="L400" s="1"/>
      <c r="M400" s="1"/>
      <c r="N400" s="405"/>
      <c r="O400" s="405"/>
      <c r="P400" s="1"/>
      <c r="Q400" s="406"/>
      <c r="R400" s="429"/>
      <c r="T400" s="104"/>
      <c r="U400" s="104"/>
    </row>
    <row r="401" spans="1:21" s="2" customFormat="1" x14ac:dyDescent="0.25">
      <c r="A401" s="166"/>
      <c r="B401" s="166"/>
      <c r="C401" s="165"/>
      <c r="D401" s="176"/>
      <c r="E401" s="176"/>
      <c r="F401" s="176"/>
      <c r="H401" s="1"/>
      <c r="I401" s="1"/>
      <c r="J401" s="1"/>
      <c r="K401" s="1"/>
      <c r="L401" s="1"/>
      <c r="M401" s="1"/>
      <c r="N401" s="405"/>
      <c r="O401" s="405"/>
      <c r="P401" s="1"/>
      <c r="Q401" s="406"/>
      <c r="R401" s="429"/>
      <c r="T401" s="104"/>
      <c r="U401" s="104"/>
    </row>
    <row r="402" spans="1:21" s="2" customFormat="1" x14ac:dyDescent="0.25">
      <c r="A402" s="166"/>
      <c r="B402" s="166"/>
      <c r="C402" s="165"/>
      <c r="D402" s="176"/>
      <c r="E402" s="165"/>
      <c r="F402" s="176"/>
      <c r="H402" s="1"/>
      <c r="I402" s="1"/>
      <c r="J402" s="1"/>
      <c r="K402" s="1"/>
      <c r="L402" s="1"/>
      <c r="M402" s="1"/>
      <c r="N402" s="405"/>
      <c r="O402" s="405"/>
      <c r="P402" s="1"/>
      <c r="Q402" s="406"/>
      <c r="R402" s="429"/>
      <c r="T402" s="104"/>
      <c r="U402" s="104"/>
    </row>
    <row r="403" spans="1:21" s="2" customFormat="1" x14ac:dyDescent="0.25">
      <c r="A403" s="166"/>
      <c r="B403" s="166"/>
      <c r="C403" s="165"/>
      <c r="D403" s="176"/>
      <c r="E403" s="165"/>
      <c r="F403" s="176"/>
      <c r="H403" s="1"/>
      <c r="I403" s="1"/>
      <c r="J403" s="1"/>
      <c r="K403" s="1"/>
      <c r="L403" s="1"/>
      <c r="M403" s="1"/>
      <c r="N403" s="405"/>
      <c r="O403" s="405"/>
      <c r="P403" s="1"/>
      <c r="Q403" s="406"/>
      <c r="R403" s="429"/>
      <c r="T403" s="104"/>
      <c r="U403" s="104"/>
    </row>
    <row r="404" spans="1:21" s="2" customFormat="1" x14ac:dyDescent="0.25">
      <c r="A404" s="166"/>
      <c r="B404" s="166"/>
      <c r="C404" s="165"/>
      <c r="D404" s="176"/>
      <c r="E404" s="165"/>
      <c r="F404" s="165"/>
      <c r="H404" s="1"/>
      <c r="I404" s="1"/>
      <c r="J404" s="1"/>
      <c r="K404" s="1"/>
      <c r="L404" s="1"/>
      <c r="M404" s="1"/>
      <c r="N404" s="405"/>
      <c r="O404" s="405"/>
      <c r="P404" s="1"/>
      <c r="Q404" s="406"/>
      <c r="R404" s="429"/>
      <c r="T404" s="104"/>
      <c r="U404" s="104"/>
    </row>
    <row r="405" spans="1:21" s="2" customFormat="1" x14ac:dyDescent="0.25">
      <c r="A405" s="166"/>
      <c r="B405" s="166"/>
      <c r="C405" s="165"/>
      <c r="D405" s="165"/>
      <c r="E405" s="165"/>
      <c r="F405" s="165"/>
      <c r="H405" s="1"/>
      <c r="I405" s="1"/>
      <c r="J405" s="1"/>
      <c r="K405" s="1"/>
      <c r="L405" s="1"/>
      <c r="M405" s="1"/>
      <c r="N405" s="405"/>
      <c r="O405" s="405"/>
      <c r="P405" s="1"/>
      <c r="Q405" s="406"/>
      <c r="R405" s="429"/>
      <c r="T405" s="104"/>
      <c r="U405" s="104"/>
    </row>
    <row r="406" spans="1:21" s="2" customFormat="1" x14ac:dyDescent="0.25">
      <c r="A406" s="166"/>
      <c r="B406" s="166"/>
      <c r="C406" s="165"/>
      <c r="D406" s="165"/>
      <c r="E406" s="165"/>
      <c r="F406" s="165"/>
      <c r="H406" s="1"/>
      <c r="I406" s="1"/>
      <c r="J406" s="1"/>
      <c r="K406" s="1"/>
      <c r="L406" s="1"/>
      <c r="M406" s="1"/>
      <c r="N406" s="405"/>
      <c r="O406" s="405"/>
      <c r="P406" s="1"/>
      <c r="Q406" s="406"/>
      <c r="R406" s="429"/>
      <c r="T406" s="104"/>
      <c r="U406" s="104"/>
    </row>
    <row r="407" spans="1:21" s="2" customFormat="1" x14ac:dyDescent="0.25">
      <c r="A407" s="166"/>
      <c r="B407" s="166"/>
      <c r="C407" s="165"/>
      <c r="D407" s="165"/>
      <c r="E407" s="165"/>
      <c r="F407" s="165"/>
      <c r="H407" s="1"/>
      <c r="I407" s="1"/>
      <c r="J407" s="1"/>
      <c r="K407" s="1"/>
      <c r="L407" s="1"/>
      <c r="M407" s="1"/>
      <c r="N407" s="405"/>
      <c r="O407" s="405"/>
      <c r="P407" s="1"/>
      <c r="Q407" s="406"/>
      <c r="R407" s="429"/>
      <c r="T407" s="104"/>
      <c r="U407" s="104"/>
    </row>
    <row r="408" spans="1:21" s="2" customFormat="1" x14ac:dyDescent="0.25">
      <c r="A408" s="166"/>
      <c r="B408" s="166"/>
      <c r="C408" s="165"/>
      <c r="D408" s="165"/>
      <c r="E408" s="165"/>
      <c r="F408" s="165"/>
      <c r="H408" s="1"/>
      <c r="I408" s="1"/>
      <c r="J408" s="1"/>
      <c r="K408" s="1"/>
      <c r="L408" s="1"/>
      <c r="M408" s="1"/>
      <c r="N408" s="405"/>
      <c r="O408" s="405"/>
      <c r="P408" s="1"/>
      <c r="Q408" s="406"/>
      <c r="R408" s="429"/>
      <c r="T408" s="104"/>
      <c r="U408" s="104"/>
    </row>
    <row r="409" spans="1:21" s="2" customFormat="1" x14ac:dyDescent="0.25">
      <c r="A409" s="166"/>
      <c r="B409" s="166"/>
      <c r="C409" s="165"/>
      <c r="D409" s="165"/>
      <c r="E409" s="165"/>
      <c r="F409" s="165"/>
      <c r="H409" s="1"/>
      <c r="I409" s="1"/>
      <c r="J409" s="1"/>
      <c r="K409" s="1"/>
      <c r="L409" s="1"/>
      <c r="M409" s="1"/>
      <c r="N409" s="405"/>
      <c r="O409" s="405"/>
      <c r="P409" s="1"/>
      <c r="Q409" s="406"/>
      <c r="R409" s="429"/>
      <c r="T409" s="104"/>
      <c r="U409" s="104"/>
    </row>
    <row r="410" spans="1:21" s="2" customFormat="1" x14ac:dyDescent="0.25">
      <c r="A410" s="166"/>
      <c r="B410" s="166"/>
      <c r="C410" s="165"/>
      <c r="D410" s="165"/>
      <c r="E410" s="165"/>
      <c r="F410" s="165"/>
      <c r="H410" s="1"/>
      <c r="I410" s="1"/>
      <c r="J410" s="1"/>
      <c r="K410" s="1"/>
      <c r="L410" s="1"/>
      <c r="M410" s="1"/>
      <c r="N410" s="405"/>
      <c r="O410" s="405"/>
      <c r="P410" s="1"/>
      <c r="Q410" s="406"/>
      <c r="R410" s="429"/>
      <c r="T410" s="104"/>
      <c r="U410" s="104"/>
    </row>
    <row r="411" spans="1:21" s="2" customFormat="1" x14ac:dyDescent="0.25">
      <c r="A411" s="166"/>
      <c r="B411" s="166"/>
      <c r="C411" s="165"/>
      <c r="D411" s="165"/>
      <c r="E411" s="165"/>
      <c r="F411" s="165"/>
      <c r="H411" s="1"/>
      <c r="I411" s="1"/>
      <c r="J411" s="1"/>
      <c r="K411" s="1"/>
      <c r="L411" s="1"/>
      <c r="M411" s="1"/>
      <c r="N411" s="405"/>
      <c r="O411" s="405"/>
      <c r="P411" s="1"/>
      <c r="Q411" s="406"/>
      <c r="R411" s="429"/>
      <c r="T411" s="104"/>
      <c r="U411" s="104"/>
    </row>
    <row r="412" spans="1:21" s="2" customFormat="1" x14ac:dyDescent="0.25">
      <c r="A412" s="166"/>
      <c r="B412" s="166"/>
      <c r="C412" s="165"/>
      <c r="D412" s="165"/>
      <c r="E412" s="165"/>
      <c r="F412" s="165"/>
      <c r="H412" s="1"/>
      <c r="I412" s="1"/>
      <c r="J412" s="1"/>
      <c r="K412" s="1"/>
      <c r="L412" s="1"/>
      <c r="M412" s="1"/>
      <c r="N412" s="405"/>
      <c r="O412" s="405"/>
      <c r="P412" s="1"/>
      <c r="Q412" s="406"/>
      <c r="R412" s="429"/>
      <c r="T412" s="104"/>
      <c r="U412" s="104"/>
    </row>
    <row r="413" spans="1:21" s="2" customFormat="1" x14ac:dyDescent="0.25">
      <c r="A413" s="166"/>
      <c r="B413" s="166"/>
      <c r="C413" s="165"/>
      <c r="D413" s="165"/>
      <c r="E413" s="165"/>
      <c r="F413" s="165"/>
      <c r="H413" s="1"/>
      <c r="I413" s="1"/>
      <c r="J413" s="1"/>
      <c r="K413" s="1"/>
      <c r="L413" s="1"/>
      <c r="M413" s="1"/>
      <c r="N413" s="405"/>
      <c r="O413" s="405"/>
      <c r="P413" s="1"/>
      <c r="Q413" s="406"/>
      <c r="R413" s="429"/>
      <c r="T413" s="104"/>
      <c r="U413" s="104"/>
    </row>
    <row r="414" spans="1:21" s="2" customFormat="1" x14ac:dyDescent="0.25">
      <c r="A414" s="166"/>
      <c r="B414" s="166"/>
      <c r="C414" s="165"/>
      <c r="D414" s="165"/>
      <c r="E414" s="165"/>
      <c r="F414" s="165"/>
      <c r="H414" s="1"/>
      <c r="I414" s="1"/>
      <c r="J414" s="1"/>
      <c r="K414" s="1"/>
      <c r="L414" s="1"/>
      <c r="M414" s="1"/>
      <c r="N414" s="405"/>
      <c r="O414" s="405"/>
      <c r="P414" s="1"/>
      <c r="Q414" s="406"/>
      <c r="R414" s="429"/>
      <c r="T414" s="104"/>
      <c r="U414" s="104"/>
    </row>
    <row r="415" spans="1:21" s="2" customFormat="1" x14ac:dyDescent="0.25">
      <c r="A415" s="166"/>
      <c r="B415" s="166"/>
      <c r="C415" s="165"/>
      <c r="D415" s="165"/>
      <c r="E415" s="165"/>
      <c r="F415" s="165"/>
      <c r="H415" s="1"/>
      <c r="I415" s="1"/>
      <c r="J415" s="1"/>
      <c r="K415" s="1"/>
      <c r="L415" s="1"/>
      <c r="M415" s="1"/>
      <c r="N415" s="405"/>
      <c r="O415" s="405"/>
      <c r="P415" s="1"/>
      <c r="Q415" s="406"/>
      <c r="R415" s="429"/>
      <c r="T415" s="104"/>
      <c r="U415" s="104"/>
    </row>
    <row r="416" spans="1:21" s="2" customFormat="1" x14ac:dyDescent="0.25">
      <c r="A416" s="166"/>
      <c r="B416" s="166"/>
      <c r="C416" s="165"/>
      <c r="D416" s="165"/>
      <c r="E416" s="165"/>
      <c r="F416" s="165"/>
      <c r="H416" s="1"/>
      <c r="I416" s="1"/>
      <c r="J416" s="1"/>
      <c r="K416" s="1"/>
      <c r="L416" s="1"/>
      <c r="M416" s="1"/>
      <c r="N416" s="405"/>
      <c r="O416" s="405"/>
      <c r="P416" s="1"/>
      <c r="Q416" s="406"/>
      <c r="R416" s="429"/>
      <c r="T416" s="104"/>
      <c r="U416" s="104"/>
    </row>
    <row r="417" spans="1:21" s="2" customFormat="1" x14ac:dyDescent="0.25">
      <c r="A417" s="166"/>
      <c r="B417" s="166"/>
      <c r="C417" s="165"/>
      <c r="D417" s="165"/>
      <c r="E417" s="165"/>
      <c r="F417" s="165"/>
      <c r="H417" s="1"/>
      <c r="I417" s="1"/>
      <c r="J417" s="1"/>
      <c r="K417" s="1"/>
      <c r="L417" s="1"/>
      <c r="M417" s="1"/>
      <c r="N417" s="405"/>
      <c r="O417" s="405"/>
      <c r="P417" s="1"/>
      <c r="Q417" s="406"/>
      <c r="R417" s="429"/>
      <c r="T417" s="104"/>
      <c r="U417" s="104"/>
    </row>
    <row r="418" spans="1:21" s="2" customFormat="1" x14ac:dyDescent="0.25">
      <c r="A418" s="166"/>
      <c r="B418" s="1"/>
      <c r="D418" s="165"/>
      <c r="E418" s="165"/>
      <c r="F418" s="165"/>
      <c r="H418" s="1"/>
      <c r="I418" s="1"/>
      <c r="J418" s="1"/>
      <c r="K418" s="1"/>
      <c r="L418" s="1"/>
      <c r="M418" s="1"/>
      <c r="N418" s="405"/>
      <c r="O418" s="405"/>
      <c r="P418" s="1"/>
      <c r="Q418" s="406"/>
      <c r="R418" s="429"/>
      <c r="T418" s="104"/>
      <c r="U418" s="104"/>
    </row>
    <row r="419" spans="1:21" s="2" customFormat="1" x14ac:dyDescent="0.25">
      <c r="A419" s="166"/>
      <c r="B419" s="1"/>
      <c r="D419" s="165"/>
      <c r="E419" s="165"/>
      <c r="F419" s="165"/>
      <c r="H419" s="1"/>
      <c r="I419" s="1"/>
      <c r="J419" s="1"/>
      <c r="K419" s="1"/>
      <c r="L419" s="1"/>
      <c r="M419" s="1"/>
      <c r="N419" s="405"/>
      <c r="O419" s="405"/>
      <c r="P419" s="1"/>
      <c r="Q419" s="406"/>
      <c r="R419" s="429"/>
      <c r="T419" s="104"/>
      <c r="U419" s="104"/>
    </row>
    <row r="420" spans="1:21" s="2" customFormat="1" x14ac:dyDescent="0.25">
      <c r="A420" s="166"/>
      <c r="B420" s="1"/>
      <c r="D420" s="165"/>
      <c r="E420" s="165"/>
      <c r="F420" s="165"/>
      <c r="H420" s="1"/>
      <c r="I420" s="1"/>
      <c r="J420" s="1"/>
      <c r="K420" s="1"/>
      <c r="L420" s="1"/>
      <c r="M420" s="1"/>
      <c r="N420" s="405"/>
      <c r="O420" s="405"/>
      <c r="P420" s="1"/>
      <c r="Q420" s="406"/>
      <c r="R420" s="429"/>
      <c r="T420" s="104"/>
      <c r="U420" s="104"/>
    </row>
    <row r="421" spans="1:21" s="2" customFormat="1" x14ac:dyDescent="0.25">
      <c r="A421" s="166"/>
      <c r="B421" s="1"/>
      <c r="D421" s="165"/>
      <c r="E421" s="165"/>
      <c r="F421" s="165"/>
      <c r="H421" s="1"/>
      <c r="I421" s="1"/>
      <c r="J421" s="1"/>
      <c r="K421" s="1"/>
      <c r="L421" s="1"/>
      <c r="M421" s="1"/>
      <c r="N421" s="405"/>
      <c r="O421" s="405"/>
      <c r="P421" s="1"/>
      <c r="Q421" s="406"/>
      <c r="R421" s="429"/>
      <c r="T421" s="104"/>
      <c r="U421" s="104"/>
    </row>
    <row r="422" spans="1:21" s="2" customFormat="1" x14ac:dyDescent="0.25">
      <c r="A422" s="166"/>
      <c r="B422" s="1"/>
      <c r="D422" s="165"/>
      <c r="E422" s="165"/>
      <c r="F422" s="165"/>
      <c r="H422" s="1"/>
      <c r="I422" s="1"/>
      <c r="J422" s="1"/>
      <c r="K422" s="1"/>
      <c r="L422" s="1"/>
      <c r="M422" s="1"/>
      <c r="N422" s="405"/>
      <c r="O422" s="405"/>
      <c r="P422" s="1"/>
      <c r="Q422" s="406"/>
      <c r="R422" s="429"/>
      <c r="T422" s="104"/>
      <c r="U422" s="104"/>
    </row>
    <row r="423" spans="1:21" s="2" customFormat="1" x14ac:dyDescent="0.25">
      <c r="A423" s="166"/>
      <c r="B423" s="1"/>
      <c r="D423" s="165"/>
      <c r="E423" s="165"/>
      <c r="F423" s="165"/>
      <c r="H423" s="1"/>
      <c r="I423" s="1"/>
      <c r="J423" s="1"/>
      <c r="K423" s="1"/>
      <c r="L423" s="1"/>
      <c r="M423" s="1"/>
      <c r="N423" s="405"/>
      <c r="O423" s="405"/>
      <c r="P423" s="1"/>
      <c r="Q423" s="406"/>
      <c r="R423" s="429"/>
      <c r="T423" s="104"/>
      <c r="U423" s="104"/>
    </row>
    <row r="424" spans="1:21" s="2" customFormat="1" x14ac:dyDescent="0.25">
      <c r="A424" s="166"/>
      <c r="B424" s="1"/>
      <c r="D424" s="165"/>
      <c r="E424" s="165"/>
      <c r="F424" s="165"/>
      <c r="H424" s="1"/>
      <c r="I424" s="1"/>
      <c r="J424" s="1"/>
      <c r="K424" s="1"/>
      <c r="L424" s="1"/>
      <c r="M424" s="1"/>
      <c r="N424" s="405"/>
      <c r="O424" s="405"/>
      <c r="P424" s="1"/>
      <c r="Q424" s="406"/>
      <c r="R424" s="429"/>
      <c r="T424" s="104"/>
      <c r="U424" s="104"/>
    </row>
    <row r="425" spans="1:21" s="2" customFormat="1" x14ac:dyDescent="0.25">
      <c r="A425" s="166"/>
      <c r="B425" s="1"/>
      <c r="D425" s="165"/>
      <c r="E425" s="165"/>
      <c r="F425" s="165"/>
      <c r="H425" s="1"/>
      <c r="I425" s="1"/>
      <c r="J425" s="1"/>
      <c r="K425" s="1"/>
      <c r="L425" s="1"/>
      <c r="M425" s="1"/>
      <c r="N425" s="405"/>
      <c r="O425" s="405"/>
      <c r="P425" s="1"/>
      <c r="Q425" s="406"/>
      <c r="R425" s="429"/>
      <c r="T425" s="104"/>
      <c r="U425" s="104"/>
    </row>
    <row r="426" spans="1:21" s="2" customFormat="1" x14ac:dyDescent="0.25">
      <c r="A426" s="166"/>
      <c r="B426" s="1"/>
      <c r="D426" s="165"/>
      <c r="E426" s="165"/>
      <c r="F426" s="165"/>
      <c r="H426" s="1"/>
      <c r="I426" s="1"/>
      <c r="J426" s="1"/>
      <c r="K426" s="1"/>
      <c r="L426" s="1"/>
      <c r="M426" s="1"/>
      <c r="N426" s="405"/>
      <c r="O426" s="405"/>
      <c r="P426" s="1"/>
      <c r="Q426" s="406"/>
      <c r="R426" s="429"/>
      <c r="T426" s="104"/>
      <c r="U426" s="104"/>
    </row>
    <row r="427" spans="1:21" s="2" customFormat="1" x14ac:dyDescent="0.25">
      <c r="A427" s="166"/>
      <c r="B427" s="1"/>
      <c r="D427" s="165"/>
      <c r="E427" s="165"/>
      <c r="F427" s="165"/>
      <c r="H427" s="1"/>
      <c r="I427" s="1"/>
      <c r="J427" s="1"/>
      <c r="K427" s="1"/>
      <c r="L427" s="1"/>
      <c r="M427" s="1"/>
      <c r="N427" s="405"/>
      <c r="O427" s="405"/>
      <c r="P427" s="1"/>
      <c r="Q427" s="406"/>
      <c r="R427" s="429"/>
      <c r="T427" s="104"/>
      <c r="U427" s="104"/>
    </row>
    <row r="428" spans="1:21" s="2" customFormat="1" x14ac:dyDescent="0.25">
      <c r="A428" s="166"/>
      <c r="B428" s="1"/>
      <c r="D428" s="165"/>
      <c r="E428" s="165"/>
      <c r="F428" s="165"/>
      <c r="H428" s="1"/>
      <c r="I428" s="1"/>
      <c r="J428" s="1"/>
      <c r="K428" s="1"/>
      <c r="L428" s="1"/>
      <c r="M428" s="1"/>
      <c r="N428" s="405"/>
      <c r="O428" s="405"/>
      <c r="P428" s="1"/>
      <c r="Q428" s="406"/>
      <c r="R428" s="429"/>
      <c r="T428" s="104"/>
      <c r="U428" s="104"/>
    </row>
    <row r="429" spans="1:21" s="2" customFormat="1" x14ac:dyDescent="0.25">
      <c r="A429" s="166"/>
      <c r="B429" s="1"/>
      <c r="D429" s="165"/>
      <c r="E429" s="165"/>
      <c r="F429" s="165"/>
      <c r="H429" s="1"/>
      <c r="I429" s="1"/>
      <c r="J429" s="1"/>
      <c r="K429" s="1"/>
      <c r="L429" s="1"/>
      <c r="M429" s="1"/>
      <c r="N429" s="405"/>
      <c r="O429" s="405"/>
      <c r="P429" s="1"/>
      <c r="Q429" s="406"/>
      <c r="R429" s="429"/>
      <c r="T429" s="104"/>
      <c r="U429" s="104"/>
    </row>
    <row r="430" spans="1:21" s="2" customFormat="1" x14ac:dyDescent="0.25">
      <c r="A430" s="166"/>
      <c r="B430" s="1"/>
      <c r="D430" s="165"/>
      <c r="E430" s="165"/>
      <c r="F430" s="165"/>
      <c r="H430" s="1"/>
      <c r="I430" s="1"/>
      <c r="J430" s="1"/>
      <c r="K430" s="1"/>
      <c r="L430" s="1"/>
      <c r="M430" s="1"/>
      <c r="N430" s="405"/>
      <c r="O430" s="405"/>
      <c r="P430" s="1"/>
      <c r="Q430" s="406"/>
      <c r="R430" s="429"/>
      <c r="T430" s="104"/>
      <c r="U430" s="104"/>
    </row>
    <row r="431" spans="1:21" s="2" customFormat="1" x14ac:dyDescent="0.25">
      <c r="A431" s="166"/>
      <c r="B431" s="1"/>
      <c r="D431" s="165"/>
      <c r="E431" s="165"/>
      <c r="F431" s="165"/>
      <c r="H431" s="1"/>
      <c r="I431" s="1"/>
      <c r="J431" s="1"/>
      <c r="K431" s="1"/>
      <c r="L431" s="1"/>
      <c r="M431" s="1"/>
      <c r="N431" s="405"/>
      <c r="O431" s="405"/>
      <c r="P431" s="1"/>
      <c r="Q431" s="406"/>
      <c r="R431" s="429"/>
      <c r="T431" s="104"/>
      <c r="U431" s="104"/>
    </row>
    <row r="432" spans="1:21" s="2" customFormat="1" x14ac:dyDescent="0.25">
      <c r="A432" s="166"/>
      <c r="B432" s="1"/>
      <c r="D432" s="165"/>
      <c r="E432" s="165"/>
      <c r="F432" s="165"/>
      <c r="H432" s="1"/>
      <c r="I432" s="1"/>
      <c r="J432" s="1"/>
      <c r="K432" s="1"/>
      <c r="L432" s="1"/>
      <c r="M432" s="1"/>
      <c r="N432" s="405"/>
      <c r="O432" s="405"/>
      <c r="P432" s="1"/>
      <c r="Q432" s="406"/>
      <c r="R432" s="429"/>
      <c r="T432" s="104"/>
      <c r="U432" s="104"/>
    </row>
    <row r="433" spans="1:21" s="2" customFormat="1" x14ac:dyDescent="0.25">
      <c r="A433" s="166"/>
      <c r="B433" s="1"/>
      <c r="D433" s="165"/>
      <c r="E433" s="165"/>
      <c r="F433" s="165"/>
      <c r="H433" s="1"/>
      <c r="I433" s="1"/>
      <c r="J433" s="1"/>
      <c r="K433" s="1"/>
      <c r="L433" s="1"/>
      <c r="M433" s="1"/>
      <c r="N433" s="405"/>
      <c r="O433" s="405"/>
      <c r="P433" s="1"/>
      <c r="Q433" s="406"/>
      <c r="R433" s="429"/>
      <c r="T433" s="104"/>
      <c r="U433" s="104"/>
    </row>
    <row r="434" spans="1:21" s="2" customFormat="1" x14ac:dyDescent="0.25">
      <c r="A434" s="166"/>
      <c r="B434" s="1"/>
      <c r="D434" s="165"/>
      <c r="E434" s="165"/>
      <c r="F434" s="165"/>
      <c r="H434" s="1"/>
      <c r="I434" s="1"/>
      <c r="J434" s="1"/>
      <c r="K434" s="1"/>
      <c r="L434" s="1"/>
      <c r="M434" s="1"/>
      <c r="N434" s="405"/>
      <c r="O434" s="405"/>
      <c r="P434" s="1"/>
      <c r="Q434" s="406"/>
      <c r="R434" s="429"/>
      <c r="T434" s="104"/>
      <c r="U434" s="104"/>
    </row>
    <row r="435" spans="1:21" s="2" customFormat="1" x14ac:dyDescent="0.25">
      <c r="A435" s="1"/>
      <c r="B435" s="1"/>
      <c r="D435" s="165"/>
      <c r="F435" s="165"/>
      <c r="H435" s="1"/>
      <c r="I435" s="1"/>
      <c r="J435" s="1"/>
      <c r="K435" s="1"/>
      <c r="L435" s="1"/>
      <c r="M435" s="1"/>
      <c r="N435" s="405"/>
      <c r="O435" s="405"/>
      <c r="P435" s="1"/>
      <c r="Q435" s="406"/>
      <c r="R435" s="406"/>
      <c r="S435" s="1"/>
      <c r="T435" s="58"/>
      <c r="U435" s="58"/>
    </row>
    <row r="436" spans="1:21" s="2" customFormat="1" x14ac:dyDescent="0.25">
      <c r="A436" s="1"/>
      <c r="B436" s="1"/>
      <c r="D436" s="165"/>
      <c r="F436" s="165"/>
      <c r="H436" s="1"/>
      <c r="I436" s="1"/>
      <c r="J436" s="1"/>
      <c r="K436" s="1"/>
      <c r="L436" s="1"/>
      <c r="M436" s="1"/>
      <c r="N436" s="405"/>
      <c r="O436" s="405"/>
      <c r="P436" s="1"/>
      <c r="Q436" s="406"/>
      <c r="R436" s="406"/>
      <c r="S436" s="1"/>
      <c r="T436" s="58"/>
      <c r="U436" s="58"/>
    </row>
    <row r="437" spans="1:21" s="2" customFormat="1" x14ac:dyDescent="0.25">
      <c r="A437" s="1"/>
      <c r="B437" s="1"/>
      <c r="D437" s="165"/>
      <c r="H437" s="1"/>
      <c r="I437" s="1"/>
      <c r="J437" s="1"/>
      <c r="K437" s="1"/>
      <c r="L437" s="1"/>
      <c r="M437" s="1"/>
      <c r="N437" s="405"/>
      <c r="O437" s="405"/>
      <c r="P437" s="1"/>
      <c r="Q437" s="406"/>
      <c r="R437" s="406"/>
      <c r="S437" s="1"/>
      <c r="T437" s="58"/>
      <c r="U437" s="58"/>
    </row>
  </sheetData>
  <mergeCells count="85">
    <mergeCell ref="B219:C219"/>
    <mergeCell ref="B221:C221"/>
    <mergeCell ref="B222:C222"/>
    <mergeCell ref="A238:E238"/>
    <mergeCell ref="B378:C378"/>
    <mergeCell ref="B381:C381"/>
    <mergeCell ref="B184:C184"/>
    <mergeCell ref="A187:F187"/>
    <mergeCell ref="B201:D202"/>
    <mergeCell ref="B208:C208"/>
    <mergeCell ref="B213:C213"/>
    <mergeCell ref="B217:C217"/>
    <mergeCell ref="L155:L156"/>
    <mergeCell ref="B179:C179"/>
    <mergeCell ref="B180:C180"/>
    <mergeCell ref="B181:C181"/>
    <mergeCell ref="B182:C182"/>
    <mergeCell ref="B183:C183"/>
    <mergeCell ref="B149:E149"/>
    <mergeCell ref="B150:E150"/>
    <mergeCell ref="B151:E151"/>
    <mergeCell ref="B155:B156"/>
    <mergeCell ref="C155:G155"/>
    <mergeCell ref="H155:K155"/>
    <mergeCell ref="B143:E143"/>
    <mergeCell ref="B144:E144"/>
    <mergeCell ref="B145:E145"/>
    <mergeCell ref="B146:E146"/>
    <mergeCell ref="B147:E147"/>
    <mergeCell ref="B148:E148"/>
    <mergeCell ref="B134:D134"/>
    <mergeCell ref="B138:E138"/>
    <mergeCell ref="B139:E139"/>
    <mergeCell ref="B140:E140"/>
    <mergeCell ref="B141:E141"/>
    <mergeCell ref="B142:E142"/>
    <mergeCell ref="B111:D111"/>
    <mergeCell ref="K112:P112"/>
    <mergeCell ref="B118:D118"/>
    <mergeCell ref="B122:D122"/>
    <mergeCell ref="B127:D127"/>
    <mergeCell ref="B131:D131"/>
    <mergeCell ref="B101:C101"/>
    <mergeCell ref="D101:E101"/>
    <mergeCell ref="D102:E102"/>
    <mergeCell ref="B103:C103"/>
    <mergeCell ref="D103:E103"/>
    <mergeCell ref="A107:H107"/>
    <mergeCell ref="B95:C95"/>
    <mergeCell ref="D95:E95"/>
    <mergeCell ref="D96:E96"/>
    <mergeCell ref="B97:C97"/>
    <mergeCell ref="B99:C99"/>
    <mergeCell ref="D99:E99"/>
    <mergeCell ref="B91:C91"/>
    <mergeCell ref="D91:E91"/>
    <mergeCell ref="B92:C92"/>
    <mergeCell ref="D92:E92"/>
    <mergeCell ref="B94:C94"/>
    <mergeCell ref="D94:E94"/>
    <mergeCell ref="B87:E87"/>
    <mergeCell ref="B88:C88"/>
    <mergeCell ref="D88:E88"/>
    <mergeCell ref="B89:C89"/>
    <mergeCell ref="D89:E89"/>
    <mergeCell ref="B90:C90"/>
    <mergeCell ref="D90:E90"/>
    <mergeCell ref="A48:G48"/>
    <mergeCell ref="B55:C55"/>
    <mergeCell ref="B56:C56"/>
    <mergeCell ref="B57:C57"/>
    <mergeCell ref="B61:F61"/>
    <mergeCell ref="A85:H85"/>
    <mergeCell ref="A26:H28"/>
    <mergeCell ref="A31:H32"/>
    <mergeCell ref="A35:H36"/>
    <mergeCell ref="A40:F40"/>
    <mergeCell ref="A41:H41"/>
    <mergeCell ref="A44:H44"/>
    <mergeCell ref="A2:H2"/>
    <mergeCell ref="A3:H3"/>
    <mergeCell ref="A6:H7"/>
    <mergeCell ref="A12:H13"/>
    <mergeCell ref="A17:H18"/>
    <mergeCell ref="A22:H23"/>
  </mergeCells>
  <pageMargins left="0.25" right="0.25" top="0.75" bottom="0.75" header="0.3" footer="0.3"/>
  <pageSetup paperSize="9" scale="38" fitToHeight="3"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6FB27-797C-4F2A-BAFD-63DE003AD932}">
  <dimension ref="A1:S387"/>
  <sheetViews>
    <sheetView showGridLines="0" topLeftCell="A322" zoomScaleNormal="100" workbookViewId="0">
      <selection activeCell="B18" sqref="B18"/>
    </sheetView>
  </sheetViews>
  <sheetFormatPr baseColWidth="10" defaultColWidth="11.44140625" defaultRowHeight="12" x14ac:dyDescent="0.25"/>
  <cols>
    <col min="1" max="1" width="20.33203125" style="1" customWidth="1"/>
    <col min="2" max="2" width="54.88671875" style="1" customWidth="1"/>
    <col min="3" max="3" width="22.33203125" style="2" customWidth="1"/>
    <col min="4" max="4" width="19.33203125" style="2" customWidth="1"/>
    <col min="5" max="5" width="22.33203125" style="2" customWidth="1"/>
    <col min="6" max="6" width="20.33203125" style="2" customWidth="1"/>
    <col min="7" max="7" width="16.88671875" style="2" customWidth="1"/>
    <col min="8" max="8" width="17.44140625" style="1" customWidth="1"/>
    <col min="9" max="14" width="14.33203125" style="1" customWidth="1"/>
    <col min="15" max="15" width="59.44140625" style="1" hidden="1" customWidth="1"/>
    <col min="16" max="16" width="18.88671875" style="1" hidden="1" customWidth="1"/>
    <col min="17" max="17" width="11.44140625" style="1" hidden="1" customWidth="1"/>
    <col min="18" max="18" width="41.33203125" style="1" hidden="1" customWidth="1"/>
    <col min="19" max="19" width="25.109375" style="1" hidden="1" customWidth="1"/>
    <col min="20" max="20" width="11.44140625" style="1" customWidth="1"/>
    <col min="21" max="255" width="11.44140625" style="1"/>
    <col min="256" max="256" width="20.33203125" style="1" customWidth="1"/>
    <col min="257" max="257" width="31.109375" style="1" customWidth="1"/>
    <col min="258" max="258" width="15" style="1" customWidth="1"/>
    <col min="259" max="259" width="14.44140625" style="1" customWidth="1"/>
    <col min="260" max="260" width="14.88671875" style="1" customWidth="1"/>
    <col min="261" max="261" width="18.109375" style="1" bestFit="1" customWidth="1"/>
    <col min="262" max="262" width="16.88671875" style="1" customWidth="1"/>
    <col min="263" max="263" width="14.109375" style="1" customWidth="1"/>
    <col min="264" max="264" width="11.44140625" style="1"/>
    <col min="265" max="265" width="18.33203125" style="1" customWidth="1"/>
    <col min="266" max="266" width="12.44140625" style="1" customWidth="1"/>
    <col min="267" max="267" width="20" style="1" customWidth="1"/>
    <col min="268" max="511" width="11.44140625" style="1"/>
    <col min="512" max="512" width="20.33203125" style="1" customWidth="1"/>
    <col min="513" max="513" width="31.109375" style="1" customWidth="1"/>
    <col min="514" max="514" width="15" style="1" customWidth="1"/>
    <col min="515" max="515" width="14.44140625" style="1" customWidth="1"/>
    <col min="516" max="516" width="14.88671875" style="1" customWidth="1"/>
    <col min="517" max="517" width="18.109375" style="1" bestFit="1" customWidth="1"/>
    <col min="518" max="518" width="16.88671875" style="1" customWidth="1"/>
    <col min="519" max="519" width="14.109375" style="1" customWidth="1"/>
    <col min="520" max="520" width="11.44140625" style="1"/>
    <col min="521" max="521" width="18.33203125" style="1" customWidth="1"/>
    <col min="522" max="522" width="12.44140625" style="1" customWidth="1"/>
    <col min="523" max="523" width="20" style="1" customWidth="1"/>
    <col min="524" max="767" width="11.44140625" style="1"/>
    <col min="768" max="768" width="20.33203125" style="1" customWidth="1"/>
    <col min="769" max="769" width="31.109375" style="1" customWidth="1"/>
    <col min="770" max="770" width="15" style="1" customWidth="1"/>
    <col min="771" max="771" width="14.44140625" style="1" customWidth="1"/>
    <col min="772" max="772" width="14.88671875" style="1" customWidth="1"/>
    <col min="773" max="773" width="18.109375" style="1" bestFit="1" customWidth="1"/>
    <col min="774" max="774" width="16.88671875" style="1" customWidth="1"/>
    <col min="775" max="775" width="14.109375" style="1" customWidth="1"/>
    <col min="776" max="776" width="11.44140625" style="1"/>
    <col min="777" max="777" width="18.33203125" style="1" customWidth="1"/>
    <col min="778" max="778" width="12.44140625" style="1" customWidth="1"/>
    <col min="779" max="779" width="20" style="1" customWidth="1"/>
    <col min="780" max="1023" width="11.44140625" style="1"/>
    <col min="1024" max="1024" width="20.33203125" style="1" customWidth="1"/>
    <col min="1025" max="1025" width="31.109375" style="1" customWidth="1"/>
    <col min="1026" max="1026" width="15" style="1" customWidth="1"/>
    <col min="1027" max="1027" width="14.44140625" style="1" customWidth="1"/>
    <col min="1028" max="1028" width="14.88671875" style="1" customWidth="1"/>
    <col min="1029" max="1029" width="18.109375" style="1" bestFit="1" customWidth="1"/>
    <col min="1030" max="1030" width="16.88671875" style="1" customWidth="1"/>
    <col min="1031" max="1031" width="14.109375" style="1" customWidth="1"/>
    <col min="1032" max="1032" width="11.44140625" style="1"/>
    <col min="1033" max="1033" width="18.33203125" style="1" customWidth="1"/>
    <col min="1034" max="1034" width="12.44140625" style="1" customWidth="1"/>
    <col min="1035" max="1035" width="20" style="1" customWidth="1"/>
    <col min="1036" max="1279" width="11.44140625" style="1"/>
    <col min="1280" max="1280" width="20.33203125" style="1" customWidth="1"/>
    <col min="1281" max="1281" width="31.109375" style="1" customWidth="1"/>
    <col min="1282" max="1282" width="15" style="1" customWidth="1"/>
    <col min="1283" max="1283" width="14.44140625" style="1" customWidth="1"/>
    <col min="1284" max="1284" width="14.88671875" style="1" customWidth="1"/>
    <col min="1285" max="1285" width="18.109375" style="1" bestFit="1" customWidth="1"/>
    <col min="1286" max="1286" width="16.88671875" style="1" customWidth="1"/>
    <col min="1287" max="1287" width="14.109375" style="1" customWidth="1"/>
    <col min="1288" max="1288" width="11.44140625" style="1"/>
    <col min="1289" max="1289" width="18.33203125" style="1" customWidth="1"/>
    <col min="1290" max="1290" width="12.44140625" style="1" customWidth="1"/>
    <col min="1291" max="1291" width="20" style="1" customWidth="1"/>
    <col min="1292" max="1535" width="11.44140625" style="1"/>
    <col min="1536" max="1536" width="20.33203125" style="1" customWidth="1"/>
    <col min="1537" max="1537" width="31.109375" style="1" customWidth="1"/>
    <col min="1538" max="1538" width="15" style="1" customWidth="1"/>
    <col min="1539" max="1539" width="14.44140625" style="1" customWidth="1"/>
    <col min="1540" max="1540" width="14.88671875" style="1" customWidth="1"/>
    <col min="1541" max="1541" width="18.109375" style="1" bestFit="1" customWidth="1"/>
    <col min="1542" max="1542" width="16.88671875" style="1" customWidth="1"/>
    <col min="1543" max="1543" width="14.109375" style="1" customWidth="1"/>
    <col min="1544" max="1544" width="11.44140625" style="1"/>
    <col min="1545" max="1545" width="18.33203125" style="1" customWidth="1"/>
    <col min="1546" max="1546" width="12.44140625" style="1" customWidth="1"/>
    <col min="1547" max="1547" width="20" style="1" customWidth="1"/>
    <col min="1548" max="1791" width="11.44140625" style="1"/>
    <col min="1792" max="1792" width="20.33203125" style="1" customWidth="1"/>
    <col min="1793" max="1793" width="31.109375" style="1" customWidth="1"/>
    <col min="1794" max="1794" width="15" style="1" customWidth="1"/>
    <col min="1795" max="1795" width="14.44140625" style="1" customWidth="1"/>
    <col min="1796" max="1796" width="14.88671875" style="1" customWidth="1"/>
    <col min="1797" max="1797" width="18.109375" style="1" bestFit="1" customWidth="1"/>
    <col min="1798" max="1798" width="16.88671875" style="1" customWidth="1"/>
    <col min="1799" max="1799" width="14.109375" style="1" customWidth="1"/>
    <col min="1800" max="1800" width="11.44140625" style="1"/>
    <col min="1801" max="1801" width="18.33203125" style="1" customWidth="1"/>
    <col min="1802" max="1802" width="12.44140625" style="1" customWidth="1"/>
    <col min="1803" max="1803" width="20" style="1" customWidth="1"/>
    <col min="1804" max="2047" width="11.44140625" style="1"/>
    <col min="2048" max="2048" width="20.33203125" style="1" customWidth="1"/>
    <col min="2049" max="2049" width="31.109375" style="1" customWidth="1"/>
    <col min="2050" max="2050" width="15" style="1" customWidth="1"/>
    <col min="2051" max="2051" width="14.44140625" style="1" customWidth="1"/>
    <col min="2052" max="2052" width="14.88671875" style="1" customWidth="1"/>
    <col min="2053" max="2053" width="18.109375" style="1" bestFit="1" customWidth="1"/>
    <col min="2054" max="2054" width="16.88671875" style="1" customWidth="1"/>
    <col min="2055" max="2055" width="14.109375" style="1" customWidth="1"/>
    <col min="2056" max="2056" width="11.44140625" style="1"/>
    <col min="2057" max="2057" width="18.33203125" style="1" customWidth="1"/>
    <col min="2058" max="2058" width="12.44140625" style="1" customWidth="1"/>
    <col min="2059" max="2059" width="20" style="1" customWidth="1"/>
    <col min="2060" max="2303" width="11.44140625" style="1"/>
    <col min="2304" max="2304" width="20.33203125" style="1" customWidth="1"/>
    <col min="2305" max="2305" width="31.109375" style="1" customWidth="1"/>
    <col min="2306" max="2306" width="15" style="1" customWidth="1"/>
    <col min="2307" max="2307" width="14.44140625" style="1" customWidth="1"/>
    <col min="2308" max="2308" width="14.88671875" style="1" customWidth="1"/>
    <col min="2309" max="2309" width="18.109375" style="1" bestFit="1" customWidth="1"/>
    <col min="2310" max="2310" width="16.88671875" style="1" customWidth="1"/>
    <col min="2311" max="2311" width="14.109375" style="1" customWidth="1"/>
    <col min="2312" max="2312" width="11.44140625" style="1"/>
    <col min="2313" max="2313" width="18.33203125" style="1" customWidth="1"/>
    <col min="2314" max="2314" width="12.44140625" style="1" customWidth="1"/>
    <col min="2315" max="2315" width="20" style="1" customWidth="1"/>
    <col min="2316" max="2559" width="11.44140625" style="1"/>
    <col min="2560" max="2560" width="20.33203125" style="1" customWidth="1"/>
    <col min="2561" max="2561" width="31.109375" style="1" customWidth="1"/>
    <col min="2562" max="2562" width="15" style="1" customWidth="1"/>
    <col min="2563" max="2563" width="14.44140625" style="1" customWidth="1"/>
    <col min="2564" max="2564" width="14.88671875" style="1" customWidth="1"/>
    <col min="2565" max="2565" width="18.109375" style="1" bestFit="1" customWidth="1"/>
    <col min="2566" max="2566" width="16.88671875" style="1" customWidth="1"/>
    <col min="2567" max="2567" width="14.109375" style="1" customWidth="1"/>
    <col min="2568" max="2568" width="11.44140625" style="1"/>
    <col min="2569" max="2569" width="18.33203125" style="1" customWidth="1"/>
    <col min="2570" max="2570" width="12.44140625" style="1" customWidth="1"/>
    <col min="2571" max="2571" width="20" style="1" customWidth="1"/>
    <col min="2572" max="2815" width="11.44140625" style="1"/>
    <col min="2816" max="2816" width="20.33203125" style="1" customWidth="1"/>
    <col min="2817" max="2817" width="31.109375" style="1" customWidth="1"/>
    <col min="2818" max="2818" width="15" style="1" customWidth="1"/>
    <col min="2819" max="2819" width="14.44140625" style="1" customWidth="1"/>
    <col min="2820" max="2820" width="14.88671875" style="1" customWidth="1"/>
    <col min="2821" max="2821" width="18.109375" style="1" bestFit="1" customWidth="1"/>
    <col min="2822" max="2822" width="16.88671875" style="1" customWidth="1"/>
    <col min="2823" max="2823" width="14.109375" style="1" customWidth="1"/>
    <col min="2824" max="2824" width="11.44140625" style="1"/>
    <col min="2825" max="2825" width="18.33203125" style="1" customWidth="1"/>
    <col min="2826" max="2826" width="12.44140625" style="1" customWidth="1"/>
    <col min="2827" max="2827" width="20" style="1" customWidth="1"/>
    <col min="2828" max="3071" width="11.44140625" style="1"/>
    <col min="3072" max="3072" width="20.33203125" style="1" customWidth="1"/>
    <col min="3073" max="3073" width="31.109375" style="1" customWidth="1"/>
    <col min="3074" max="3074" width="15" style="1" customWidth="1"/>
    <col min="3075" max="3075" width="14.44140625" style="1" customWidth="1"/>
    <col min="3076" max="3076" width="14.88671875" style="1" customWidth="1"/>
    <col min="3077" max="3077" width="18.109375" style="1" bestFit="1" customWidth="1"/>
    <col min="3078" max="3078" width="16.88671875" style="1" customWidth="1"/>
    <col min="3079" max="3079" width="14.109375" style="1" customWidth="1"/>
    <col min="3080" max="3080" width="11.44140625" style="1"/>
    <col min="3081" max="3081" width="18.33203125" style="1" customWidth="1"/>
    <col min="3082" max="3082" width="12.44140625" style="1" customWidth="1"/>
    <col min="3083" max="3083" width="20" style="1" customWidth="1"/>
    <col min="3084" max="3327" width="11.44140625" style="1"/>
    <col min="3328" max="3328" width="20.33203125" style="1" customWidth="1"/>
    <col min="3329" max="3329" width="31.109375" style="1" customWidth="1"/>
    <col min="3330" max="3330" width="15" style="1" customWidth="1"/>
    <col min="3331" max="3331" width="14.44140625" style="1" customWidth="1"/>
    <col min="3332" max="3332" width="14.88671875" style="1" customWidth="1"/>
    <col min="3333" max="3333" width="18.109375" style="1" bestFit="1" customWidth="1"/>
    <col min="3334" max="3334" width="16.88671875" style="1" customWidth="1"/>
    <col min="3335" max="3335" width="14.109375" style="1" customWidth="1"/>
    <col min="3336" max="3336" width="11.44140625" style="1"/>
    <col min="3337" max="3337" width="18.33203125" style="1" customWidth="1"/>
    <col min="3338" max="3338" width="12.44140625" style="1" customWidth="1"/>
    <col min="3339" max="3339" width="20" style="1" customWidth="1"/>
    <col min="3340" max="3583" width="11.44140625" style="1"/>
    <col min="3584" max="3584" width="20.33203125" style="1" customWidth="1"/>
    <col min="3585" max="3585" width="31.109375" style="1" customWidth="1"/>
    <col min="3586" max="3586" width="15" style="1" customWidth="1"/>
    <col min="3587" max="3587" width="14.44140625" style="1" customWidth="1"/>
    <col min="3588" max="3588" width="14.88671875" style="1" customWidth="1"/>
    <col min="3589" max="3589" width="18.109375" style="1" bestFit="1" customWidth="1"/>
    <col min="3590" max="3590" width="16.88671875" style="1" customWidth="1"/>
    <col min="3591" max="3591" width="14.109375" style="1" customWidth="1"/>
    <col min="3592" max="3592" width="11.44140625" style="1"/>
    <col min="3593" max="3593" width="18.33203125" style="1" customWidth="1"/>
    <col min="3594" max="3594" width="12.44140625" style="1" customWidth="1"/>
    <col min="3595" max="3595" width="20" style="1" customWidth="1"/>
    <col min="3596" max="3839" width="11.44140625" style="1"/>
    <col min="3840" max="3840" width="20.33203125" style="1" customWidth="1"/>
    <col min="3841" max="3841" width="31.109375" style="1" customWidth="1"/>
    <col min="3842" max="3842" width="15" style="1" customWidth="1"/>
    <col min="3843" max="3843" width="14.44140625" style="1" customWidth="1"/>
    <col min="3844" max="3844" width="14.88671875" style="1" customWidth="1"/>
    <col min="3845" max="3845" width="18.109375" style="1" bestFit="1" customWidth="1"/>
    <col min="3846" max="3846" width="16.88671875" style="1" customWidth="1"/>
    <col min="3847" max="3847" width="14.109375" style="1" customWidth="1"/>
    <col min="3848" max="3848" width="11.44140625" style="1"/>
    <col min="3849" max="3849" width="18.33203125" style="1" customWidth="1"/>
    <col min="3850" max="3850" width="12.44140625" style="1" customWidth="1"/>
    <col min="3851" max="3851" width="20" style="1" customWidth="1"/>
    <col min="3852" max="4095" width="11.44140625" style="1"/>
    <col min="4096" max="4096" width="20.33203125" style="1" customWidth="1"/>
    <col min="4097" max="4097" width="31.109375" style="1" customWidth="1"/>
    <col min="4098" max="4098" width="15" style="1" customWidth="1"/>
    <col min="4099" max="4099" width="14.44140625" style="1" customWidth="1"/>
    <col min="4100" max="4100" width="14.88671875" style="1" customWidth="1"/>
    <col min="4101" max="4101" width="18.109375" style="1" bestFit="1" customWidth="1"/>
    <col min="4102" max="4102" width="16.88671875" style="1" customWidth="1"/>
    <col min="4103" max="4103" width="14.109375" style="1" customWidth="1"/>
    <col min="4104" max="4104" width="11.44140625" style="1"/>
    <col min="4105" max="4105" width="18.33203125" style="1" customWidth="1"/>
    <col min="4106" max="4106" width="12.44140625" style="1" customWidth="1"/>
    <col min="4107" max="4107" width="20" style="1" customWidth="1"/>
    <col min="4108" max="4351" width="11.44140625" style="1"/>
    <col min="4352" max="4352" width="20.33203125" style="1" customWidth="1"/>
    <col min="4353" max="4353" width="31.109375" style="1" customWidth="1"/>
    <col min="4354" max="4354" width="15" style="1" customWidth="1"/>
    <col min="4355" max="4355" width="14.44140625" style="1" customWidth="1"/>
    <col min="4356" max="4356" width="14.88671875" style="1" customWidth="1"/>
    <col min="4357" max="4357" width="18.109375" style="1" bestFit="1" customWidth="1"/>
    <col min="4358" max="4358" width="16.88671875" style="1" customWidth="1"/>
    <col min="4359" max="4359" width="14.109375" style="1" customWidth="1"/>
    <col min="4360" max="4360" width="11.44140625" style="1"/>
    <col min="4361" max="4361" width="18.33203125" style="1" customWidth="1"/>
    <col min="4362" max="4362" width="12.44140625" style="1" customWidth="1"/>
    <col min="4363" max="4363" width="20" style="1" customWidth="1"/>
    <col min="4364" max="4607" width="11.44140625" style="1"/>
    <col min="4608" max="4608" width="20.33203125" style="1" customWidth="1"/>
    <col min="4609" max="4609" width="31.109375" style="1" customWidth="1"/>
    <col min="4610" max="4610" width="15" style="1" customWidth="1"/>
    <col min="4611" max="4611" width="14.44140625" style="1" customWidth="1"/>
    <col min="4612" max="4612" width="14.88671875" style="1" customWidth="1"/>
    <col min="4613" max="4613" width="18.109375" style="1" bestFit="1" customWidth="1"/>
    <col min="4614" max="4614" width="16.88671875" style="1" customWidth="1"/>
    <col min="4615" max="4615" width="14.109375" style="1" customWidth="1"/>
    <col min="4616" max="4616" width="11.44140625" style="1"/>
    <col min="4617" max="4617" width="18.33203125" style="1" customWidth="1"/>
    <col min="4618" max="4618" width="12.44140625" style="1" customWidth="1"/>
    <col min="4619" max="4619" width="20" style="1" customWidth="1"/>
    <col min="4620" max="4863" width="11.44140625" style="1"/>
    <col min="4864" max="4864" width="20.33203125" style="1" customWidth="1"/>
    <col min="4865" max="4865" width="31.109375" style="1" customWidth="1"/>
    <col min="4866" max="4866" width="15" style="1" customWidth="1"/>
    <col min="4867" max="4867" width="14.44140625" style="1" customWidth="1"/>
    <col min="4868" max="4868" width="14.88671875" style="1" customWidth="1"/>
    <col min="4869" max="4869" width="18.109375" style="1" bestFit="1" customWidth="1"/>
    <col min="4870" max="4870" width="16.88671875" style="1" customWidth="1"/>
    <col min="4871" max="4871" width="14.109375" style="1" customWidth="1"/>
    <col min="4872" max="4872" width="11.44140625" style="1"/>
    <col min="4873" max="4873" width="18.33203125" style="1" customWidth="1"/>
    <col min="4874" max="4874" width="12.44140625" style="1" customWidth="1"/>
    <col min="4875" max="4875" width="20" style="1" customWidth="1"/>
    <col min="4876" max="5119" width="11.44140625" style="1"/>
    <col min="5120" max="5120" width="20.33203125" style="1" customWidth="1"/>
    <col min="5121" max="5121" width="31.109375" style="1" customWidth="1"/>
    <col min="5122" max="5122" width="15" style="1" customWidth="1"/>
    <col min="5123" max="5123" width="14.44140625" style="1" customWidth="1"/>
    <col min="5124" max="5124" width="14.88671875" style="1" customWidth="1"/>
    <col min="5125" max="5125" width="18.109375" style="1" bestFit="1" customWidth="1"/>
    <col min="5126" max="5126" width="16.88671875" style="1" customWidth="1"/>
    <col min="5127" max="5127" width="14.109375" style="1" customWidth="1"/>
    <col min="5128" max="5128" width="11.44140625" style="1"/>
    <col min="5129" max="5129" width="18.33203125" style="1" customWidth="1"/>
    <col min="5130" max="5130" width="12.44140625" style="1" customWidth="1"/>
    <col min="5131" max="5131" width="20" style="1" customWidth="1"/>
    <col min="5132" max="5375" width="11.44140625" style="1"/>
    <col min="5376" max="5376" width="20.33203125" style="1" customWidth="1"/>
    <col min="5377" max="5377" width="31.109375" style="1" customWidth="1"/>
    <col min="5378" max="5378" width="15" style="1" customWidth="1"/>
    <col min="5379" max="5379" width="14.44140625" style="1" customWidth="1"/>
    <col min="5380" max="5380" width="14.88671875" style="1" customWidth="1"/>
    <col min="5381" max="5381" width="18.109375" style="1" bestFit="1" customWidth="1"/>
    <col min="5382" max="5382" width="16.88671875" style="1" customWidth="1"/>
    <col min="5383" max="5383" width="14.109375" style="1" customWidth="1"/>
    <col min="5384" max="5384" width="11.44140625" style="1"/>
    <col min="5385" max="5385" width="18.33203125" style="1" customWidth="1"/>
    <col min="5386" max="5386" width="12.44140625" style="1" customWidth="1"/>
    <col min="5387" max="5387" width="20" style="1" customWidth="1"/>
    <col min="5388" max="5631" width="11.44140625" style="1"/>
    <col min="5632" max="5632" width="20.33203125" style="1" customWidth="1"/>
    <col min="5633" max="5633" width="31.109375" style="1" customWidth="1"/>
    <col min="5634" max="5634" width="15" style="1" customWidth="1"/>
    <col min="5635" max="5635" width="14.44140625" style="1" customWidth="1"/>
    <col min="5636" max="5636" width="14.88671875" style="1" customWidth="1"/>
    <col min="5637" max="5637" width="18.109375" style="1" bestFit="1" customWidth="1"/>
    <col min="5638" max="5638" width="16.88671875" style="1" customWidth="1"/>
    <col min="5639" max="5639" width="14.109375" style="1" customWidth="1"/>
    <col min="5640" max="5640" width="11.44140625" style="1"/>
    <col min="5641" max="5641" width="18.33203125" style="1" customWidth="1"/>
    <col min="5642" max="5642" width="12.44140625" style="1" customWidth="1"/>
    <col min="5643" max="5643" width="20" style="1" customWidth="1"/>
    <col min="5644" max="5887" width="11.44140625" style="1"/>
    <col min="5888" max="5888" width="20.33203125" style="1" customWidth="1"/>
    <col min="5889" max="5889" width="31.109375" style="1" customWidth="1"/>
    <col min="5890" max="5890" width="15" style="1" customWidth="1"/>
    <col min="5891" max="5891" width="14.44140625" style="1" customWidth="1"/>
    <col min="5892" max="5892" width="14.88671875" style="1" customWidth="1"/>
    <col min="5893" max="5893" width="18.109375" style="1" bestFit="1" customWidth="1"/>
    <col min="5894" max="5894" width="16.88671875" style="1" customWidth="1"/>
    <col min="5895" max="5895" width="14.109375" style="1" customWidth="1"/>
    <col min="5896" max="5896" width="11.44140625" style="1"/>
    <col min="5897" max="5897" width="18.33203125" style="1" customWidth="1"/>
    <col min="5898" max="5898" width="12.44140625" style="1" customWidth="1"/>
    <col min="5899" max="5899" width="20" style="1" customWidth="1"/>
    <col min="5900" max="6143" width="11.44140625" style="1"/>
    <col min="6144" max="6144" width="20.33203125" style="1" customWidth="1"/>
    <col min="6145" max="6145" width="31.109375" style="1" customWidth="1"/>
    <col min="6146" max="6146" width="15" style="1" customWidth="1"/>
    <col min="6147" max="6147" width="14.44140625" style="1" customWidth="1"/>
    <col min="6148" max="6148" width="14.88671875" style="1" customWidth="1"/>
    <col min="6149" max="6149" width="18.109375" style="1" bestFit="1" customWidth="1"/>
    <col min="6150" max="6150" width="16.88671875" style="1" customWidth="1"/>
    <col min="6151" max="6151" width="14.109375" style="1" customWidth="1"/>
    <col min="6152" max="6152" width="11.44140625" style="1"/>
    <col min="6153" max="6153" width="18.33203125" style="1" customWidth="1"/>
    <col min="6154" max="6154" width="12.44140625" style="1" customWidth="1"/>
    <col min="6155" max="6155" width="20" style="1" customWidth="1"/>
    <col min="6156" max="6399" width="11.44140625" style="1"/>
    <col min="6400" max="6400" width="20.33203125" style="1" customWidth="1"/>
    <col min="6401" max="6401" width="31.109375" style="1" customWidth="1"/>
    <col min="6402" max="6402" width="15" style="1" customWidth="1"/>
    <col min="6403" max="6403" width="14.44140625" style="1" customWidth="1"/>
    <col min="6404" max="6404" width="14.88671875" style="1" customWidth="1"/>
    <col min="6405" max="6405" width="18.109375" style="1" bestFit="1" customWidth="1"/>
    <col min="6406" max="6406" width="16.88671875" style="1" customWidth="1"/>
    <col min="6407" max="6407" width="14.109375" style="1" customWidth="1"/>
    <col min="6408" max="6408" width="11.44140625" style="1"/>
    <col min="6409" max="6409" width="18.33203125" style="1" customWidth="1"/>
    <col min="6410" max="6410" width="12.44140625" style="1" customWidth="1"/>
    <col min="6411" max="6411" width="20" style="1" customWidth="1"/>
    <col min="6412" max="6655" width="11.44140625" style="1"/>
    <col min="6656" max="6656" width="20.33203125" style="1" customWidth="1"/>
    <col min="6657" max="6657" width="31.109375" style="1" customWidth="1"/>
    <col min="6658" max="6658" width="15" style="1" customWidth="1"/>
    <col min="6659" max="6659" width="14.44140625" style="1" customWidth="1"/>
    <col min="6660" max="6660" width="14.88671875" style="1" customWidth="1"/>
    <col min="6661" max="6661" width="18.109375" style="1" bestFit="1" customWidth="1"/>
    <col min="6662" max="6662" width="16.88671875" style="1" customWidth="1"/>
    <col min="6663" max="6663" width="14.109375" style="1" customWidth="1"/>
    <col min="6664" max="6664" width="11.44140625" style="1"/>
    <col min="6665" max="6665" width="18.33203125" style="1" customWidth="1"/>
    <col min="6666" max="6666" width="12.44140625" style="1" customWidth="1"/>
    <col min="6667" max="6667" width="20" style="1" customWidth="1"/>
    <col min="6668" max="6911" width="11.44140625" style="1"/>
    <col min="6912" max="6912" width="20.33203125" style="1" customWidth="1"/>
    <col min="6913" max="6913" width="31.109375" style="1" customWidth="1"/>
    <col min="6914" max="6914" width="15" style="1" customWidth="1"/>
    <col min="6915" max="6915" width="14.44140625" style="1" customWidth="1"/>
    <col min="6916" max="6916" width="14.88671875" style="1" customWidth="1"/>
    <col min="6917" max="6917" width="18.109375" style="1" bestFit="1" customWidth="1"/>
    <col min="6918" max="6918" width="16.88671875" style="1" customWidth="1"/>
    <col min="6919" max="6919" width="14.109375" style="1" customWidth="1"/>
    <col min="6920" max="6920" width="11.44140625" style="1"/>
    <col min="6921" max="6921" width="18.33203125" style="1" customWidth="1"/>
    <col min="6922" max="6922" width="12.44140625" style="1" customWidth="1"/>
    <col min="6923" max="6923" width="20" style="1" customWidth="1"/>
    <col min="6924" max="7167" width="11.44140625" style="1"/>
    <col min="7168" max="7168" width="20.33203125" style="1" customWidth="1"/>
    <col min="7169" max="7169" width="31.109375" style="1" customWidth="1"/>
    <col min="7170" max="7170" width="15" style="1" customWidth="1"/>
    <col min="7171" max="7171" width="14.44140625" style="1" customWidth="1"/>
    <col min="7172" max="7172" width="14.88671875" style="1" customWidth="1"/>
    <col min="7173" max="7173" width="18.109375" style="1" bestFit="1" customWidth="1"/>
    <col min="7174" max="7174" width="16.88671875" style="1" customWidth="1"/>
    <col min="7175" max="7175" width="14.109375" style="1" customWidth="1"/>
    <col min="7176" max="7176" width="11.44140625" style="1"/>
    <col min="7177" max="7177" width="18.33203125" style="1" customWidth="1"/>
    <col min="7178" max="7178" width="12.44140625" style="1" customWidth="1"/>
    <col min="7179" max="7179" width="20" style="1" customWidth="1"/>
    <col min="7180" max="7423" width="11.44140625" style="1"/>
    <col min="7424" max="7424" width="20.33203125" style="1" customWidth="1"/>
    <col min="7425" max="7425" width="31.109375" style="1" customWidth="1"/>
    <col min="7426" max="7426" width="15" style="1" customWidth="1"/>
    <col min="7427" max="7427" width="14.44140625" style="1" customWidth="1"/>
    <col min="7428" max="7428" width="14.88671875" style="1" customWidth="1"/>
    <col min="7429" max="7429" width="18.109375" style="1" bestFit="1" customWidth="1"/>
    <col min="7430" max="7430" width="16.88671875" style="1" customWidth="1"/>
    <col min="7431" max="7431" width="14.109375" style="1" customWidth="1"/>
    <col min="7432" max="7432" width="11.44140625" style="1"/>
    <col min="7433" max="7433" width="18.33203125" style="1" customWidth="1"/>
    <col min="7434" max="7434" width="12.44140625" style="1" customWidth="1"/>
    <col min="7435" max="7435" width="20" style="1" customWidth="1"/>
    <col min="7436" max="7679" width="11.44140625" style="1"/>
    <col min="7680" max="7680" width="20.33203125" style="1" customWidth="1"/>
    <col min="7681" max="7681" width="31.109375" style="1" customWidth="1"/>
    <col min="7682" max="7682" width="15" style="1" customWidth="1"/>
    <col min="7683" max="7683" width="14.44140625" style="1" customWidth="1"/>
    <col min="7684" max="7684" width="14.88671875" style="1" customWidth="1"/>
    <col min="7685" max="7685" width="18.109375" style="1" bestFit="1" customWidth="1"/>
    <col min="7686" max="7686" width="16.88671875" style="1" customWidth="1"/>
    <col min="7687" max="7687" width="14.109375" style="1" customWidth="1"/>
    <col min="7688" max="7688" width="11.44140625" style="1"/>
    <col min="7689" max="7689" width="18.33203125" style="1" customWidth="1"/>
    <col min="7690" max="7690" width="12.44140625" style="1" customWidth="1"/>
    <col min="7691" max="7691" width="20" style="1" customWidth="1"/>
    <col min="7692" max="7935" width="11.44140625" style="1"/>
    <col min="7936" max="7936" width="20.33203125" style="1" customWidth="1"/>
    <col min="7937" max="7937" width="31.109375" style="1" customWidth="1"/>
    <col min="7938" max="7938" width="15" style="1" customWidth="1"/>
    <col min="7939" max="7939" width="14.44140625" style="1" customWidth="1"/>
    <col min="7940" max="7940" width="14.88671875" style="1" customWidth="1"/>
    <col min="7941" max="7941" width="18.109375" style="1" bestFit="1" customWidth="1"/>
    <col min="7942" max="7942" width="16.88671875" style="1" customWidth="1"/>
    <col min="7943" max="7943" width="14.109375" style="1" customWidth="1"/>
    <col min="7944" max="7944" width="11.44140625" style="1"/>
    <col min="7945" max="7945" width="18.33203125" style="1" customWidth="1"/>
    <col min="7946" max="7946" width="12.44140625" style="1" customWidth="1"/>
    <col min="7947" max="7947" width="20" style="1" customWidth="1"/>
    <col min="7948" max="8191" width="11.44140625" style="1"/>
    <col min="8192" max="8192" width="20.33203125" style="1" customWidth="1"/>
    <col min="8193" max="8193" width="31.109375" style="1" customWidth="1"/>
    <col min="8194" max="8194" width="15" style="1" customWidth="1"/>
    <col min="8195" max="8195" width="14.44140625" style="1" customWidth="1"/>
    <col min="8196" max="8196" width="14.88671875" style="1" customWidth="1"/>
    <col min="8197" max="8197" width="18.109375" style="1" bestFit="1" customWidth="1"/>
    <col min="8198" max="8198" width="16.88671875" style="1" customWidth="1"/>
    <col min="8199" max="8199" width="14.109375" style="1" customWidth="1"/>
    <col min="8200" max="8200" width="11.44140625" style="1"/>
    <col min="8201" max="8201" width="18.33203125" style="1" customWidth="1"/>
    <col min="8202" max="8202" width="12.44140625" style="1" customWidth="1"/>
    <col min="8203" max="8203" width="20" style="1" customWidth="1"/>
    <col min="8204" max="8447" width="11.44140625" style="1"/>
    <col min="8448" max="8448" width="20.33203125" style="1" customWidth="1"/>
    <col min="8449" max="8449" width="31.109375" style="1" customWidth="1"/>
    <col min="8450" max="8450" width="15" style="1" customWidth="1"/>
    <col min="8451" max="8451" width="14.44140625" style="1" customWidth="1"/>
    <col min="8452" max="8452" width="14.88671875" style="1" customWidth="1"/>
    <col min="8453" max="8453" width="18.109375" style="1" bestFit="1" customWidth="1"/>
    <col min="8454" max="8454" width="16.88671875" style="1" customWidth="1"/>
    <col min="8455" max="8455" width="14.109375" style="1" customWidth="1"/>
    <col min="8456" max="8456" width="11.44140625" style="1"/>
    <col min="8457" max="8457" width="18.33203125" style="1" customWidth="1"/>
    <col min="8458" max="8458" width="12.44140625" style="1" customWidth="1"/>
    <col min="8459" max="8459" width="20" style="1" customWidth="1"/>
    <col min="8460" max="8703" width="11.44140625" style="1"/>
    <col min="8704" max="8704" width="20.33203125" style="1" customWidth="1"/>
    <col min="8705" max="8705" width="31.109375" style="1" customWidth="1"/>
    <col min="8706" max="8706" width="15" style="1" customWidth="1"/>
    <col min="8707" max="8707" width="14.44140625" style="1" customWidth="1"/>
    <col min="8708" max="8708" width="14.88671875" style="1" customWidth="1"/>
    <col min="8709" max="8709" width="18.109375" style="1" bestFit="1" customWidth="1"/>
    <col min="8710" max="8710" width="16.88671875" style="1" customWidth="1"/>
    <col min="8711" max="8711" width="14.109375" style="1" customWidth="1"/>
    <col min="8712" max="8712" width="11.44140625" style="1"/>
    <col min="8713" max="8713" width="18.33203125" style="1" customWidth="1"/>
    <col min="8714" max="8714" width="12.44140625" style="1" customWidth="1"/>
    <col min="8715" max="8715" width="20" style="1" customWidth="1"/>
    <col min="8716" max="8959" width="11.44140625" style="1"/>
    <col min="8960" max="8960" width="20.33203125" style="1" customWidth="1"/>
    <col min="8961" max="8961" width="31.109375" style="1" customWidth="1"/>
    <col min="8962" max="8962" width="15" style="1" customWidth="1"/>
    <col min="8963" max="8963" width="14.44140625" style="1" customWidth="1"/>
    <col min="8964" max="8964" width="14.88671875" style="1" customWidth="1"/>
    <col min="8965" max="8965" width="18.109375" style="1" bestFit="1" customWidth="1"/>
    <col min="8966" max="8966" width="16.88671875" style="1" customWidth="1"/>
    <col min="8967" max="8967" width="14.109375" style="1" customWidth="1"/>
    <col min="8968" max="8968" width="11.44140625" style="1"/>
    <col min="8969" max="8969" width="18.33203125" style="1" customWidth="1"/>
    <col min="8970" max="8970" width="12.44140625" style="1" customWidth="1"/>
    <col min="8971" max="8971" width="20" style="1" customWidth="1"/>
    <col min="8972" max="9215" width="11.44140625" style="1"/>
    <col min="9216" max="9216" width="20.33203125" style="1" customWidth="1"/>
    <col min="9217" max="9217" width="31.109375" style="1" customWidth="1"/>
    <col min="9218" max="9218" width="15" style="1" customWidth="1"/>
    <col min="9219" max="9219" width="14.44140625" style="1" customWidth="1"/>
    <col min="9220" max="9220" width="14.88671875" style="1" customWidth="1"/>
    <col min="9221" max="9221" width="18.109375" style="1" bestFit="1" customWidth="1"/>
    <col min="9222" max="9222" width="16.88671875" style="1" customWidth="1"/>
    <col min="9223" max="9223" width="14.109375" style="1" customWidth="1"/>
    <col min="9224" max="9224" width="11.44140625" style="1"/>
    <col min="9225" max="9225" width="18.33203125" style="1" customWidth="1"/>
    <col min="9226" max="9226" width="12.44140625" style="1" customWidth="1"/>
    <col min="9227" max="9227" width="20" style="1" customWidth="1"/>
    <col min="9228" max="9471" width="11.44140625" style="1"/>
    <col min="9472" max="9472" width="20.33203125" style="1" customWidth="1"/>
    <col min="9473" max="9473" width="31.109375" style="1" customWidth="1"/>
    <col min="9474" max="9474" width="15" style="1" customWidth="1"/>
    <col min="9475" max="9475" width="14.44140625" style="1" customWidth="1"/>
    <col min="9476" max="9476" width="14.88671875" style="1" customWidth="1"/>
    <col min="9477" max="9477" width="18.109375" style="1" bestFit="1" customWidth="1"/>
    <col min="9478" max="9478" width="16.88671875" style="1" customWidth="1"/>
    <col min="9479" max="9479" width="14.109375" style="1" customWidth="1"/>
    <col min="9480" max="9480" width="11.44140625" style="1"/>
    <col min="9481" max="9481" width="18.33203125" style="1" customWidth="1"/>
    <col min="9482" max="9482" width="12.44140625" style="1" customWidth="1"/>
    <col min="9483" max="9483" width="20" style="1" customWidth="1"/>
    <col min="9484" max="9727" width="11.44140625" style="1"/>
    <col min="9728" max="9728" width="20.33203125" style="1" customWidth="1"/>
    <col min="9729" max="9729" width="31.109375" style="1" customWidth="1"/>
    <col min="9730" max="9730" width="15" style="1" customWidth="1"/>
    <col min="9731" max="9731" width="14.44140625" style="1" customWidth="1"/>
    <col min="9732" max="9732" width="14.88671875" style="1" customWidth="1"/>
    <col min="9733" max="9733" width="18.109375" style="1" bestFit="1" customWidth="1"/>
    <col min="9734" max="9734" width="16.88671875" style="1" customWidth="1"/>
    <col min="9735" max="9735" width="14.109375" style="1" customWidth="1"/>
    <col min="9736" max="9736" width="11.44140625" style="1"/>
    <col min="9737" max="9737" width="18.33203125" style="1" customWidth="1"/>
    <col min="9738" max="9738" width="12.44140625" style="1" customWidth="1"/>
    <col min="9739" max="9739" width="20" style="1" customWidth="1"/>
    <col min="9740" max="9983" width="11.44140625" style="1"/>
    <col min="9984" max="9984" width="20.33203125" style="1" customWidth="1"/>
    <col min="9985" max="9985" width="31.109375" style="1" customWidth="1"/>
    <col min="9986" max="9986" width="15" style="1" customWidth="1"/>
    <col min="9987" max="9987" width="14.44140625" style="1" customWidth="1"/>
    <col min="9988" max="9988" width="14.88671875" style="1" customWidth="1"/>
    <col min="9989" max="9989" width="18.109375" style="1" bestFit="1" customWidth="1"/>
    <col min="9990" max="9990" width="16.88671875" style="1" customWidth="1"/>
    <col min="9991" max="9991" width="14.109375" style="1" customWidth="1"/>
    <col min="9992" max="9992" width="11.44140625" style="1"/>
    <col min="9993" max="9993" width="18.33203125" style="1" customWidth="1"/>
    <col min="9994" max="9994" width="12.44140625" style="1" customWidth="1"/>
    <col min="9995" max="9995" width="20" style="1" customWidth="1"/>
    <col min="9996" max="10239" width="11.44140625" style="1"/>
    <col min="10240" max="10240" width="20.33203125" style="1" customWidth="1"/>
    <col min="10241" max="10241" width="31.109375" style="1" customWidth="1"/>
    <col min="10242" max="10242" width="15" style="1" customWidth="1"/>
    <col min="10243" max="10243" width="14.44140625" style="1" customWidth="1"/>
    <col min="10244" max="10244" width="14.88671875" style="1" customWidth="1"/>
    <col min="10245" max="10245" width="18.109375" style="1" bestFit="1" customWidth="1"/>
    <col min="10246" max="10246" width="16.88671875" style="1" customWidth="1"/>
    <col min="10247" max="10247" width="14.109375" style="1" customWidth="1"/>
    <col min="10248" max="10248" width="11.44140625" style="1"/>
    <col min="10249" max="10249" width="18.33203125" style="1" customWidth="1"/>
    <col min="10250" max="10250" width="12.44140625" style="1" customWidth="1"/>
    <col min="10251" max="10251" width="20" style="1" customWidth="1"/>
    <col min="10252" max="10495" width="11.44140625" style="1"/>
    <col min="10496" max="10496" width="20.33203125" style="1" customWidth="1"/>
    <col min="10497" max="10497" width="31.109375" style="1" customWidth="1"/>
    <col min="10498" max="10498" width="15" style="1" customWidth="1"/>
    <col min="10499" max="10499" width="14.44140625" style="1" customWidth="1"/>
    <col min="10500" max="10500" width="14.88671875" style="1" customWidth="1"/>
    <col min="10501" max="10501" width="18.109375" style="1" bestFit="1" customWidth="1"/>
    <col min="10502" max="10502" width="16.88671875" style="1" customWidth="1"/>
    <col min="10503" max="10503" width="14.109375" style="1" customWidth="1"/>
    <col min="10504" max="10504" width="11.44140625" style="1"/>
    <col min="10505" max="10505" width="18.33203125" style="1" customWidth="1"/>
    <col min="10506" max="10506" width="12.44140625" style="1" customWidth="1"/>
    <col min="10507" max="10507" width="20" style="1" customWidth="1"/>
    <col min="10508" max="10751" width="11.44140625" style="1"/>
    <col min="10752" max="10752" width="20.33203125" style="1" customWidth="1"/>
    <col min="10753" max="10753" width="31.109375" style="1" customWidth="1"/>
    <col min="10754" max="10754" width="15" style="1" customWidth="1"/>
    <col min="10755" max="10755" width="14.44140625" style="1" customWidth="1"/>
    <col min="10756" max="10756" width="14.88671875" style="1" customWidth="1"/>
    <col min="10757" max="10757" width="18.109375" style="1" bestFit="1" customWidth="1"/>
    <col min="10758" max="10758" width="16.88671875" style="1" customWidth="1"/>
    <col min="10759" max="10759" width="14.109375" style="1" customWidth="1"/>
    <col min="10760" max="10760" width="11.44140625" style="1"/>
    <col min="10761" max="10761" width="18.33203125" style="1" customWidth="1"/>
    <col min="10762" max="10762" width="12.44140625" style="1" customWidth="1"/>
    <col min="10763" max="10763" width="20" style="1" customWidth="1"/>
    <col min="10764" max="11007" width="11.44140625" style="1"/>
    <col min="11008" max="11008" width="20.33203125" style="1" customWidth="1"/>
    <col min="11009" max="11009" width="31.109375" style="1" customWidth="1"/>
    <col min="11010" max="11010" width="15" style="1" customWidth="1"/>
    <col min="11011" max="11011" width="14.44140625" style="1" customWidth="1"/>
    <col min="11012" max="11012" width="14.88671875" style="1" customWidth="1"/>
    <col min="11013" max="11013" width="18.109375" style="1" bestFit="1" customWidth="1"/>
    <col min="11014" max="11014" width="16.88671875" style="1" customWidth="1"/>
    <col min="11015" max="11015" width="14.109375" style="1" customWidth="1"/>
    <col min="11016" max="11016" width="11.44140625" style="1"/>
    <col min="11017" max="11017" width="18.33203125" style="1" customWidth="1"/>
    <col min="11018" max="11018" width="12.44140625" style="1" customWidth="1"/>
    <col min="11019" max="11019" width="20" style="1" customWidth="1"/>
    <col min="11020" max="11263" width="11.44140625" style="1"/>
    <col min="11264" max="11264" width="20.33203125" style="1" customWidth="1"/>
    <col min="11265" max="11265" width="31.109375" style="1" customWidth="1"/>
    <col min="11266" max="11266" width="15" style="1" customWidth="1"/>
    <col min="11267" max="11267" width="14.44140625" style="1" customWidth="1"/>
    <col min="11268" max="11268" width="14.88671875" style="1" customWidth="1"/>
    <col min="11269" max="11269" width="18.109375" style="1" bestFit="1" customWidth="1"/>
    <col min="11270" max="11270" width="16.88671875" style="1" customWidth="1"/>
    <col min="11271" max="11271" width="14.109375" style="1" customWidth="1"/>
    <col min="11272" max="11272" width="11.44140625" style="1"/>
    <col min="11273" max="11273" width="18.33203125" style="1" customWidth="1"/>
    <col min="11274" max="11274" width="12.44140625" style="1" customWidth="1"/>
    <col min="11275" max="11275" width="20" style="1" customWidth="1"/>
    <col min="11276" max="11519" width="11.44140625" style="1"/>
    <col min="11520" max="11520" width="20.33203125" style="1" customWidth="1"/>
    <col min="11521" max="11521" width="31.109375" style="1" customWidth="1"/>
    <col min="11522" max="11522" width="15" style="1" customWidth="1"/>
    <col min="11523" max="11523" width="14.44140625" style="1" customWidth="1"/>
    <col min="11524" max="11524" width="14.88671875" style="1" customWidth="1"/>
    <col min="11525" max="11525" width="18.109375" style="1" bestFit="1" customWidth="1"/>
    <col min="11526" max="11526" width="16.88671875" style="1" customWidth="1"/>
    <col min="11527" max="11527" width="14.109375" style="1" customWidth="1"/>
    <col min="11528" max="11528" width="11.44140625" style="1"/>
    <col min="11529" max="11529" width="18.33203125" style="1" customWidth="1"/>
    <col min="11530" max="11530" width="12.44140625" style="1" customWidth="1"/>
    <col min="11531" max="11531" width="20" style="1" customWidth="1"/>
    <col min="11532" max="11775" width="11.44140625" style="1"/>
    <col min="11776" max="11776" width="20.33203125" style="1" customWidth="1"/>
    <col min="11777" max="11777" width="31.109375" style="1" customWidth="1"/>
    <col min="11778" max="11778" width="15" style="1" customWidth="1"/>
    <col min="11779" max="11779" width="14.44140625" style="1" customWidth="1"/>
    <col min="11780" max="11780" width="14.88671875" style="1" customWidth="1"/>
    <col min="11781" max="11781" width="18.109375" style="1" bestFit="1" customWidth="1"/>
    <col min="11782" max="11782" width="16.88671875" style="1" customWidth="1"/>
    <col min="11783" max="11783" width="14.109375" style="1" customWidth="1"/>
    <col min="11784" max="11784" width="11.44140625" style="1"/>
    <col min="11785" max="11785" width="18.33203125" style="1" customWidth="1"/>
    <col min="11786" max="11786" width="12.44140625" style="1" customWidth="1"/>
    <col min="11787" max="11787" width="20" style="1" customWidth="1"/>
    <col min="11788" max="12031" width="11.44140625" style="1"/>
    <col min="12032" max="12032" width="20.33203125" style="1" customWidth="1"/>
    <col min="12033" max="12033" width="31.109375" style="1" customWidth="1"/>
    <col min="12034" max="12034" width="15" style="1" customWidth="1"/>
    <col min="12035" max="12035" width="14.44140625" style="1" customWidth="1"/>
    <col min="12036" max="12036" width="14.88671875" style="1" customWidth="1"/>
    <col min="12037" max="12037" width="18.109375" style="1" bestFit="1" customWidth="1"/>
    <col min="12038" max="12038" width="16.88671875" style="1" customWidth="1"/>
    <col min="12039" max="12039" width="14.109375" style="1" customWidth="1"/>
    <col min="12040" max="12040" width="11.44140625" style="1"/>
    <col min="12041" max="12041" width="18.33203125" style="1" customWidth="1"/>
    <col min="12042" max="12042" width="12.44140625" style="1" customWidth="1"/>
    <col min="12043" max="12043" width="20" style="1" customWidth="1"/>
    <col min="12044" max="12287" width="11.44140625" style="1"/>
    <col min="12288" max="12288" width="20.33203125" style="1" customWidth="1"/>
    <col min="12289" max="12289" width="31.109375" style="1" customWidth="1"/>
    <col min="12290" max="12290" width="15" style="1" customWidth="1"/>
    <col min="12291" max="12291" width="14.44140625" style="1" customWidth="1"/>
    <col min="12292" max="12292" width="14.88671875" style="1" customWidth="1"/>
    <col min="12293" max="12293" width="18.109375" style="1" bestFit="1" customWidth="1"/>
    <col min="12294" max="12294" width="16.88671875" style="1" customWidth="1"/>
    <col min="12295" max="12295" width="14.109375" style="1" customWidth="1"/>
    <col min="12296" max="12296" width="11.44140625" style="1"/>
    <col min="12297" max="12297" width="18.33203125" style="1" customWidth="1"/>
    <col min="12298" max="12298" width="12.44140625" style="1" customWidth="1"/>
    <col min="12299" max="12299" width="20" style="1" customWidth="1"/>
    <col min="12300" max="12543" width="11.44140625" style="1"/>
    <col min="12544" max="12544" width="20.33203125" style="1" customWidth="1"/>
    <col min="12545" max="12545" width="31.109375" style="1" customWidth="1"/>
    <col min="12546" max="12546" width="15" style="1" customWidth="1"/>
    <col min="12547" max="12547" width="14.44140625" style="1" customWidth="1"/>
    <col min="12548" max="12548" width="14.88671875" style="1" customWidth="1"/>
    <col min="12549" max="12549" width="18.109375" style="1" bestFit="1" customWidth="1"/>
    <col min="12550" max="12550" width="16.88671875" style="1" customWidth="1"/>
    <col min="12551" max="12551" width="14.109375" style="1" customWidth="1"/>
    <col min="12552" max="12552" width="11.44140625" style="1"/>
    <col min="12553" max="12553" width="18.33203125" style="1" customWidth="1"/>
    <col min="12554" max="12554" width="12.44140625" style="1" customWidth="1"/>
    <col min="12555" max="12555" width="20" style="1" customWidth="1"/>
    <col min="12556" max="12799" width="11.44140625" style="1"/>
    <col min="12800" max="12800" width="20.33203125" style="1" customWidth="1"/>
    <col min="12801" max="12801" width="31.109375" style="1" customWidth="1"/>
    <col min="12802" max="12802" width="15" style="1" customWidth="1"/>
    <col min="12803" max="12803" width="14.44140625" style="1" customWidth="1"/>
    <col min="12804" max="12804" width="14.88671875" style="1" customWidth="1"/>
    <col min="12805" max="12805" width="18.109375" style="1" bestFit="1" customWidth="1"/>
    <col min="12806" max="12806" width="16.88671875" style="1" customWidth="1"/>
    <col min="12807" max="12807" width="14.109375" style="1" customWidth="1"/>
    <col min="12808" max="12808" width="11.44140625" style="1"/>
    <col min="12809" max="12809" width="18.33203125" style="1" customWidth="1"/>
    <col min="12810" max="12810" width="12.44140625" style="1" customWidth="1"/>
    <col min="12811" max="12811" width="20" style="1" customWidth="1"/>
    <col min="12812" max="13055" width="11.44140625" style="1"/>
    <col min="13056" max="13056" width="20.33203125" style="1" customWidth="1"/>
    <col min="13057" max="13057" width="31.109375" style="1" customWidth="1"/>
    <col min="13058" max="13058" width="15" style="1" customWidth="1"/>
    <col min="13059" max="13059" width="14.44140625" style="1" customWidth="1"/>
    <col min="13060" max="13060" width="14.88671875" style="1" customWidth="1"/>
    <col min="13061" max="13061" width="18.109375" style="1" bestFit="1" customWidth="1"/>
    <col min="13062" max="13062" width="16.88671875" style="1" customWidth="1"/>
    <col min="13063" max="13063" width="14.109375" style="1" customWidth="1"/>
    <col min="13064" max="13064" width="11.44140625" style="1"/>
    <col min="13065" max="13065" width="18.33203125" style="1" customWidth="1"/>
    <col min="13066" max="13066" width="12.44140625" style="1" customWidth="1"/>
    <col min="13067" max="13067" width="20" style="1" customWidth="1"/>
    <col min="13068" max="13311" width="11.44140625" style="1"/>
    <col min="13312" max="13312" width="20.33203125" style="1" customWidth="1"/>
    <col min="13313" max="13313" width="31.109375" style="1" customWidth="1"/>
    <col min="13314" max="13314" width="15" style="1" customWidth="1"/>
    <col min="13315" max="13315" width="14.44140625" style="1" customWidth="1"/>
    <col min="13316" max="13316" width="14.88671875" style="1" customWidth="1"/>
    <col min="13317" max="13317" width="18.109375" style="1" bestFit="1" customWidth="1"/>
    <col min="13318" max="13318" width="16.88671875" style="1" customWidth="1"/>
    <col min="13319" max="13319" width="14.109375" style="1" customWidth="1"/>
    <col min="13320" max="13320" width="11.44140625" style="1"/>
    <col min="13321" max="13321" width="18.33203125" style="1" customWidth="1"/>
    <col min="13322" max="13322" width="12.44140625" style="1" customWidth="1"/>
    <col min="13323" max="13323" width="20" style="1" customWidth="1"/>
    <col min="13324" max="13567" width="11.44140625" style="1"/>
    <col min="13568" max="13568" width="20.33203125" style="1" customWidth="1"/>
    <col min="13569" max="13569" width="31.109375" style="1" customWidth="1"/>
    <col min="13570" max="13570" width="15" style="1" customWidth="1"/>
    <col min="13571" max="13571" width="14.44140625" style="1" customWidth="1"/>
    <col min="13572" max="13572" width="14.88671875" style="1" customWidth="1"/>
    <col min="13573" max="13573" width="18.109375" style="1" bestFit="1" customWidth="1"/>
    <col min="13574" max="13574" width="16.88671875" style="1" customWidth="1"/>
    <col min="13575" max="13575" width="14.109375" style="1" customWidth="1"/>
    <col min="13576" max="13576" width="11.44140625" style="1"/>
    <col min="13577" max="13577" width="18.33203125" style="1" customWidth="1"/>
    <col min="13578" max="13578" width="12.44140625" style="1" customWidth="1"/>
    <col min="13579" max="13579" width="20" style="1" customWidth="1"/>
    <col min="13580" max="13823" width="11.44140625" style="1"/>
    <col min="13824" max="13824" width="20.33203125" style="1" customWidth="1"/>
    <col min="13825" max="13825" width="31.109375" style="1" customWidth="1"/>
    <col min="13826" max="13826" width="15" style="1" customWidth="1"/>
    <col min="13827" max="13827" width="14.44140625" style="1" customWidth="1"/>
    <col min="13828" max="13828" width="14.88671875" style="1" customWidth="1"/>
    <col min="13829" max="13829" width="18.109375" style="1" bestFit="1" customWidth="1"/>
    <col min="13830" max="13830" width="16.88671875" style="1" customWidth="1"/>
    <col min="13831" max="13831" width="14.109375" style="1" customWidth="1"/>
    <col min="13832" max="13832" width="11.44140625" style="1"/>
    <col min="13833" max="13833" width="18.33203125" style="1" customWidth="1"/>
    <col min="13834" max="13834" width="12.44140625" style="1" customWidth="1"/>
    <col min="13835" max="13835" width="20" style="1" customWidth="1"/>
    <col min="13836" max="14079" width="11.44140625" style="1"/>
    <col min="14080" max="14080" width="20.33203125" style="1" customWidth="1"/>
    <col min="14081" max="14081" width="31.109375" style="1" customWidth="1"/>
    <col min="14082" max="14082" width="15" style="1" customWidth="1"/>
    <col min="14083" max="14083" width="14.44140625" style="1" customWidth="1"/>
    <col min="14084" max="14084" width="14.88671875" style="1" customWidth="1"/>
    <col min="14085" max="14085" width="18.109375" style="1" bestFit="1" customWidth="1"/>
    <col min="14086" max="14086" width="16.88671875" style="1" customWidth="1"/>
    <col min="14087" max="14087" width="14.109375" style="1" customWidth="1"/>
    <col min="14088" max="14088" width="11.44140625" style="1"/>
    <col min="14089" max="14089" width="18.33203125" style="1" customWidth="1"/>
    <col min="14090" max="14090" width="12.44140625" style="1" customWidth="1"/>
    <col min="14091" max="14091" width="20" style="1" customWidth="1"/>
    <col min="14092" max="14335" width="11.44140625" style="1"/>
    <col min="14336" max="14336" width="20.33203125" style="1" customWidth="1"/>
    <col min="14337" max="14337" width="31.109375" style="1" customWidth="1"/>
    <col min="14338" max="14338" width="15" style="1" customWidth="1"/>
    <col min="14339" max="14339" width="14.44140625" style="1" customWidth="1"/>
    <col min="14340" max="14340" width="14.88671875" style="1" customWidth="1"/>
    <col min="14341" max="14341" width="18.109375" style="1" bestFit="1" customWidth="1"/>
    <col min="14342" max="14342" width="16.88671875" style="1" customWidth="1"/>
    <col min="14343" max="14343" width="14.109375" style="1" customWidth="1"/>
    <col min="14344" max="14344" width="11.44140625" style="1"/>
    <col min="14345" max="14345" width="18.33203125" style="1" customWidth="1"/>
    <col min="14346" max="14346" width="12.44140625" style="1" customWidth="1"/>
    <col min="14347" max="14347" width="20" style="1" customWidth="1"/>
    <col min="14348" max="14591" width="11.44140625" style="1"/>
    <col min="14592" max="14592" width="20.33203125" style="1" customWidth="1"/>
    <col min="14593" max="14593" width="31.109375" style="1" customWidth="1"/>
    <col min="14594" max="14594" width="15" style="1" customWidth="1"/>
    <col min="14595" max="14595" width="14.44140625" style="1" customWidth="1"/>
    <col min="14596" max="14596" width="14.88671875" style="1" customWidth="1"/>
    <col min="14597" max="14597" width="18.109375" style="1" bestFit="1" customWidth="1"/>
    <col min="14598" max="14598" width="16.88671875" style="1" customWidth="1"/>
    <col min="14599" max="14599" width="14.109375" style="1" customWidth="1"/>
    <col min="14600" max="14600" width="11.44140625" style="1"/>
    <col min="14601" max="14601" width="18.33203125" style="1" customWidth="1"/>
    <col min="14602" max="14602" width="12.44140625" style="1" customWidth="1"/>
    <col min="14603" max="14603" width="20" style="1" customWidth="1"/>
    <col min="14604" max="14847" width="11.44140625" style="1"/>
    <col min="14848" max="14848" width="20.33203125" style="1" customWidth="1"/>
    <col min="14849" max="14849" width="31.109375" style="1" customWidth="1"/>
    <col min="14850" max="14850" width="15" style="1" customWidth="1"/>
    <col min="14851" max="14851" width="14.44140625" style="1" customWidth="1"/>
    <col min="14852" max="14852" width="14.88671875" style="1" customWidth="1"/>
    <col min="14853" max="14853" width="18.109375" style="1" bestFit="1" customWidth="1"/>
    <col min="14854" max="14854" width="16.88671875" style="1" customWidth="1"/>
    <col min="14855" max="14855" width="14.109375" style="1" customWidth="1"/>
    <col min="14856" max="14856" width="11.44140625" style="1"/>
    <col min="14857" max="14857" width="18.33203125" style="1" customWidth="1"/>
    <col min="14858" max="14858" width="12.44140625" style="1" customWidth="1"/>
    <col min="14859" max="14859" width="20" style="1" customWidth="1"/>
    <col min="14860" max="15103" width="11.44140625" style="1"/>
    <col min="15104" max="15104" width="20.33203125" style="1" customWidth="1"/>
    <col min="15105" max="15105" width="31.109375" style="1" customWidth="1"/>
    <col min="15106" max="15106" width="15" style="1" customWidth="1"/>
    <col min="15107" max="15107" width="14.44140625" style="1" customWidth="1"/>
    <col min="15108" max="15108" width="14.88671875" style="1" customWidth="1"/>
    <col min="15109" max="15109" width="18.109375" style="1" bestFit="1" customWidth="1"/>
    <col min="15110" max="15110" width="16.88671875" style="1" customWidth="1"/>
    <col min="15111" max="15111" width="14.109375" style="1" customWidth="1"/>
    <col min="15112" max="15112" width="11.44140625" style="1"/>
    <col min="15113" max="15113" width="18.33203125" style="1" customWidth="1"/>
    <col min="15114" max="15114" width="12.44140625" style="1" customWidth="1"/>
    <col min="15115" max="15115" width="20" style="1" customWidth="1"/>
    <col min="15116" max="15359" width="11.44140625" style="1"/>
    <col min="15360" max="15360" width="20.33203125" style="1" customWidth="1"/>
    <col min="15361" max="15361" width="31.109375" style="1" customWidth="1"/>
    <col min="15362" max="15362" width="15" style="1" customWidth="1"/>
    <col min="15363" max="15363" width="14.44140625" style="1" customWidth="1"/>
    <col min="15364" max="15364" width="14.88671875" style="1" customWidth="1"/>
    <col min="15365" max="15365" width="18.109375" style="1" bestFit="1" customWidth="1"/>
    <col min="15366" max="15366" width="16.88671875" style="1" customWidth="1"/>
    <col min="15367" max="15367" width="14.109375" style="1" customWidth="1"/>
    <col min="15368" max="15368" width="11.44140625" style="1"/>
    <col min="15369" max="15369" width="18.33203125" style="1" customWidth="1"/>
    <col min="15370" max="15370" width="12.44140625" style="1" customWidth="1"/>
    <col min="15371" max="15371" width="20" style="1" customWidth="1"/>
    <col min="15372" max="15615" width="11.44140625" style="1"/>
    <col min="15616" max="15616" width="20.33203125" style="1" customWidth="1"/>
    <col min="15617" max="15617" width="31.109375" style="1" customWidth="1"/>
    <col min="15618" max="15618" width="15" style="1" customWidth="1"/>
    <col min="15619" max="15619" width="14.44140625" style="1" customWidth="1"/>
    <col min="15620" max="15620" width="14.88671875" style="1" customWidth="1"/>
    <col min="15621" max="15621" width="18.109375" style="1" bestFit="1" customWidth="1"/>
    <col min="15622" max="15622" width="16.88671875" style="1" customWidth="1"/>
    <col min="15623" max="15623" width="14.109375" style="1" customWidth="1"/>
    <col min="15624" max="15624" width="11.44140625" style="1"/>
    <col min="15625" max="15625" width="18.33203125" style="1" customWidth="1"/>
    <col min="15626" max="15626" width="12.44140625" style="1" customWidth="1"/>
    <col min="15627" max="15627" width="20" style="1" customWidth="1"/>
    <col min="15628" max="15871" width="11.44140625" style="1"/>
    <col min="15872" max="15872" width="20.33203125" style="1" customWidth="1"/>
    <col min="15873" max="15873" width="31.109375" style="1" customWidth="1"/>
    <col min="15874" max="15874" width="15" style="1" customWidth="1"/>
    <col min="15875" max="15875" width="14.44140625" style="1" customWidth="1"/>
    <col min="15876" max="15876" width="14.88671875" style="1" customWidth="1"/>
    <col min="15877" max="15877" width="18.109375" style="1" bestFit="1" customWidth="1"/>
    <col min="15878" max="15878" width="16.88671875" style="1" customWidth="1"/>
    <col min="15879" max="15879" width="14.109375" style="1" customWidth="1"/>
    <col min="15880" max="15880" width="11.44140625" style="1"/>
    <col min="15881" max="15881" width="18.33203125" style="1" customWidth="1"/>
    <col min="15882" max="15882" width="12.44140625" style="1" customWidth="1"/>
    <col min="15883" max="15883" width="20" style="1" customWidth="1"/>
    <col min="15884" max="16127" width="11.44140625" style="1"/>
    <col min="16128" max="16128" width="20.33203125" style="1" customWidth="1"/>
    <col min="16129" max="16129" width="31.109375" style="1" customWidth="1"/>
    <col min="16130" max="16130" width="15" style="1" customWidth="1"/>
    <col min="16131" max="16131" width="14.44140625" style="1" customWidth="1"/>
    <col min="16132" max="16132" width="14.88671875" style="1" customWidth="1"/>
    <col min="16133" max="16133" width="18.109375" style="1" bestFit="1" customWidth="1"/>
    <col min="16134" max="16134" width="16.88671875" style="1" customWidth="1"/>
    <col min="16135" max="16135" width="14.109375" style="1" customWidth="1"/>
    <col min="16136" max="16136" width="11.44140625" style="1"/>
    <col min="16137" max="16137" width="18.33203125" style="1" customWidth="1"/>
    <col min="16138" max="16138" width="12.44140625" style="1" customWidth="1"/>
    <col min="16139" max="16139" width="20" style="1" customWidth="1"/>
    <col min="16140" max="16384" width="11.44140625" style="1"/>
  </cols>
  <sheetData>
    <row r="1" spans="1:19" ht="19.5" customHeight="1" x14ac:dyDescent="0.25">
      <c r="O1" s="355" t="s">
        <v>0</v>
      </c>
      <c r="P1" s="361" t="s">
        <v>1</v>
      </c>
      <c r="R1" s="355" t="s">
        <v>0</v>
      </c>
      <c r="S1" s="361" t="s">
        <v>1</v>
      </c>
    </row>
    <row r="2" spans="1:19" x14ac:dyDescent="0.25">
      <c r="A2" s="182" t="s">
        <v>2</v>
      </c>
      <c r="B2" s="182"/>
      <c r="C2" s="182"/>
      <c r="D2" s="182"/>
      <c r="E2" s="182"/>
      <c r="F2" s="182"/>
      <c r="G2" s="182"/>
      <c r="H2" s="182"/>
      <c r="O2" s="116" t="s">
        <v>3</v>
      </c>
      <c r="P2" s="362">
        <v>47949570037</v>
      </c>
      <c r="R2" s="116" t="s">
        <v>4</v>
      </c>
      <c r="S2" s="362">
        <v>8045245052</v>
      </c>
    </row>
    <row r="3" spans="1:19" x14ac:dyDescent="0.25">
      <c r="A3" s="183" t="s">
        <v>5</v>
      </c>
      <c r="B3" s="183"/>
      <c r="C3" s="183"/>
      <c r="D3" s="183"/>
      <c r="E3" s="183"/>
      <c r="F3" s="183"/>
      <c r="G3" s="183"/>
      <c r="H3" s="183"/>
      <c r="O3" s="116" t="s">
        <v>6</v>
      </c>
      <c r="P3" s="362">
        <v>46981993067</v>
      </c>
      <c r="R3" s="116" t="s">
        <v>7</v>
      </c>
      <c r="S3" s="362">
        <v>8038184780</v>
      </c>
    </row>
    <row r="4" spans="1:19" ht="9.75" customHeight="1" x14ac:dyDescent="0.25">
      <c r="A4" s="180"/>
      <c r="H4" s="12"/>
      <c r="I4" s="12"/>
      <c r="O4" s="116" t="s">
        <v>8</v>
      </c>
      <c r="P4" s="362">
        <v>181133608</v>
      </c>
      <c r="R4" s="116" t="s">
        <v>535</v>
      </c>
      <c r="S4" s="362">
        <v>6703820756</v>
      </c>
    </row>
    <row r="5" spans="1:19" x14ac:dyDescent="0.25">
      <c r="A5" s="13" t="s">
        <v>10</v>
      </c>
      <c r="H5" s="12"/>
      <c r="O5" s="116" t="s">
        <v>16</v>
      </c>
      <c r="P5" s="362">
        <v>181133608</v>
      </c>
      <c r="R5" s="116" t="s">
        <v>29</v>
      </c>
      <c r="S5" s="362">
        <v>6703820756</v>
      </c>
    </row>
    <row r="6" spans="1:19" ht="15" customHeight="1" x14ac:dyDescent="0.25">
      <c r="A6" s="219" t="s">
        <v>536</v>
      </c>
      <c r="B6" s="219"/>
      <c r="C6" s="219"/>
      <c r="D6" s="219"/>
      <c r="E6" s="219"/>
      <c r="F6" s="14"/>
      <c r="G6" s="14"/>
      <c r="H6" s="14"/>
      <c r="O6" s="116" t="s">
        <v>537</v>
      </c>
      <c r="P6" s="362">
        <v>181133608</v>
      </c>
      <c r="R6" s="116" t="s">
        <v>538</v>
      </c>
      <c r="S6" s="362">
        <v>1334364024</v>
      </c>
    </row>
    <row r="7" spans="1:19" ht="15" customHeight="1" x14ac:dyDescent="0.25">
      <c r="A7" s="219"/>
      <c r="B7" s="219"/>
      <c r="C7" s="219"/>
      <c r="D7" s="219"/>
      <c r="E7" s="219"/>
      <c r="F7" s="14"/>
      <c r="G7" s="14"/>
      <c r="H7" s="14"/>
      <c r="O7" s="116" t="s">
        <v>388</v>
      </c>
      <c r="P7" s="362">
        <v>46799733649</v>
      </c>
      <c r="R7" s="116" t="s">
        <v>539</v>
      </c>
      <c r="S7" s="362">
        <v>1334364024</v>
      </c>
    </row>
    <row r="8" spans="1:19" x14ac:dyDescent="0.25">
      <c r="I8" s="15"/>
      <c r="O8" s="116" t="s">
        <v>540</v>
      </c>
      <c r="P8" s="362">
        <v>899529541</v>
      </c>
      <c r="R8" s="116" t="s">
        <v>541</v>
      </c>
      <c r="S8" s="362">
        <v>1522455</v>
      </c>
    </row>
    <row r="9" spans="1:19" x14ac:dyDescent="0.25">
      <c r="A9" s="180" t="s">
        <v>22</v>
      </c>
      <c r="H9" s="12"/>
      <c r="I9" s="12"/>
      <c r="O9" s="116" t="s">
        <v>542</v>
      </c>
      <c r="P9" s="362">
        <v>-10062494522</v>
      </c>
      <c r="R9" s="116" t="s">
        <v>44</v>
      </c>
      <c r="S9" s="362">
        <v>7167556186</v>
      </c>
    </row>
    <row r="10" spans="1:19" x14ac:dyDescent="0.25">
      <c r="A10" s="180"/>
      <c r="H10" s="12"/>
      <c r="I10" s="12"/>
      <c r="O10" s="116" t="s">
        <v>543</v>
      </c>
      <c r="P10" s="362">
        <v>6939295082</v>
      </c>
      <c r="R10" s="116" t="s">
        <v>46</v>
      </c>
      <c r="S10" s="362">
        <v>6893090694</v>
      </c>
    </row>
    <row r="11" spans="1:19" ht="15" customHeight="1" x14ac:dyDescent="0.25">
      <c r="A11" s="181" t="s">
        <v>544</v>
      </c>
      <c r="B11" s="181"/>
      <c r="C11" s="181"/>
      <c r="D11" s="181"/>
      <c r="E11" s="181"/>
      <c r="F11" s="181"/>
      <c r="G11" s="181"/>
      <c r="H11" s="181"/>
      <c r="I11" s="12"/>
      <c r="O11" s="116" t="s">
        <v>545</v>
      </c>
      <c r="P11" s="362">
        <v>-6839184233</v>
      </c>
      <c r="R11" s="116" t="s">
        <v>398</v>
      </c>
      <c r="S11" s="362">
        <v>6893090694</v>
      </c>
    </row>
    <row r="12" spans="1:19" ht="14.4" customHeight="1" x14ac:dyDescent="0.25">
      <c r="A12" s="181"/>
      <c r="B12" s="181"/>
      <c r="C12" s="181"/>
      <c r="D12" s="181"/>
      <c r="E12" s="181"/>
      <c r="F12" s="181"/>
      <c r="G12" s="181"/>
      <c r="H12" s="181"/>
      <c r="I12" s="12"/>
      <c r="O12" s="116" t="s">
        <v>546</v>
      </c>
      <c r="P12" s="362">
        <v>-10162605371</v>
      </c>
      <c r="R12" s="116" t="s">
        <v>547</v>
      </c>
      <c r="S12" s="362">
        <v>6893090694</v>
      </c>
    </row>
    <row r="13" spans="1:19" ht="12.75" customHeight="1" x14ac:dyDescent="0.25">
      <c r="A13" s="180" t="s">
        <v>32</v>
      </c>
      <c r="B13" s="14"/>
      <c r="C13" s="16"/>
      <c r="D13" s="16"/>
      <c r="E13" s="16"/>
      <c r="F13" s="16"/>
      <c r="G13" s="16"/>
      <c r="H13" s="14"/>
      <c r="I13" s="12"/>
      <c r="O13" s="116" t="s">
        <v>548</v>
      </c>
      <c r="P13" s="362">
        <v>55959000000</v>
      </c>
      <c r="R13" s="116" t="s">
        <v>549</v>
      </c>
      <c r="S13" s="362">
        <v>18446758</v>
      </c>
    </row>
    <row r="14" spans="1:19" x14ac:dyDescent="0.25">
      <c r="I14" s="12"/>
      <c r="O14" s="116" t="s">
        <v>28</v>
      </c>
      <c r="P14" s="362">
        <v>325810</v>
      </c>
      <c r="R14" s="116" t="s">
        <v>550</v>
      </c>
      <c r="S14" s="362">
        <v>18446758</v>
      </c>
    </row>
    <row r="15" spans="1:19" ht="21.6" customHeight="1" x14ac:dyDescent="0.25">
      <c r="A15" s="181" t="s">
        <v>551</v>
      </c>
      <c r="B15" s="181"/>
      <c r="C15" s="181"/>
      <c r="D15" s="181"/>
      <c r="E15" s="181"/>
      <c r="F15" s="14"/>
      <c r="G15" s="14"/>
      <c r="H15" s="14"/>
      <c r="I15" s="12"/>
      <c r="O15" s="116" t="s">
        <v>40</v>
      </c>
      <c r="P15" s="362">
        <v>325810</v>
      </c>
      <c r="R15" s="116" t="s">
        <v>74</v>
      </c>
      <c r="S15" s="362" t="s">
        <v>552</v>
      </c>
    </row>
    <row r="16" spans="1:19" ht="12.75" customHeight="1" x14ac:dyDescent="0.25">
      <c r="A16" s="181"/>
      <c r="B16" s="181"/>
      <c r="C16" s="181"/>
      <c r="D16" s="181"/>
      <c r="E16" s="181"/>
      <c r="F16" s="14"/>
      <c r="G16" s="14"/>
      <c r="H16" s="14"/>
      <c r="I16" s="12"/>
      <c r="O16" s="116" t="s">
        <v>553</v>
      </c>
      <c r="P16" s="362">
        <v>325810</v>
      </c>
      <c r="R16" s="116" t="s">
        <v>98</v>
      </c>
      <c r="S16" s="362">
        <v>145628904</v>
      </c>
    </row>
    <row r="17" spans="1:19" x14ac:dyDescent="0.25">
      <c r="A17" s="14"/>
      <c r="B17" s="14"/>
      <c r="C17" s="14"/>
      <c r="D17" s="14"/>
      <c r="E17" s="14"/>
      <c r="F17" s="14"/>
      <c r="G17" s="14"/>
      <c r="H17" s="14"/>
      <c r="I17" s="12"/>
      <c r="O17" s="116" t="s">
        <v>95</v>
      </c>
      <c r="P17" s="362">
        <v>967576970</v>
      </c>
      <c r="R17" s="116" t="s">
        <v>554</v>
      </c>
      <c r="S17" s="362">
        <v>318182</v>
      </c>
    </row>
    <row r="18" spans="1:19" x14ac:dyDescent="0.25">
      <c r="A18" s="17" t="s">
        <v>42</v>
      </c>
      <c r="I18" s="12"/>
      <c r="O18" s="116" t="s">
        <v>114</v>
      </c>
      <c r="P18" s="362">
        <v>21145525</v>
      </c>
      <c r="R18" s="116" t="s">
        <v>555</v>
      </c>
      <c r="S18" s="362">
        <v>3636364</v>
      </c>
    </row>
    <row r="19" spans="1:19" x14ac:dyDescent="0.25">
      <c r="H19" s="12"/>
      <c r="I19" s="12"/>
      <c r="O19" s="116" t="s">
        <v>556</v>
      </c>
      <c r="P19" s="362">
        <v>21145525</v>
      </c>
      <c r="R19" s="116" t="s">
        <v>113</v>
      </c>
      <c r="S19" s="362">
        <v>45455</v>
      </c>
    </row>
    <row r="20" spans="1:19" ht="15" customHeight="1" x14ac:dyDescent="0.25">
      <c r="A20" s="181" t="s">
        <v>47</v>
      </c>
      <c r="B20" s="181"/>
      <c r="C20" s="181"/>
      <c r="D20" s="181"/>
      <c r="E20" s="181"/>
      <c r="F20" s="14"/>
      <c r="G20" s="14"/>
      <c r="H20" s="14"/>
      <c r="I20" s="12"/>
      <c r="O20" s="116" t="s">
        <v>134</v>
      </c>
      <c r="P20" s="362">
        <v>946431445</v>
      </c>
      <c r="R20" s="116" t="s">
        <v>118</v>
      </c>
      <c r="S20" s="362">
        <v>880664</v>
      </c>
    </row>
    <row r="21" spans="1:19" ht="15" customHeight="1" x14ac:dyDescent="0.25">
      <c r="A21" s="181"/>
      <c r="B21" s="181"/>
      <c r="C21" s="181"/>
      <c r="D21" s="181"/>
      <c r="E21" s="181"/>
      <c r="F21" s="14"/>
      <c r="G21" s="14"/>
      <c r="H21" s="14"/>
      <c r="I21" s="12"/>
      <c r="O21" s="116" t="s">
        <v>136</v>
      </c>
      <c r="P21" s="362">
        <v>301638452</v>
      </c>
      <c r="R21" s="116" t="s">
        <v>120</v>
      </c>
      <c r="S21" s="362">
        <v>1385804</v>
      </c>
    </row>
    <row r="22" spans="1:19" x14ac:dyDescent="0.25">
      <c r="A22" s="17" t="s">
        <v>52</v>
      </c>
      <c r="H22" s="12"/>
      <c r="I22" s="12"/>
      <c r="O22" s="116" t="s">
        <v>557</v>
      </c>
      <c r="P22" s="362">
        <v>749952042</v>
      </c>
      <c r="R22" s="116" t="s">
        <v>123</v>
      </c>
      <c r="S22" s="362">
        <v>100094</v>
      </c>
    </row>
    <row r="23" spans="1:19" x14ac:dyDescent="0.25">
      <c r="A23" s="1" t="s">
        <v>55</v>
      </c>
      <c r="H23" s="12"/>
      <c r="I23" s="12"/>
      <c r="O23" s="116" t="s">
        <v>139</v>
      </c>
      <c r="P23" s="362">
        <v>-105159049</v>
      </c>
      <c r="R23" s="116" t="s">
        <v>530</v>
      </c>
      <c r="S23" s="362">
        <v>160455</v>
      </c>
    </row>
    <row r="24" spans="1:19" ht="15" customHeight="1" x14ac:dyDescent="0.25">
      <c r="A24" s="181" t="s">
        <v>58</v>
      </c>
      <c r="B24" s="181"/>
      <c r="C24" s="181"/>
      <c r="D24" s="181"/>
      <c r="E24" s="181"/>
      <c r="F24" s="14"/>
      <c r="G24" s="14"/>
      <c r="H24" s="14"/>
      <c r="I24" s="12"/>
      <c r="O24" s="116" t="s">
        <v>150</v>
      </c>
      <c r="P24" s="362">
        <v>29645963</v>
      </c>
      <c r="R24" s="116" t="s">
        <v>558</v>
      </c>
      <c r="S24" s="362">
        <v>228363</v>
      </c>
    </row>
    <row r="25" spans="1:19" ht="15" customHeight="1" x14ac:dyDescent="0.25">
      <c r="A25" s="181"/>
      <c r="B25" s="181"/>
      <c r="C25" s="181"/>
      <c r="D25" s="181"/>
      <c r="E25" s="181"/>
      <c r="F25" s="14"/>
      <c r="G25" s="14"/>
      <c r="H25" s="14"/>
      <c r="I25" s="12"/>
      <c r="O25" s="116" t="s">
        <v>153</v>
      </c>
      <c r="P25" s="362">
        <v>29645963</v>
      </c>
      <c r="R25" s="116" t="s">
        <v>433</v>
      </c>
      <c r="S25" s="362">
        <v>1214091</v>
      </c>
    </row>
    <row r="26" spans="1:19" x14ac:dyDescent="0.25">
      <c r="A26" s="181"/>
      <c r="B26" s="181"/>
      <c r="C26" s="181"/>
      <c r="D26" s="181"/>
      <c r="E26" s="181"/>
      <c r="F26" s="14"/>
      <c r="G26" s="14"/>
      <c r="H26" s="14"/>
      <c r="I26" s="12"/>
      <c r="O26" s="116" t="s">
        <v>157</v>
      </c>
      <c r="P26" s="362">
        <v>6152000</v>
      </c>
      <c r="R26" s="116" t="s">
        <v>132</v>
      </c>
      <c r="S26" s="362">
        <v>98167</v>
      </c>
    </row>
    <row r="27" spans="1:19" x14ac:dyDescent="0.25">
      <c r="I27" s="12"/>
      <c r="O27" s="116" t="s">
        <v>559</v>
      </c>
      <c r="P27" s="362">
        <v>6152000</v>
      </c>
      <c r="R27" s="116" t="s">
        <v>135</v>
      </c>
      <c r="S27" s="362">
        <v>640000</v>
      </c>
    </row>
    <row r="28" spans="1:19" x14ac:dyDescent="0.25">
      <c r="A28" s="17" t="s">
        <v>65</v>
      </c>
      <c r="H28" s="12"/>
      <c r="I28" s="12"/>
      <c r="O28" s="116" t="s">
        <v>160</v>
      </c>
      <c r="P28" s="362">
        <v>6152000</v>
      </c>
      <c r="R28" s="116" t="s">
        <v>366</v>
      </c>
      <c r="S28" s="362">
        <v>1808246</v>
      </c>
    </row>
    <row r="29" spans="1:19" x14ac:dyDescent="0.25">
      <c r="H29" s="12"/>
      <c r="I29" s="12"/>
      <c r="O29" s="116" t="s">
        <v>195</v>
      </c>
      <c r="P29" s="362">
        <v>23493963</v>
      </c>
      <c r="R29" s="116" t="s">
        <v>560</v>
      </c>
      <c r="S29" s="362">
        <v>77518956</v>
      </c>
    </row>
    <row r="30" spans="1:19" ht="15" customHeight="1" x14ac:dyDescent="0.25">
      <c r="A30" s="219" t="s">
        <v>70</v>
      </c>
      <c r="B30" s="219"/>
      <c r="C30" s="219"/>
      <c r="D30" s="219"/>
      <c r="E30" s="219"/>
      <c r="F30" s="14"/>
      <c r="G30" s="14"/>
      <c r="H30" s="14"/>
      <c r="I30" s="12"/>
      <c r="O30" s="116" t="s">
        <v>561</v>
      </c>
      <c r="P30" s="362">
        <v>23493963</v>
      </c>
      <c r="R30" s="116" t="s">
        <v>171</v>
      </c>
      <c r="S30" s="362">
        <v>5230781</v>
      </c>
    </row>
    <row r="31" spans="1:19" ht="20.25" customHeight="1" x14ac:dyDescent="0.25">
      <c r="A31" s="219"/>
      <c r="B31" s="219"/>
      <c r="C31" s="219"/>
      <c r="D31" s="219"/>
      <c r="E31" s="219"/>
      <c r="F31" s="14"/>
      <c r="G31" s="14"/>
      <c r="H31" s="14"/>
      <c r="I31" s="12"/>
      <c r="O31" s="116" t="s">
        <v>562</v>
      </c>
      <c r="P31" s="362">
        <v>23493963</v>
      </c>
      <c r="R31" s="116" t="s">
        <v>171</v>
      </c>
      <c r="S31" s="362">
        <v>5230781</v>
      </c>
    </row>
    <row r="32" spans="1:19" x14ac:dyDescent="0.25">
      <c r="A32" s="17" t="s">
        <v>75</v>
      </c>
      <c r="H32" s="12"/>
      <c r="I32" s="12"/>
      <c r="O32" s="116" t="s">
        <v>208</v>
      </c>
      <c r="P32" s="362">
        <v>46955000000</v>
      </c>
      <c r="R32" s="116" t="s">
        <v>177</v>
      </c>
      <c r="S32" s="362">
        <v>5264964</v>
      </c>
    </row>
    <row r="33" spans="1:19" x14ac:dyDescent="0.25">
      <c r="H33" s="12"/>
      <c r="I33" s="12"/>
      <c r="O33" s="116" t="s">
        <v>209</v>
      </c>
      <c r="P33" s="362">
        <v>46955000000</v>
      </c>
      <c r="R33" s="116" t="s">
        <v>180</v>
      </c>
      <c r="S33" s="362">
        <v>105159049</v>
      </c>
    </row>
    <row r="34" spans="1:19" ht="15.75" customHeight="1" x14ac:dyDescent="0.25">
      <c r="A34" s="184" t="s">
        <v>80</v>
      </c>
      <c r="B34" s="184"/>
      <c r="C34" s="184"/>
      <c r="D34" s="184"/>
      <c r="E34" s="184"/>
      <c r="F34" s="19"/>
      <c r="G34" s="19"/>
      <c r="H34" s="19"/>
      <c r="I34" s="12"/>
      <c r="O34" s="116" t="s">
        <v>211</v>
      </c>
      <c r="P34" s="362">
        <v>70000000000</v>
      </c>
      <c r="R34" s="116" t="s">
        <v>180</v>
      </c>
      <c r="S34" s="362">
        <v>105159049</v>
      </c>
    </row>
    <row r="35" spans="1:19" x14ac:dyDescent="0.25">
      <c r="A35" s="184"/>
      <c r="B35" s="184"/>
      <c r="C35" s="184"/>
      <c r="D35" s="184"/>
      <c r="E35" s="184"/>
      <c r="F35" s="19"/>
      <c r="G35" s="19"/>
      <c r="H35" s="19"/>
      <c r="I35" s="12"/>
      <c r="O35" s="116" t="s">
        <v>563</v>
      </c>
      <c r="P35" s="362">
        <v>-29545000000</v>
      </c>
      <c r="R35" s="116" t="s">
        <v>187</v>
      </c>
      <c r="S35" s="362">
        <v>105159049</v>
      </c>
    </row>
    <row r="36" spans="1:19" x14ac:dyDescent="0.25">
      <c r="A36" s="12"/>
      <c r="H36" s="12"/>
      <c r="I36" s="12"/>
      <c r="O36" s="116" t="s">
        <v>564</v>
      </c>
      <c r="P36" s="362">
        <v>6500000000</v>
      </c>
    </row>
    <row r="37" spans="1:19" x14ac:dyDescent="0.25">
      <c r="A37" s="17" t="s">
        <v>87</v>
      </c>
      <c r="H37" s="12"/>
      <c r="I37" s="12"/>
      <c r="O37" s="116" t="s">
        <v>212</v>
      </c>
      <c r="P37" s="362">
        <v>87235207</v>
      </c>
    </row>
    <row r="38" spans="1:19" x14ac:dyDescent="0.25">
      <c r="H38" s="12"/>
      <c r="I38" s="12"/>
      <c r="O38" s="116" t="s">
        <v>204</v>
      </c>
      <c r="P38" s="362">
        <v>4363060</v>
      </c>
    </row>
    <row r="39" spans="1:19" ht="12.75" customHeight="1" x14ac:dyDescent="0.25">
      <c r="A39" s="184" t="s">
        <v>424</v>
      </c>
      <c r="B39" s="184"/>
      <c r="C39" s="184"/>
      <c r="D39" s="184"/>
      <c r="E39" s="184"/>
      <c r="F39" s="184"/>
      <c r="G39" s="18"/>
      <c r="H39" s="19"/>
      <c r="I39" s="12"/>
      <c r="O39" s="116" t="s">
        <v>204</v>
      </c>
      <c r="P39" s="362">
        <v>4363060</v>
      </c>
    </row>
    <row r="40" spans="1:19" x14ac:dyDescent="0.25">
      <c r="A40" s="185"/>
      <c r="B40" s="185"/>
      <c r="C40" s="185"/>
      <c r="D40" s="185"/>
      <c r="E40" s="185"/>
      <c r="F40" s="185"/>
      <c r="G40" s="185"/>
      <c r="H40" s="185"/>
      <c r="I40" s="12"/>
      <c r="O40" s="116" t="s">
        <v>565</v>
      </c>
      <c r="P40" s="362">
        <v>82872147</v>
      </c>
    </row>
    <row r="41" spans="1:19" x14ac:dyDescent="0.25">
      <c r="A41" s="20" t="s">
        <v>96</v>
      </c>
      <c r="I41" s="12"/>
      <c r="O41" s="116" t="s">
        <v>566</v>
      </c>
      <c r="P41" s="362">
        <v>82872147</v>
      </c>
    </row>
    <row r="42" spans="1:19" x14ac:dyDescent="0.25">
      <c r="A42" s="12"/>
      <c r="H42" s="12"/>
      <c r="I42" s="12"/>
      <c r="O42" s="116" t="s">
        <v>215</v>
      </c>
      <c r="P42" s="362">
        <v>877688865.79999995</v>
      </c>
    </row>
    <row r="43" spans="1:19" ht="19.5" customHeight="1" x14ac:dyDescent="0.25">
      <c r="A43" s="181" t="s">
        <v>101</v>
      </c>
      <c r="B43" s="181"/>
      <c r="C43" s="181"/>
      <c r="D43" s="181"/>
      <c r="E43" s="181"/>
      <c r="F43" s="181"/>
      <c r="G43" s="181"/>
      <c r="H43" s="181"/>
      <c r="I43" s="12"/>
      <c r="O43" s="116"/>
      <c r="P43" s="362"/>
    </row>
    <row r="44" spans="1:19" x14ac:dyDescent="0.25">
      <c r="I44" s="15"/>
      <c r="O44" s="116"/>
      <c r="P44" s="363"/>
    </row>
    <row r="45" spans="1:19" ht="12.75" customHeight="1" x14ac:dyDescent="0.25">
      <c r="A45" s="180" t="s">
        <v>106</v>
      </c>
      <c r="I45" s="12"/>
      <c r="O45" s="116"/>
      <c r="P45" s="363"/>
    </row>
    <row r="46" spans="1:19" x14ac:dyDescent="0.25">
      <c r="H46" s="12"/>
      <c r="I46" s="12"/>
      <c r="O46" s="116"/>
      <c r="P46" s="364"/>
    </row>
    <row r="47" spans="1:19" x14ac:dyDescent="0.25">
      <c r="A47" s="184" t="s">
        <v>111</v>
      </c>
      <c r="B47" s="184"/>
      <c r="C47" s="184"/>
      <c r="D47" s="184"/>
      <c r="E47" s="184"/>
      <c r="F47" s="184"/>
      <c r="G47" s="184"/>
      <c r="H47" s="19"/>
      <c r="I47" s="12"/>
      <c r="O47" s="116"/>
      <c r="P47" s="364"/>
    </row>
    <row r="48" spans="1:19" ht="13.5" customHeight="1" x14ac:dyDescent="0.25">
      <c r="A48" s="19"/>
      <c r="B48" s="19"/>
      <c r="C48" s="18"/>
      <c r="D48" s="18"/>
      <c r="E48" s="18"/>
      <c r="F48" s="18"/>
      <c r="G48" s="18"/>
      <c r="H48" s="19"/>
      <c r="I48" s="12"/>
      <c r="O48" s="116"/>
      <c r="P48" s="364"/>
    </row>
    <row r="49" spans="1:16" ht="13.5" customHeight="1" x14ac:dyDescent="0.25">
      <c r="A49" s="180" t="s">
        <v>116</v>
      </c>
      <c r="B49" s="179"/>
      <c r="C49" s="22"/>
      <c r="D49" s="22"/>
      <c r="E49" s="22"/>
      <c r="F49" s="22"/>
      <c r="G49" s="22"/>
      <c r="H49" s="179"/>
      <c r="I49" s="12"/>
      <c r="O49" s="116"/>
      <c r="P49" s="364"/>
    </row>
    <row r="50" spans="1:16" ht="13.5" customHeight="1" x14ac:dyDescent="0.25">
      <c r="A50" s="179"/>
      <c r="B50" s="179"/>
      <c r="C50" s="22"/>
      <c r="D50" s="22"/>
      <c r="E50" s="22"/>
      <c r="F50" s="22"/>
      <c r="G50" s="22"/>
      <c r="H50" s="179"/>
      <c r="I50" s="12"/>
      <c r="O50" s="116"/>
      <c r="P50" s="364"/>
    </row>
    <row r="51" spans="1:16" ht="13.5" customHeight="1" x14ac:dyDescent="0.25">
      <c r="A51" s="23" t="s">
        <v>121</v>
      </c>
      <c r="B51" s="179"/>
      <c r="C51" s="22"/>
      <c r="D51" s="22"/>
      <c r="E51" s="22"/>
      <c r="F51" s="22"/>
      <c r="G51" s="22"/>
      <c r="H51" s="179"/>
      <c r="I51" s="12"/>
      <c r="O51" s="116"/>
      <c r="P51" s="364"/>
    </row>
    <row r="52" spans="1:16" ht="13.5" customHeight="1" x14ac:dyDescent="0.25">
      <c r="A52" s="23"/>
      <c r="B52" s="179"/>
      <c r="C52" s="22"/>
      <c r="D52" s="22"/>
      <c r="E52" s="22"/>
      <c r="F52" s="22"/>
      <c r="G52" s="22"/>
      <c r="H52" s="179"/>
      <c r="I52" s="12"/>
      <c r="O52" s="116"/>
      <c r="P52" s="364"/>
    </row>
    <row r="53" spans="1:16" x14ac:dyDescent="0.25">
      <c r="A53" s="24"/>
      <c r="B53" s="14"/>
      <c r="C53" s="16"/>
      <c r="D53" s="16"/>
      <c r="E53" s="16"/>
      <c r="F53" s="16"/>
      <c r="G53" s="16"/>
      <c r="H53" s="14"/>
      <c r="I53" s="12"/>
      <c r="O53" s="116"/>
      <c r="P53" s="364"/>
    </row>
    <row r="54" spans="1:16" x14ac:dyDescent="0.25">
      <c r="B54" s="188"/>
      <c r="C54" s="189"/>
      <c r="D54" s="25" t="s">
        <v>126</v>
      </c>
      <c r="E54" s="25" t="s">
        <v>127</v>
      </c>
      <c r="G54" s="16"/>
      <c r="H54" s="14"/>
      <c r="I54" s="12"/>
      <c r="O54" s="116"/>
      <c r="P54" s="364"/>
    </row>
    <row r="55" spans="1:16" x14ac:dyDescent="0.25">
      <c r="B55" s="188" t="s">
        <v>130</v>
      </c>
      <c r="C55" s="189"/>
      <c r="D55" s="26">
        <v>6837.9</v>
      </c>
      <c r="E55" s="26">
        <v>6870.71</v>
      </c>
      <c r="G55" s="16"/>
      <c r="H55" s="14"/>
      <c r="I55" s="12"/>
      <c r="O55" s="116"/>
      <c r="P55" s="364"/>
    </row>
    <row r="56" spans="1:16" x14ac:dyDescent="0.25">
      <c r="B56" s="188" t="s">
        <v>133</v>
      </c>
      <c r="C56" s="189"/>
      <c r="D56" s="26">
        <v>6850.05</v>
      </c>
      <c r="E56" s="26">
        <v>6887.4</v>
      </c>
      <c r="G56" s="16"/>
      <c r="H56" s="14"/>
      <c r="I56" s="12"/>
      <c r="O56" s="116"/>
      <c r="P56" s="364"/>
    </row>
    <row r="57" spans="1:16" ht="13.5" customHeight="1" x14ac:dyDescent="0.25">
      <c r="A57" s="14"/>
      <c r="B57" s="14"/>
      <c r="C57" s="16"/>
      <c r="D57" s="16"/>
      <c r="E57" s="16"/>
      <c r="F57" s="16"/>
      <c r="G57" s="16"/>
      <c r="H57" s="14"/>
      <c r="I57" s="12"/>
      <c r="O57" s="116"/>
      <c r="P57" s="364"/>
    </row>
    <row r="58" spans="1:16" ht="13.5" customHeight="1" x14ac:dyDescent="0.25">
      <c r="A58" s="23" t="s">
        <v>138</v>
      </c>
      <c r="B58" s="14"/>
      <c r="C58" s="16"/>
      <c r="D58" s="16"/>
      <c r="E58" s="16"/>
      <c r="F58" s="16"/>
      <c r="G58" s="16"/>
      <c r="H58" s="14"/>
      <c r="I58" s="12"/>
      <c r="O58" s="116"/>
      <c r="P58" s="364"/>
    </row>
    <row r="59" spans="1:16" ht="13.5" customHeight="1" x14ac:dyDescent="0.25">
      <c r="A59" s="23"/>
      <c r="B59" s="179"/>
      <c r="C59" s="22"/>
      <c r="D59" s="22"/>
      <c r="E59" s="22"/>
      <c r="F59" s="22"/>
      <c r="G59" s="22"/>
      <c r="H59" s="179"/>
      <c r="I59" s="12"/>
      <c r="O59" s="116"/>
      <c r="P59" s="364"/>
    </row>
    <row r="60" spans="1:16" ht="13.5" customHeight="1" x14ac:dyDescent="0.25">
      <c r="A60" s="24"/>
      <c r="B60" s="179"/>
      <c r="C60" s="22"/>
      <c r="D60" s="22"/>
      <c r="E60" s="22"/>
      <c r="F60" s="22"/>
      <c r="G60" s="22"/>
      <c r="H60" s="179"/>
      <c r="I60" s="12"/>
      <c r="O60" s="116"/>
      <c r="P60" s="364"/>
    </row>
    <row r="61" spans="1:16" ht="13.5" customHeight="1" x14ac:dyDescent="0.25">
      <c r="A61" s="23"/>
      <c r="B61" s="182" t="s">
        <v>143</v>
      </c>
      <c r="C61" s="182"/>
      <c r="D61" s="182"/>
      <c r="E61" s="182"/>
      <c r="F61" s="182"/>
      <c r="G61" s="22"/>
      <c r="H61" s="179"/>
      <c r="I61" s="12"/>
      <c r="O61" s="116"/>
      <c r="P61" s="364"/>
    </row>
    <row r="62" spans="1:16" s="32" customFormat="1" ht="24" x14ac:dyDescent="0.25">
      <c r="A62" s="27"/>
      <c r="B62" s="28" t="s">
        <v>145</v>
      </c>
      <c r="C62" s="25" t="s">
        <v>146</v>
      </c>
      <c r="D62" s="25" t="s">
        <v>147</v>
      </c>
      <c r="E62" s="25" t="s">
        <v>148</v>
      </c>
      <c r="F62" s="25" t="s">
        <v>149</v>
      </c>
      <c r="G62" s="29"/>
      <c r="H62" s="30"/>
      <c r="I62" s="176"/>
      <c r="O62" s="116"/>
      <c r="P62" s="364"/>
    </row>
    <row r="63" spans="1:16" ht="13.5" customHeight="1" x14ac:dyDescent="0.25">
      <c r="A63" s="180"/>
      <c r="B63" s="33" t="s">
        <v>152</v>
      </c>
      <c r="C63" s="34"/>
      <c r="D63" s="35"/>
      <c r="E63" s="35"/>
      <c r="F63" s="35"/>
      <c r="G63" s="47"/>
      <c r="H63" s="36"/>
      <c r="I63" s="12"/>
      <c r="O63" s="116"/>
      <c r="P63" s="364"/>
    </row>
    <row r="64" spans="1:16" ht="13.5" customHeight="1" x14ac:dyDescent="0.25">
      <c r="A64" s="180"/>
      <c r="B64" s="33" t="s">
        <v>155</v>
      </c>
      <c r="C64" s="37" t="s">
        <v>156</v>
      </c>
      <c r="D64" s="38"/>
      <c r="E64" s="39">
        <f>+D55</f>
        <v>6837.9</v>
      </c>
      <c r="F64" s="40">
        <f>+D64*E64</f>
        <v>0</v>
      </c>
      <c r="G64" s="44"/>
      <c r="H64" s="42"/>
      <c r="I64" s="12"/>
      <c r="O64" s="116"/>
      <c r="P64" s="364"/>
    </row>
    <row r="65" spans="1:16" ht="13.5" customHeight="1" x14ac:dyDescent="0.25">
      <c r="A65" s="180"/>
      <c r="B65" s="43" t="s">
        <v>159</v>
      </c>
      <c r="C65" s="37" t="s">
        <v>156</v>
      </c>
      <c r="D65" s="38"/>
      <c r="E65" s="39">
        <f>+D55</f>
        <v>6837.9</v>
      </c>
      <c r="F65" s="40">
        <f>+D65*E65</f>
        <v>0</v>
      </c>
      <c r="G65" s="44"/>
      <c r="H65" s="42"/>
      <c r="I65" s="12"/>
      <c r="O65" s="116"/>
      <c r="P65" s="364"/>
    </row>
    <row r="66" spans="1:16" ht="13.5" customHeight="1" x14ac:dyDescent="0.25">
      <c r="A66" s="180"/>
      <c r="B66" s="33" t="s">
        <v>162</v>
      </c>
      <c r="C66" s="34"/>
      <c r="D66" s="40"/>
      <c r="E66" s="45"/>
      <c r="F66" s="40"/>
      <c r="G66" s="44"/>
      <c r="H66" s="36"/>
      <c r="I66" s="12"/>
      <c r="O66" s="116"/>
      <c r="P66" s="364"/>
    </row>
    <row r="67" spans="1:16" ht="13.5" customHeight="1" x14ac:dyDescent="0.25">
      <c r="A67" s="180"/>
      <c r="B67" s="33" t="s">
        <v>165</v>
      </c>
      <c r="C67" s="34"/>
      <c r="D67" s="35"/>
      <c r="E67" s="46"/>
      <c r="F67" s="35"/>
      <c r="G67" s="47"/>
      <c r="H67" s="36"/>
      <c r="I67" s="12"/>
      <c r="O67" s="116"/>
      <c r="P67" s="364"/>
    </row>
    <row r="68" spans="1:16" ht="13.5" customHeight="1" x14ac:dyDescent="0.25">
      <c r="A68" s="180"/>
      <c r="B68" s="33" t="s">
        <v>167</v>
      </c>
      <c r="C68" s="37" t="s">
        <v>156</v>
      </c>
      <c r="D68" s="38">
        <v>0</v>
      </c>
      <c r="E68" s="39">
        <f>+D56</f>
        <v>6850.05</v>
      </c>
      <c r="F68" s="40">
        <f>+D68*E68</f>
        <v>0</v>
      </c>
      <c r="G68" s="44"/>
      <c r="H68" s="42"/>
      <c r="I68" s="12"/>
      <c r="O68" s="116"/>
      <c r="P68" s="364"/>
    </row>
    <row r="69" spans="1:16" ht="13.5" customHeight="1" x14ac:dyDescent="0.25">
      <c r="A69" s="180"/>
      <c r="B69" s="33" t="s">
        <v>165</v>
      </c>
      <c r="C69" s="35"/>
      <c r="D69" s="35"/>
      <c r="E69" s="46"/>
      <c r="F69" s="35"/>
      <c r="G69" s="47"/>
      <c r="H69" s="36"/>
      <c r="I69" s="12"/>
      <c r="O69" s="116"/>
      <c r="P69" s="364"/>
    </row>
    <row r="70" spans="1:16" ht="13.5" customHeight="1" x14ac:dyDescent="0.25">
      <c r="A70" s="180"/>
      <c r="B70" s="33" t="s">
        <v>172</v>
      </c>
      <c r="C70" s="37" t="s">
        <v>156</v>
      </c>
      <c r="D70" s="38">
        <v>0</v>
      </c>
      <c r="E70" s="39">
        <f>+D56</f>
        <v>6850.05</v>
      </c>
      <c r="F70" s="35"/>
      <c r="G70" s="47"/>
      <c r="H70" s="36"/>
      <c r="I70" s="12"/>
    </row>
    <row r="71" spans="1:16" ht="13.5" customHeight="1" x14ac:dyDescent="0.25">
      <c r="A71" s="180"/>
      <c r="B71" s="33" t="s">
        <v>165</v>
      </c>
      <c r="C71" s="35"/>
      <c r="D71" s="35"/>
      <c r="E71" s="46"/>
      <c r="F71" s="35"/>
      <c r="G71" s="47"/>
      <c r="H71" s="36"/>
      <c r="I71" s="12"/>
    </row>
    <row r="72" spans="1:16" ht="13.5" customHeight="1" x14ac:dyDescent="0.25">
      <c r="A72" s="180"/>
      <c r="B72" s="48"/>
      <c r="C72" s="49"/>
      <c r="D72" s="49"/>
      <c r="E72" s="49"/>
      <c r="F72" s="49"/>
      <c r="G72" s="49"/>
      <c r="H72" s="15"/>
      <c r="I72" s="12"/>
    </row>
    <row r="73" spans="1:16" ht="13.5" customHeight="1" x14ac:dyDescent="0.25">
      <c r="A73" s="23" t="s">
        <v>178</v>
      </c>
      <c r="B73" s="48"/>
      <c r="C73" s="49"/>
      <c r="D73" s="49"/>
      <c r="E73" s="49"/>
      <c r="F73" s="49"/>
      <c r="G73" s="49"/>
      <c r="H73" s="15"/>
      <c r="I73" s="12"/>
    </row>
    <row r="74" spans="1:16" ht="13.5" customHeight="1" x14ac:dyDescent="0.25">
      <c r="A74" s="23"/>
      <c r="B74" s="48"/>
      <c r="C74" s="49"/>
      <c r="D74" s="49"/>
      <c r="E74" s="49"/>
      <c r="F74" s="49"/>
      <c r="G74" s="49"/>
      <c r="H74" s="15"/>
      <c r="I74" s="12"/>
    </row>
    <row r="75" spans="1:16" ht="13.5" customHeight="1" x14ac:dyDescent="0.25">
      <c r="A75" s="24"/>
      <c r="B75" s="48"/>
      <c r="C75" s="49"/>
      <c r="D75" s="49"/>
      <c r="E75" s="49"/>
      <c r="F75" s="49"/>
      <c r="G75" s="49"/>
      <c r="H75" s="15"/>
      <c r="I75" s="12"/>
    </row>
    <row r="76" spans="1:16" ht="24" x14ac:dyDescent="0.25">
      <c r="A76" s="180"/>
      <c r="B76" s="28" t="s">
        <v>183</v>
      </c>
      <c r="C76" s="25" t="s">
        <v>184</v>
      </c>
      <c r="D76" s="25" t="s">
        <v>185</v>
      </c>
      <c r="E76" s="29"/>
      <c r="F76" s="29"/>
      <c r="G76" s="49"/>
      <c r="H76" s="15"/>
      <c r="I76" s="12"/>
    </row>
    <row r="77" spans="1:16" x14ac:dyDescent="0.25">
      <c r="A77" s="180"/>
      <c r="B77" s="50" t="s">
        <v>188</v>
      </c>
      <c r="C77" s="39">
        <f>+D55</f>
        <v>6837.9</v>
      </c>
      <c r="D77" s="365">
        <v>34183</v>
      </c>
      <c r="E77" s="52"/>
      <c r="F77" s="52"/>
      <c r="G77" s="49"/>
      <c r="H77" s="15"/>
      <c r="I77" s="12"/>
    </row>
    <row r="78" spans="1:16" x14ac:dyDescent="0.25">
      <c r="A78" s="180"/>
      <c r="B78" s="50" t="s">
        <v>191</v>
      </c>
      <c r="C78" s="39"/>
      <c r="D78" s="365"/>
      <c r="E78" s="52"/>
      <c r="F78" s="52"/>
      <c r="G78" s="49"/>
      <c r="H78" s="15"/>
      <c r="I78" s="12"/>
    </row>
    <row r="79" spans="1:16" x14ac:dyDescent="0.25">
      <c r="A79" s="180"/>
      <c r="B79" s="50" t="s">
        <v>194</v>
      </c>
      <c r="C79" s="39">
        <f>+D56</f>
        <v>6850.05</v>
      </c>
      <c r="D79" s="365">
        <f>+S32</f>
        <v>5264964</v>
      </c>
      <c r="E79" s="52"/>
      <c r="F79" s="52"/>
      <c r="G79" s="49"/>
      <c r="H79" s="15"/>
      <c r="I79" s="12"/>
    </row>
    <row r="80" spans="1:16" x14ac:dyDescent="0.25">
      <c r="A80" s="180"/>
      <c r="B80" s="50" t="s">
        <v>197</v>
      </c>
      <c r="C80" s="51"/>
      <c r="D80" s="51"/>
      <c r="E80" s="52"/>
      <c r="F80" s="52"/>
      <c r="G80" s="49"/>
      <c r="H80" s="15"/>
      <c r="I80" s="12"/>
    </row>
    <row r="81" spans="1:9" ht="25.5" customHeight="1" x14ac:dyDescent="0.25">
      <c r="A81" s="180"/>
      <c r="B81" s="190"/>
      <c r="C81" s="190"/>
      <c r="D81" s="190"/>
      <c r="E81" s="191"/>
      <c r="F81" s="191"/>
      <c r="G81" s="49"/>
      <c r="H81" s="15"/>
      <c r="I81" s="12"/>
    </row>
    <row r="82" spans="1:9" x14ac:dyDescent="0.25">
      <c r="A82" s="12"/>
      <c r="H82" s="12"/>
      <c r="I82" s="12"/>
    </row>
    <row r="83" spans="1:9" x14ac:dyDescent="0.25">
      <c r="A83" s="17" t="s">
        <v>202</v>
      </c>
      <c r="H83" s="12"/>
      <c r="I83" s="12"/>
    </row>
    <row r="84" spans="1:9" x14ac:dyDescent="0.25">
      <c r="A84" s="12"/>
      <c r="H84" s="12"/>
      <c r="I84" s="12"/>
    </row>
    <row r="85" spans="1:9" x14ac:dyDescent="0.25">
      <c r="A85" s="23" t="s">
        <v>207</v>
      </c>
      <c r="H85" s="12"/>
      <c r="I85" s="12"/>
    </row>
    <row r="86" spans="1:9" x14ac:dyDescent="0.25">
      <c r="A86" s="12"/>
      <c r="H86" s="12"/>
      <c r="I86" s="12"/>
    </row>
    <row r="87" spans="1:9" ht="15" customHeight="1" x14ac:dyDescent="0.25">
      <c r="A87" s="181" t="s">
        <v>210</v>
      </c>
      <c r="B87" s="181"/>
      <c r="C87" s="181"/>
      <c r="D87" s="181"/>
      <c r="E87" s="181"/>
      <c r="F87" s="181"/>
      <c r="G87" s="181"/>
      <c r="H87" s="181"/>
      <c r="I87" s="12"/>
    </row>
    <row r="88" spans="1:9" x14ac:dyDescent="0.25">
      <c r="A88" s="12"/>
      <c r="H88" s="12"/>
      <c r="I88" s="12"/>
    </row>
    <row r="89" spans="1:9" ht="23.25" customHeight="1" x14ac:dyDescent="0.25">
      <c r="A89" s="12"/>
      <c r="B89" s="366" t="s">
        <v>213</v>
      </c>
      <c r="C89" s="367"/>
      <c r="D89" s="367"/>
      <c r="E89" s="368"/>
      <c r="G89" s="55"/>
      <c r="H89" s="12"/>
    </row>
    <row r="90" spans="1:9" ht="43.5" customHeight="1" x14ac:dyDescent="0.25">
      <c r="A90" s="12"/>
      <c r="B90" s="171" t="s">
        <v>261</v>
      </c>
      <c r="C90" s="177" t="s">
        <v>567</v>
      </c>
      <c r="D90" s="171" t="s">
        <v>568</v>
      </c>
      <c r="G90" s="55"/>
      <c r="H90" s="12"/>
    </row>
    <row r="91" spans="1:9" x14ac:dyDescent="0.25">
      <c r="A91" s="12"/>
      <c r="B91" s="118" t="s">
        <v>459</v>
      </c>
      <c r="C91" s="73">
        <v>0</v>
      </c>
      <c r="D91" s="73">
        <v>0</v>
      </c>
      <c r="G91" s="55"/>
      <c r="H91" s="12"/>
    </row>
    <row r="92" spans="1:9" x14ac:dyDescent="0.25">
      <c r="A92" s="12"/>
      <c r="B92" s="118" t="s">
        <v>16</v>
      </c>
      <c r="C92" s="73">
        <f>+P5</f>
        <v>181133608</v>
      </c>
      <c r="D92" s="73">
        <v>0</v>
      </c>
      <c r="G92" s="55"/>
      <c r="H92" s="12"/>
    </row>
    <row r="93" spans="1:9" x14ac:dyDescent="0.25">
      <c r="A93" s="12"/>
      <c r="B93" s="118" t="s">
        <v>217</v>
      </c>
      <c r="C93" s="73">
        <v>0</v>
      </c>
      <c r="D93" s="73">
        <v>0</v>
      </c>
      <c r="G93" s="55"/>
      <c r="H93" s="12"/>
    </row>
    <row r="94" spans="1:9" x14ac:dyDescent="0.25">
      <c r="A94" s="12"/>
      <c r="B94" s="171" t="s">
        <v>218</v>
      </c>
      <c r="C94" s="76">
        <f>SUM(C91:C93)</f>
        <v>181133608</v>
      </c>
      <c r="D94" s="76">
        <f>SUM(D91:D93)</f>
        <v>0</v>
      </c>
      <c r="G94" s="55"/>
      <c r="H94" s="62"/>
    </row>
    <row r="95" spans="1:9" x14ac:dyDescent="0.25">
      <c r="A95" s="12"/>
      <c r="C95" s="61"/>
      <c r="D95" s="61"/>
      <c r="E95" s="61"/>
      <c r="F95" s="61"/>
      <c r="G95" s="266"/>
      <c r="H95" s="12"/>
    </row>
    <row r="96" spans="1:9" ht="33.75" customHeight="1" x14ac:dyDescent="0.25">
      <c r="A96" s="12"/>
      <c r="B96" s="171" t="s">
        <v>219</v>
      </c>
      <c r="C96" s="369" t="str">
        <f>+C90</f>
        <v>GUARANIES</v>
      </c>
      <c r="D96" s="171"/>
      <c r="G96" s="55"/>
      <c r="H96" s="12"/>
    </row>
    <row r="97" spans="1:9" x14ac:dyDescent="0.25">
      <c r="A97" s="12"/>
      <c r="B97" s="118" t="s">
        <v>384</v>
      </c>
      <c r="C97" s="73">
        <f>+P6</f>
        <v>181133608</v>
      </c>
      <c r="D97" s="73">
        <v>0</v>
      </c>
      <c r="G97" s="55"/>
      <c r="H97" s="12"/>
    </row>
    <row r="98" spans="1:9" x14ac:dyDescent="0.25">
      <c r="A98" s="12"/>
      <c r="B98" s="118" t="s">
        <v>462</v>
      </c>
      <c r="C98" s="73">
        <v>0</v>
      </c>
      <c r="D98" s="73">
        <v>0</v>
      </c>
      <c r="G98" s="55"/>
      <c r="H98" s="12"/>
    </row>
    <row r="99" spans="1:9" x14ac:dyDescent="0.25">
      <c r="A99" s="12"/>
      <c r="B99" s="118" t="s">
        <v>464</v>
      </c>
      <c r="C99" s="73">
        <v>0</v>
      </c>
      <c r="D99" s="73">
        <v>0</v>
      </c>
      <c r="G99" s="55"/>
      <c r="H99" s="12"/>
    </row>
    <row r="100" spans="1:9" x14ac:dyDescent="0.25">
      <c r="A100" s="12"/>
      <c r="B100" s="118" t="s">
        <v>466</v>
      </c>
      <c r="C100" s="73">
        <v>0</v>
      </c>
      <c r="D100" s="73">
        <v>0</v>
      </c>
      <c r="H100" s="12"/>
    </row>
    <row r="101" spans="1:9" x14ac:dyDescent="0.25">
      <c r="A101" s="12"/>
      <c r="B101" s="118" t="s">
        <v>386</v>
      </c>
      <c r="C101" s="73">
        <v>0</v>
      </c>
      <c r="D101" s="73">
        <v>0</v>
      </c>
      <c r="H101" s="12"/>
    </row>
    <row r="102" spans="1:9" x14ac:dyDescent="0.25">
      <c r="A102" s="12"/>
      <c r="B102" s="171" t="s">
        <v>218</v>
      </c>
      <c r="C102" s="76">
        <f>SUM(C97:D101)</f>
        <v>181133608</v>
      </c>
      <c r="D102" s="76">
        <f>SUM(D97:F101)</f>
        <v>0</v>
      </c>
      <c r="G102" s="55"/>
      <c r="H102" s="12"/>
    </row>
    <row r="103" spans="1:9" x14ac:dyDescent="0.25">
      <c r="A103" s="12"/>
      <c r="C103" s="61"/>
      <c r="D103" s="61"/>
      <c r="E103" s="61"/>
      <c r="F103" s="61"/>
      <c r="G103" s="266"/>
      <c r="H103" s="12"/>
    </row>
    <row r="104" spans="1:9" ht="30" customHeight="1" x14ac:dyDescent="0.25">
      <c r="A104" s="12"/>
      <c r="B104" s="171" t="s">
        <v>217</v>
      </c>
      <c r="C104" s="369" t="str">
        <f>+C96</f>
        <v>GUARANIES</v>
      </c>
      <c r="D104" s="171"/>
      <c r="G104" s="55"/>
      <c r="H104" s="12"/>
    </row>
    <row r="105" spans="1:9" x14ac:dyDescent="0.25">
      <c r="A105" s="12"/>
      <c r="B105" s="70" t="s">
        <v>569</v>
      </c>
      <c r="C105" s="73">
        <v>3698630</v>
      </c>
      <c r="D105" s="73">
        <v>0</v>
      </c>
      <c r="G105" s="55"/>
      <c r="H105" s="12"/>
    </row>
    <row r="106" spans="1:9" x14ac:dyDescent="0.25">
      <c r="A106" s="12"/>
      <c r="B106" s="70" t="s">
        <v>470</v>
      </c>
      <c r="C106" s="131"/>
      <c r="D106" s="131">
        <v>0</v>
      </c>
      <c r="G106" s="55"/>
      <c r="H106" s="12"/>
    </row>
    <row r="107" spans="1:9" x14ac:dyDescent="0.25">
      <c r="A107" s="12"/>
      <c r="B107" s="169" t="s">
        <v>218</v>
      </c>
      <c r="C107" s="76">
        <f>+D106+C105</f>
        <v>3698630</v>
      </c>
      <c r="D107" s="76">
        <f>+F106+D105</f>
        <v>0</v>
      </c>
      <c r="G107" s="55"/>
      <c r="H107" s="12"/>
    </row>
    <row r="108" spans="1:9" x14ac:dyDescent="0.25">
      <c r="A108" s="12"/>
      <c r="H108" s="12"/>
      <c r="I108" s="12"/>
    </row>
    <row r="109" spans="1:9" x14ac:dyDescent="0.25">
      <c r="A109" s="23" t="s">
        <v>224</v>
      </c>
      <c r="H109" s="12"/>
      <c r="I109" s="12"/>
    </row>
    <row r="110" spans="1:9" x14ac:dyDescent="0.25">
      <c r="A110" s="12"/>
      <c r="H110" s="12"/>
      <c r="I110" s="12"/>
    </row>
    <row r="111" spans="1:9" ht="14.25" customHeight="1" x14ac:dyDescent="0.25">
      <c r="A111" s="181" t="s">
        <v>225</v>
      </c>
      <c r="B111" s="181"/>
      <c r="C111" s="181"/>
      <c r="D111" s="181"/>
      <c r="E111" s="181"/>
      <c r="F111" s="181"/>
      <c r="G111" s="181"/>
      <c r="H111" s="181"/>
      <c r="I111" s="12"/>
    </row>
    <row r="112" spans="1:9" ht="13.5" customHeight="1" x14ac:dyDescent="0.25">
      <c r="A112" s="275"/>
      <c r="B112" s="370"/>
      <c r="C112" s="161"/>
      <c r="D112" s="161"/>
      <c r="E112" s="161"/>
      <c r="F112" s="161"/>
      <c r="G112" s="161"/>
      <c r="H112" s="370"/>
      <c r="I112" s="370"/>
    </row>
    <row r="113" spans="1:15" ht="13.5" customHeight="1" x14ac:dyDescent="0.25">
      <c r="A113" s="176"/>
      <c r="B113" s="176"/>
      <c r="C113" s="113"/>
      <c r="D113" s="113"/>
      <c r="E113" s="113"/>
      <c r="F113" s="113"/>
      <c r="G113" s="113"/>
      <c r="H113" s="176"/>
      <c r="I113" s="12"/>
    </row>
    <row r="114" spans="1:15" x14ac:dyDescent="0.25">
      <c r="A114" s="23" t="s">
        <v>231</v>
      </c>
    </row>
    <row r="115" spans="1:15" x14ac:dyDescent="0.25">
      <c r="A115" s="12"/>
    </row>
    <row r="116" spans="1:15" ht="21.75" customHeight="1" x14ac:dyDescent="0.25">
      <c r="B116" s="140" t="s">
        <v>232</v>
      </c>
      <c r="C116" s="86" t="str">
        <f>+C104</f>
        <v>GUARANIES</v>
      </c>
      <c r="D116" s="69" t="s">
        <v>227</v>
      </c>
      <c r="E116" s="69" t="s">
        <v>228</v>
      </c>
      <c r="J116" s="24"/>
    </row>
    <row r="117" spans="1:15" x14ac:dyDescent="0.25">
      <c r="B117" s="70" t="s">
        <v>233</v>
      </c>
      <c r="C117" s="82">
        <f>+D117+E117</f>
        <v>30918000000</v>
      </c>
      <c r="D117" s="78">
        <f>+'[5]Portafolio 1514- Bonos '!K12</f>
        <v>30918000000</v>
      </c>
      <c r="E117" s="78">
        <v>0</v>
      </c>
      <c r="K117" s="210"/>
      <c r="L117" s="210"/>
      <c r="M117" s="210"/>
      <c r="N117" s="210"/>
    </row>
    <row r="118" spans="1:15" x14ac:dyDescent="0.25">
      <c r="B118" s="70" t="s">
        <v>234</v>
      </c>
      <c r="C118" s="82">
        <f>+D118+E118</f>
        <v>0</v>
      </c>
      <c r="D118" s="78">
        <v>0</v>
      </c>
      <c r="E118" s="78">
        <v>0</v>
      </c>
      <c r="K118" s="80"/>
      <c r="L118" s="80"/>
      <c r="M118" s="80"/>
      <c r="N118" s="80"/>
      <c r="O118" s="80"/>
    </row>
    <row r="119" spans="1:15" x14ac:dyDescent="0.25">
      <c r="B119" s="70" t="s">
        <v>235</v>
      </c>
      <c r="C119" s="82">
        <f t="shared" ref="C119:C122" si="0">+D119+E119</f>
        <v>0</v>
      </c>
      <c r="D119" s="78">
        <v>0</v>
      </c>
      <c r="E119" s="78">
        <v>0</v>
      </c>
    </row>
    <row r="120" spans="1:15" x14ac:dyDescent="0.25">
      <c r="B120" s="70" t="s">
        <v>236</v>
      </c>
      <c r="C120" s="82">
        <f t="shared" si="0"/>
        <v>0</v>
      </c>
      <c r="D120" s="78">
        <v>0</v>
      </c>
      <c r="E120" s="78">
        <v>0</v>
      </c>
    </row>
    <row r="121" spans="1:15" x14ac:dyDescent="0.25">
      <c r="B121" s="70" t="s">
        <v>471</v>
      </c>
      <c r="C121" s="82">
        <f t="shared" si="0"/>
        <v>25041000000</v>
      </c>
      <c r="D121" s="78">
        <f>+'[5]Portafolio 1514 I CDAs'!K66</f>
        <v>25041000000</v>
      </c>
      <c r="E121" s="78">
        <v>0</v>
      </c>
    </row>
    <row r="122" spans="1:15" x14ac:dyDescent="0.25">
      <c r="B122" s="70" t="s">
        <v>242</v>
      </c>
      <c r="C122" s="82">
        <f t="shared" si="0"/>
        <v>0</v>
      </c>
      <c r="D122" s="78"/>
      <c r="E122" s="78">
        <v>0</v>
      </c>
    </row>
    <row r="123" spans="1:15" x14ac:dyDescent="0.25">
      <c r="B123" s="140" t="s">
        <v>239</v>
      </c>
      <c r="C123" s="82">
        <f>SUM(C117:C122)</f>
        <v>55959000000</v>
      </c>
      <c r="D123" s="82">
        <f>SUM(D117:D122)</f>
        <v>55959000000</v>
      </c>
      <c r="E123" s="82">
        <f>SUM(E117:E122)</f>
        <v>0</v>
      </c>
    </row>
    <row r="124" spans="1:15" x14ac:dyDescent="0.25">
      <c r="A124" s="12"/>
    </row>
    <row r="125" spans="1:15" x14ac:dyDescent="0.25">
      <c r="B125" s="84"/>
      <c r="C125" s="85"/>
      <c r="D125" s="85"/>
      <c r="E125" s="85"/>
      <c r="F125" s="85"/>
      <c r="G125" s="85"/>
    </row>
    <row r="126" spans="1:15" x14ac:dyDescent="0.25">
      <c r="A126" s="23" t="s">
        <v>240</v>
      </c>
    </row>
    <row r="127" spans="1:15" x14ac:dyDescent="0.25">
      <c r="A127" s="12"/>
    </row>
    <row r="128" spans="1:15" x14ac:dyDescent="0.25">
      <c r="B128" s="140" t="s">
        <v>232</v>
      </c>
      <c r="C128" s="86" t="str">
        <f>+C116</f>
        <v>GUARANIES</v>
      </c>
      <c r="D128" s="69" t="s">
        <v>227</v>
      </c>
      <c r="E128" s="69" t="s">
        <v>228</v>
      </c>
    </row>
    <row r="129" spans="1:9" x14ac:dyDescent="0.25">
      <c r="B129" s="70" t="s">
        <v>472</v>
      </c>
      <c r="C129" s="78">
        <v>0</v>
      </c>
      <c r="D129" s="78">
        <f>+C129</f>
        <v>0</v>
      </c>
      <c r="E129" s="78"/>
    </row>
    <row r="130" spans="1:9" x14ac:dyDescent="0.25">
      <c r="B130" s="70" t="s">
        <v>241</v>
      </c>
      <c r="C130" s="78">
        <v>0</v>
      </c>
      <c r="D130" s="78"/>
      <c r="E130" s="78"/>
    </row>
    <row r="131" spans="1:9" x14ac:dyDescent="0.25">
      <c r="B131" s="70" t="s">
        <v>241</v>
      </c>
      <c r="C131" s="78">
        <v>0</v>
      </c>
      <c r="D131" s="78"/>
      <c r="E131" s="78"/>
    </row>
    <row r="132" spans="1:9" x14ac:dyDescent="0.25">
      <c r="B132" s="70" t="s">
        <v>242</v>
      </c>
      <c r="C132" s="78">
        <v>0</v>
      </c>
      <c r="D132" s="78"/>
      <c r="E132" s="78"/>
    </row>
    <row r="133" spans="1:9" x14ac:dyDescent="0.25">
      <c r="B133" s="140" t="s">
        <v>243</v>
      </c>
      <c r="C133" s="82">
        <f>SUM(C129:C132)</f>
        <v>0</v>
      </c>
      <c r="D133" s="82">
        <f>SUM(D129:D132)</f>
        <v>0</v>
      </c>
      <c r="E133" s="82">
        <f>SUM(E129:E132)</f>
        <v>0</v>
      </c>
    </row>
    <row r="134" spans="1:9" x14ac:dyDescent="0.25">
      <c r="B134" s="84"/>
      <c r="C134" s="85"/>
      <c r="D134" s="85"/>
      <c r="E134" s="85"/>
      <c r="F134" s="85"/>
      <c r="G134" s="85"/>
      <c r="I134" s="1" t="str">
        <f t="shared" ref="I134:I156" si="1">PROPER(B134)</f>
        <v/>
      </c>
    </row>
    <row r="135" spans="1:9" x14ac:dyDescent="0.25">
      <c r="A135" s="23" t="s">
        <v>244</v>
      </c>
      <c r="I135" s="1" t="str">
        <f t="shared" si="1"/>
        <v/>
      </c>
    </row>
    <row r="136" spans="1:9" x14ac:dyDescent="0.25">
      <c r="A136" s="12"/>
      <c r="I136" s="1" t="str">
        <f t="shared" si="1"/>
        <v/>
      </c>
    </row>
    <row r="137" spans="1:9" x14ac:dyDescent="0.25">
      <c r="B137" s="125" t="s">
        <v>232</v>
      </c>
      <c r="C137" s="86" t="str">
        <f>+C128</f>
        <v>GUARANIES</v>
      </c>
      <c r="D137" s="69" t="s">
        <v>227</v>
      </c>
      <c r="E137" s="69" t="s">
        <v>228</v>
      </c>
    </row>
    <row r="138" spans="1:9" x14ac:dyDescent="0.25">
      <c r="B138" s="70" t="s">
        <v>570</v>
      </c>
      <c r="C138" s="78">
        <v>0</v>
      </c>
      <c r="D138" s="78"/>
      <c r="E138" s="78">
        <f>+C138</f>
        <v>0</v>
      </c>
    </row>
    <row r="139" spans="1:9" x14ac:dyDescent="0.25">
      <c r="B139" s="70" t="s">
        <v>246</v>
      </c>
      <c r="C139" s="78">
        <v>0</v>
      </c>
      <c r="D139" s="78"/>
      <c r="E139" s="78">
        <v>0</v>
      </c>
    </row>
    <row r="140" spans="1:9" x14ac:dyDescent="0.25">
      <c r="B140" s="171" t="s">
        <v>239</v>
      </c>
      <c r="C140" s="82">
        <f>SUM(C138:C139)</f>
        <v>0</v>
      </c>
      <c r="D140" s="82">
        <f>SUM(D138:D139)</f>
        <v>0</v>
      </c>
      <c r="E140" s="82">
        <f>SUM(E138:E139)</f>
        <v>0</v>
      </c>
      <c r="H140" s="12"/>
    </row>
    <row r="141" spans="1:9" x14ac:dyDescent="0.25">
      <c r="A141" s="12"/>
      <c r="H141" s="12"/>
      <c r="I141" s="1" t="str">
        <f t="shared" si="1"/>
        <v/>
      </c>
    </row>
    <row r="142" spans="1:9" ht="13.95" customHeight="1" x14ac:dyDescent="0.25">
      <c r="A142" s="23" t="s">
        <v>476</v>
      </c>
      <c r="B142" s="23"/>
      <c r="C142" s="23"/>
      <c r="D142" s="23"/>
      <c r="E142" s="23"/>
      <c r="F142" s="23"/>
      <c r="G142" s="23"/>
      <c r="H142" s="23"/>
      <c r="I142" s="1" t="str">
        <f t="shared" si="1"/>
        <v/>
      </c>
    </row>
    <row r="143" spans="1:9" x14ac:dyDescent="0.25">
      <c r="A143" s="12"/>
      <c r="H143" s="12"/>
      <c r="I143" s="1" t="str">
        <f t="shared" si="1"/>
        <v/>
      </c>
    </row>
    <row r="144" spans="1:9" x14ac:dyDescent="0.25">
      <c r="A144" s="12"/>
      <c r="B144" s="140" t="s">
        <v>278</v>
      </c>
      <c r="C144" s="69" t="s">
        <v>227</v>
      </c>
      <c r="D144" s="69" t="s">
        <v>228</v>
      </c>
    </row>
    <row r="145" spans="1:13" x14ac:dyDescent="0.25">
      <c r="A145" s="12"/>
      <c r="B145" s="118" t="s">
        <v>251</v>
      </c>
      <c r="C145" s="73">
        <v>0</v>
      </c>
      <c r="D145" s="73">
        <v>0</v>
      </c>
    </row>
    <row r="146" spans="1:13" x14ac:dyDescent="0.25">
      <c r="A146" s="12"/>
      <c r="B146" s="118" t="s">
        <v>252</v>
      </c>
      <c r="C146" s="73">
        <v>0</v>
      </c>
      <c r="D146" s="73">
        <v>0</v>
      </c>
    </row>
    <row r="147" spans="1:13" x14ac:dyDescent="0.25">
      <c r="A147" s="12"/>
      <c r="B147" s="118" t="s">
        <v>477</v>
      </c>
      <c r="C147" s="73">
        <v>0</v>
      </c>
      <c r="D147" s="73">
        <v>0</v>
      </c>
    </row>
    <row r="148" spans="1:13" x14ac:dyDescent="0.25">
      <c r="A148" s="12"/>
      <c r="B148" s="118" t="s">
        <v>478</v>
      </c>
      <c r="C148" s="73">
        <v>0</v>
      </c>
      <c r="D148" s="73">
        <v>0</v>
      </c>
    </row>
    <row r="149" spans="1:13" x14ac:dyDescent="0.25">
      <c r="A149" s="12"/>
      <c r="B149" s="118" t="s">
        <v>479</v>
      </c>
      <c r="C149" s="73">
        <f>+P16</f>
        <v>325810</v>
      </c>
      <c r="D149" s="73">
        <v>0</v>
      </c>
    </row>
    <row r="150" spans="1:13" x14ac:dyDescent="0.25">
      <c r="A150" s="12"/>
      <c r="B150" s="118" t="s">
        <v>571</v>
      </c>
      <c r="C150" s="73">
        <v>0</v>
      </c>
      <c r="D150" s="73">
        <v>0</v>
      </c>
    </row>
    <row r="151" spans="1:13" x14ac:dyDescent="0.25">
      <c r="A151" s="12"/>
      <c r="B151" s="118" t="s">
        <v>572</v>
      </c>
      <c r="C151" s="73">
        <v>0</v>
      </c>
      <c r="D151" s="73">
        <v>0</v>
      </c>
    </row>
    <row r="152" spans="1:13" x14ac:dyDescent="0.25">
      <c r="A152" s="12"/>
      <c r="B152" s="118" t="s">
        <v>483</v>
      </c>
      <c r="C152" s="73">
        <v>0</v>
      </c>
      <c r="D152" s="73">
        <v>0</v>
      </c>
    </row>
    <row r="153" spans="1:13" x14ac:dyDescent="0.25">
      <c r="A153" s="12"/>
      <c r="B153" s="118" t="s">
        <v>484</v>
      </c>
      <c r="C153" s="73">
        <v>0</v>
      </c>
      <c r="D153" s="73">
        <v>0</v>
      </c>
    </row>
    <row r="154" spans="1:13" x14ac:dyDescent="0.25">
      <c r="A154" s="12"/>
      <c r="B154" s="169" t="s">
        <v>218</v>
      </c>
      <c r="C154" s="82">
        <f>SUM(C145:C153)</f>
        <v>325810</v>
      </c>
      <c r="D154" s="82">
        <f>SUM(D145:D153)</f>
        <v>0</v>
      </c>
    </row>
    <row r="155" spans="1:13" x14ac:dyDescent="0.25">
      <c r="A155" s="12"/>
      <c r="H155" s="12"/>
      <c r="I155" s="1" t="str">
        <f t="shared" si="1"/>
        <v/>
      </c>
    </row>
    <row r="156" spans="1:13" x14ac:dyDescent="0.25">
      <c r="A156" s="181"/>
      <c r="B156" s="181"/>
      <c r="C156" s="181"/>
      <c r="D156" s="181"/>
      <c r="E156" s="181"/>
      <c r="F156" s="181"/>
      <c r="G156" s="181"/>
      <c r="H156" s="181"/>
      <c r="I156" s="1" t="str">
        <f t="shared" si="1"/>
        <v/>
      </c>
    </row>
    <row r="157" spans="1:13" x14ac:dyDescent="0.25">
      <c r="B157" s="84"/>
      <c r="C157" s="85"/>
      <c r="D157" s="85"/>
      <c r="E157" s="85"/>
      <c r="F157" s="85"/>
      <c r="G157" s="85"/>
    </row>
    <row r="158" spans="1:13" x14ac:dyDescent="0.25">
      <c r="A158" s="23" t="s">
        <v>260</v>
      </c>
    </row>
    <row r="160" spans="1:13" x14ac:dyDescent="0.25">
      <c r="B160" s="214" t="s">
        <v>261</v>
      </c>
      <c r="C160" s="212" t="s">
        <v>262</v>
      </c>
      <c r="D160" s="212"/>
      <c r="E160" s="212"/>
      <c r="F160" s="212"/>
      <c r="G160" s="212"/>
      <c r="H160" s="212" t="s">
        <v>263</v>
      </c>
      <c r="I160" s="212"/>
      <c r="J160" s="212"/>
      <c r="K160" s="212"/>
      <c r="L160" s="212" t="s">
        <v>264</v>
      </c>
      <c r="M160" s="371"/>
    </row>
    <row r="161" spans="1:16" ht="24" x14ac:dyDescent="0.25">
      <c r="B161" s="215"/>
      <c r="C161" s="69" t="s">
        <v>265</v>
      </c>
      <c r="D161" s="69" t="s">
        <v>266</v>
      </c>
      <c r="E161" s="69" t="s">
        <v>267</v>
      </c>
      <c r="F161" s="69" t="s">
        <v>268</v>
      </c>
      <c r="G161" s="69" t="s">
        <v>269</v>
      </c>
      <c r="H161" s="170" t="s">
        <v>263</v>
      </c>
      <c r="I161" s="170"/>
      <c r="J161" s="170"/>
      <c r="K161" s="170" t="s">
        <v>270</v>
      </c>
      <c r="L161" s="212"/>
      <c r="M161" s="371"/>
    </row>
    <row r="162" spans="1:16" x14ac:dyDescent="0.25">
      <c r="B162" s="94" t="s">
        <v>271</v>
      </c>
      <c r="C162" s="95">
        <v>0</v>
      </c>
      <c r="D162" s="95">
        <v>0</v>
      </c>
      <c r="E162" s="95"/>
      <c r="F162" s="95"/>
      <c r="G162" s="95">
        <v>0</v>
      </c>
      <c r="H162" s="372">
        <v>0</v>
      </c>
      <c r="I162" s="372">
        <v>0</v>
      </c>
      <c r="J162" s="372">
        <v>0</v>
      </c>
      <c r="K162" s="372">
        <f>+H162+I162+J162</f>
        <v>0</v>
      </c>
      <c r="L162" s="372">
        <f>+G162-K162</f>
        <v>0</v>
      </c>
      <c r="M162" s="373"/>
    </row>
    <row r="163" spans="1:16" x14ac:dyDescent="0.25">
      <c r="B163" s="94" t="s">
        <v>272</v>
      </c>
      <c r="C163" s="95">
        <v>0</v>
      </c>
      <c r="D163" s="95">
        <v>0</v>
      </c>
      <c r="E163" s="95">
        <v>0</v>
      </c>
      <c r="F163" s="95">
        <v>0</v>
      </c>
      <c r="G163" s="95">
        <v>0</v>
      </c>
      <c r="H163" s="372">
        <v>0</v>
      </c>
      <c r="I163" s="372">
        <v>0</v>
      </c>
      <c r="J163" s="372">
        <v>0</v>
      </c>
      <c r="K163" s="372">
        <f t="shared" ref="K163:K167" si="2">+H163+I163+J163</f>
        <v>0</v>
      </c>
      <c r="L163" s="372">
        <f t="shared" ref="L163:L166" si="3">+G163-K163</f>
        <v>0</v>
      </c>
      <c r="M163" s="373"/>
      <c r="N163" s="63"/>
    </row>
    <row r="164" spans="1:16" x14ac:dyDescent="0.25">
      <c r="B164" s="94" t="s">
        <v>486</v>
      </c>
      <c r="C164" s="95">
        <v>0</v>
      </c>
      <c r="D164" s="95">
        <v>0</v>
      </c>
      <c r="E164" s="95">
        <v>0</v>
      </c>
      <c r="F164" s="95">
        <v>0</v>
      </c>
      <c r="G164" s="95">
        <v>0</v>
      </c>
      <c r="H164" s="372">
        <v>0</v>
      </c>
      <c r="I164" s="372">
        <v>0</v>
      </c>
      <c r="J164" s="372">
        <v>0</v>
      </c>
      <c r="K164" s="372">
        <f t="shared" si="2"/>
        <v>0</v>
      </c>
      <c r="L164" s="372">
        <f t="shared" si="3"/>
        <v>0</v>
      </c>
      <c r="M164" s="373"/>
    </row>
    <row r="165" spans="1:16" x14ac:dyDescent="0.25">
      <c r="B165" s="94" t="s">
        <v>122</v>
      </c>
      <c r="C165" s="95">
        <v>0</v>
      </c>
      <c r="D165" s="95">
        <v>0</v>
      </c>
      <c r="E165" s="95">
        <v>0</v>
      </c>
      <c r="F165" s="95">
        <v>0</v>
      </c>
      <c r="G165" s="95">
        <f>+P19</f>
        <v>21145525</v>
      </c>
      <c r="H165" s="372">
        <v>0</v>
      </c>
      <c r="I165" s="372">
        <v>0</v>
      </c>
      <c r="J165" s="372">
        <v>0</v>
      </c>
      <c r="K165" s="372">
        <f t="shared" si="2"/>
        <v>0</v>
      </c>
      <c r="L165" s="372">
        <f t="shared" si="3"/>
        <v>21145525</v>
      </c>
      <c r="M165" s="373"/>
      <c r="N165" s="63"/>
    </row>
    <row r="166" spans="1:16" x14ac:dyDescent="0.25">
      <c r="B166" s="94" t="s">
        <v>573</v>
      </c>
      <c r="C166" s="95">
        <v>0</v>
      </c>
      <c r="D166" s="95">
        <v>0</v>
      </c>
      <c r="E166" s="95">
        <v>0</v>
      </c>
      <c r="F166" s="95">
        <v>0</v>
      </c>
      <c r="G166" s="95">
        <v>0</v>
      </c>
      <c r="H166" s="372">
        <v>0</v>
      </c>
      <c r="I166" s="372">
        <v>0</v>
      </c>
      <c r="J166" s="372">
        <v>0</v>
      </c>
      <c r="K166" s="372">
        <f t="shared" si="2"/>
        <v>0</v>
      </c>
      <c r="L166" s="372">
        <f t="shared" si="3"/>
        <v>0</v>
      </c>
      <c r="M166" s="373"/>
    </row>
    <row r="167" spans="1:16" x14ac:dyDescent="0.25">
      <c r="B167" s="94" t="s">
        <v>276</v>
      </c>
      <c r="C167" s="95">
        <v>0</v>
      </c>
      <c r="D167" s="95">
        <v>0</v>
      </c>
      <c r="E167" s="95">
        <v>0</v>
      </c>
      <c r="F167" s="95">
        <v>0</v>
      </c>
      <c r="G167" s="95">
        <v>0</v>
      </c>
      <c r="H167" s="372">
        <v>0</v>
      </c>
      <c r="I167" s="372">
        <v>0</v>
      </c>
      <c r="J167" s="372">
        <v>0</v>
      </c>
      <c r="K167" s="372">
        <f t="shared" si="2"/>
        <v>0</v>
      </c>
      <c r="L167" s="372">
        <f>+G167-K167</f>
        <v>0</v>
      </c>
      <c r="M167" s="373"/>
    </row>
    <row r="168" spans="1:16" x14ac:dyDescent="0.25">
      <c r="B168" s="99" t="s">
        <v>218</v>
      </c>
      <c r="C168" s="100">
        <f t="shared" ref="C168" si="4">SUM(C162:C167)</f>
        <v>0</v>
      </c>
      <c r="D168" s="100">
        <f>SUM(D162:D167)</f>
        <v>0</v>
      </c>
      <c r="E168" s="100">
        <f t="shared" ref="E168:L168" si="5">SUM(E162:E167)</f>
        <v>0</v>
      </c>
      <c r="F168" s="100">
        <f t="shared" si="5"/>
        <v>0</v>
      </c>
      <c r="G168" s="101">
        <f t="shared" si="5"/>
        <v>21145525</v>
      </c>
      <c r="H168" s="100">
        <f t="shared" si="5"/>
        <v>0</v>
      </c>
      <c r="I168" s="100">
        <f t="shared" si="5"/>
        <v>0</v>
      </c>
      <c r="J168" s="100">
        <f t="shared" si="5"/>
        <v>0</v>
      </c>
      <c r="K168" s="302">
        <f t="shared" si="5"/>
        <v>0</v>
      </c>
      <c r="L168" s="101">
        <f t="shared" si="5"/>
        <v>21145525</v>
      </c>
      <c r="M168" s="374"/>
    </row>
    <row r="169" spans="1:16" x14ac:dyDescent="0.25">
      <c r="L169" s="2">
        <f>+L168-P19</f>
        <v>0</v>
      </c>
      <c r="M169" s="2"/>
    </row>
    <row r="170" spans="1:16" x14ac:dyDescent="0.25">
      <c r="A170" s="23" t="s">
        <v>277</v>
      </c>
      <c r="L170" s="63"/>
      <c r="M170" s="63"/>
    </row>
    <row r="171" spans="1:16" x14ac:dyDescent="0.25">
      <c r="J171" s="103"/>
      <c r="K171" s="63"/>
      <c r="L171" s="63"/>
      <c r="M171" s="63"/>
    </row>
    <row r="173" spans="1:16" s="2" customFormat="1" x14ac:dyDescent="0.25">
      <c r="A173" s="32"/>
      <c r="B173" s="28" t="s">
        <v>278</v>
      </c>
      <c r="C173" s="25" t="s">
        <v>279</v>
      </c>
      <c r="D173" s="25" t="s">
        <v>280</v>
      </c>
      <c r="E173" s="25" t="s">
        <v>281</v>
      </c>
      <c r="F173" s="25" t="s">
        <v>282</v>
      </c>
      <c r="H173" s="1"/>
      <c r="I173" s="1"/>
      <c r="J173" s="1"/>
      <c r="K173" s="1"/>
      <c r="L173" s="1"/>
      <c r="M173" s="1"/>
      <c r="N173" s="1"/>
      <c r="O173" s="1"/>
      <c r="P173" s="375"/>
    </row>
    <row r="174" spans="1:16" s="2" customFormat="1" x14ac:dyDescent="0.25">
      <c r="A174" s="32"/>
      <c r="B174" s="50" t="s">
        <v>136</v>
      </c>
      <c r="C174" s="106">
        <f>+P21</f>
        <v>301638452</v>
      </c>
      <c r="D174" s="106">
        <v>0</v>
      </c>
      <c r="E174" s="106">
        <f>-SUM('[5]Amortización Acumulada'!C18:C23)</f>
        <v>-30163845.200000007</v>
      </c>
      <c r="F174" s="106">
        <f>+C174+D174+E174</f>
        <v>271474606.80000001</v>
      </c>
      <c r="H174" s="1"/>
      <c r="I174" s="1"/>
      <c r="J174" s="1"/>
      <c r="K174" s="1"/>
      <c r="L174" s="1"/>
      <c r="M174" s="1"/>
      <c r="N174" s="1"/>
      <c r="O174" s="1"/>
      <c r="P174" s="375"/>
    </row>
    <row r="175" spans="1:16" s="2" customFormat="1" x14ac:dyDescent="0.25">
      <c r="A175" s="32"/>
      <c r="B175" s="50" t="s">
        <v>574</v>
      </c>
      <c r="C175" s="106">
        <f>+P22</f>
        <v>749952042</v>
      </c>
      <c r="D175" s="106">
        <v>0</v>
      </c>
      <c r="E175" s="106">
        <f>-SUM('[5]Amortización Acumulada'!D18:D23)</f>
        <v>-74995204.200000003</v>
      </c>
      <c r="F175" s="106">
        <f>+C175+D175+E175</f>
        <v>674956837.79999995</v>
      </c>
      <c r="H175" s="1"/>
      <c r="I175" s="1"/>
      <c r="J175" s="1"/>
      <c r="K175" s="1"/>
      <c r="L175" s="1"/>
      <c r="M175" s="1"/>
      <c r="N175" s="1"/>
      <c r="O175" s="1"/>
      <c r="P175" s="375"/>
    </row>
    <row r="176" spans="1:16" s="2" customFormat="1" x14ac:dyDescent="0.25">
      <c r="A176" s="1"/>
      <c r="B176" s="107" t="s">
        <v>284</v>
      </c>
      <c r="C176" s="108">
        <f>SUM(C174:C175)</f>
        <v>1051590494</v>
      </c>
      <c r="D176" s="108">
        <f t="shared" ref="D176:E176" si="6">SUM(D174:D175)</f>
        <v>0</v>
      </c>
      <c r="E176" s="108">
        <f t="shared" si="6"/>
        <v>-105159049.40000001</v>
      </c>
      <c r="F176" s="108">
        <f>SUM(F174:F175)</f>
        <v>946431444.5999999</v>
      </c>
      <c r="H176" s="1"/>
      <c r="I176" s="1"/>
      <c r="J176" s="1"/>
      <c r="K176" s="1"/>
      <c r="L176" s="1"/>
      <c r="M176" s="1"/>
      <c r="N176" s="1"/>
      <c r="O176" s="1"/>
      <c r="P176" s="375"/>
    </row>
    <row r="177" spans="1:16" s="2" customFormat="1" hidden="1" x14ac:dyDescent="0.25">
      <c r="A177" s="1"/>
      <c r="B177" s="107" t="s">
        <v>285</v>
      </c>
      <c r="C177" s="108">
        <v>28353133</v>
      </c>
      <c r="D177" s="108">
        <v>0</v>
      </c>
      <c r="E177" s="108">
        <v>12631374</v>
      </c>
      <c r="F177" s="108">
        <f>+C177-E177</f>
        <v>15721759</v>
      </c>
      <c r="H177" s="1"/>
      <c r="I177" s="1"/>
      <c r="J177" s="1"/>
      <c r="K177" s="1"/>
      <c r="L177" s="1"/>
      <c r="M177" s="1"/>
      <c r="N177" s="1"/>
      <c r="O177" s="1"/>
      <c r="P177" s="375"/>
    </row>
    <row r="178" spans="1:16" s="2" customFormat="1" x14ac:dyDescent="0.25">
      <c r="A178" s="1"/>
      <c r="B178" s="1"/>
      <c r="C178" s="109"/>
      <c r="D178" s="109"/>
      <c r="E178" s="109"/>
      <c r="F178" s="109"/>
      <c r="H178" s="1"/>
      <c r="I178" s="1"/>
      <c r="J178" s="1"/>
      <c r="K178" s="1"/>
      <c r="L178" s="1"/>
      <c r="M178" s="1"/>
      <c r="N178" s="1"/>
      <c r="O178" s="1"/>
      <c r="P178" s="375"/>
    </row>
    <row r="179" spans="1:16" s="2" customFormat="1" x14ac:dyDescent="0.25">
      <c r="A179" s="23" t="s">
        <v>286</v>
      </c>
      <c r="B179" s="1"/>
      <c r="H179" s="1"/>
      <c r="I179" s="1"/>
      <c r="J179" s="1"/>
      <c r="K179" s="1"/>
      <c r="L179" s="1"/>
      <c r="M179" s="1"/>
      <c r="N179" s="1"/>
      <c r="O179" s="1"/>
      <c r="P179" s="375"/>
    </row>
    <row r="182" spans="1:16" s="2" customFormat="1" ht="15" customHeight="1" x14ac:dyDescent="0.25">
      <c r="A182" s="1"/>
      <c r="B182" s="28" t="s">
        <v>278</v>
      </c>
      <c r="C182" s="140" t="s">
        <v>279</v>
      </c>
      <c r="D182" s="110" t="s">
        <v>280</v>
      </c>
      <c r="E182" s="376" t="s">
        <v>281</v>
      </c>
      <c r="F182" s="25" t="s">
        <v>282</v>
      </c>
      <c r="H182" s="1"/>
      <c r="I182" s="1"/>
      <c r="J182" s="1"/>
      <c r="K182" s="1"/>
      <c r="L182" s="1"/>
      <c r="M182" s="1"/>
      <c r="N182" s="1"/>
      <c r="O182" s="1"/>
      <c r="P182" s="375"/>
    </row>
    <row r="183" spans="1:16" s="2" customFormat="1" x14ac:dyDescent="0.25">
      <c r="A183" s="1"/>
      <c r="B183" s="70" t="s">
        <v>141</v>
      </c>
      <c r="C183" s="73"/>
      <c r="D183" s="73">
        <v>0</v>
      </c>
      <c r="E183" s="377"/>
      <c r="F183" s="106">
        <f>+C183+D183+E183</f>
        <v>0</v>
      </c>
      <c r="H183" s="1"/>
      <c r="I183" s="1"/>
      <c r="J183" s="1"/>
      <c r="K183" s="1"/>
      <c r="L183" s="1"/>
      <c r="M183" s="1"/>
      <c r="N183" s="1"/>
      <c r="O183" s="1"/>
      <c r="P183" s="375"/>
    </row>
    <row r="184" spans="1:16" s="2" customFormat="1" x14ac:dyDescent="0.25">
      <c r="A184" s="1"/>
      <c r="B184" s="70" t="s">
        <v>288</v>
      </c>
      <c r="C184" s="73"/>
      <c r="D184" s="73">
        <v>0</v>
      </c>
      <c r="E184" s="377"/>
      <c r="F184" s="106">
        <f>+C184+D184+E184</f>
        <v>0</v>
      </c>
      <c r="H184" s="1"/>
      <c r="I184" s="1"/>
      <c r="J184" s="1"/>
      <c r="K184" s="1"/>
      <c r="L184" s="1"/>
      <c r="M184" s="1"/>
      <c r="N184" s="1"/>
      <c r="O184" s="1"/>
      <c r="P184" s="375"/>
    </row>
    <row r="185" spans="1:16" s="2" customFormat="1" x14ac:dyDescent="0.25">
      <c r="A185" s="1"/>
      <c r="B185" s="118" t="s">
        <v>289</v>
      </c>
      <c r="C185" s="131"/>
      <c r="D185" s="73">
        <v>0</v>
      </c>
      <c r="E185" s="377"/>
      <c r="F185" s="108">
        <f>SUM(F183:F184)</f>
        <v>0</v>
      </c>
      <c r="H185" s="1"/>
      <c r="I185" s="1"/>
      <c r="J185" s="1"/>
      <c r="K185" s="1"/>
      <c r="L185" s="1"/>
      <c r="M185" s="1"/>
      <c r="N185" s="1"/>
      <c r="O185" s="1"/>
      <c r="P185" s="375"/>
    </row>
    <row r="186" spans="1:16" s="2" customFormat="1" x14ac:dyDescent="0.25">
      <c r="A186" s="1"/>
      <c r="B186" s="70" t="s">
        <v>487</v>
      </c>
      <c r="C186" s="70"/>
      <c r="D186" s="73">
        <v>0</v>
      </c>
      <c r="E186" s="377"/>
      <c r="F186" s="108">
        <f>SUM(F184:F185)</f>
        <v>0</v>
      </c>
      <c r="H186" s="1"/>
      <c r="I186" s="1"/>
      <c r="J186" s="1"/>
      <c r="K186" s="1"/>
      <c r="L186" s="1"/>
      <c r="M186" s="1"/>
      <c r="N186" s="1"/>
      <c r="O186" s="1"/>
      <c r="P186" s="375"/>
    </row>
    <row r="187" spans="1:16" s="2" customFormat="1" x14ac:dyDescent="0.25">
      <c r="A187" s="1"/>
      <c r="B187" s="125" t="s">
        <v>218</v>
      </c>
      <c r="C187" s="76">
        <f>SUM(C183:D186)</f>
        <v>0</v>
      </c>
      <c r="D187" s="76">
        <f>SUM(D183:E186)</f>
        <v>0</v>
      </c>
      <c r="E187" s="76">
        <f>SUM(E183:F186)</f>
        <v>0</v>
      </c>
      <c r="F187" s="76">
        <f>SUM(F183:G186)</f>
        <v>0</v>
      </c>
      <c r="H187" s="1"/>
      <c r="I187" s="1"/>
      <c r="J187" s="1"/>
      <c r="K187" s="1"/>
      <c r="L187" s="1"/>
      <c r="M187" s="1"/>
      <c r="N187" s="1"/>
      <c r="O187" s="1"/>
      <c r="P187" s="375"/>
    </row>
    <row r="188" spans="1:16" s="2" customFormat="1" x14ac:dyDescent="0.25">
      <c r="A188" s="1"/>
      <c r="B188" s="84"/>
      <c r="C188" s="85"/>
      <c r="D188" s="85"/>
      <c r="E188" s="85"/>
      <c r="H188" s="1"/>
      <c r="I188" s="1"/>
      <c r="J188" s="1"/>
      <c r="K188" s="1"/>
      <c r="L188" s="1"/>
      <c r="M188" s="1"/>
      <c r="N188" s="1"/>
      <c r="O188" s="1"/>
      <c r="P188" s="375"/>
    </row>
    <row r="189" spans="1:16" s="2" customFormat="1" x14ac:dyDescent="0.25">
      <c r="A189" s="23" t="s">
        <v>291</v>
      </c>
      <c r="B189" s="176"/>
      <c r="C189" s="113"/>
      <c r="D189" s="113"/>
      <c r="E189" s="113"/>
      <c r="F189" s="113"/>
      <c r="H189" s="1"/>
      <c r="I189" s="1"/>
      <c r="J189" s="1"/>
      <c r="K189" s="1"/>
      <c r="L189" s="1"/>
      <c r="M189" s="1"/>
      <c r="N189" s="1"/>
      <c r="O189" s="1"/>
      <c r="P189" s="375"/>
    </row>
    <row r="190" spans="1:16" s="2" customFormat="1" x14ac:dyDescent="0.25">
      <c r="A190" s="23"/>
      <c r="B190" s="176"/>
      <c r="C190" s="113"/>
      <c r="D190" s="113"/>
      <c r="E190" s="113"/>
      <c r="F190" s="113"/>
      <c r="H190" s="1"/>
      <c r="I190" s="1"/>
      <c r="J190" s="1"/>
      <c r="K190" s="1"/>
      <c r="L190" s="1"/>
      <c r="M190" s="1"/>
      <c r="N190" s="1"/>
      <c r="O190" s="1"/>
      <c r="P190" s="375"/>
    </row>
    <row r="191" spans="1:16" s="2" customFormat="1" x14ac:dyDescent="0.25">
      <c r="A191" s="23"/>
      <c r="B191" s="169" t="s">
        <v>278</v>
      </c>
      <c r="C191" s="82" t="s">
        <v>227</v>
      </c>
      <c r="D191" s="82" t="s">
        <v>228</v>
      </c>
      <c r="F191" s="113"/>
      <c r="H191" s="1"/>
      <c r="I191" s="1"/>
      <c r="J191" s="1"/>
      <c r="K191" s="1"/>
      <c r="L191" s="1"/>
      <c r="M191" s="1"/>
      <c r="N191" s="1"/>
      <c r="O191" s="1"/>
      <c r="P191" s="375"/>
    </row>
    <row r="192" spans="1:16" s="2" customFormat="1" x14ac:dyDescent="0.25">
      <c r="A192" s="23"/>
      <c r="B192" s="70" t="s">
        <v>575</v>
      </c>
      <c r="C192" s="73">
        <v>800000</v>
      </c>
      <c r="D192" s="73">
        <v>0</v>
      </c>
      <c r="F192" s="113"/>
      <c r="H192" s="1"/>
      <c r="I192" s="1"/>
      <c r="J192" s="1"/>
      <c r="K192" s="1"/>
      <c r="L192" s="1"/>
      <c r="M192" s="1"/>
      <c r="N192" s="1"/>
      <c r="O192" s="1"/>
      <c r="P192" s="375"/>
    </row>
    <row r="193" spans="1:16" s="2" customFormat="1" x14ac:dyDescent="0.25">
      <c r="A193" s="23"/>
      <c r="B193" s="70"/>
      <c r="C193" s="73">
        <v>0</v>
      </c>
      <c r="D193" s="73">
        <v>0</v>
      </c>
      <c r="F193" s="113"/>
      <c r="H193" s="1"/>
      <c r="I193" s="1"/>
      <c r="J193" s="1"/>
      <c r="K193" s="1"/>
      <c r="L193" s="1"/>
      <c r="M193" s="1"/>
      <c r="N193" s="1"/>
      <c r="O193" s="1"/>
      <c r="P193" s="375"/>
    </row>
    <row r="194" spans="1:16" s="2" customFormat="1" x14ac:dyDescent="0.25">
      <c r="A194" s="23"/>
      <c r="B194" s="118" t="s">
        <v>576</v>
      </c>
      <c r="C194" s="73">
        <v>0</v>
      </c>
      <c r="D194" s="73">
        <v>0</v>
      </c>
      <c r="F194" s="113"/>
      <c r="H194" s="1"/>
      <c r="I194" s="1"/>
      <c r="J194" s="1"/>
      <c r="K194" s="1"/>
      <c r="L194" s="1"/>
      <c r="M194" s="1"/>
      <c r="N194" s="1"/>
      <c r="O194" s="1"/>
      <c r="P194" s="375"/>
    </row>
    <row r="195" spans="1:16" s="2" customFormat="1" x14ac:dyDescent="0.25">
      <c r="A195" s="23"/>
      <c r="B195" s="70"/>
      <c r="C195" s="73">
        <v>0</v>
      </c>
      <c r="D195" s="73">
        <v>0</v>
      </c>
      <c r="F195" s="113"/>
      <c r="H195" s="1"/>
      <c r="I195" s="1"/>
      <c r="J195" s="1"/>
      <c r="K195" s="1"/>
      <c r="L195" s="1"/>
      <c r="M195" s="1"/>
      <c r="N195" s="1"/>
      <c r="O195" s="1"/>
      <c r="P195" s="375"/>
    </row>
    <row r="196" spans="1:16" s="2" customFormat="1" x14ac:dyDescent="0.25">
      <c r="A196" s="23"/>
      <c r="B196" s="169" t="s">
        <v>218</v>
      </c>
      <c r="C196" s="76">
        <f>SUM(C192:D195)</f>
        <v>800000</v>
      </c>
      <c r="D196" s="76">
        <f>SUM(D192:F195)</f>
        <v>0</v>
      </c>
      <c r="F196" s="113"/>
      <c r="H196" s="1"/>
      <c r="I196" s="1"/>
      <c r="J196" s="1"/>
      <c r="K196" s="1"/>
      <c r="L196" s="1"/>
      <c r="M196" s="1"/>
      <c r="N196" s="1"/>
      <c r="O196" s="1"/>
      <c r="P196" s="375"/>
    </row>
    <row r="197" spans="1:16" s="2" customFormat="1" x14ac:dyDescent="0.25">
      <c r="A197" s="84"/>
      <c r="B197" s="84"/>
      <c r="C197" s="85"/>
      <c r="D197" s="85"/>
      <c r="E197" s="85"/>
      <c r="H197" s="1"/>
      <c r="I197" s="1"/>
      <c r="J197" s="1"/>
      <c r="K197" s="1"/>
      <c r="L197" s="1"/>
      <c r="M197" s="1"/>
      <c r="N197" s="1"/>
      <c r="O197" s="1"/>
      <c r="P197" s="375"/>
    </row>
    <row r="198" spans="1:16" s="2" customFormat="1" x14ac:dyDescent="0.25">
      <c r="A198" s="23" t="s">
        <v>293</v>
      </c>
      <c r="B198" s="176"/>
      <c r="C198" s="113"/>
      <c r="D198" s="113"/>
      <c r="E198" s="113"/>
      <c r="F198" s="113"/>
      <c r="H198" s="1"/>
      <c r="I198" s="1"/>
      <c r="J198" s="1"/>
      <c r="K198" s="1"/>
      <c r="L198" s="1"/>
      <c r="M198" s="1"/>
      <c r="N198" s="1"/>
      <c r="O198" s="1"/>
      <c r="P198" s="375"/>
    </row>
    <row r="199" spans="1:16" s="2" customFormat="1" x14ac:dyDescent="0.25">
      <c r="A199" s="24"/>
      <c r="B199" s="84"/>
      <c r="C199" s="85"/>
      <c r="D199" s="85"/>
      <c r="E199" s="85"/>
      <c r="H199" s="1"/>
      <c r="I199" s="1"/>
      <c r="J199" s="1"/>
      <c r="K199" s="1"/>
      <c r="L199" s="1"/>
      <c r="M199" s="1"/>
      <c r="N199" s="1"/>
      <c r="O199" s="1"/>
      <c r="P199" s="375"/>
    </row>
    <row r="200" spans="1:16" s="2" customFormat="1" ht="15" customHeight="1" x14ac:dyDescent="0.25">
      <c r="A200" s="84"/>
      <c r="B200" s="171" t="s">
        <v>294</v>
      </c>
      <c r="C200" s="82" t="s">
        <v>227</v>
      </c>
      <c r="D200" s="115" t="s">
        <v>228</v>
      </c>
      <c r="E200" s="85"/>
      <c r="H200" s="1"/>
      <c r="I200" s="1"/>
      <c r="J200" s="1"/>
      <c r="K200" s="1"/>
      <c r="L200" s="1"/>
      <c r="M200" s="1"/>
      <c r="N200" s="1"/>
      <c r="O200" s="1"/>
      <c r="P200" s="375"/>
    </row>
    <row r="201" spans="1:16" s="2" customFormat="1" x14ac:dyDescent="0.25">
      <c r="A201" s="84"/>
      <c r="B201" s="378"/>
      <c r="C201" s="78">
        <v>0</v>
      </c>
      <c r="D201" s="78">
        <v>0</v>
      </c>
      <c r="E201" s="85"/>
      <c r="H201" s="1"/>
      <c r="I201" s="1"/>
      <c r="J201" s="1"/>
      <c r="K201" s="1"/>
      <c r="L201" s="1"/>
      <c r="M201" s="1"/>
      <c r="N201" s="1"/>
      <c r="O201" s="1"/>
      <c r="P201" s="375"/>
    </row>
    <row r="202" spans="1:16" s="2" customFormat="1" x14ac:dyDescent="0.25">
      <c r="A202" s="84"/>
      <c r="B202" s="378"/>
      <c r="C202" s="78">
        <v>0</v>
      </c>
      <c r="D202" s="78">
        <v>0</v>
      </c>
      <c r="E202" s="85"/>
      <c r="H202" s="1"/>
      <c r="I202" s="1"/>
      <c r="J202" s="1"/>
      <c r="K202" s="1"/>
      <c r="L202" s="1"/>
      <c r="M202" s="1"/>
      <c r="N202" s="1"/>
      <c r="O202" s="1"/>
      <c r="P202" s="375"/>
    </row>
    <row r="203" spans="1:16" s="2" customFormat="1" x14ac:dyDescent="0.25">
      <c r="A203" s="84"/>
      <c r="B203" s="378"/>
      <c r="C203" s="78">
        <v>0</v>
      </c>
      <c r="D203" s="78">
        <v>0</v>
      </c>
      <c r="E203" s="85"/>
      <c r="H203" s="1"/>
      <c r="I203" s="1"/>
      <c r="J203" s="1"/>
      <c r="K203" s="1"/>
      <c r="L203" s="1"/>
      <c r="M203" s="1"/>
      <c r="N203" s="1"/>
      <c r="O203" s="1"/>
      <c r="P203" s="375"/>
    </row>
    <row r="204" spans="1:16" s="2" customFormat="1" x14ac:dyDescent="0.25">
      <c r="A204" s="84"/>
      <c r="B204" s="378"/>
      <c r="C204" s="78">
        <v>0</v>
      </c>
      <c r="D204" s="78">
        <v>0</v>
      </c>
      <c r="E204" s="85"/>
      <c r="H204" s="1"/>
      <c r="I204" s="1"/>
      <c r="J204" s="1"/>
      <c r="K204" s="1"/>
      <c r="L204" s="1"/>
      <c r="M204" s="1"/>
      <c r="N204" s="1"/>
      <c r="O204" s="1"/>
      <c r="P204" s="375"/>
    </row>
    <row r="205" spans="1:16" s="122" customFormat="1" x14ac:dyDescent="0.25">
      <c r="A205" s="84"/>
      <c r="B205" s="171" t="s">
        <v>284</v>
      </c>
      <c r="C205" s="82">
        <f>SUM(C201:C204)</f>
        <v>0</v>
      </c>
      <c r="D205" s="82">
        <f>SUM(D201:D204)</f>
        <v>0</v>
      </c>
      <c r="E205" s="85"/>
      <c r="G205" s="2"/>
      <c r="H205" s="20"/>
      <c r="I205" s="20"/>
      <c r="J205" s="20"/>
      <c r="K205" s="20"/>
      <c r="L205" s="20"/>
      <c r="M205" s="20"/>
      <c r="N205" s="20"/>
      <c r="O205" s="20"/>
      <c r="P205" s="379"/>
    </row>
    <row r="206" spans="1:16" s="2" customFormat="1" x14ac:dyDescent="0.25">
      <c r="A206" s="84"/>
      <c r="B206" s="84"/>
      <c r="C206" s="85"/>
      <c r="D206" s="85"/>
      <c r="E206" s="85"/>
      <c r="H206" s="1"/>
      <c r="I206" s="1"/>
      <c r="J206" s="1"/>
      <c r="K206" s="1"/>
      <c r="L206" s="1"/>
      <c r="M206" s="1"/>
      <c r="N206" s="1"/>
      <c r="O206" s="1"/>
      <c r="P206" s="375"/>
    </row>
    <row r="207" spans="1:16" s="2" customFormat="1" x14ac:dyDescent="0.25">
      <c r="A207" s="23" t="s">
        <v>299</v>
      </c>
      <c r="B207" s="176"/>
      <c r="C207" s="113"/>
      <c r="D207" s="113"/>
      <c r="E207" s="113"/>
      <c r="F207" s="113"/>
      <c r="H207" s="1"/>
      <c r="I207" s="1"/>
      <c r="J207" s="1"/>
      <c r="K207" s="1"/>
      <c r="L207" s="1"/>
      <c r="M207" s="1"/>
      <c r="N207" s="1"/>
      <c r="O207" s="1"/>
      <c r="P207" s="375"/>
    </row>
    <row r="208" spans="1:16" s="2" customFormat="1" x14ac:dyDescent="0.25">
      <c r="A208" s="24"/>
      <c r="B208" s="84"/>
      <c r="C208" s="85"/>
      <c r="D208" s="85"/>
      <c r="E208" s="85"/>
      <c r="G208" s="2" t="str">
        <f t="shared" ref="G208:G229" si="7">PROPER(B208)</f>
        <v/>
      </c>
      <c r="H208" s="1"/>
      <c r="I208" s="1"/>
      <c r="J208" s="1"/>
      <c r="K208" s="1"/>
      <c r="L208" s="1"/>
      <c r="M208" s="1"/>
      <c r="N208" s="1"/>
      <c r="O208" s="1"/>
      <c r="P208" s="375"/>
    </row>
    <row r="209" spans="1:16" s="2" customFormat="1" x14ac:dyDescent="0.25">
      <c r="A209" s="84"/>
      <c r="B209" s="170" t="s">
        <v>300</v>
      </c>
      <c r="C209" s="69" t="s">
        <v>227</v>
      </c>
      <c r="D209" s="115" t="s">
        <v>228</v>
      </c>
      <c r="E209" s="85"/>
      <c r="H209" s="1"/>
      <c r="I209" s="1"/>
      <c r="J209" s="1"/>
      <c r="K209" s="1"/>
      <c r="L209" s="1"/>
      <c r="M209" s="1"/>
      <c r="N209" s="1"/>
      <c r="O209" s="1"/>
      <c r="P209" s="375"/>
    </row>
    <row r="210" spans="1:16" s="2" customFormat="1" x14ac:dyDescent="0.25">
      <c r="A210" s="84"/>
      <c r="B210" s="192" t="s">
        <v>492</v>
      </c>
      <c r="C210" s="193"/>
      <c r="D210" s="194"/>
      <c r="E210" s="85"/>
      <c r="H210" s="1"/>
      <c r="I210" s="1"/>
      <c r="J210" s="1"/>
      <c r="K210" s="1"/>
      <c r="L210" s="1"/>
      <c r="M210" s="1"/>
      <c r="N210" s="1"/>
      <c r="O210" s="1"/>
      <c r="P210" s="375"/>
    </row>
    <row r="211" spans="1:16" s="2" customFormat="1" x14ac:dyDescent="0.25">
      <c r="A211" s="84"/>
      <c r="B211" s="380"/>
      <c r="C211" s="381"/>
      <c r="D211" s="382"/>
      <c r="E211" s="85"/>
      <c r="H211" s="1"/>
      <c r="I211" s="1"/>
      <c r="J211" s="1"/>
      <c r="K211" s="1"/>
      <c r="L211" s="1"/>
      <c r="M211" s="1"/>
      <c r="N211" s="1"/>
      <c r="O211" s="1"/>
      <c r="P211" s="375"/>
    </row>
    <row r="212" spans="1:16" s="2" customFormat="1" x14ac:dyDescent="0.25">
      <c r="A212" s="84"/>
      <c r="B212" s="378" t="s">
        <v>284</v>
      </c>
      <c r="C212" s="82"/>
      <c r="D212" s="82"/>
      <c r="E212" s="85"/>
      <c r="H212" s="1"/>
      <c r="I212" s="1"/>
      <c r="J212" s="1"/>
      <c r="K212" s="1"/>
      <c r="L212" s="1"/>
      <c r="M212" s="1"/>
      <c r="N212" s="1"/>
      <c r="O212" s="1"/>
      <c r="P212" s="375"/>
    </row>
    <row r="213" spans="1:16" s="2" customFormat="1" x14ac:dyDescent="0.25">
      <c r="A213" s="1"/>
      <c r="B213" s="378" t="s">
        <v>493</v>
      </c>
      <c r="C213" s="82"/>
      <c r="D213" s="82"/>
      <c r="H213" s="1"/>
      <c r="I213" s="1"/>
      <c r="J213" s="1"/>
      <c r="K213" s="1"/>
      <c r="L213" s="1"/>
      <c r="M213" s="1"/>
      <c r="N213" s="1"/>
      <c r="O213" s="1"/>
      <c r="P213" s="375"/>
    </row>
    <row r="214" spans="1:16" s="2" customFormat="1" x14ac:dyDescent="0.25">
      <c r="A214" s="1"/>
      <c r="B214" s="126"/>
      <c r="C214" s="85"/>
      <c r="D214" s="85"/>
      <c r="G214" s="2" t="str">
        <f t="shared" si="7"/>
        <v/>
      </c>
      <c r="H214" s="1"/>
      <c r="I214" s="1"/>
      <c r="J214" s="1"/>
      <c r="K214" s="1"/>
      <c r="L214" s="1"/>
      <c r="M214" s="1"/>
      <c r="N214" s="1"/>
      <c r="O214" s="1"/>
      <c r="P214" s="375"/>
    </row>
    <row r="215" spans="1:16" s="2" customFormat="1" x14ac:dyDescent="0.25">
      <c r="A215" s="17" t="s">
        <v>304</v>
      </c>
      <c r="B215" s="1"/>
      <c r="G215" s="2" t="str">
        <f t="shared" si="7"/>
        <v/>
      </c>
      <c r="H215" s="1"/>
      <c r="I215" s="1"/>
      <c r="J215" s="1"/>
      <c r="K215" s="1"/>
      <c r="L215" s="1"/>
      <c r="M215" s="1"/>
      <c r="N215" s="1"/>
      <c r="O215" s="1"/>
      <c r="P215" s="375"/>
    </row>
    <row r="216" spans="1:16" x14ac:dyDescent="0.25">
      <c r="G216" s="2" t="str">
        <f t="shared" si="7"/>
        <v/>
      </c>
    </row>
    <row r="217" spans="1:16" s="2" customFormat="1" ht="30.75" customHeight="1" x14ac:dyDescent="0.25">
      <c r="A217" s="1"/>
      <c r="B217" s="125" t="s">
        <v>278</v>
      </c>
      <c r="C217" s="383" t="s">
        <v>577</v>
      </c>
      <c r="D217" s="384"/>
      <c r="H217" s="1"/>
      <c r="I217" s="1"/>
      <c r="J217" s="1"/>
      <c r="K217" s="1"/>
      <c r="L217" s="1"/>
      <c r="M217" s="1"/>
      <c r="N217" s="1"/>
      <c r="O217" s="1"/>
      <c r="P217" s="375"/>
    </row>
    <row r="218" spans="1:16" s="2" customFormat="1" x14ac:dyDescent="0.25">
      <c r="A218" s="1"/>
      <c r="B218" s="178"/>
      <c r="C218" s="385" t="s">
        <v>578</v>
      </c>
      <c r="D218" s="386" t="s">
        <v>579</v>
      </c>
      <c r="H218" s="1"/>
      <c r="I218" s="1"/>
      <c r="J218" s="1"/>
      <c r="K218" s="1"/>
      <c r="L218" s="1"/>
      <c r="M218" s="1"/>
      <c r="N218" s="1"/>
      <c r="O218" s="1"/>
      <c r="P218" s="375"/>
    </row>
    <row r="219" spans="1:16" s="2" customFormat="1" x14ac:dyDescent="0.25">
      <c r="A219" s="1"/>
      <c r="B219" s="70" t="s">
        <v>306</v>
      </c>
      <c r="C219" s="377">
        <f>+P28</f>
        <v>6152000</v>
      </c>
      <c r="D219" s="73">
        <v>0</v>
      </c>
      <c r="H219" s="1"/>
      <c r="I219" s="1"/>
      <c r="J219" s="1"/>
      <c r="K219" s="1"/>
      <c r="L219" s="1"/>
      <c r="M219" s="1"/>
      <c r="N219" s="1"/>
      <c r="O219" s="1"/>
      <c r="P219" s="375"/>
    </row>
    <row r="220" spans="1:16" s="2" customFormat="1" x14ac:dyDescent="0.25">
      <c r="A220" s="1"/>
      <c r="B220" s="70" t="s">
        <v>307</v>
      </c>
      <c r="C220" s="119">
        <v>0</v>
      </c>
      <c r="D220" s="73">
        <v>0</v>
      </c>
      <c r="H220" s="1"/>
      <c r="I220" s="1"/>
      <c r="J220" s="1"/>
      <c r="K220" s="1"/>
      <c r="L220" s="1"/>
      <c r="M220" s="1"/>
      <c r="N220" s="1"/>
      <c r="O220" s="1"/>
      <c r="P220" s="375"/>
    </row>
    <row r="221" spans="1:16" s="2" customFormat="1" x14ac:dyDescent="0.25">
      <c r="A221" s="1"/>
      <c r="B221" s="118" t="s">
        <v>496</v>
      </c>
      <c r="C221" s="119">
        <v>0</v>
      </c>
      <c r="D221" s="73">
        <v>0</v>
      </c>
      <c r="H221" s="1"/>
      <c r="I221" s="1"/>
      <c r="J221" s="1"/>
      <c r="K221" s="1"/>
      <c r="L221" s="1"/>
      <c r="M221" s="1"/>
      <c r="N221" s="1"/>
      <c r="O221" s="1"/>
      <c r="P221" s="375"/>
    </row>
    <row r="222" spans="1:16" s="2" customFormat="1" x14ac:dyDescent="0.25">
      <c r="A222" s="1"/>
      <c r="B222" s="118" t="s">
        <v>497</v>
      </c>
      <c r="C222" s="73">
        <v>0</v>
      </c>
      <c r="D222" s="73">
        <v>0</v>
      </c>
      <c r="H222" s="1"/>
      <c r="I222" s="1"/>
      <c r="J222" s="1"/>
      <c r="K222" s="1"/>
      <c r="L222" s="1"/>
      <c r="M222" s="1"/>
      <c r="N222" s="1"/>
      <c r="O222" s="1"/>
      <c r="P222" s="375"/>
    </row>
    <row r="223" spans="1:16" s="2" customFormat="1" x14ac:dyDescent="0.25">
      <c r="A223" s="1"/>
      <c r="B223" s="118" t="s">
        <v>498</v>
      </c>
      <c r="C223" s="73">
        <v>0</v>
      </c>
      <c r="D223" s="73">
        <v>0</v>
      </c>
      <c r="H223" s="1"/>
      <c r="I223" s="1"/>
      <c r="J223" s="1"/>
      <c r="K223" s="1"/>
      <c r="L223" s="1"/>
      <c r="M223" s="1"/>
      <c r="N223" s="1"/>
      <c r="O223" s="1"/>
      <c r="P223" s="375"/>
    </row>
    <row r="224" spans="1:16" s="2" customFormat="1" x14ac:dyDescent="0.25">
      <c r="A224" s="1"/>
      <c r="B224" s="118" t="s">
        <v>499</v>
      </c>
      <c r="C224" s="73">
        <v>0</v>
      </c>
      <c r="D224" s="73">
        <v>0</v>
      </c>
      <c r="H224" s="1"/>
      <c r="I224" s="1"/>
      <c r="J224" s="1"/>
      <c r="K224" s="1"/>
      <c r="L224" s="1"/>
      <c r="M224" s="1"/>
      <c r="N224" s="1"/>
      <c r="O224" s="1"/>
      <c r="P224" s="375"/>
    </row>
    <row r="225" spans="1:16" s="2" customFormat="1" x14ac:dyDescent="0.25">
      <c r="A225" s="1"/>
      <c r="B225" s="70"/>
      <c r="C225" s="73"/>
      <c r="D225" s="73"/>
      <c r="H225" s="1"/>
      <c r="I225" s="1"/>
      <c r="J225" s="1"/>
      <c r="K225" s="1"/>
      <c r="L225" s="1"/>
      <c r="M225" s="1"/>
      <c r="N225" s="1"/>
      <c r="O225" s="1"/>
      <c r="P225" s="375"/>
    </row>
    <row r="226" spans="1:16" s="2" customFormat="1" x14ac:dyDescent="0.25">
      <c r="A226" s="1"/>
      <c r="B226" s="169" t="s">
        <v>218</v>
      </c>
      <c r="C226" s="128">
        <f>SUM(C219:C225)</f>
        <v>6152000</v>
      </c>
      <c r="D226" s="128">
        <f>SUM(D219:D225)</f>
        <v>0</v>
      </c>
      <c r="F226" s="387"/>
      <c r="H226" s="1"/>
      <c r="I226" s="1"/>
      <c r="J226" s="1"/>
      <c r="K226" s="1"/>
      <c r="L226" s="1"/>
      <c r="M226" s="1"/>
      <c r="N226" s="1"/>
      <c r="O226" s="1"/>
      <c r="P226" s="375"/>
    </row>
    <row r="227" spans="1:16" x14ac:dyDescent="0.25">
      <c r="G227" s="2" t="str">
        <f t="shared" si="7"/>
        <v/>
      </c>
    </row>
    <row r="228" spans="1:16" s="2" customFormat="1" x14ac:dyDescent="0.25">
      <c r="A228" s="17" t="s">
        <v>313</v>
      </c>
      <c r="B228" s="1"/>
      <c r="G228" s="2" t="str">
        <f t="shared" si="7"/>
        <v/>
      </c>
      <c r="H228" s="1"/>
      <c r="I228" s="1"/>
      <c r="J228" s="1"/>
      <c r="K228" s="1"/>
      <c r="L228" s="1"/>
      <c r="M228" s="1"/>
      <c r="N228" s="1"/>
      <c r="O228" s="1"/>
      <c r="P228" s="375"/>
    </row>
    <row r="229" spans="1:16" x14ac:dyDescent="0.25">
      <c r="G229" s="2" t="str">
        <f t="shared" si="7"/>
        <v/>
      </c>
    </row>
    <row r="230" spans="1:16" s="2" customFormat="1" ht="30.75" customHeight="1" x14ac:dyDescent="0.25">
      <c r="A230" s="1"/>
      <c r="B230" s="195" t="s">
        <v>278</v>
      </c>
      <c r="C230" s="196"/>
      <c r="D230" s="385" t="s">
        <v>578</v>
      </c>
      <c r="E230" s="386" t="s">
        <v>579</v>
      </c>
      <c r="H230" s="1"/>
      <c r="I230" s="1"/>
      <c r="J230" s="1"/>
      <c r="K230" s="1"/>
      <c r="L230" s="1"/>
      <c r="M230" s="1"/>
      <c r="N230" s="1"/>
      <c r="O230" s="1"/>
      <c r="P230" s="375"/>
    </row>
    <row r="231" spans="1:16" x14ac:dyDescent="0.25">
      <c r="B231" s="206" t="s">
        <v>580</v>
      </c>
      <c r="C231" s="208"/>
      <c r="D231" s="98">
        <v>0</v>
      </c>
      <c r="E231" s="73">
        <v>0</v>
      </c>
    </row>
    <row r="232" spans="1:16" x14ac:dyDescent="0.25">
      <c r="B232" s="206" t="s">
        <v>501</v>
      </c>
      <c r="C232" s="208"/>
      <c r="D232" s="98">
        <v>0</v>
      </c>
      <c r="E232" s="119">
        <v>0</v>
      </c>
      <c r="H232" s="63"/>
    </row>
    <row r="233" spans="1:16" x14ac:dyDescent="0.25">
      <c r="B233" s="206" t="s">
        <v>502</v>
      </c>
      <c r="C233" s="208"/>
      <c r="D233" s="98">
        <v>0</v>
      </c>
      <c r="E233" s="73">
        <v>0</v>
      </c>
    </row>
    <row r="234" spans="1:16" x14ac:dyDescent="0.25">
      <c r="B234" s="195" t="s">
        <v>218</v>
      </c>
      <c r="C234" s="196"/>
      <c r="D234" s="75">
        <f>SUM(D231:D233)</f>
        <v>0</v>
      </c>
      <c r="E234" s="75">
        <f>SUM(E231:E233)</f>
        <v>0</v>
      </c>
    </row>
    <row r="236" spans="1:16" x14ac:dyDescent="0.25">
      <c r="A236" s="23" t="s">
        <v>315</v>
      </c>
    </row>
    <row r="238" spans="1:16" x14ac:dyDescent="0.25">
      <c r="B238" s="170" t="s">
        <v>278</v>
      </c>
      <c r="C238" s="170" t="s">
        <v>317</v>
      </c>
      <c r="D238" s="69" t="s">
        <v>578</v>
      </c>
      <c r="E238" s="82" t="s">
        <v>319</v>
      </c>
      <c r="H238" s="2"/>
    </row>
    <row r="239" spans="1:16" x14ac:dyDescent="0.25">
      <c r="B239" s="130"/>
      <c r="C239" s="130"/>
      <c r="D239" s="328"/>
      <c r="E239" s="329"/>
      <c r="H239" s="2"/>
    </row>
    <row r="240" spans="1:16" s="2" customFormat="1" x14ac:dyDescent="0.25">
      <c r="A240" s="1"/>
      <c r="B240" s="130"/>
      <c r="C240" s="130"/>
      <c r="D240" s="328"/>
      <c r="E240" s="329"/>
      <c r="I240" s="1"/>
      <c r="J240" s="1"/>
      <c r="K240" s="1"/>
      <c r="L240" s="1"/>
      <c r="M240" s="1"/>
      <c r="N240" s="1"/>
      <c r="O240" s="1"/>
      <c r="P240" s="1"/>
    </row>
    <row r="241" spans="1:16" s="2" customFormat="1" x14ac:dyDescent="0.25">
      <c r="A241" s="1"/>
      <c r="B241" s="130"/>
      <c r="C241" s="130"/>
      <c r="D241" s="328"/>
      <c r="E241" s="329"/>
      <c r="I241" s="1"/>
      <c r="J241" s="1"/>
      <c r="K241" s="1"/>
      <c r="L241" s="1"/>
      <c r="M241" s="1"/>
      <c r="N241" s="1"/>
      <c r="O241" s="1"/>
      <c r="P241" s="1"/>
    </row>
    <row r="242" spans="1:16" s="2" customFormat="1" x14ac:dyDescent="0.25">
      <c r="A242" s="1"/>
      <c r="B242" s="171" t="s">
        <v>284</v>
      </c>
      <c r="C242" s="171"/>
      <c r="D242" s="76">
        <f>SUM(D239:D241)</f>
        <v>0</v>
      </c>
      <c r="E242" s="76">
        <f>SUM(E239:E241)</f>
        <v>0</v>
      </c>
      <c r="I242" s="1"/>
      <c r="J242" s="1"/>
      <c r="K242" s="1"/>
      <c r="L242" s="1"/>
      <c r="M242" s="1"/>
      <c r="N242" s="1"/>
      <c r="O242" s="1"/>
      <c r="P242" s="1"/>
    </row>
    <row r="243" spans="1:16" s="2" customFormat="1" x14ac:dyDescent="0.25">
      <c r="A243" s="23"/>
      <c r="B243" s="126"/>
      <c r="C243" s="85"/>
      <c r="D243" s="85"/>
      <c r="F243" s="2" t="str">
        <f t="shared" ref="F243:F261" si="8">PROPER(B243)</f>
        <v/>
      </c>
      <c r="H243" s="1"/>
      <c r="I243" s="1"/>
      <c r="J243" s="1"/>
      <c r="K243" s="1"/>
      <c r="L243" s="1"/>
      <c r="M243" s="1"/>
      <c r="N243" s="1"/>
      <c r="O243" s="1"/>
      <c r="P243" s="375"/>
    </row>
    <row r="244" spans="1:16" s="2" customFormat="1" x14ac:dyDescent="0.25">
      <c r="A244" s="23" t="s">
        <v>322</v>
      </c>
      <c r="B244" s="126"/>
      <c r="C244" s="85"/>
      <c r="D244" s="85"/>
      <c r="F244" s="2" t="str">
        <f t="shared" si="8"/>
        <v/>
      </c>
      <c r="H244" s="1"/>
      <c r="I244" s="1"/>
      <c r="J244" s="1"/>
      <c r="K244" s="1"/>
      <c r="L244" s="1"/>
      <c r="M244" s="1"/>
      <c r="N244" s="1"/>
      <c r="O244" s="1"/>
      <c r="P244" s="375"/>
    </row>
    <row r="245" spans="1:16" s="2" customFormat="1" x14ac:dyDescent="0.25">
      <c r="A245" s="23"/>
      <c r="B245" s="126"/>
      <c r="C245" s="85"/>
      <c r="D245" s="85"/>
      <c r="F245" s="2" t="str">
        <f t="shared" si="8"/>
        <v/>
      </c>
      <c r="H245" s="1"/>
      <c r="I245" s="1"/>
      <c r="J245" s="1"/>
      <c r="K245" s="1"/>
      <c r="L245" s="1"/>
      <c r="M245" s="1"/>
      <c r="N245" s="1"/>
      <c r="O245" s="1"/>
      <c r="P245" s="375"/>
    </row>
    <row r="246" spans="1:16" s="2" customFormat="1" x14ac:dyDescent="0.25">
      <c r="A246" s="23"/>
      <c r="B246" s="125" t="s">
        <v>278</v>
      </c>
      <c r="C246" s="170" t="s">
        <v>317</v>
      </c>
      <c r="D246" s="69" t="s">
        <v>578</v>
      </c>
      <c r="E246" s="82" t="s">
        <v>319</v>
      </c>
      <c r="H246" s="1"/>
      <c r="I246" s="1"/>
      <c r="J246" s="1"/>
      <c r="K246" s="1"/>
      <c r="L246" s="1"/>
      <c r="M246" s="1"/>
      <c r="N246" s="1"/>
      <c r="O246" s="1"/>
      <c r="P246" s="375"/>
    </row>
    <row r="247" spans="1:16" s="2" customFormat="1" x14ac:dyDescent="0.25">
      <c r="A247" s="23"/>
      <c r="B247" s="118" t="s">
        <v>562</v>
      </c>
      <c r="C247" s="131"/>
      <c r="D247" s="119">
        <v>23493963</v>
      </c>
      <c r="E247" s="119">
        <v>0</v>
      </c>
      <c r="H247" s="1"/>
      <c r="I247" s="1"/>
      <c r="J247" s="1"/>
      <c r="K247" s="1"/>
      <c r="L247" s="1"/>
      <c r="M247" s="1"/>
      <c r="N247" s="1"/>
      <c r="O247" s="1"/>
      <c r="P247" s="375"/>
    </row>
    <row r="248" spans="1:16" s="2" customFormat="1" x14ac:dyDescent="0.25">
      <c r="A248" s="23"/>
      <c r="B248" s="70"/>
      <c r="C248" s="70"/>
      <c r="D248" s="73">
        <v>0</v>
      </c>
      <c r="E248" s="73">
        <v>0</v>
      </c>
      <c r="H248" s="1"/>
      <c r="I248" s="1"/>
      <c r="J248" s="1"/>
      <c r="K248" s="1"/>
      <c r="L248" s="1"/>
      <c r="M248" s="1"/>
      <c r="N248" s="1"/>
      <c r="O248" s="1"/>
      <c r="P248" s="375"/>
    </row>
    <row r="249" spans="1:16" s="2" customFormat="1" x14ac:dyDescent="0.25">
      <c r="A249" s="23"/>
      <c r="B249" s="195" t="s">
        <v>218</v>
      </c>
      <c r="C249" s="196"/>
      <c r="D249" s="75">
        <f>SUM(D247:D248)</f>
        <v>23493963</v>
      </c>
      <c r="E249" s="75">
        <f>SUM(E247:E248)</f>
        <v>0</v>
      </c>
      <c r="H249" s="1"/>
      <c r="I249" s="1"/>
      <c r="J249" s="1"/>
      <c r="K249" s="1"/>
      <c r="L249" s="1"/>
      <c r="M249" s="1"/>
      <c r="N249" s="1"/>
      <c r="O249" s="1"/>
      <c r="P249" s="375"/>
    </row>
    <row r="250" spans="1:16" s="2" customFormat="1" x14ac:dyDescent="0.25">
      <c r="A250" s="23"/>
      <c r="B250" s="126"/>
      <c r="C250" s="85"/>
      <c r="D250" s="85"/>
      <c r="F250" s="2" t="str">
        <f t="shared" si="8"/>
        <v/>
      </c>
      <c r="H250" s="1"/>
      <c r="I250" s="1"/>
      <c r="J250" s="1"/>
      <c r="K250" s="1"/>
      <c r="L250" s="1"/>
      <c r="M250" s="1"/>
      <c r="N250" s="1"/>
      <c r="O250" s="1"/>
      <c r="P250" s="375"/>
    </row>
    <row r="251" spans="1:16" s="2" customFormat="1" x14ac:dyDescent="0.25">
      <c r="A251" s="23" t="s">
        <v>323</v>
      </c>
      <c r="B251" s="126"/>
      <c r="F251" s="2" t="str">
        <f t="shared" si="8"/>
        <v/>
      </c>
      <c r="H251" s="1"/>
      <c r="I251" s="1"/>
      <c r="J251" s="1"/>
      <c r="K251" s="1"/>
      <c r="L251" s="1"/>
      <c r="M251" s="1"/>
      <c r="N251" s="1"/>
      <c r="O251" s="1"/>
      <c r="P251" s="375"/>
    </row>
    <row r="252" spans="1:16" s="2" customFormat="1" ht="16.5" customHeight="1" x14ac:dyDescent="0.25">
      <c r="A252" s="23"/>
      <c r="B252" s="126"/>
      <c r="F252" s="2" t="str">
        <f t="shared" si="8"/>
        <v/>
      </c>
      <c r="H252" s="1"/>
      <c r="I252" s="1"/>
      <c r="J252" s="1"/>
      <c r="K252" s="1"/>
      <c r="L252" s="1"/>
      <c r="M252" s="1"/>
      <c r="N252" s="1"/>
      <c r="O252" s="1"/>
      <c r="P252" s="375"/>
    </row>
    <row r="253" spans="1:16" s="2" customFormat="1" x14ac:dyDescent="0.25">
      <c r="A253" s="136"/>
      <c r="B253" s="1"/>
      <c r="F253" s="2" t="str">
        <f t="shared" si="8"/>
        <v/>
      </c>
      <c r="H253" s="1"/>
      <c r="I253" s="1"/>
      <c r="J253" s="1"/>
      <c r="K253" s="1"/>
      <c r="L253" s="1"/>
      <c r="M253" s="1"/>
      <c r="N253" s="1"/>
      <c r="O253" s="1"/>
      <c r="P253" s="375"/>
    </row>
    <row r="254" spans="1:16" s="2" customFormat="1" x14ac:dyDescent="0.25">
      <c r="A254" s="1"/>
      <c r="B254" s="170" t="s">
        <v>324</v>
      </c>
      <c r="C254" s="69" t="s">
        <v>317</v>
      </c>
      <c r="D254" s="69" t="s">
        <v>318</v>
      </c>
      <c r="E254" s="69" t="s">
        <v>319</v>
      </c>
      <c r="H254" s="1"/>
      <c r="I254" s="1"/>
      <c r="J254" s="1"/>
      <c r="K254" s="1"/>
      <c r="L254" s="1"/>
      <c r="M254" s="1"/>
      <c r="N254" s="1"/>
      <c r="O254" s="1"/>
      <c r="P254" s="375"/>
    </row>
    <row r="255" spans="1:16" s="2" customFormat="1" x14ac:dyDescent="0.25">
      <c r="A255" s="1"/>
      <c r="B255" s="130" t="s">
        <v>321</v>
      </c>
      <c r="C255" s="72"/>
      <c r="D255" s="328"/>
      <c r="E255" s="328"/>
      <c r="H255" s="1"/>
      <c r="I255" s="1"/>
      <c r="J255" s="1"/>
      <c r="K255" s="1"/>
      <c r="L255" s="1"/>
      <c r="M255" s="1"/>
      <c r="N255" s="1"/>
      <c r="O255" s="1"/>
      <c r="P255" s="375"/>
    </row>
    <row r="256" spans="1:16" s="2" customFormat="1" x14ac:dyDescent="0.25">
      <c r="A256" s="1"/>
      <c r="B256" s="130" t="s">
        <v>581</v>
      </c>
      <c r="C256" s="72"/>
      <c r="D256" s="328"/>
      <c r="E256" s="328"/>
      <c r="H256" s="1"/>
      <c r="I256" s="1"/>
      <c r="J256" s="1"/>
      <c r="K256" s="1"/>
      <c r="L256" s="1"/>
      <c r="M256" s="1"/>
      <c r="N256" s="1"/>
      <c r="O256" s="1"/>
      <c r="P256" s="375"/>
    </row>
    <row r="257" spans="1:16" s="2" customFormat="1" x14ac:dyDescent="0.25">
      <c r="A257" s="1"/>
      <c r="B257" s="171" t="s">
        <v>218</v>
      </c>
      <c r="C257" s="82"/>
      <c r="D257" s="82">
        <f>SUM(D255:D256)</f>
        <v>0</v>
      </c>
      <c r="E257" s="82">
        <v>0</v>
      </c>
      <c r="H257" s="1"/>
      <c r="I257" s="1"/>
      <c r="J257" s="1"/>
      <c r="K257" s="1"/>
      <c r="L257" s="1"/>
      <c r="M257" s="1"/>
      <c r="N257" s="1"/>
      <c r="O257" s="1"/>
      <c r="P257" s="375"/>
    </row>
    <row r="259" spans="1:16" s="2" customFormat="1" x14ac:dyDescent="0.25">
      <c r="A259" s="23" t="s">
        <v>329</v>
      </c>
      <c r="B259" s="126"/>
      <c r="F259" s="2" t="str">
        <f t="shared" si="8"/>
        <v/>
      </c>
      <c r="H259" s="1"/>
      <c r="I259" s="1"/>
      <c r="J259" s="1"/>
      <c r="K259" s="1"/>
      <c r="L259" s="1"/>
      <c r="M259" s="1"/>
      <c r="N259" s="1"/>
      <c r="O259" s="1"/>
      <c r="P259" s="375"/>
    </row>
    <row r="260" spans="1:16" x14ac:dyDescent="0.25">
      <c r="F260" s="2" t="str">
        <f t="shared" si="8"/>
        <v/>
      </c>
    </row>
    <row r="261" spans="1:16" x14ac:dyDescent="0.25">
      <c r="F261" s="2" t="str">
        <f t="shared" si="8"/>
        <v/>
      </c>
    </row>
    <row r="262" spans="1:16" ht="24" x14ac:dyDescent="0.25">
      <c r="B262" s="170" t="s">
        <v>330</v>
      </c>
      <c r="C262" s="69" t="s">
        <v>331</v>
      </c>
      <c r="D262" s="69" t="s">
        <v>332</v>
      </c>
      <c r="E262" s="69" t="s">
        <v>333</v>
      </c>
    </row>
    <row r="263" spans="1:16" x14ac:dyDescent="0.25">
      <c r="B263" s="135" t="s">
        <v>582</v>
      </c>
      <c r="C263" s="119">
        <v>987188</v>
      </c>
      <c r="D263" s="119">
        <v>325000000</v>
      </c>
      <c r="E263" s="119">
        <f>+C263-D263</f>
        <v>-324012812</v>
      </c>
    </row>
    <row r="264" spans="1:16" x14ac:dyDescent="0.25">
      <c r="B264" s="135"/>
      <c r="C264" s="119"/>
      <c r="D264" s="119"/>
      <c r="E264" s="119">
        <f t="shared" ref="E264:E265" si="9">+C264-D264</f>
        <v>0</v>
      </c>
    </row>
    <row r="265" spans="1:16" x14ac:dyDescent="0.25">
      <c r="B265" s="135"/>
      <c r="C265" s="119"/>
      <c r="D265" s="119"/>
      <c r="E265" s="119">
        <f t="shared" si="9"/>
        <v>0</v>
      </c>
    </row>
    <row r="266" spans="1:16" x14ac:dyDescent="0.25">
      <c r="B266" s="140" t="s">
        <v>218</v>
      </c>
      <c r="C266" s="141">
        <f>SUM(C263:C265)</f>
        <v>987188</v>
      </c>
      <c r="D266" s="141">
        <f>SUM(D263:D265)</f>
        <v>325000000</v>
      </c>
      <c r="E266" s="141">
        <f>SUM(E263:E265)</f>
        <v>-324012812</v>
      </c>
    </row>
    <row r="268" spans="1:16" x14ac:dyDescent="0.25">
      <c r="A268" s="23" t="s">
        <v>338</v>
      </c>
      <c r="B268" s="126"/>
    </row>
    <row r="269" spans="1:16" x14ac:dyDescent="0.25">
      <c r="A269" s="24"/>
      <c r="B269" s="126"/>
    </row>
    <row r="270" spans="1:16" ht="24" x14ac:dyDescent="0.25">
      <c r="B270" s="170" t="s">
        <v>278</v>
      </c>
      <c r="C270" s="25" t="s">
        <v>339</v>
      </c>
      <c r="D270" s="25" t="s">
        <v>340</v>
      </c>
      <c r="E270" s="25" t="s">
        <v>341</v>
      </c>
      <c r="F270" s="25" t="s">
        <v>269</v>
      </c>
    </row>
    <row r="271" spans="1:16" x14ac:dyDescent="0.25">
      <c r="B271" s="142" t="s">
        <v>209</v>
      </c>
      <c r="C271" s="143">
        <v>31975000000</v>
      </c>
      <c r="D271" s="143">
        <v>7515075927</v>
      </c>
      <c r="E271" s="143">
        <v>0</v>
      </c>
      <c r="F271" s="143">
        <f>+C271+D271-E271</f>
        <v>39490075927</v>
      </c>
      <c r="H271" s="63"/>
      <c r="I271" s="63"/>
    </row>
    <row r="272" spans="1:16" x14ac:dyDescent="0.25">
      <c r="A272" s="23"/>
      <c r="B272" s="142" t="s">
        <v>518</v>
      </c>
      <c r="C272" s="143">
        <v>0</v>
      </c>
      <c r="D272" s="143">
        <v>6500000000</v>
      </c>
      <c r="E272" s="143">
        <v>0</v>
      </c>
      <c r="F272" s="143">
        <f t="shared" ref="F272:F275" si="10">+D272</f>
        <v>6500000000</v>
      </c>
      <c r="H272" s="63"/>
    </row>
    <row r="273" spans="1:9" x14ac:dyDescent="0.25">
      <c r="B273" s="142" t="s">
        <v>212</v>
      </c>
      <c r="C273" s="143">
        <v>4363060</v>
      </c>
      <c r="D273" s="143">
        <v>0</v>
      </c>
      <c r="E273" s="143">
        <v>0</v>
      </c>
      <c r="F273" s="143">
        <f>+C273+D273-E273</f>
        <v>4363060</v>
      </c>
      <c r="H273" s="63"/>
    </row>
    <row r="274" spans="1:9" x14ac:dyDescent="0.25">
      <c r="B274" s="142" t="s">
        <v>342</v>
      </c>
      <c r="C274" s="143">
        <v>82898147</v>
      </c>
      <c r="D274" s="143">
        <v>0</v>
      </c>
      <c r="E274" s="143">
        <v>26000</v>
      </c>
      <c r="F274" s="143">
        <f>+C274+D274-E274</f>
        <v>82872147</v>
      </c>
      <c r="H274" s="63"/>
    </row>
    <row r="275" spans="1:9" x14ac:dyDescent="0.25">
      <c r="B275" s="142" t="s">
        <v>343</v>
      </c>
      <c r="C275" s="143">
        <v>0</v>
      </c>
      <c r="D275" s="143">
        <v>877688866</v>
      </c>
      <c r="E275" s="143">
        <f>C275</f>
        <v>0</v>
      </c>
      <c r="F275" s="143">
        <f t="shared" si="10"/>
        <v>877688866</v>
      </c>
      <c r="H275" s="63"/>
    </row>
    <row r="276" spans="1:9" x14ac:dyDescent="0.25">
      <c r="B276" s="144" t="s">
        <v>218</v>
      </c>
      <c r="C276" s="145">
        <f>SUM(C271:C275)</f>
        <v>32062261207</v>
      </c>
      <c r="D276" s="145">
        <f>SUM(D271:D275)</f>
        <v>14892764793</v>
      </c>
      <c r="E276" s="145">
        <f>SUM(E271:E275)</f>
        <v>26000</v>
      </c>
      <c r="F276" s="145">
        <f>SUM(F271:F275)</f>
        <v>46955000000</v>
      </c>
      <c r="H276" s="63"/>
      <c r="I276" s="63"/>
    </row>
    <row r="278" spans="1:9" x14ac:dyDescent="0.25">
      <c r="A278" s="23" t="s">
        <v>344</v>
      </c>
    </row>
    <row r="279" spans="1:9" x14ac:dyDescent="0.25">
      <c r="A279" s="24"/>
    </row>
    <row r="280" spans="1:9" ht="24" x14ac:dyDescent="0.25">
      <c r="B280" s="146" t="s">
        <v>261</v>
      </c>
      <c r="C280" s="25" t="s">
        <v>339</v>
      </c>
      <c r="D280" s="147" t="s">
        <v>340</v>
      </c>
      <c r="E280" s="147" t="s">
        <v>341</v>
      </c>
      <c r="F280" s="25" t="s">
        <v>345</v>
      </c>
      <c r="G280" s="25" t="s">
        <v>346</v>
      </c>
      <c r="H280" s="48"/>
    </row>
    <row r="281" spans="1:9" x14ac:dyDescent="0.25">
      <c r="B281" s="148" t="s">
        <v>347</v>
      </c>
      <c r="C281" s="98">
        <v>0</v>
      </c>
      <c r="D281" s="98">
        <v>0</v>
      </c>
      <c r="E281" s="98"/>
      <c r="F281" s="98">
        <f>+C281+D281-E281</f>
        <v>0</v>
      </c>
      <c r="G281" s="98">
        <v>0</v>
      </c>
    </row>
    <row r="282" spans="1:9" x14ac:dyDescent="0.25">
      <c r="B282" s="142"/>
      <c r="C282" s="98"/>
      <c r="D282" s="98"/>
      <c r="E282" s="98"/>
      <c r="F282" s="98"/>
      <c r="G282" s="98"/>
    </row>
    <row r="283" spans="1:9" x14ac:dyDescent="0.25">
      <c r="B283" s="142"/>
      <c r="C283" s="98"/>
      <c r="D283" s="98"/>
      <c r="E283" s="98"/>
      <c r="F283" s="98"/>
      <c r="G283" s="98"/>
    </row>
    <row r="284" spans="1:9" x14ac:dyDescent="0.25">
      <c r="B284" s="148" t="s">
        <v>348</v>
      </c>
      <c r="C284" s="98">
        <v>0</v>
      </c>
      <c r="D284" s="98">
        <f>+E233</f>
        <v>0</v>
      </c>
      <c r="E284" s="98"/>
      <c r="F284" s="98">
        <f t="shared" ref="F284" si="11">+C284+D284-E284</f>
        <v>0</v>
      </c>
      <c r="G284" s="98">
        <v>0</v>
      </c>
    </row>
    <row r="285" spans="1:9" x14ac:dyDescent="0.25">
      <c r="B285" s="142"/>
      <c r="C285" s="98"/>
      <c r="D285" s="98"/>
      <c r="E285" s="98"/>
      <c r="F285" s="98"/>
      <c r="G285" s="98"/>
    </row>
    <row r="286" spans="1:9" x14ac:dyDescent="0.25">
      <c r="B286" s="142"/>
      <c r="C286" s="98"/>
      <c r="D286" s="98"/>
      <c r="E286" s="98"/>
      <c r="F286" s="98"/>
      <c r="G286" s="98"/>
    </row>
    <row r="287" spans="1:9" x14ac:dyDescent="0.25">
      <c r="B287" s="142" t="s">
        <v>349</v>
      </c>
      <c r="C287" s="149">
        <f>SUM(C281:C285)</f>
        <v>0</v>
      </c>
      <c r="D287" s="149">
        <f t="shared" ref="D287:F287" si="12">SUM(D281:D285)</f>
        <v>0</v>
      </c>
      <c r="E287" s="149">
        <f t="shared" si="12"/>
        <v>0</v>
      </c>
      <c r="F287" s="149">
        <f t="shared" si="12"/>
        <v>0</v>
      </c>
      <c r="G287" s="149">
        <f>SUM(G281:G286)</f>
        <v>0</v>
      </c>
    </row>
    <row r="289" spans="1:16" x14ac:dyDescent="0.25">
      <c r="A289" s="23" t="s">
        <v>350</v>
      </c>
    </row>
    <row r="290" spans="1:16" x14ac:dyDescent="0.25">
      <c r="A290" s="23"/>
    </row>
    <row r="291" spans="1:16" ht="12.6" thickBot="1" x14ac:dyDescent="0.3">
      <c r="A291" s="23"/>
      <c r="B291" s="341" t="s">
        <v>0</v>
      </c>
      <c r="C291" s="342" t="str">
        <f>+D230</f>
        <v>Guaranies</v>
      </c>
    </row>
    <row r="292" spans="1:16" s="20" customFormat="1" x14ac:dyDescent="0.25">
      <c r="A292" s="23"/>
      <c r="B292" s="388" t="s">
        <v>4</v>
      </c>
      <c r="C292" s="389">
        <v>8045245052</v>
      </c>
      <c r="D292" s="122"/>
      <c r="E292" s="122"/>
      <c r="F292" s="122"/>
      <c r="G292" s="122"/>
    </row>
    <row r="293" spans="1:16" s="20" customFormat="1" x14ac:dyDescent="0.25">
      <c r="A293" s="23"/>
      <c r="B293" s="390" t="s">
        <v>7</v>
      </c>
      <c r="C293" s="391">
        <v>8038184780</v>
      </c>
      <c r="D293" s="122"/>
      <c r="E293" s="122"/>
      <c r="F293" s="122"/>
      <c r="G293" s="122"/>
    </row>
    <row r="294" spans="1:16" s="20" customFormat="1" x14ac:dyDescent="0.25">
      <c r="A294" s="23"/>
      <c r="B294" s="388" t="s">
        <v>535</v>
      </c>
      <c r="C294" s="389">
        <v>6703820756</v>
      </c>
      <c r="D294" s="122"/>
      <c r="E294" s="122"/>
      <c r="F294" s="122"/>
      <c r="G294" s="122"/>
    </row>
    <row r="295" spans="1:16" x14ac:dyDescent="0.25">
      <c r="A295" s="23"/>
      <c r="B295" s="392" t="s">
        <v>29</v>
      </c>
      <c r="C295" s="393">
        <v>6703820756</v>
      </c>
    </row>
    <row r="296" spans="1:16" s="20" customFormat="1" x14ac:dyDescent="0.25">
      <c r="A296" s="23"/>
      <c r="B296" s="388" t="s">
        <v>538</v>
      </c>
      <c r="C296" s="389">
        <v>1334364024</v>
      </c>
      <c r="D296" s="122"/>
      <c r="E296" s="122"/>
      <c r="F296" s="122"/>
      <c r="G296" s="122"/>
    </row>
    <row r="297" spans="1:16" x14ac:dyDescent="0.25">
      <c r="A297" s="23"/>
      <c r="B297" s="392" t="s">
        <v>539</v>
      </c>
      <c r="C297" s="393">
        <v>1334364024</v>
      </c>
    </row>
    <row r="298" spans="1:16" x14ac:dyDescent="0.25">
      <c r="A298" s="23"/>
      <c r="B298" s="388" t="s">
        <v>583</v>
      </c>
      <c r="C298" s="389">
        <v>7060272</v>
      </c>
    </row>
    <row r="299" spans="1:16" x14ac:dyDescent="0.25">
      <c r="A299" s="23"/>
      <c r="B299" s="392" t="s">
        <v>541</v>
      </c>
      <c r="C299" s="393">
        <v>7060272</v>
      </c>
    </row>
    <row r="300" spans="1:16" x14ac:dyDescent="0.25">
      <c r="A300" s="23"/>
      <c r="B300" s="394" t="s">
        <v>21</v>
      </c>
      <c r="C300" s="395">
        <v>5537817</v>
      </c>
    </row>
    <row r="301" spans="1:16" s="2" customFormat="1" x14ac:dyDescent="0.25">
      <c r="A301" s="23" t="s">
        <v>359</v>
      </c>
      <c r="B301" s="1"/>
      <c r="C301" s="2">
        <v>1522455</v>
      </c>
      <c r="H301" s="1"/>
      <c r="I301" s="1"/>
      <c r="J301" s="1"/>
      <c r="K301" s="1"/>
      <c r="L301" s="1"/>
      <c r="M301" s="1"/>
      <c r="N301" s="1"/>
      <c r="O301" s="1"/>
      <c r="P301" s="375"/>
    </row>
    <row r="302" spans="1:16" s="2" customFormat="1" x14ac:dyDescent="0.25">
      <c r="A302" s="23"/>
      <c r="B302" s="1"/>
      <c r="H302" s="1"/>
      <c r="I302" s="1"/>
      <c r="J302" s="1"/>
      <c r="K302" s="1"/>
      <c r="L302" s="1"/>
      <c r="M302" s="1"/>
      <c r="N302" s="1"/>
      <c r="O302" s="1"/>
      <c r="P302" s="375"/>
    </row>
    <row r="303" spans="1:16" s="2" customFormat="1" x14ac:dyDescent="0.25">
      <c r="A303" s="23"/>
      <c r="B303" s="355" t="s">
        <v>522</v>
      </c>
      <c r="C303" s="356" t="s">
        <v>523</v>
      </c>
      <c r="H303" s="1"/>
      <c r="I303" s="1"/>
      <c r="J303" s="1"/>
      <c r="K303" s="1"/>
      <c r="L303" s="1"/>
      <c r="M303" s="1"/>
      <c r="N303" s="1"/>
      <c r="O303" s="1"/>
      <c r="P303" s="375"/>
    </row>
    <row r="304" spans="1:16" s="122" customFormat="1" x14ac:dyDescent="0.25">
      <c r="A304" s="23"/>
      <c r="B304" s="154" t="s">
        <v>44</v>
      </c>
      <c r="C304" s="160">
        <v>7167556186</v>
      </c>
      <c r="H304" s="20"/>
      <c r="I304" s="20"/>
      <c r="J304" s="20"/>
      <c r="K304" s="20"/>
      <c r="L304" s="20"/>
      <c r="M304" s="20"/>
      <c r="N304" s="20"/>
      <c r="O304" s="20"/>
      <c r="P304" s="379"/>
    </row>
    <row r="305" spans="1:16" s="122" customFormat="1" x14ac:dyDescent="0.25">
      <c r="A305" s="23"/>
      <c r="B305" s="154" t="s">
        <v>46</v>
      </c>
      <c r="C305" s="160">
        <v>6893090694</v>
      </c>
      <c r="H305" s="20"/>
      <c r="I305" s="20"/>
      <c r="J305" s="20"/>
      <c r="K305" s="20"/>
      <c r="L305" s="20"/>
      <c r="M305" s="20"/>
      <c r="N305" s="20"/>
      <c r="O305" s="20"/>
      <c r="P305" s="379"/>
    </row>
    <row r="306" spans="1:16" s="2" customFormat="1" x14ac:dyDescent="0.25">
      <c r="A306" s="23"/>
      <c r="B306" s="154" t="s">
        <v>398</v>
      </c>
      <c r="C306" s="160">
        <v>6893090694</v>
      </c>
      <c r="H306" s="1"/>
      <c r="I306" s="1"/>
      <c r="J306" s="1"/>
      <c r="K306" s="1"/>
      <c r="L306" s="1"/>
      <c r="M306" s="1"/>
      <c r="N306" s="1"/>
      <c r="O306" s="1"/>
      <c r="P306" s="375"/>
    </row>
    <row r="307" spans="1:16" s="2" customFormat="1" x14ac:dyDescent="0.25">
      <c r="A307" s="23"/>
      <c r="B307" s="116" t="s">
        <v>547</v>
      </c>
      <c r="C307" s="161">
        <v>6893090694</v>
      </c>
      <c r="H307" s="1"/>
      <c r="I307" s="1"/>
      <c r="J307" s="1"/>
      <c r="K307" s="1"/>
      <c r="L307" s="1"/>
      <c r="M307" s="1"/>
      <c r="N307" s="1"/>
      <c r="O307" s="1"/>
      <c r="P307" s="375"/>
    </row>
    <row r="308" spans="1:16" s="2" customFormat="1" x14ac:dyDescent="0.25">
      <c r="A308" s="23"/>
      <c r="B308" s="154" t="s">
        <v>67</v>
      </c>
      <c r="C308" s="160">
        <v>18446758</v>
      </c>
      <c r="H308" s="1"/>
      <c r="I308" s="1"/>
      <c r="J308" s="1"/>
      <c r="K308" s="1"/>
      <c r="L308" s="1"/>
      <c r="M308" s="1"/>
      <c r="N308" s="1"/>
      <c r="O308" s="1"/>
      <c r="P308" s="375"/>
    </row>
    <row r="309" spans="1:16" s="2" customFormat="1" x14ac:dyDescent="0.25">
      <c r="A309" s="23"/>
      <c r="B309" s="154" t="s">
        <v>549</v>
      </c>
      <c r="C309" s="160">
        <v>18446758</v>
      </c>
      <c r="H309" s="1"/>
      <c r="I309" s="1"/>
      <c r="J309" s="1"/>
      <c r="K309" s="1"/>
      <c r="L309" s="1"/>
      <c r="M309" s="1"/>
      <c r="N309" s="1"/>
      <c r="O309" s="1"/>
      <c r="P309" s="375"/>
    </row>
    <row r="310" spans="1:16" s="2" customFormat="1" x14ac:dyDescent="0.25">
      <c r="A310" s="23"/>
      <c r="B310" s="116" t="s">
        <v>550</v>
      </c>
      <c r="C310" s="161">
        <v>18446758</v>
      </c>
      <c r="H310" s="1"/>
      <c r="I310" s="1"/>
      <c r="J310" s="1"/>
      <c r="K310" s="1"/>
      <c r="L310" s="1"/>
      <c r="M310" s="1"/>
      <c r="N310" s="1"/>
      <c r="O310" s="1"/>
      <c r="P310" s="375"/>
    </row>
    <row r="311" spans="1:16" s="122" customFormat="1" x14ac:dyDescent="0.25">
      <c r="A311" s="23"/>
      <c r="B311" s="154" t="s">
        <v>74</v>
      </c>
      <c r="C311" s="160">
        <v>145628904</v>
      </c>
      <c r="H311" s="20"/>
      <c r="I311" s="20"/>
      <c r="J311" s="20"/>
      <c r="K311" s="20"/>
      <c r="L311" s="20"/>
      <c r="M311" s="20"/>
      <c r="N311" s="20"/>
      <c r="O311" s="20"/>
      <c r="P311" s="379"/>
    </row>
    <row r="312" spans="1:16" s="122" customFormat="1" x14ac:dyDescent="0.25">
      <c r="A312" s="23"/>
      <c r="B312" s="154" t="s">
        <v>98</v>
      </c>
      <c r="C312" s="160">
        <v>145628904</v>
      </c>
      <c r="H312" s="20"/>
      <c r="I312" s="20"/>
      <c r="J312" s="20"/>
      <c r="K312" s="20"/>
      <c r="L312" s="20"/>
      <c r="M312" s="20"/>
      <c r="N312" s="20"/>
      <c r="O312" s="20"/>
      <c r="P312" s="379"/>
    </row>
    <row r="313" spans="1:16" s="122" customFormat="1" x14ac:dyDescent="0.25">
      <c r="A313" s="23"/>
      <c r="B313" s="116" t="s">
        <v>362</v>
      </c>
      <c r="C313" s="161">
        <v>1266365</v>
      </c>
      <c r="H313" s="20"/>
      <c r="I313" s="20"/>
      <c r="J313" s="20"/>
      <c r="K313" s="20"/>
      <c r="L313" s="20"/>
      <c r="M313" s="20"/>
      <c r="N313" s="20"/>
      <c r="O313" s="20"/>
      <c r="P313" s="379"/>
    </row>
    <row r="314" spans="1:16" s="2" customFormat="1" x14ac:dyDescent="0.25">
      <c r="A314" s="23"/>
      <c r="B314" s="116" t="s">
        <v>584</v>
      </c>
      <c r="C314" s="161">
        <v>56327698</v>
      </c>
      <c r="H314" s="1"/>
      <c r="I314" s="1"/>
      <c r="J314" s="1"/>
      <c r="K314" s="1"/>
      <c r="L314" s="1"/>
      <c r="M314" s="1"/>
      <c r="N314" s="1"/>
      <c r="O314" s="1"/>
      <c r="P314" s="375"/>
    </row>
    <row r="315" spans="1:16" s="2" customFormat="1" x14ac:dyDescent="0.25">
      <c r="A315" s="23"/>
      <c r="B315" s="116" t="s">
        <v>554</v>
      </c>
      <c r="C315" s="161">
        <v>318182</v>
      </c>
      <c r="H315" s="1"/>
      <c r="I315" s="1"/>
      <c r="J315" s="1"/>
      <c r="K315" s="1"/>
      <c r="L315" s="1"/>
      <c r="M315" s="1"/>
      <c r="N315" s="1"/>
      <c r="O315" s="1"/>
      <c r="P315" s="375"/>
    </row>
    <row r="316" spans="1:16" s="2" customFormat="1" x14ac:dyDescent="0.25">
      <c r="A316" s="23"/>
      <c r="B316" s="116" t="s">
        <v>555</v>
      </c>
      <c r="C316" s="161">
        <v>3636364</v>
      </c>
      <c r="H316" s="1"/>
      <c r="I316" s="1"/>
      <c r="J316" s="1"/>
      <c r="K316" s="1"/>
      <c r="L316" s="1"/>
      <c r="M316" s="1"/>
      <c r="N316" s="1"/>
      <c r="O316" s="1"/>
      <c r="P316" s="375"/>
    </row>
    <row r="317" spans="1:16" s="2" customFormat="1" x14ac:dyDescent="0.25">
      <c r="A317" s="23"/>
      <c r="B317" s="116" t="s">
        <v>113</v>
      </c>
      <c r="C317" s="161">
        <v>45455</v>
      </c>
      <c r="H317" s="1"/>
      <c r="I317" s="1"/>
      <c r="J317" s="1"/>
      <c r="K317" s="1"/>
      <c r="L317" s="1"/>
      <c r="M317" s="1"/>
      <c r="N317" s="1"/>
      <c r="O317" s="1"/>
      <c r="P317" s="375"/>
    </row>
    <row r="318" spans="1:16" s="2" customFormat="1" x14ac:dyDescent="0.25">
      <c r="A318" s="23"/>
      <c r="B318" s="116" t="s">
        <v>118</v>
      </c>
      <c r="C318" s="161">
        <v>880664</v>
      </c>
      <c r="H318" s="1"/>
      <c r="I318" s="1"/>
      <c r="J318" s="1"/>
      <c r="K318" s="1"/>
      <c r="L318" s="1"/>
      <c r="M318" s="1"/>
      <c r="N318" s="1"/>
      <c r="O318" s="1"/>
      <c r="P318" s="375"/>
    </row>
    <row r="319" spans="1:16" s="2" customFormat="1" x14ac:dyDescent="0.25">
      <c r="A319" s="396"/>
      <c r="B319" s="116" t="s">
        <v>120</v>
      </c>
      <c r="C319" s="161">
        <v>1385804</v>
      </c>
      <c r="H319" s="1"/>
      <c r="I319" s="1"/>
      <c r="J319" s="1"/>
      <c r="K319" s="1"/>
      <c r="L319" s="1"/>
      <c r="M319" s="1"/>
      <c r="N319" s="1"/>
      <c r="O319" s="1"/>
      <c r="P319" s="375"/>
    </row>
    <row r="320" spans="1:16" s="2" customFormat="1" x14ac:dyDescent="0.25">
      <c r="A320" s="396"/>
      <c r="B320" s="116" t="s">
        <v>123</v>
      </c>
      <c r="C320" s="161">
        <v>100094</v>
      </c>
      <c r="H320" s="1"/>
      <c r="I320" s="1"/>
      <c r="J320" s="1"/>
      <c r="K320" s="1"/>
      <c r="L320" s="1"/>
      <c r="M320" s="1"/>
      <c r="N320" s="1"/>
      <c r="O320" s="1"/>
      <c r="P320" s="375"/>
    </row>
    <row r="321" spans="1:16" s="2" customFormat="1" x14ac:dyDescent="0.25">
      <c r="A321" s="396"/>
      <c r="B321" s="116" t="s">
        <v>530</v>
      </c>
      <c r="C321" s="161">
        <v>160455</v>
      </c>
      <c r="H321" s="1"/>
      <c r="I321" s="1"/>
      <c r="J321" s="1"/>
      <c r="K321" s="1"/>
      <c r="L321" s="1"/>
      <c r="M321" s="1"/>
      <c r="N321" s="1"/>
      <c r="O321" s="1"/>
      <c r="P321" s="375"/>
    </row>
    <row r="322" spans="1:16" s="2" customFormat="1" x14ac:dyDescent="0.25">
      <c r="A322" s="23"/>
      <c r="B322" s="116" t="s">
        <v>558</v>
      </c>
      <c r="C322" s="161">
        <v>228363</v>
      </c>
      <c r="H322" s="1"/>
      <c r="I322" s="1"/>
      <c r="J322" s="1"/>
      <c r="K322" s="1"/>
      <c r="L322" s="1"/>
      <c r="M322" s="1"/>
      <c r="N322" s="1"/>
      <c r="O322" s="1"/>
      <c r="P322" s="375"/>
    </row>
    <row r="323" spans="1:16" s="2" customFormat="1" x14ac:dyDescent="0.25">
      <c r="A323" s="23"/>
      <c r="B323" s="116" t="s">
        <v>433</v>
      </c>
      <c r="C323" s="161">
        <v>1214091</v>
      </c>
      <c r="H323" s="1"/>
      <c r="I323" s="1"/>
      <c r="J323" s="1"/>
      <c r="K323" s="1"/>
      <c r="L323" s="1"/>
      <c r="M323" s="1"/>
      <c r="N323" s="1"/>
      <c r="O323" s="1"/>
      <c r="P323" s="375"/>
    </row>
    <row r="324" spans="1:16" s="2" customFormat="1" x14ac:dyDescent="0.25">
      <c r="A324" s="23"/>
      <c r="B324" s="116" t="s">
        <v>132</v>
      </c>
      <c r="C324" s="161">
        <v>98167</v>
      </c>
      <c r="H324" s="1"/>
      <c r="I324" s="1"/>
      <c r="J324" s="1"/>
      <c r="K324" s="1"/>
      <c r="L324" s="1"/>
      <c r="M324" s="1"/>
      <c r="N324" s="1"/>
      <c r="O324" s="1"/>
      <c r="P324" s="375"/>
    </row>
    <row r="325" spans="1:16" s="2" customFormat="1" x14ac:dyDescent="0.25">
      <c r="A325" s="23"/>
      <c r="B325" s="116" t="s">
        <v>135</v>
      </c>
      <c r="C325" s="161">
        <v>640000</v>
      </c>
      <c r="H325" s="1"/>
      <c r="I325" s="1"/>
      <c r="J325" s="1"/>
      <c r="K325" s="1"/>
      <c r="L325" s="1"/>
      <c r="M325" s="1"/>
      <c r="N325" s="1"/>
      <c r="O325" s="1"/>
      <c r="P325" s="375"/>
    </row>
    <row r="326" spans="1:16" s="2" customFormat="1" x14ac:dyDescent="0.25">
      <c r="A326" s="23"/>
      <c r="B326" s="116" t="s">
        <v>366</v>
      </c>
      <c r="C326" s="161">
        <v>1808246</v>
      </c>
      <c r="H326" s="1"/>
      <c r="I326" s="1"/>
      <c r="J326" s="1"/>
      <c r="K326" s="1"/>
      <c r="L326" s="1"/>
      <c r="M326" s="1"/>
      <c r="N326" s="1"/>
      <c r="O326" s="1"/>
      <c r="P326" s="375"/>
    </row>
    <row r="327" spans="1:16" s="2" customFormat="1" x14ac:dyDescent="0.25">
      <c r="A327" s="23"/>
      <c r="B327" s="116" t="s">
        <v>560</v>
      </c>
      <c r="C327" s="161">
        <v>77518956</v>
      </c>
      <c r="H327" s="1"/>
      <c r="I327" s="1"/>
      <c r="J327" s="1"/>
      <c r="K327" s="1"/>
      <c r="L327" s="1"/>
      <c r="M327" s="1"/>
      <c r="N327" s="1"/>
      <c r="O327" s="1"/>
      <c r="P327" s="375"/>
    </row>
    <row r="328" spans="1:16" s="122" customFormat="1" x14ac:dyDescent="0.25">
      <c r="A328" s="23"/>
      <c r="B328" s="154" t="s">
        <v>171</v>
      </c>
      <c r="C328" s="160">
        <v>5230781</v>
      </c>
      <c r="H328" s="20"/>
      <c r="I328" s="20"/>
      <c r="J328" s="20"/>
      <c r="K328" s="20"/>
      <c r="L328" s="20"/>
      <c r="M328" s="20"/>
      <c r="N328" s="20"/>
      <c r="O328" s="20"/>
      <c r="P328" s="379"/>
    </row>
    <row r="329" spans="1:16" s="2" customFormat="1" x14ac:dyDescent="0.25">
      <c r="A329" s="396"/>
      <c r="B329" s="154" t="s">
        <v>171</v>
      </c>
      <c r="C329" s="160">
        <v>5230781</v>
      </c>
      <c r="H329" s="1"/>
      <c r="I329" s="1"/>
      <c r="J329" s="1"/>
      <c r="K329" s="1"/>
      <c r="L329" s="1"/>
      <c r="M329" s="1"/>
      <c r="N329" s="1"/>
      <c r="O329" s="1"/>
      <c r="P329" s="375"/>
    </row>
    <row r="330" spans="1:16" s="2" customFormat="1" x14ac:dyDescent="0.25">
      <c r="A330" s="23"/>
      <c r="B330" s="116" t="s">
        <v>175</v>
      </c>
      <c r="C330" s="161">
        <v>-34183</v>
      </c>
      <c r="H330" s="1"/>
      <c r="I330" s="1"/>
      <c r="J330" s="1"/>
      <c r="K330" s="1"/>
      <c r="L330" s="1"/>
      <c r="M330" s="1"/>
      <c r="N330" s="1"/>
      <c r="O330" s="1"/>
      <c r="P330" s="375"/>
    </row>
    <row r="331" spans="1:16" s="2" customFormat="1" x14ac:dyDescent="0.25">
      <c r="A331" s="23"/>
      <c r="B331" s="116" t="s">
        <v>177</v>
      </c>
      <c r="C331" s="161">
        <v>5264964</v>
      </c>
      <c r="H331" s="1"/>
      <c r="I331" s="1"/>
      <c r="J331" s="1"/>
      <c r="K331" s="1"/>
      <c r="L331" s="1"/>
      <c r="M331" s="1"/>
      <c r="N331" s="1"/>
      <c r="O331" s="1"/>
      <c r="P331" s="375"/>
    </row>
    <row r="332" spans="1:16" s="122" customFormat="1" x14ac:dyDescent="0.25">
      <c r="A332" s="23"/>
      <c r="B332" s="154" t="s">
        <v>180</v>
      </c>
      <c r="C332" s="160">
        <v>105159049</v>
      </c>
      <c r="H332" s="20"/>
      <c r="I332" s="20"/>
      <c r="J332" s="20"/>
      <c r="K332" s="20"/>
      <c r="L332" s="20"/>
      <c r="M332" s="20"/>
      <c r="N332" s="20"/>
      <c r="O332" s="20"/>
      <c r="P332" s="379"/>
    </row>
    <row r="333" spans="1:16" s="2" customFormat="1" x14ac:dyDescent="0.25">
      <c r="A333" s="23"/>
      <c r="B333" s="154" t="s">
        <v>180</v>
      </c>
      <c r="C333" s="160">
        <v>105159049</v>
      </c>
      <c r="H333" s="1"/>
      <c r="I333" s="1"/>
      <c r="J333" s="1"/>
      <c r="K333" s="1"/>
      <c r="L333" s="1"/>
      <c r="M333" s="1"/>
      <c r="N333" s="1"/>
      <c r="O333" s="1"/>
      <c r="P333" s="375"/>
    </row>
    <row r="334" spans="1:16" s="2" customFormat="1" x14ac:dyDescent="0.25">
      <c r="A334" s="23"/>
      <c r="B334" s="116" t="s">
        <v>187</v>
      </c>
      <c r="C334" s="161">
        <v>105159049</v>
      </c>
      <c r="H334" s="1"/>
      <c r="I334" s="1"/>
      <c r="J334" s="1"/>
      <c r="K334" s="1"/>
      <c r="L334" s="1"/>
      <c r="M334" s="1"/>
      <c r="N334" s="1"/>
      <c r="O334" s="1"/>
      <c r="P334" s="375"/>
    </row>
    <row r="335" spans="1:16" s="2" customFormat="1" x14ac:dyDescent="0.25">
      <c r="A335" s="23"/>
      <c r="B335" s="116"/>
      <c r="C335" s="161"/>
      <c r="H335" s="1"/>
      <c r="I335" s="1"/>
      <c r="J335" s="1"/>
      <c r="K335" s="1"/>
      <c r="L335" s="1"/>
      <c r="M335" s="1"/>
      <c r="N335" s="1"/>
      <c r="O335" s="1"/>
      <c r="P335" s="375"/>
    </row>
    <row r="336" spans="1:16" x14ac:dyDescent="0.25">
      <c r="B336" s="20" t="s">
        <v>370</v>
      </c>
      <c r="C336" s="160">
        <f>+C292-C304</f>
        <v>877688866</v>
      </c>
    </row>
    <row r="337" spans="1:16" x14ac:dyDescent="0.25">
      <c r="B337" s="20"/>
      <c r="C337" s="160"/>
    </row>
    <row r="338" spans="1:16" s="2" customFormat="1" x14ac:dyDescent="0.25">
      <c r="A338" s="23" t="s">
        <v>371</v>
      </c>
      <c r="B338" s="1"/>
      <c r="H338" s="1"/>
      <c r="I338" s="1"/>
      <c r="J338" s="1"/>
      <c r="K338" s="1"/>
      <c r="L338" s="1"/>
      <c r="M338" s="1"/>
      <c r="N338" s="1"/>
      <c r="O338" s="1"/>
      <c r="P338" s="375"/>
    </row>
    <row r="339" spans="1:16" s="2" customFormat="1" x14ac:dyDescent="0.25">
      <c r="A339" s="23"/>
      <c r="B339" s="1"/>
      <c r="H339" s="1"/>
      <c r="I339" s="1"/>
      <c r="J339" s="1"/>
      <c r="K339" s="1"/>
      <c r="L339" s="1"/>
      <c r="M339" s="1"/>
      <c r="N339" s="1"/>
      <c r="O339" s="1"/>
      <c r="P339" s="375"/>
    </row>
    <row r="340" spans="1:16" x14ac:dyDescent="0.25">
      <c r="A340" s="23" t="s">
        <v>532</v>
      </c>
    </row>
    <row r="341" spans="1:16" s="2" customFormat="1" x14ac:dyDescent="0.25">
      <c r="A341" s="23"/>
      <c r="B341" s="1"/>
      <c r="H341" s="1"/>
      <c r="I341" s="1"/>
      <c r="J341" s="1"/>
      <c r="K341" s="1"/>
      <c r="L341" s="1"/>
      <c r="M341" s="1"/>
      <c r="N341" s="1"/>
      <c r="O341" s="1"/>
      <c r="P341" s="375"/>
    </row>
    <row r="342" spans="1:16" s="2" customFormat="1" x14ac:dyDescent="0.25">
      <c r="A342" s="24"/>
      <c r="B342" s="210" t="s">
        <v>533</v>
      </c>
      <c r="C342" s="210"/>
      <c r="H342" s="1"/>
      <c r="I342" s="1"/>
      <c r="J342" s="1"/>
      <c r="K342" s="1"/>
      <c r="L342" s="1"/>
      <c r="M342" s="1"/>
      <c r="N342" s="1"/>
      <c r="O342" s="1"/>
      <c r="P342" s="375"/>
    </row>
    <row r="343" spans="1:16" s="2" customFormat="1" x14ac:dyDescent="0.25">
      <c r="A343" s="1"/>
      <c r="B343" s="1"/>
      <c r="H343" s="1"/>
      <c r="I343" s="1"/>
      <c r="J343" s="1"/>
      <c r="K343" s="1"/>
      <c r="L343" s="1"/>
      <c r="M343" s="1"/>
      <c r="N343" s="1"/>
      <c r="O343" s="1"/>
      <c r="P343" s="375"/>
    </row>
    <row r="344" spans="1:16" x14ac:dyDescent="0.25">
      <c r="A344" s="23" t="s">
        <v>534</v>
      </c>
    </row>
    <row r="345" spans="1:16" s="2" customFormat="1" x14ac:dyDescent="0.25">
      <c r="A345" s="23"/>
      <c r="B345" s="1"/>
      <c r="H345" s="1"/>
      <c r="I345" s="1"/>
      <c r="J345" s="1"/>
      <c r="K345" s="1"/>
      <c r="L345" s="1"/>
      <c r="M345" s="1"/>
      <c r="N345" s="1"/>
      <c r="O345" s="1"/>
      <c r="P345" s="375"/>
    </row>
    <row r="346" spans="1:16" s="2" customFormat="1" x14ac:dyDescent="0.25">
      <c r="A346" s="24"/>
      <c r="B346" s="210" t="s">
        <v>533</v>
      </c>
      <c r="C346" s="210"/>
      <c r="H346" s="1"/>
      <c r="I346" s="1"/>
      <c r="J346" s="1"/>
      <c r="K346" s="1"/>
      <c r="L346" s="1"/>
      <c r="M346" s="1"/>
      <c r="N346" s="1"/>
      <c r="O346" s="1"/>
      <c r="P346" s="375"/>
    </row>
    <row r="347" spans="1:16" s="2" customFormat="1" ht="13.95" customHeight="1" x14ac:dyDescent="0.25">
      <c r="A347" s="1"/>
      <c r="B347" s="14"/>
      <c r="C347" s="14"/>
      <c r="H347" s="1"/>
      <c r="I347" s="1"/>
      <c r="J347" s="1"/>
      <c r="K347" s="1"/>
      <c r="L347" s="1"/>
      <c r="M347" s="1"/>
      <c r="N347" s="1"/>
      <c r="O347" s="1"/>
      <c r="P347" s="375"/>
    </row>
    <row r="348" spans="1:16" x14ac:dyDescent="0.25">
      <c r="A348" s="23" t="s">
        <v>376</v>
      </c>
      <c r="B348" s="176"/>
      <c r="C348" s="176"/>
    </row>
    <row r="349" spans="1:16" s="2" customFormat="1" x14ac:dyDescent="0.25">
      <c r="A349" s="23"/>
      <c r="B349" s="176"/>
      <c r="C349" s="176"/>
      <c r="H349" s="1"/>
      <c r="I349" s="1"/>
      <c r="J349" s="1"/>
      <c r="K349" s="1"/>
      <c r="L349" s="1"/>
      <c r="M349" s="1"/>
      <c r="N349" s="1"/>
      <c r="O349" s="1"/>
      <c r="P349" s="375"/>
    </row>
    <row r="350" spans="1:16" ht="41.4" customHeight="1" x14ac:dyDescent="0.25">
      <c r="B350" s="219" t="s">
        <v>377</v>
      </c>
      <c r="C350" s="219"/>
    </row>
    <row r="351" spans="1:16" s="2" customFormat="1" ht="12.75" customHeight="1" x14ac:dyDescent="0.25">
      <c r="A351" s="19"/>
      <c r="B351" s="166"/>
      <c r="C351" s="165"/>
      <c r="D351" s="176"/>
      <c r="E351" s="176"/>
      <c r="F351" s="176"/>
      <c r="H351" s="1"/>
      <c r="I351" s="1"/>
      <c r="J351" s="1"/>
      <c r="K351" s="1"/>
      <c r="L351" s="1"/>
      <c r="M351" s="1"/>
      <c r="N351" s="1"/>
      <c r="O351" s="1"/>
      <c r="P351" s="375"/>
    </row>
    <row r="352" spans="1:16" s="2" customFormat="1" ht="12.75" customHeight="1" x14ac:dyDescent="0.25">
      <c r="A352" s="166"/>
      <c r="B352" s="166"/>
      <c r="C352" s="165"/>
      <c r="D352" s="176"/>
      <c r="E352" s="176"/>
      <c r="F352" s="176"/>
      <c r="H352" s="1"/>
      <c r="I352" s="1"/>
      <c r="J352" s="1"/>
      <c r="K352" s="1"/>
      <c r="L352" s="1"/>
      <c r="M352" s="1"/>
      <c r="N352" s="1"/>
      <c r="O352" s="1"/>
      <c r="P352" s="375"/>
    </row>
    <row r="353" spans="1:16" s="2" customFormat="1" ht="12.75" customHeight="1" x14ac:dyDescent="0.25">
      <c r="A353" s="166"/>
      <c r="B353" s="166"/>
      <c r="C353" s="165"/>
      <c r="D353" s="176"/>
      <c r="E353" s="176"/>
      <c r="F353" s="176"/>
      <c r="H353" s="1"/>
      <c r="I353" s="1"/>
      <c r="J353" s="1"/>
      <c r="K353" s="1"/>
      <c r="L353" s="1"/>
      <c r="M353" s="1"/>
      <c r="N353" s="1"/>
      <c r="O353" s="1"/>
      <c r="P353" s="375"/>
    </row>
    <row r="354" spans="1:16" s="2" customFormat="1" x14ac:dyDescent="0.25">
      <c r="A354" s="166"/>
      <c r="B354" s="166"/>
      <c r="C354" s="165"/>
      <c r="D354" s="176"/>
      <c r="E354" s="176"/>
      <c r="F354" s="176"/>
      <c r="H354" s="1"/>
      <c r="I354" s="1"/>
      <c r="J354" s="1"/>
      <c r="K354" s="1"/>
      <c r="L354" s="1"/>
      <c r="M354" s="1"/>
      <c r="N354" s="1"/>
      <c r="O354" s="1"/>
      <c r="P354" s="375"/>
    </row>
    <row r="355" spans="1:16" s="2" customFormat="1" x14ac:dyDescent="0.25">
      <c r="A355" s="166"/>
      <c r="B355" s="166"/>
      <c r="C355" s="165"/>
      <c r="D355" s="165"/>
      <c r="E355" s="165"/>
      <c r="F355" s="165"/>
      <c r="H355" s="1"/>
      <c r="I355" s="1"/>
      <c r="J355" s="1"/>
      <c r="K355" s="1"/>
      <c r="L355" s="1"/>
      <c r="M355" s="1"/>
      <c r="N355" s="1"/>
      <c r="O355" s="1"/>
      <c r="P355" s="375"/>
    </row>
    <row r="356" spans="1:16" s="2" customFormat="1" x14ac:dyDescent="0.25">
      <c r="A356" s="166"/>
      <c r="B356" s="166"/>
      <c r="C356" s="165"/>
      <c r="D356" s="165"/>
      <c r="E356" s="165"/>
      <c r="F356" s="165"/>
      <c r="H356" s="1"/>
      <c r="I356" s="1"/>
      <c r="J356" s="1"/>
      <c r="K356" s="1"/>
      <c r="L356" s="1"/>
      <c r="M356" s="1"/>
      <c r="N356" s="1"/>
      <c r="O356" s="1"/>
      <c r="P356" s="375"/>
    </row>
    <row r="357" spans="1:16" s="2" customFormat="1" x14ac:dyDescent="0.25">
      <c r="A357" s="166"/>
      <c r="B357" s="166"/>
      <c r="C357" s="165"/>
      <c r="D357" s="165"/>
      <c r="E357" s="165"/>
      <c r="F357" s="165"/>
      <c r="H357" s="1"/>
      <c r="I357" s="1"/>
      <c r="J357" s="1"/>
      <c r="K357" s="1"/>
      <c r="L357" s="1"/>
      <c r="M357" s="1"/>
      <c r="N357" s="1"/>
      <c r="O357" s="1"/>
      <c r="P357" s="375"/>
    </row>
    <row r="358" spans="1:16" s="2" customFormat="1" x14ac:dyDescent="0.25">
      <c r="A358" s="166"/>
      <c r="B358" s="166"/>
      <c r="C358" s="165"/>
      <c r="D358" s="165"/>
      <c r="E358" s="165"/>
      <c r="F358" s="165"/>
      <c r="H358" s="1"/>
      <c r="I358" s="1"/>
      <c r="J358" s="1"/>
      <c r="K358" s="1"/>
      <c r="L358" s="1"/>
      <c r="M358" s="1"/>
      <c r="N358" s="1"/>
      <c r="O358" s="1"/>
      <c r="P358" s="375"/>
    </row>
    <row r="359" spans="1:16" s="2" customFormat="1" x14ac:dyDescent="0.25">
      <c r="A359" s="166"/>
      <c r="B359" s="166"/>
      <c r="C359" s="165"/>
      <c r="D359" s="165"/>
      <c r="E359" s="165"/>
      <c r="F359" s="165"/>
      <c r="H359" s="1"/>
      <c r="I359" s="1"/>
      <c r="J359" s="1"/>
      <c r="K359" s="1"/>
      <c r="L359" s="1"/>
      <c r="M359" s="1"/>
      <c r="N359" s="1"/>
      <c r="O359" s="1"/>
      <c r="P359" s="375"/>
    </row>
    <row r="360" spans="1:16" s="2" customFormat="1" x14ac:dyDescent="0.25">
      <c r="A360" s="166"/>
      <c r="B360" s="166"/>
      <c r="C360" s="165"/>
      <c r="D360" s="165"/>
      <c r="E360" s="165"/>
      <c r="F360" s="165"/>
      <c r="H360" s="1"/>
      <c r="I360" s="1"/>
      <c r="J360" s="1"/>
      <c r="K360" s="1"/>
      <c r="L360" s="1"/>
      <c r="M360" s="1"/>
      <c r="N360" s="1"/>
      <c r="O360" s="1"/>
      <c r="P360" s="375"/>
    </row>
    <row r="361" spans="1:16" s="2" customFormat="1" x14ac:dyDescent="0.25">
      <c r="A361" s="166"/>
      <c r="B361" s="166"/>
      <c r="C361" s="165"/>
      <c r="D361" s="165"/>
      <c r="E361" s="165"/>
      <c r="F361" s="165"/>
      <c r="H361" s="1"/>
      <c r="I361" s="1"/>
      <c r="J361" s="1"/>
      <c r="K361" s="1"/>
      <c r="L361" s="1"/>
      <c r="M361" s="1"/>
      <c r="N361" s="1"/>
      <c r="O361" s="1"/>
      <c r="P361" s="375"/>
    </row>
    <row r="362" spans="1:16" s="2" customFormat="1" x14ac:dyDescent="0.25">
      <c r="A362" s="166"/>
      <c r="B362" s="166"/>
      <c r="C362" s="165"/>
      <c r="D362" s="165"/>
      <c r="E362" s="165"/>
      <c r="F362" s="165"/>
      <c r="H362" s="1"/>
      <c r="I362" s="1"/>
      <c r="J362" s="1"/>
      <c r="K362" s="1"/>
      <c r="L362" s="1"/>
      <c r="M362" s="1"/>
      <c r="N362" s="1"/>
      <c r="O362" s="1"/>
      <c r="P362" s="375"/>
    </row>
    <row r="363" spans="1:16" s="2" customFormat="1" x14ac:dyDescent="0.25">
      <c r="A363" s="166"/>
      <c r="B363" s="166"/>
      <c r="C363" s="165"/>
      <c r="D363" s="165"/>
      <c r="E363" s="165"/>
      <c r="F363" s="165"/>
      <c r="H363" s="1"/>
      <c r="I363" s="1"/>
      <c r="J363" s="1"/>
      <c r="K363" s="1"/>
      <c r="L363" s="1"/>
      <c r="M363" s="1"/>
      <c r="N363" s="1"/>
      <c r="O363" s="1"/>
      <c r="P363" s="375"/>
    </row>
    <row r="364" spans="1:16" s="2" customFormat="1" x14ac:dyDescent="0.25">
      <c r="A364" s="166"/>
      <c r="B364" s="166"/>
      <c r="C364" s="165"/>
      <c r="D364" s="165"/>
      <c r="E364" s="165"/>
      <c r="F364" s="165"/>
      <c r="H364" s="1"/>
      <c r="I364" s="1"/>
      <c r="J364" s="1"/>
      <c r="K364" s="1"/>
      <c r="L364" s="1"/>
      <c r="M364" s="1"/>
      <c r="N364" s="1"/>
      <c r="O364" s="1"/>
      <c r="P364" s="375"/>
    </row>
    <row r="365" spans="1:16" s="2" customFormat="1" x14ac:dyDescent="0.25">
      <c r="A365" s="166"/>
      <c r="B365" s="166"/>
      <c r="C365" s="165"/>
      <c r="D365" s="165"/>
      <c r="E365" s="165"/>
      <c r="F365" s="165"/>
      <c r="H365" s="1"/>
      <c r="I365" s="1"/>
      <c r="J365" s="1"/>
      <c r="K365" s="1"/>
      <c r="L365" s="1"/>
      <c r="M365" s="1"/>
      <c r="N365" s="1"/>
      <c r="O365" s="1"/>
      <c r="P365" s="375"/>
    </row>
    <row r="366" spans="1:16" s="2" customFormat="1" x14ac:dyDescent="0.25">
      <c r="A366" s="166"/>
      <c r="B366" s="166"/>
      <c r="C366" s="165"/>
      <c r="D366" s="165"/>
      <c r="E366" s="165"/>
      <c r="F366" s="165"/>
      <c r="H366" s="1"/>
      <c r="I366" s="1"/>
      <c r="J366" s="1"/>
      <c r="K366" s="1"/>
      <c r="L366" s="1"/>
      <c r="M366" s="1"/>
      <c r="N366" s="1"/>
      <c r="O366" s="1"/>
      <c r="P366" s="375"/>
    </row>
    <row r="367" spans="1:16" s="2" customFormat="1" x14ac:dyDescent="0.25">
      <c r="A367" s="166"/>
      <c r="B367" s="166"/>
      <c r="C367" s="165"/>
      <c r="D367" s="165"/>
      <c r="E367" s="165"/>
      <c r="F367" s="165"/>
      <c r="H367" s="1"/>
      <c r="I367" s="1"/>
      <c r="J367" s="1"/>
      <c r="K367" s="1"/>
      <c r="L367" s="1"/>
      <c r="M367" s="1"/>
      <c r="N367" s="1"/>
      <c r="O367" s="1"/>
      <c r="P367" s="375"/>
    </row>
    <row r="368" spans="1:16" s="2" customFormat="1" x14ac:dyDescent="0.25">
      <c r="A368" s="166"/>
      <c r="B368" s="166"/>
      <c r="C368" s="165"/>
      <c r="D368" s="165"/>
      <c r="E368" s="165"/>
      <c r="F368" s="165"/>
      <c r="H368" s="1"/>
      <c r="I368" s="1"/>
      <c r="J368" s="1"/>
      <c r="K368" s="1"/>
      <c r="L368" s="1"/>
      <c r="M368" s="1"/>
      <c r="N368" s="1"/>
      <c r="O368" s="1"/>
      <c r="P368" s="375"/>
    </row>
    <row r="369" spans="1:16" s="2" customFormat="1" x14ac:dyDescent="0.25">
      <c r="A369" s="166"/>
      <c r="B369" s="166"/>
      <c r="C369" s="165"/>
      <c r="D369" s="165"/>
      <c r="E369" s="165"/>
      <c r="F369" s="165"/>
      <c r="H369" s="1"/>
      <c r="I369" s="1"/>
      <c r="J369" s="1"/>
      <c r="K369" s="1"/>
      <c r="L369" s="1"/>
      <c r="M369" s="1"/>
      <c r="N369" s="1"/>
      <c r="O369" s="1"/>
      <c r="P369" s="375"/>
    </row>
    <row r="370" spans="1:16" s="2" customFormat="1" x14ac:dyDescent="0.25">
      <c r="A370" s="166"/>
      <c r="B370" s="166"/>
      <c r="C370" s="165"/>
      <c r="D370" s="165"/>
      <c r="E370" s="165"/>
      <c r="F370" s="165"/>
      <c r="H370" s="1"/>
      <c r="I370" s="1"/>
      <c r="J370" s="1"/>
      <c r="K370" s="1"/>
      <c r="L370" s="1"/>
      <c r="M370" s="1"/>
      <c r="N370" s="1"/>
      <c r="O370" s="1"/>
      <c r="P370" s="375"/>
    </row>
    <row r="371" spans="1:16" s="2" customFormat="1" x14ac:dyDescent="0.25">
      <c r="A371" s="166"/>
      <c r="B371" s="166"/>
      <c r="C371" s="165"/>
      <c r="D371" s="165"/>
      <c r="E371" s="165"/>
      <c r="F371" s="165"/>
      <c r="H371" s="1"/>
      <c r="I371" s="1"/>
      <c r="J371" s="1"/>
      <c r="K371" s="1"/>
      <c r="L371" s="1"/>
      <c r="M371" s="1"/>
      <c r="N371" s="1"/>
      <c r="O371" s="1"/>
      <c r="P371" s="375"/>
    </row>
    <row r="372" spans="1:16" s="2" customFormat="1" x14ac:dyDescent="0.25">
      <c r="A372" s="166"/>
      <c r="B372" s="166"/>
      <c r="C372" s="165"/>
      <c r="D372" s="165"/>
      <c r="E372" s="165"/>
      <c r="F372" s="165"/>
      <c r="H372" s="1"/>
      <c r="I372" s="1"/>
      <c r="J372" s="1"/>
      <c r="K372" s="1"/>
      <c r="L372" s="1"/>
      <c r="M372" s="1"/>
      <c r="N372" s="1"/>
      <c r="O372" s="1"/>
      <c r="P372" s="375"/>
    </row>
    <row r="373" spans="1:16" s="2" customFormat="1" x14ac:dyDescent="0.25">
      <c r="A373" s="166"/>
      <c r="B373" s="166"/>
      <c r="C373" s="165"/>
      <c r="D373" s="165"/>
      <c r="E373" s="165"/>
      <c r="F373" s="165"/>
      <c r="H373" s="1"/>
      <c r="I373" s="1"/>
      <c r="J373" s="1"/>
      <c r="K373" s="1"/>
      <c r="L373" s="1"/>
      <c r="M373" s="1"/>
      <c r="N373" s="1"/>
      <c r="O373" s="1"/>
      <c r="P373" s="375"/>
    </row>
    <row r="374" spans="1:16" s="2" customFormat="1" x14ac:dyDescent="0.25">
      <c r="A374" s="166"/>
      <c r="B374" s="166"/>
      <c r="C374" s="165"/>
      <c r="D374" s="165"/>
      <c r="E374" s="165"/>
      <c r="F374" s="165"/>
      <c r="H374" s="1"/>
      <c r="I374" s="1"/>
      <c r="J374" s="1"/>
      <c r="K374" s="1"/>
      <c r="L374" s="1"/>
      <c r="M374" s="1"/>
      <c r="N374" s="1"/>
      <c r="O374" s="1"/>
      <c r="P374" s="375"/>
    </row>
    <row r="375" spans="1:16" s="2" customFormat="1" x14ac:dyDescent="0.25">
      <c r="A375" s="166"/>
      <c r="B375" s="166"/>
      <c r="C375" s="165"/>
      <c r="D375" s="165"/>
      <c r="E375" s="165"/>
      <c r="F375" s="165"/>
      <c r="H375" s="1"/>
      <c r="I375" s="1"/>
      <c r="J375" s="1"/>
      <c r="K375" s="1"/>
      <c r="L375" s="1"/>
      <c r="M375" s="1"/>
      <c r="N375" s="1"/>
      <c r="O375" s="1"/>
      <c r="P375" s="375"/>
    </row>
    <row r="376" spans="1:16" s="2" customFormat="1" x14ac:dyDescent="0.25">
      <c r="A376" s="166"/>
      <c r="B376" s="166"/>
      <c r="C376" s="165"/>
      <c r="D376" s="165"/>
      <c r="E376" s="165"/>
      <c r="F376" s="165"/>
      <c r="H376" s="1"/>
      <c r="I376" s="1"/>
      <c r="J376" s="1"/>
      <c r="K376" s="1"/>
      <c r="L376" s="1"/>
      <c r="M376" s="1"/>
      <c r="N376" s="1"/>
      <c r="O376" s="1"/>
      <c r="P376" s="375"/>
    </row>
    <row r="377" spans="1:16" s="2" customFormat="1" x14ac:dyDescent="0.25">
      <c r="A377" s="166"/>
      <c r="B377" s="166"/>
      <c r="C377" s="165"/>
      <c r="D377" s="165"/>
      <c r="E377" s="165"/>
      <c r="F377" s="165"/>
      <c r="H377" s="1"/>
      <c r="I377" s="1"/>
      <c r="J377" s="1"/>
      <c r="K377" s="1"/>
      <c r="L377" s="1"/>
      <c r="M377" s="1"/>
      <c r="N377" s="1"/>
      <c r="O377" s="1"/>
      <c r="P377" s="375"/>
    </row>
    <row r="378" spans="1:16" s="2" customFormat="1" x14ac:dyDescent="0.25">
      <c r="A378" s="166"/>
      <c r="B378" s="166"/>
      <c r="C378" s="165"/>
      <c r="D378" s="165"/>
      <c r="E378" s="165"/>
      <c r="F378" s="165"/>
      <c r="H378" s="1"/>
      <c r="I378" s="1"/>
      <c r="J378" s="1"/>
      <c r="K378" s="1"/>
      <c r="L378" s="1"/>
      <c r="M378" s="1"/>
      <c r="N378" s="1"/>
      <c r="O378" s="1"/>
      <c r="P378" s="375"/>
    </row>
    <row r="379" spans="1:16" s="2" customFormat="1" x14ac:dyDescent="0.25">
      <c r="A379" s="166"/>
      <c r="B379" s="166"/>
      <c r="C379" s="165"/>
      <c r="D379" s="165"/>
      <c r="E379" s="165"/>
      <c r="F379" s="165"/>
      <c r="H379" s="1"/>
      <c r="I379" s="1"/>
      <c r="J379" s="1"/>
      <c r="K379" s="1"/>
      <c r="L379" s="1"/>
      <c r="M379" s="1"/>
      <c r="N379" s="1"/>
      <c r="O379" s="1"/>
      <c r="P379" s="375"/>
    </row>
    <row r="380" spans="1:16" s="2" customFormat="1" x14ac:dyDescent="0.25">
      <c r="A380" s="166"/>
      <c r="B380" s="166"/>
      <c r="C380" s="165"/>
      <c r="D380" s="165"/>
      <c r="E380" s="165"/>
      <c r="F380" s="165"/>
      <c r="H380" s="1"/>
      <c r="I380" s="1"/>
      <c r="J380" s="1"/>
      <c r="K380" s="1"/>
      <c r="L380" s="1"/>
      <c r="M380" s="1"/>
      <c r="N380" s="1"/>
      <c r="O380" s="1"/>
      <c r="P380" s="375"/>
    </row>
    <row r="381" spans="1:16" s="2" customFormat="1" x14ac:dyDescent="0.25">
      <c r="A381" s="166"/>
      <c r="B381" s="166"/>
      <c r="C381" s="165"/>
      <c r="D381" s="165"/>
      <c r="E381" s="165"/>
      <c r="F381" s="165"/>
      <c r="H381" s="1"/>
      <c r="I381" s="1"/>
      <c r="J381" s="1"/>
      <c r="K381" s="1"/>
      <c r="L381" s="1"/>
      <c r="M381" s="1"/>
      <c r="N381" s="1"/>
      <c r="O381" s="1"/>
      <c r="P381" s="375"/>
    </row>
    <row r="382" spans="1:16" s="2" customFormat="1" x14ac:dyDescent="0.25">
      <c r="A382" s="166"/>
      <c r="B382" s="166"/>
      <c r="C382" s="165"/>
      <c r="D382" s="165"/>
      <c r="E382" s="165"/>
      <c r="F382" s="165"/>
      <c r="H382" s="1"/>
      <c r="I382" s="1"/>
      <c r="J382" s="1"/>
      <c r="K382" s="1"/>
      <c r="L382" s="1"/>
      <c r="M382" s="1"/>
      <c r="N382" s="1"/>
      <c r="O382" s="1"/>
      <c r="P382" s="375"/>
    </row>
    <row r="383" spans="1:16" s="2" customFormat="1" x14ac:dyDescent="0.25">
      <c r="A383" s="166"/>
      <c r="B383" s="166"/>
      <c r="C383" s="165"/>
      <c r="D383" s="165"/>
      <c r="E383" s="165"/>
      <c r="F383" s="165"/>
      <c r="H383" s="1"/>
      <c r="I383" s="1"/>
      <c r="J383" s="1"/>
      <c r="K383" s="1"/>
      <c r="L383" s="1"/>
      <c r="M383" s="1"/>
      <c r="N383" s="1"/>
      <c r="O383" s="1"/>
      <c r="P383" s="375"/>
    </row>
    <row r="384" spans="1:16" s="2" customFormat="1" x14ac:dyDescent="0.25">
      <c r="A384" s="166"/>
      <c r="B384" s="1"/>
      <c r="D384" s="165"/>
      <c r="E384" s="165"/>
      <c r="F384" s="165"/>
      <c r="H384" s="1"/>
      <c r="I384" s="1"/>
      <c r="J384" s="1"/>
      <c r="K384" s="1"/>
      <c r="L384" s="1"/>
      <c r="M384" s="1"/>
      <c r="N384" s="1"/>
      <c r="O384" s="1"/>
      <c r="P384" s="375"/>
    </row>
    <row r="385" spans="1:16" s="2" customFormat="1" x14ac:dyDescent="0.25">
      <c r="A385" s="166"/>
      <c r="B385" s="1"/>
      <c r="D385" s="165"/>
      <c r="E385" s="165"/>
      <c r="F385" s="165"/>
      <c r="H385" s="1"/>
      <c r="I385" s="1"/>
      <c r="J385" s="1"/>
      <c r="K385" s="1"/>
      <c r="L385" s="1"/>
      <c r="M385" s="1"/>
      <c r="N385" s="1"/>
      <c r="O385" s="1"/>
      <c r="P385" s="375"/>
    </row>
    <row r="386" spans="1:16" s="2" customFormat="1" x14ac:dyDescent="0.25">
      <c r="A386" s="166"/>
      <c r="B386" s="1"/>
      <c r="D386" s="165"/>
      <c r="E386" s="165"/>
      <c r="F386" s="165"/>
      <c r="H386" s="1"/>
      <c r="I386" s="1"/>
      <c r="J386" s="1"/>
      <c r="K386" s="1"/>
      <c r="L386" s="1"/>
      <c r="M386" s="1"/>
      <c r="N386" s="1"/>
      <c r="O386" s="1"/>
      <c r="P386" s="375"/>
    </row>
    <row r="387" spans="1:16" s="2" customFormat="1" x14ac:dyDescent="0.25">
      <c r="A387" s="166"/>
      <c r="B387" s="1"/>
      <c r="D387" s="165"/>
      <c r="E387" s="165"/>
      <c r="F387" s="165"/>
      <c r="H387" s="1"/>
      <c r="I387" s="1"/>
      <c r="J387" s="1"/>
      <c r="K387" s="1"/>
      <c r="L387" s="1"/>
      <c r="M387" s="1"/>
      <c r="N387" s="1"/>
      <c r="O387" s="1"/>
      <c r="P387" s="375"/>
    </row>
  </sheetData>
  <mergeCells count="37">
    <mergeCell ref="B234:C234"/>
    <mergeCell ref="B249:C249"/>
    <mergeCell ref="B342:C342"/>
    <mergeCell ref="B346:C346"/>
    <mergeCell ref="B350:C350"/>
    <mergeCell ref="B210:D211"/>
    <mergeCell ref="C217:D217"/>
    <mergeCell ref="B230:C230"/>
    <mergeCell ref="B231:C231"/>
    <mergeCell ref="B232:C232"/>
    <mergeCell ref="B233:C233"/>
    <mergeCell ref="A87:H87"/>
    <mergeCell ref="A111:H111"/>
    <mergeCell ref="K117:N117"/>
    <mergeCell ref="A156:H156"/>
    <mergeCell ref="B160:B161"/>
    <mergeCell ref="C160:G160"/>
    <mergeCell ref="H160:K160"/>
    <mergeCell ref="L160:L161"/>
    <mergeCell ref="A47:G47"/>
    <mergeCell ref="B54:C54"/>
    <mergeCell ref="B55:C55"/>
    <mergeCell ref="B56:C56"/>
    <mergeCell ref="B61:F61"/>
    <mergeCell ref="B81:F81"/>
    <mergeCell ref="A24:E26"/>
    <mergeCell ref="A30:E31"/>
    <mergeCell ref="A34:E35"/>
    <mergeCell ref="A39:F39"/>
    <mergeCell ref="A40:H40"/>
    <mergeCell ref="A43:H43"/>
    <mergeCell ref="A2:H2"/>
    <mergeCell ref="A3:H3"/>
    <mergeCell ref="A6:E7"/>
    <mergeCell ref="A11:H12"/>
    <mergeCell ref="A15:E16"/>
    <mergeCell ref="A20:E21"/>
  </mergeCells>
  <pageMargins left="0.7" right="0.7" top="0.75" bottom="0.75" header="0.3" footer="0.3"/>
  <pageSetup paperSize="9" orientation="portrait" horizontalDpi="0"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03D5B-E104-4B02-A08C-C5AA2EB47C3E}">
  <sheetPr>
    <pageSetUpPr fitToPage="1"/>
  </sheetPr>
  <dimension ref="A1:S425"/>
  <sheetViews>
    <sheetView showGridLines="0" zoomScale="110" zoomScaleNormal="110" zoomScalePageLayoutView="85" workbookViewId="0">
      <selection activeCell="B18" sqref="B18"/>
    </sheetView>
  </sheetViews>
  <sheetFormatPr baseColWidth="10" defaultColWidth="11.44140625" defaultRowHeight="12" x14ac:dyDescent="0.25"/>
  <cols>
    <col min="1" max="1" width="43" style="220" customWidth="1"/>
    <col min="2" max="2" width="45.33203125" style="220" customWidth="1"/>
    <col min="3" max="3" width="22.33203125" style="2" customWidth="1"/>
    <col min="4" max="4" width="19.33203125" style="2" customWidth="1"/>
    <col min="5" max="5" width="25.44140625" style="2" bestFit="1" customWidth="1"/>
    <col min="6" max="6" width="18.109375" style="2" customWidth="1"/>
    <col min="7" max="7" width="22.6640625" style="2" bestFit="1" customWidth="1"/>
    <col min="8" max="8" width="17.44140625" style="220" bestFit="1" customWidth="1"/>
    <col min="9" max="9" width="12.33203125" style="220" bestFit="1" customWidth="1"/>
    <col min="10" max="10" width="18.33203125" style="220" customWidth="1"/>
    <col min="11" max="11" width="14.33203125" style="220" bestFit="1" customWidth="1"/>
    <col min="12" max="13" width="20" style="220" customWidth="1"/>
    <col min="14" max="14" width="58.6640625" style="273" hidden="1" customWidth="1"/>
    <col min="15" max="15" width="15.33203125" style="273" hidden="1" customWidth="1"/>
    <col min="16" max="16" width="8.6640625" style="220" hidden="1" customWidth="1"/>
    <col min="17" max="17" width="51.6640625" style="253" hidden="1" customWidth="1"/>
    <col min="18" max="18" width="14.5546875" style="253" hidden="1" customWidth="1"/>
    <col min="19" max="19" width="13" style="220" bestFit="1" customWidth="1"/>
    <col min="20" max="257" width="11.44140625" style="220"/>
    <col min="258" max="258" width="20.33203125" style="220" customWidth="1"/>
    <col min="259" max="259" width="31.109375" style="220" customWidth="1"/>
    <col min="260" max="260" width="15" style="220" customWidth="1"/>
    <col min="261" max="261" width="14.44140625" style="220" customWidth="1"/>
    <col min="262" max="262" width="14.88671875" style="220" customWidth="1"/>
    <col min="263" max="263" width="18.109375" style="220" bestFit="1" customWidth="1"/>
    <col min="264" max="264" width="16.88671875" style="220" customWidth="1"/>
    <col min="265" max="265" width="14.109375" style="220" customWidth="1"/>
    <col min="266" max="266" width="11.44140625" style="220"/>
    <col min="267" max="267" width="18.33203125" style="220" customWidth="1"/>
    <col min="268" max="268" width="12.44140625" style="220" customWidth="1"/>
    <col min="269" max="269" width="20" style="220" customWidth="1"/>
    <col min="270" max="513" width="11.44140625" style="220"/>
    <col min="514" max="514" width="20.33203125" style="220" customWidth="1"/>
    <col min="515" max="515" width="31.109375" style="220" customWidth="1"/>
    <col min="516" max="516" width="15" style="220" customWidth="1"/>
    <col min="517" max="517" width="14.44140625" style="220" customWidth="1"/>
    <col min="518" max="518" width="14.88671875" style="220" customWidth="1"/>
    <col min="519" max="519" width="18.109375" style="220" bestFit="1" customWidth="1"/>
    <col min="520" max="520" width="16.88671875" style="220" customWidth="1"/>
    <col min="521" max="521" width="14.109375" style="220" customWidth="1"/>
    <col min="522" max="522" width="11.44140625" style="220"/>
    <col min="523" max="523" width="18.33203125" style="220" customWidth="1"/>
    <col min="524" max="524" width="12.44140625" style="220" customWidth="1"/>
    <col min="525" max="525" width="20" style="220" customWidth="1"/>
    <col min="526" max="769" width="11.44140625" style="220"/>
    <col min="770" max="770" width="20.33203125" style="220" customWidth="1"/>
    <col min="771" max="771" width="31.109375" style="220" customWidth="1"/>
    <col min="772" max="772" width="15" style="220" customWidth="1"/>
    <col min="773" max="773" width="14.44140625" style="220" customWidth="1"/>
    <col min="774" max="774" width="14.88671875" style="220" customWidth="1"/>
    <col min="775" max="775" width="18.109375" style="220" bestFit="1" customWidth="1"/>
    <col min="776" max="776" width="16.88671875" style="220" customWidth="1"/>
    <col min="777" max="777" width="14.109375" style="220" customWidth="1"/>
    <col min="778" max="778" width="11.44140625" style="220"/>
    <col min="779" max="779" width="18.33203125" style="220" customWidth="1"/>
    <col min="780" max="780" width="12.44140625" style="220" customWidth="1"/>
    <col min="781" max="781" width="20" style="220" customWidth="1"/>
    <col min="782" max="1025" width="11.44140625" style="220"/>
    <col min="1026" max="1026" width="20.33203125" style="220" customWidth="1"/>
    <col min="1027" max="1027" width="31.109375" style="220" customWidth="1"/>
    <col min="1028" max="1028" width="15" style="220" customWidth="1"/>
    <col min="1029" max="1029" width="14.44140625" style="220" customWidth="1"/>
    <col min="1030" max="1030" width="14.88671875" style="220" customWidth="1"/>
    <col min="1031" max="1031" width="18.109375" style="220" bestFit="1" customWidth="1"/>
    <col min="1032" max="1032" width="16.88671875" style="220" customWidth="1"/>
    <col min="1033" max="1033" width="14.109375" style="220" customWidth="1"/>
    <col min="1034" max="1034" width="11.44140625" style="220"/>
    <col min="1035" max="1035" width="18.33203125" style="220" customWidth="1"/>
    <col min="1036" max="1036" width="12.44140625" style="220" customWidth="1"/>
    <col min="1037" max="1037" width="20" style="220" customWidth="1"/>
    <col min="1038" max="1281" width="11.44140625" style="220"/>
    <col min="1282" max="1282" width="20.33203125" style="220" customWidth="1"/>
    <col min="1283" max="1283" width="31.109375" style="220" customWidth="1"/>
    <col min="1284" max="1284" width="15" style="220" customWidth="1"/>
    <col min="1285" max="1285" width="14.44140625" style="220" customWidth="1"/>
    <col min="1286" max="1286" width="14.88671875" style="220" customWidth="1"/>
    <col min="1287" max="1287" width="18.109375" style="220" bestFit="1" customWidth="1"/>
    <col min="1288" max="1288" width="16.88671875" style="220" customWidth="1"/>
    <col min="1289" max="1289" width="14.109375" style="220" customWidth="1"/>
    <col min="1290" max="1290" width="11.44140625" style="220"/>
    <col min="1291" max="1291" width="18.33203125" style="220" customWidth="1"/>
    <col min="1292" max="1292" width="12.44140625" style="220" customWidth="1"/>
    <col min="1293" max="1293" width="20" style="220" customWidth="1"/>
    <col min="1294" max="1537" width="11.44140625" style="220"/>
    <col min="1538" max="1538" width="20.33203125" style="220" customWidth="1"/>
    <col min="1539" max="1539" width="31.109375" style="220" customWidth="1"/>
    <col min="1540" max="1540" width="15" style="220" customWidth="1"/>
    <col min="1541" max="1541" width="14.44140625" style="220" customWidth="1"/>
    <col min="1542" max="1542" width="14.88671875" style="220" customWidth="1"/>
    <col min="1543" max="1543" width="18.109375" style="220" bestFit="1" customWidth="1"/>
    <col min="1544" max="1544" width="16.88671875" style="220" customWidth="1"/>
    <col min="1545" max="1545" width="14.109375" style="220" customWidth="1"/>
    <col min="1546" max="1546" width="11.44140625" style="220"/>
    <col min="1547" max="1547" width="18.33203125" style="220" customWidth="1"/>
    <col min="1548" max="1548" width="12.44140625" style="220" customWidth="1"/>
    <col min="1549" max="1549" width="20" style="220" customWidth="1"/>
    <col min="1550" max="1793" width="11.44140625" style="220"/>
    <col min="1794" max="1794" width="20.33203125" style="220" customWidth="1"/>
    <col min="1795" max="1795" width="31.109375" style="220" customWidth="1"/>
    <col min="1796" max="1796" width="15" style="220" customWidth="1"/>
    <col min="1797" max="1797" width="14.44140625" style="220" customWidth="1"/>
    <col min="1798" max="1798" width="14.88671875" style="220" customWidth="1"/>
    <col min="1799" max="1799" width="18.109375" style="220" bestFit="1" customWidth="1"/>
    <col min="1800" max="1800" width="16.88671875" style="220" customWidth="1"/>
    <col min="1801" max="1801" width="14.109375" style="220" customWidth="1"/>
    <col min="1802" max="1802" width="11.44140625" style="220"/>
    <col min="1803" max="1803" width="18.33203125" style="220" customWidth="1"/>
    <col min="1804" max="1804" width="12.44140625" style="220" customWidth="1"/>
    <col min="1805" max="1805" width="20" style="220" customWidth="1"/>
    <col min="1806" max="2049" width="11.44140625" style="220"/>
    <col min="2050" max="2050" width="20.33203125" style="220" customWidth="1"/>
    <col min="2051" max="2051" width="31.109375" style="220" customWidth="1"/>
    <col min="2052" max="2052" width="15" style="220" customWidth="1"/>
    <col min="2053" max="2053" width="14.44140625" style="220" customWidth="1"/>
    <col min="2054" max="2054" width="14.88671875" style="220" customWidth="1"/>
    <col min="2055" max="2055" width="18.109375" style="220" bestFit="1" customWidth="1"/>
    <col min="2056" max="2056" width="16.88671875" style="220" customWidth="1"/>
    <col min="2057" max="2057" width="14.109375" style="220" customWidth="1"/>
    <col min="2058" max="2058" width="11.44140625" style="220"/>
    <col min="2059" max="2059" width="18.33203125" style="220" customWidth="1"/>
    <col min="2060" max="2060" width="12.44140625" style="220" customWidth="1"/>
    <col min="2061" max="2061" width="20" style="220" customWidth="1"/>
    <col min="2062" max="2305" width="11.44140625" style="220"/>
    <col min="2306" max="2306" width="20.33203125" style="220" customWidth="1"/>
    <col min="2307" max="2307" width="31.109375" style="220" customWidth="1"/>
    <col min="2308" max="2308" width="15" style="220" customWidth="1"/>
    <col min="2309" max="2309" width="14.44140625" style="220" customWidth="1"/>
    <col min="2310" max="2310" width="14.88671875" style="220" customWidth="1"/>
    <col min="2311" max="2311" width="18.109375" style="220" bestFit="1" customWidth="1"/>
    <col min="2312" max="2312" width="16.88671875" style="220" customWidth="1"/>
    <col min="2313" max="2313" width="14.109375" style="220" customWidth="1"/>
    <col min="2314" max="2314" width="11.44140625" style="220"/>
    <col min="2315" max="2315" width="18.33203125" style="220" customWidth="1"/>
    <col min="2316" max="2316" width="12.44140625" style="220" customWidth="1"/>
    <col min="2317" max="2317" width="20" style="220" customWidth="1"/>
    <col min="2318" max="2561" width="11.44140625" style="220"/>
    <col min="2562" max="2562" width="20.33203125" style="220" customWidth="1"/>
    <col min="2563" max="2563" width="31.109375" style="220" customWidth="1"/>
    <col min="2564" max="2564" width="15" style="220" customWidth="1"/>
    <col min="2565" max="2565" width="14.44140625" style="220" customWidth="1"/>
    <col min="2566" max="2566" width="14.88671875" style="220" customWidth="1"/>
    <col min="2567" max="2567" width="18.109375" style="220" bestFit="1" customWidth="1"/>
    <col min="2568" max="2568" width="16.88671875" style="220" customWidth="1"/>
    <col min="2569" max="2569" width="14.109375" style="220" customWidth="1"/>
    <col min="2570" max="2570" width="11.44140625" style="220"/>
    <col min="2571" max="2571" width="18.33203125" style="220" customWidth="1"/>
    <col min="2572" max="2572" width="12.44140625" style="220" customWidth="1"/>
    <col min="2573" max="2573" width="20" style="220" customWidth="1"/>
    <col min="2574" max="2817" width="11.44140625" style="220"/>
    <col min="2818" max="2818" width="20.33203125" style="220" customWidth="1"/>
    <col min="2819" max="2819" width="31.109375" style="220" customWidth="1"/>
    <col min="2820" max="2820" width="15" style="220" customWidth="1"/>
    <col min="2821" max="2821" width="14.44140625" style="220" customWidth="1"/>
    <col min="2822" max="2822" width="14.88671875" style="220" customWidth="1"/>
    <col min="2823" max="2823" width="18.109375" style="220" bestFit="1" customWidth="1"/>
    <col min="2824" max="2824" width="16.88671875" style="220" customWidth="1"/>
    <col min="2825" max="2825" width="14.109375" style="220" customWidth="1"/>
    <col min="2826" max="2826" width="11.44140625" style="220"/>
    <col min="2827" max="2827" width="18.33203125" style="220" customWidth="1"/>
    <col min="2828" max="2828" width="12.44140625" style="220" customWidth="1"/>
    <col min="2829" max="2829" width="20" style="220" customWidth="1"/>
    <col min="2830" max="3073" width="11.44140625" style="220"/>
    <col min="3074" max="3074" width="20.33203125" style="220" customWidth="1"/>
    <col min="3075" max="3075" width="31.109375" style="220" customWidth="1"/>
    <col min="3076" max="3076" width="15" style="220" customWidth="1"/>
    <col min="3077" max="3077" width="14.44140625" style="220" customWidth="1"/>
    <col min="3078" max="3078" width="14.88671875" style="220" customWidth="1"/>
    <col min="3079" max="3079" width="18.109375" style="220" bestFit="1" customWidth="1"/>
    <col min="3080" max="3080" width="16.88671875" style="220" customWidth="1"/>
    <col min="3081" max="3081" width="14.109375" style="220" customWidth="1"/>
    <col min="3082" max="3082" width="11.44140625" style="220"/>
    <col min="3083" max="3083" width="18.33203125" style="220" customWidth="1"/>
    <col min="3084" max="3084" width="12.44140625" style="220" customWidth="1"/>
    <col min="3085" max="3085" width="20" style="220" customWidth="1"/>
    <col min="3086" max="3329" width="11.44140625" style="220"/>
    <col min="3330" max="3330" width="20.33203125" style="220" customWidth="1"/>
    <col min="3331" max="3331" width="31.109375" style="220" customWidth="1"/>
    <col min="3332" max="3332" width="15" style="220" customWidth="1"/>
    <col min="3333" max="3333" width="14.44140625" style="220" customWidth="1"/>
    <col min="3334" max="3334" width="14.88671875" style="220" customWidth="1"/>
    <col min="3335" max="3335" width="18.109375" style="220" bestFit="1" customWidth="1"/>
    <col min="3336" max="3336" width="16.88671875" style="220" customWidth="1"/>
    <col min="3337" max="3337" width="14.109375" style="220" customWidth="1"/>
    <col min="3338" max="3338" width="11.44140625" style="220"/>
    <col min="3339" max="3339" width="18.33203125" style="220" customWidth="1"/>
    <col min="3340" max="3340" width="12.44140625" style="220" customWidth="1"/>
    <col min="3341" max="3341" width="20" style="220" customWidth="1"/>
    <col min="3342" max="3585" width="11.44140625" style="220"/>
    <col min="3586" max="3586" width="20.33203125" style="220" customWidth="1"/>
    <col min="3587" max="3587" width="31.109375" style="220" customWidth="1"/>
    <col min="3588" max="3588" width="15" style="220" customWidth="1"/>
    <col min="3589" max="3589" width="14.44140625" style="220" customWidth="1"/>
    <col min="3590" max="3590" width="14.88671875" style="220" customWidth="1"/>
    <col min="3591" max="3591" width="18.109375" style="220" bestFit="1" customWidth="1"/>
    <col min="3592" max="3592" width="16.88671875" style="220" customWidth="1"/>
    <col min="3593" max="3593" width="14.109375" style="220" customWidth="1"/>
    <col min="3594" max="3594" width="11.44140625" style="220"/>
    <col min="3595" max="3595" width="18.33203125" style="220" customWidth="1"/>
    <col min="3596" max="3596" width="12.44140625" style="220" customWidth="1"/>
    <col min="3597" max="3597" width="20" style="220" customWidth="1"/>
    <col min="3598" max="3841" width="11.44140625" style="220"/>
    <col min="3842" max="3842" width="20.33203125" style="220" customWidth="1"/>
    <col min="3843" max="3843" width="31.109375" style="220" customWidth="1"/>
    <col min="3844" max="3844" width="15" style="220" customWidth="1"/>
    <col min="3845" max="3845" width="14.44140625" style="220" customWidth="1"/>
    <col min="3846" max="3846" width="14.88671875" style="220" customWidth="1"/>
    <col min="3847" max="3847" width="18.109375" style="220" bestFit="1" customWidth="1"/>
    <col min="3848" max="3848" width="16.88671875" style="220" customWidth="1"/>
    <col min="3849" max="3849" width="14.109375" style="220" customWidth="1"/>
    <col min="3850" max="3850" width="11.44140625" style="220"/>
    <col min="3851" max="3851" width="18.33203125" style="220" customWidth="1"/>
    <col min="3852" max="3852" width="12.44140625" style="220" customWidth="1"/>
    <col min="3853" max="3853" width="20" style="220" customWidth="1"/>
    <col min="3854" max="4097" width="11.44140625" style="220"/>
    <col min="4098" max="4098" width="20.33203125" style="220" customWidth="1"/>
    <col min="4099" max="4099" width="31.109375" style="220" customWidth="1"/>
    <col min="4100" max="4100" width="15" style="220" customWidth="1"/>
    <col min="4101" max="4101" width="14.44140625" style="220" customWidth="1"/>
    <col min="4102" max="4102" width="14.88671875" style="220" customWidth="1"/>
    <col min="4103" max="4103" width="18.109375" style="220" bestFit="1" customWidth="1"/>
    <col min="4104" max="4104" width="16.88671875" style="220" customWidth="1"/>
    <col min="4105" max="4105" width="14.109375" style="220" customWidth="1"/>
    <col min="4106" max="4106" width="11.44140625" style="220"/>
    <col min="4107" max="4107" width="18.33203125" style="220" customWidth="1"/>
    <col min="4108" max="4108" width="12.44140625" style="220" customWidth="1"/>
    <col min="4109" max="4109" width="20" style="220" customWidth="1"/>
    <col min="4110" max="4353" width="11.44140625" style="220"/>
    <col min="4354" max="4354" width="20.33203125" style="220" customWidth="1"/>
    <col min="4355" max="4355" width="31.109375" style="220" customWidth="1"/>
    <col min="4356" max="4356" width="15" style="220" customWidth="1"/>
    <col min="4357" max="4357" width="14.44140625" style="220" customWidth="1"/>
    <col min="4358" max="4358" width="14.88671875" style="220" customWidth="1"/>
    <col min="4359" max="4359" width="18.109375" style="220" bestFit="1" customWidth="1"/>
    <col min="4360" max="4360" width="16.88671875" style="220" customWidth="1"/>
    <col min="4361" max="4361" width="14.109375" style="220" customWidth="1"/>
    <col min="4362" max="4362" width="11.44140625" style="220"/>
    <col min="4363" max="4363" width="18.33203125" style="220" customWidth="1"/>
    <col min="4364" max="4364" width="12.44140625" style="220" customWidth="1"/>
    <col min="4365" max="4365" width="20" style="220" customWidth="1"/>
    <col min="4366" max="4609" width="11.44140625" style="220"/>
    <col min="4610" max="4610" width="20.33203125" style="220" customWidth="1"/>
    <col min="4611" max="4611" width="31.109375" style="220" customWidth="1"/>
    <col min="4612" max="4612" width="15" style="220" customWidth="1"/>
    <col min="4613" max="4613" width="14.44140625" style="220" customWidth="1"/>
    <col min="4614" max="4614" width="14.88671875" style="220" customWidth="1"/>
    <col min="4615" max="4615" width="18.109375" style="220" bestFit="1" customWidth="1"/>
    <col min="4616" max="4616" width="16.88671875" style="220" customWidth="1"/>
    <col min="4617" max="4617" width="14.109375" style="220" customWidth="1"/>
    <col min="4618" max="4618" width="11.44140625" style="220"/>
    <col min="4619" max="4619" width="18.33203125" style="220" customWidth="1"/>
    <col min="4620" max="4620" width="12.44140625" style="220" customWidth="1"/>
    <col min="4621" max="4621" width="20" style="220" customWidth="1"/>
    <col min="4622" max="4865" width="11.44140625" style="220"/>
    <col min="4866" max="4866" width="20.33203125" style="220" customWidth="1"/>
    <col min="4867" max="4867" width="31.109375" style="220" customWidth="1"/>
    <col min="4868" max="4868" width="15" style="220" customWidth="1"/>
    <col min="4869" max="4869" width="14.44140625" style="220" customWidth="1"/>
    <col min="4870" max="4870" width="14.88671875" style="220" customWidth="1"/>
    <col min="4871" max="4871" width="18.109375" style="220" bestFit="1" customWidth="1"/>
    <col min="4872" max="4872" width="16.88671875" style="220" customWidth="1"/>
    <col min="4873" max="4873" width="14.109375" style="220" customWidth="1"/>
    <col min="4874" max="4874" width="11.44140625" style="220"/>
    <col min="4875" max="4875" width="18.33203125" style="220" customWidth="1"/>
    <col min="4876" max="4876" width="12.44140625" style="220" customWidth="1"/>
    <col min="4877" max="4877" width="20" style="220" customWidth="1"/>
    <col min="4878" max="5121" width="11.44140625" style="220"/>
    <col min="5122" max="5122" width="20.33203125" style="220" customWidth="1"/>
    <col min="5123" max="5123" width="31.109375" style="220" customWidth="1"/>
    <col min="5124" max="5124" width="15" style="220" customWidth="1"/>
    <col min="5125" max="5125" width="14.44140625" style="220" customWidth="1"/>
    <col min="5126" max="5126" width="14.88671875" style="220" customWidth="1"/>
    <col min="5127" max="5127" width="18.109375" style="220" bestFit="1" customWidth="1"/>
    <col min="5128" max="5128" width="16.88671875" style="220" customWidth="1"/>
    <col min="5129" max="5129" width="14.109375" style="220" customWidth="1"/>
    <col min="5130" max="5130" width="11.44140625" style="220"/>
    <col min="5131" max="5131" width="18.33203125" style="220" customWidth="1"/>
    <col min="5132" max="5132" width="12.44140625" style="220" customWidth="1"/>
    <col min="5133" max="5133" width="20" style="220" customWidth="1"/>
    <col min="5134" max="5377" width="11.44140625" style="220"/>
    <col min="5378" max="5378" width="20.33203125" style="220" customWidth="1"/>
    <col min="5379" max="5379" width="31.109375" style="220" customWidth="1"/>
    <col min="5380" max="5380" width="15" style="220" customWidth="1"/>
    <col min="5381" max="5381" width="14.44140625" style="220" customWidth="1"/>
    <col min="5382" max="5382" width="14.88671875" style="220" customWidth="1"/>
    <col min="5383" max="5383" width="18.109375" style="220" bestFit="1" customWidth="1"/>
    <col min="5384" max="5384" width="16.88671875" style="220" customWidth="1"/>
    <col min="5385" max="5385" width="14.109375" style="220" customWidth="1"/>
    <col min="5386" max="5386" width="11.44140625" style="220"/>
    <col min="5387" max="5387" width="18.33203125" style="220" customWidth="1"/>
    <col min="5388" max="5388" width="12.44140625" style="220" customWidth="1"/>
    <col min="5389" max="5389" width="20" style="220" customWidth="1"/>
    <col min="5390" max="5633" width="11.44140625" style="220"/>
    <col min="5634" max="5634" width="20.33203125" style="220" customWidth="1"/>
    <col min="5635" max="5635" width="31.109375" style="220" customWidth="1"/>
    <col min="5636" max="5636" width="15" style="220" customWidth="1"/>
    <col min="5637" max="5637" width="14.44140625" style="220" customWidth="1"/>
    <col min="5638" max="5638" width="14.88671875" style="220" customWidth="1"/>
    <col min="5639" max="5639" width="18.109375" style="220" bestFit="1" customWidth="1"/>
    <col min="5640" max="5640" width="16.88671875" style="220" customWidth="1"/>
    <col min="5641" max="5641" width="14.109375" style="220" customWidth="1"/>
    <col min="5642" max="5642" width="11.44140625" style="220"/>
    <col min="5643" max="5643" width="18.33203125" style="220" customWidth="1"/>
    <col min="5644" max="5644" width="12.44140625" style="220" customWidth="1"/>
    <col min="5645" max="5645" width="20" style="220" customWidth="1"/>
    <col min="5646" max="5889" width="11.44140625" style="220"/>
    <col min="5890" max="5890" width="20.33203125" style="220" customWidth="1"/>
    <col min="5891" max="5891" width="31.109375" style="220" customWidth="1"/>
    <col min="5892" max="5892" width="15" style="220" customWidth="1"/>
    <col min="5893" max="5893" width="14.44140625" style="220" customWidth="1"/>
    <col min="5894" max="5894" width="14.88671875" style="220" customWidth="1"/>
    <col min="5895" max="5895" width="18.109375" style="220" bestFit="1" customWidth="1"/>
    <col min="5896" max="5896" width="16.88671875" style="220" customWidth="1"/>
    <col min="5897" max="5897" width="14.109375" style="220" customWidth="1"/>
    <col min="5898" max="5898" width="11.44140625" style="220"/>
    <col min="5899" max="5899" width="18.33203125" style="220" customWidth="1"/>
    <col min="5900" max="5900" width="12.44140625" style="220" customWidth="1"/>
    <col min="5901" max="5901" width="20" style="220" customWidth="1"/>
    <col min="5902" max="6145" width="11.44140625" style="220"/>
    <col min="6146" max="6146" width="20.33203125" style="220" customWidth="1"/>
    <col min="6147" max="6147" width="31.109375" style="220" customWidth="1"/>
    <col min="6148" max="6148" width="15" style="220" customWidth="1"/>
    <col min="6149" max="6149" width="14.44140625" style="220" customWidth="1"/>
    <col min="6150" max="6150" width="14.88671875" style="220" customWidth="1"/>
    <col min="6151" max="6151" width="18.109375" style="220" bestFit="1" customWidth="1"/>
    <col min="6152" max="6152" width="16.88671875" style="220" customWidth="1"/>
    <col min="6153" max="6153" width="14.109375" style="220" customWidth="1"/>
    <col min="6154" max="6154" width="11.44140625" style="220"/>
    <col min="6155" max="6155" width="18.33203125" style="220" customWidth="1"/>
    <col min="6156" max="6156" width="12.44140625" style="220" customWidth="1"/>
    <col min="6157" max="6157" width="20" style="220" customWidth="1"/>
    <col min="6158" max="6401" width="11.44140625" style="220"/>
    <col min="6402" max="6402" width="20.33203125" style="220" customWidth="1"/>
    <col min="6403" max="6403" width="31.109375" style="220" customWidth="1"/>
    <col min="6404" max="6404" width="15" style="220" customWidth="1"/>
    <col min="6405" max="6405" width="14.44140625" style="220" customWidth="1"/>
    <col min="6406" max="6406" width="14.88671875" style="220" customWidth="1"/>
    <col min="6407" max="6407" width="18.109375" style="220" bestFit="1" customWidth="1"/>
    <col min="6408" max="6408" width="16.88671875" style="220" customWidth="1"/>
    <col min="6409" max="6409" width="14.109375" style="220" customWidth="1"/>
    <col min="6410" max="6410" width="11.44140625" style="220"/>
    <col min="6411" max="6411" width="18.33203125" style="220" customWidth="1"/>
    <col min="6412" max="6412" width="12.44140625" style="220" customWidth="1"/>
    <col min="6413" max="6413" width="20" style="220" customWidth="1"/>
    <col min="6414" max="6657" width="11.44140625" style="220"/>
    <col min="6658" max="6658" width="20.33203125" style="220" customWidth="1"/>
    <col min="6659" max="6659" width="31.109375" style="220" customWidth="1"/>
    <col min="6660" max="6660" width="15" style="220" customWidth="1"/>
    <col min="6661" max="6661" width="14.44140625" style="220" customWidth="1"/>
    <col min="6662" max="6662" width="14.88671875" style="220" customWidth="1"/>
    <col min="6663" max="6663" width="18.109375" style="220" bestFit="1" customWidth="1"/>
    <col min="6664" max="6664" width="16.88671875" style="220" customWidth="1"/>
    <col min="6665" max="6665" width="14.109375" style="220" customWidth="1"/>
    <col min="6666" max="6666" width="11.44140625" style="220"/>
    <col min="6667" max="6667" width="18.33203125" style="220" customWidth="1"/>
    <col min="6668" max="6668" width="12.44140625" style="220" customWidth="1"/>
    <col min="6669" max="6669" width="20" style="220" customWidth="1"/>
    <col min="6670" max="6913" width="11.44140625" style="220"/>
    <col min="6914" max="6914" width="20.33203125" style="220" customWidth="1"/>
    <col min="6915" max="6915" width="31.109375" style="220" customWidth="1"/>
    <col min="6916" max="6916" width="15" style="220" customWidth="1"/>
    <col min="6917" max="6917" width="14.44140625" style="220" customWidth="1"/>
    <col min="6918" max="6918" width="14.88671875" style="220" customWidth="1"/>
    <col min="6919" max="6919" width="18.109375" style="220" bestFit="1" customWidth="1"/>
    <col min="6920" max="6920" width="16.88671875" style="220" customWidth="1"/>
    <col min="6921" max="6921" width="14.109375" style="220" customWidth="1"/>
    <col min="6922" max="6922" width="11.44140625" style="220"/>
    <col min="6923" max="6923" width="18.33203125" style="220" customWidth="1"/>
    <col min="6924" max="6924" width="12.44140625" style="220" customWidth="1"/>
    <col min="6925" max="6925" width="20" style="220" customWidth="1"/>
    <col min="6926" max="7169" width="11.44140625" style="220"/>
    <col min="7170" max="7170" width="20.33203125" style="220" customWidth="1"/>
    <col min="7171" max="7171" width="31.109375" style="220" customWidth="1"/>
    <col min="7172" max="7172" width="15" style="220" customWidth="1"/>
    <col min="7173" max="7173" width="14.44140625" style="220" customWidth="1"/>
    <col min="7174" max="7174" width="14.88671875" style="220" customWidth="1"/>
    <col min="7175" max="7175" width="18.109375" style="220" bestFit="1" customWidth="1"/>
    <col min="7176" max="7176" width="16.88671875" style="220" customWidth="1"/>
    <col min="7177" max="7177" width="14.109375" style="220" customWidth="1"/>
    <col min="7178" max="7178" width="11.44140625" style="220"/>
    <col min="7179" max="7179" width="18.33203125" style="220" customWidth="1"/>
    <col min="7180" max="7180" width="12.44140625" style="220" customWidth="1"/>
    <col min="7181" max="7181" width="20" style="220" customWidth="1"/>
    <col min="7182" max="7425" width="11.44140625" style="220"/>
    <col min="7426" max="7426" width="20.33203125" style="220" customWidth="1"/>
    <col min="7427" max="7427" width="31.109375" style="220" customWidth="1"/>
    <col min="7428" max="7428" width="15" style="220" customWidth="1"/>
    <col min="7429" max="7429" width="14.44140625" style="220" customWidth="1"/>
    <col min="7430" max="7430" width="14.88671875" style="220" customWidth="1"/>
    <col min="7431" max="7431" width="18.109375" style="220" bestFit="1" customWidth="1"/>
    <col min="7432" max="7432" width="16.88671875" style="220" customWidth="1"/>
    <col min="7433" max="7433" width="14.109375" style="220" customWidth="1"/>
    <col min="7434" max="7434" width="11.44140625" style="220"/>
    <col min="7435" max="7435" width="18.33203125" style="220" customWidth="1"/>
    <col min="7436" max="7436" width="12.44140625" style="220" customWidth="1"/>
    <col min="7437" max="7437" width="20" style="220" customWidth="1"/>
    <col min="7438" max="7681" width="11.44140625" style="220"/>
    <col min="7682" max="7682" width="20.33203125" style="220" customWidth="1"/>
    <col min="7683" max="7683" width="31.109375" style="220" customWidth="1"/>
    <col min="7684" max="7684" width="15" style="220" customWidth="1"/>
    <col min="7685" max="7685" width="14.44140625" style="220" customWidth="1"/>
    <col min="7686" max="7686" width="14.88671875" style="220" customWidth="1"/>
    <col min="7687" max="7687" width="18.109375" style="220" bestFit="1" customWidth="1"/>
    <col min="7688" max="7688" width="16.88671875" style="220" customWidth="1"/>
    <col min="7689" max="7689" width="14.109375" style="220" customWidth="1"/>
    <col min="7690" max="7690" width="11.44140625" style="220"/>
    <col min="7691" max="7691" width="18.33203125" style="220" customWidth="1"/>
    <col min="7692" max="7692" width="12.44140625" style="220" customWidth="1"/>
    <col min="7693" max="7693" width="20" style="220" customWidth="1"/>
    <col min="7694" max="7937" width="11.44140625" style="220"/>
    <col min="7938" max="7938" width="20.33203125" style="220" customWidth="1"/>
    <col min="7939" max="7939" width="31.109375" style="220" customWidth="1"/>
    <col min="7940" max="7940" width="15" style="220" customWidth="1"/>
    <col min="7941" max="7941" width="14.44140625" style="220" customWidth="1"/>
    <col min="7942" max="7942" width="14.88671875" style="220" customWidth="1"/>
    <col min="7943" max="7943" width="18.109375" style="220" bestFit="1" customWidth="1"/>
    <col min="7944" max="7944" width="16.88671875" style="220" customWidth="1"/>
    <col min="7945" max="7945" width="14.109375" style="220" customWidth="1"/>
    <col min="7946" max="7946" width="11.44140625" style="220"/>
    <col min="7947" max="7947" width="18.33203125" style="220" customWidth="1"/>
    <col min="7948" max="7948" width="12.44140625" style="220" customWidth="1"/>
    <col min="7949" max="7949" width="20" style="220" customWidth="1"/>
    <col min="7950" max="8193" width="11.44140625" style="220"/>
    <col min="8194" max="8194" width="20.33203125" style="220" customWidth="1"/>
    <col min="8195" max="8195" width="31.109375" style="220" customWidth="1"/>
    <col min="8196" max="8196" width="15" style="220" customWidth="1"/>
    <col min="8197" max="8197" width="14.44140625" style="220" customWidth="1"/>
    <col min="8198" max="8198" width="14.88671875" style="220" customWidth="1"/>
    <col min="8199" max="8199" width="18.109375" style="220" bestFit="1" customWidth="1"/>
    <col min="8200" max="8200" width="16.88671875" style="220" customWidth="1"/>
    <col min="8201" max="8201" width="14.109375" style="220" customWidth="1"/>
    <col min="8202" max="8202" width="11.44140625" style="220"/>
    <col min="8203" max="8203" width="18.33203125" style="220" customWidth="1"/>
    <col min="8204" max="8204" width="12.44140625" style="220" customWidth="1"/>
    <col min="8205" max="8205" width="20" style="220" customWidth="1"/>
    <col min="8206" max="8449" width="11.44140625" style="220"/>
    <col min="8450" max="8450" width="20.33203125" style="220" customWidth="1"/>
    <col min="8451" max="8451" width="31.109375" style="220" customWidth="1"/>
    <col min="8452" max="8452" width="15" style="220" customWidth="1"/>
    <col min="8453" max="8453" width="14.44140625" style="220" customWidth="1"/>
    <col min="8454" max="8454" width="14.88671875" style="220" customWidth="1"/>
    <col min="8455" max="8455" width="18.109375" style="220" bestFit="1" customWidth="1"/>
    <col min="8456" max="8456" width="16.88671875" style="220" customWidth="1"/>
    <col min="8457" max="8457" width="14.109375" style="220" customWidth="1"/>
    <col min="8458" max="8458" width="11.44140625" style="220"/>
    <col min="8459" max="8459" width="18.33203125" style="220" customWidth="1"/>
    <col min="8460" max="8460" width="12.44140625" style="220" customWidth="1"/>
    <col min="8461" max="8461" width="20" style="220" customWidth="1"/>
    <col min="8462" max="8705" width="11.44140625" style="220"/>
    <col min="8706" max="8706" width="20.33203125" style="220" customWidth="1"/>
    <col min="8707" max="8707" width="31.109375" style="220" customWidth="1"/>
    <col min="8708" max="8708" width="15" style="220" customWidth="1"/>
    <col min="8709" max="8709" width="14.44140625" style="220" customWidth="1"/>
    <col min="8710" max="8710" width="14.88671875" style="220" customWidth="1"/>
    <col min="8711" max="8711" width="18.109375" style="220" bestFit="1" customWidth="1"/>
    <col min="8712" max="8712" width="16.88671875" style="220" customWidth="1"/>
    <col min="8713" max="8713" width="14.109375" style="220" customWidth="1"/>
    <col min="8714" max="8714" width="11.44140625" style="220"/>
    <col min="8715" max="8715" width="18.33203125" style="220" customWidth="1"/>
    <col min="8716" max="8716" width="12.44140625" style="220" customWidth="1"/>
    <col min="8717" max="8717" width="20" style="220" customWidth="1"/>
    <col min="8718" max="8961" width="11.44140625" style="220"/>
    <col min="8962" max="8962" width="20.33203125" style="220" customWidth="1"/>
    <col min="8963" max="8963" width="31.109375" style="220" customWidth="1"/>
    <col min="8964" max="8964" width="15" style="220" customWidth="1"/>
    <col min="8965" max="8965" width="14.44140625" style="220" customWidth="1"/>
    <col min="8966" max="8966" width="14.88671875" style="220" customWidth="1"/>
    <col min="8967" max="8967" width="18.109375" style="220" bestFit="1" customWidth="1"/>
    <col min="8968" max="8968" width="16.88671875" style="220" customWidth="1"/>
    <col min="8969" max="8969" width="14.109375" style="220" customWidth="1"/>
    <col min="8970" max="8970" width="11.44140625" style="220"/>
    <col min="8971" max="8971" width="18.33203125" style="220" customWidth="1"/>
    <col min="8972" max="8972" width="12.44140625" style="220" customWidth="1"/>
    <col min="8973" max="8973" width="20" style="220" customWidth="1"/>
    <col min="8974" max="9217" width="11.44140625" style="220"/>
    <col min="9218" max="9218" width="20.33203125" style="220" customWidth="1"/>
    <col min="9219" max="9219" width="31.109375" style="220" customWidth="1"/>
    <col min="9220" max="9220" width="15" style="220" customWidth="1"/>
    <col min="9221" max="9221" width="14.44140625" style="220" customWidth="1"/>
    <col min="9222" max="9222" width="14.88671875" style="220" customWidth="1"/>
    <col min="9223" max="9223" width="18.109375" style="220" bestFit="1" customWidth="1"/>
    <col min="9224" max="9224" width="16.88671875" style="220" customWidth="1"/>
    <col min="9225" max="9225" width="14.109375" style="220" customWidth="1"/>
    <col min="9226" max="9226" width="11.44140625" style="220"/>
    <col min="9227" max="9227" width="18.33203125" style="220" customWidth="1"/>
    <col min="9228" max="9228" width="12.44140625" style="220" customWidth="1"/>
    <col min="9229" max="9229" width="20" style="220" customWidth="1"/>
    <col min="9230" max="9473" width="11.44140625" style="220"/>
    <col min="9474" max="9474" width="20.33203125" style="220" customWidth="1"/>
    <col min="9475" max="9475" width="31.109375" style="220" customWidth="1"/>
    <col min="9476" max="9476" width="15" style="220" customWidth="1"/>
    <col min="9477" max="9477" width="14.44140625" style="220" customWidth="1"/>
    <col min="9478" max="9478" width="14.88671875" style="220" customWidth="1"/>
    <col min="9479" max="9479" width="18.109375" style="220" bestFit="1" customWidth="1"/>
    <col min="9480" max="9480" width="16.88671875" style="220" customWidth="1"/>
    <col min="9481" max="9481" width="14.109375" style="220" customWidth="1"/>
    <col min="9482" max="9482" width="11.44140625" style="220"/>
    <col min="9483" max="9483" width="18.33203125" style="220" customWidth="1"/>
    <col min="9484" max="9484" width="12.44140625" style="220" customWidth="1"/>
    <col min="9485" max="9485" width="20" style="220" customWidth="1"/>
    <col min="9486" max="9729" width="11.44140625" style="220"/>
    <col min="9730" max="9730" width="20.33203125" style="220" customWidth="1"/>
    <col min="9731" max="9731" width="31.109375" style="220" customWidth="1"/>
    <col min="9732" max="9732" width="15" style="220" customWidth="1"/>
    <col min="9733" max="9733" width="14.44140625" style="220" customWidth="1"/>
    <col min="9734" max="9734" width="14.88671875" style="220" customWidth="1"/>
    <col min="9735" max="9735" width="18.109375" style="220" bestFit="1" customWidth="1"/>
    <col min="9736" max="9736" width="16.88671875" style="220" customWidth="1"/>
    <col min="9737" max="9737" width="14.109375" style="220" customWidth="1"/>
    <col min="9738" max="9738" width="11.44140625" style="220"/>
    <col min="9739" max="9739" width="18.33203125" style="220" customWidth="1"/>
    <col min="9740" max="9740" width="12.44140625" style="220" customWidth="1"/>
    <col min="9741" max="9741" width="20" style="220" customWidth="1"/>
    <col min="9742" max="9985" width="11.44140625" style="220"/>
    <col min="9986" max="9986" width="20.33203125" style="220" customWidth="1"/>
    <col min="9987" max="9987" width="31.109375" style="220" customWidth="1"/>
    <col min="9988" max="9988" width="15" style="220" customWidth="1"/>
    <col min="9989" max="9989" width="14.44140625" style="220" customWidth="1"/>
    <col min="9990" max="9990" width="14.88671875" style="220" customWidth="1"/>
    <col min="9991" max="9991" width="18.109375" style="220" bestFit="1" customWidth="1"/>
    <col min="9992" max="9992" width="16.88671875" style="220" customWidth="1"/>
    <col min="9993" max="9993" width="14.109375" style="220" customWidth="1"/>
    <col min="9994" max="9994" width="11.44140625" style="220"/>
    <col min="9995" max="9995" width="18.33203125" style="220" customWidth="1"/>
    <col min="9996" max="9996" width="12.44140625" style="220" customWidth="1"/>
    <col min="9997" max="9997" width="20" style="220" customWidth="1"/>
    <col min="9998" max="10241" width="11.44140625" style="220"/>
    <col min="10242" max="10242" width="20.33203125" style="220" customWidth="1"/>
    <col min="10243" max="10243" width="31.109375" style="220" customWidth="1"/>
    <col min="10244" max="10244" width="15" style="220" customWidth="1"/>
    <col min="10245" max="10245" width="14.44140625" style="220" customWidth="1"/>
    <col min="10246" max="10246" width="14.88671875" style="220" customWidth="1"/>
    <col min="10247" max="10247" width="18.109375" style="220" bestFit="1" customWidth="1"/>
    <col min="10248" max="10248" width="16.88671875" style="220" customWidth="1"/>
    <col min="10249" max="10249" width="14.109375" style="220" customWidth="1"/>
    <col min="10250" max="10250" width="11.44140625" style="220"/>
    <col min="10251" max="10251" width="18.33203125" style="220" customWidth="1"/>
    <col min="10252" max="10252" width="12.44140625" style="220" customWidth="1"/>
    <col min="10253" max="10253" width="20" style="220" customWidth="1"/>
    <col min="10254" max="10497" width="11.44140625" style="220"/>
    <col min="10498" max="10498" width="20.33203125" style="220" customWidth="1"/>
    <col min="10499" max="10499" width="31.109375" style="220" customWidth="1"/>
    <col min="10500" max="10500" width="15" style="220" customWidth="1"/>
    <col min="10501" max="10501" width="14.44140625" style="220" customWidth="1"/>
    <col min="10502" max="10502" width="14.88671875" style="220" customWidth="1"/>
    <col min="10503" max="10503" width="18.109375" style="220" bestFit="1" customWidth="1"/>
    <col min="10504" max="10504" width="16.88671875" style="220" customWidth="1"/>
    <col min="10505" max="10505" width="14.109375" style="220" customWidth="1"/>
    <col min="10506" max="10506" width="11.44140625" style="220"/>
    <col min="10507" max="10507" width="18.33203125" style="220" customWidth="1"/>
    <col min="10508" max="10508" width="12.44140625" style="220" customWidth="1"/>
    <col min="10509" max="10509" width="20" style="220" customWidth="1"/>
    <col min="10510" max="10753" width="11.44140625" style="220"/>
    <col min="10754" max="10754" width="20.33203125" style="220" customWidth="1"/>
    <col min="10755" max="10755" width="31.109375" style="220" customWidth="1"/>
    <col min="10756" max="10756" width="15" style="220" customWidth="1"/>
    <col min="10757" max="10757" width="14.44140625" style="220" customWidth="1"/>
    <col min="10758" max="10758" width="14.88671875" style="220" customWidth="1"/>
    <col min="10759" max="10759" width="18.109375" style="220" bestFit="1" customWidth="1"/>
    <col min="10760" max="10760" width="16.88671875" style="220" customWidth="1"/>
    <col min="10761" max="10761" width="14.109375" style="220" customWidth="1"/>
    <col min="10762" max="10762" width="11.44140625" style="220"/>
    <col min="10763" max="10763" width="18.33203125" style="220" customWidth="1"/>
    <col min="10764" max="10764" width="12.44140625" style="220" customWidth="1"/>
    <col min="10765" max="10765" width="20" style="220" customWidth="1"/>
    <col min="10766" max="11009" width="11.44140625" style="220"/>
    <col min="11010" max="11010" width="20.33203125" style="220" customWidth="1"/>
    <col min="11011" max="11011" width="31.109375" style="220" customWidth="1"/>
    <col min="11012" max="11012" width="15" style="220" customWidth="1"/>
    <col min="11013" max="11013" width="14.44140625" style="220" customWidth="1"/>
    <col min="11014" max="11014" width="14.88671875" style="220" customWidth="1"/>
    <col min="11015" max="11015" width="18.109375" style="220" bestFit="1" customWidth="1"/>
    <col min="11016" max="11016" width="16.88671875" style="220" customWidth="1"/>
    <col min="11017" max="11017" width="14.109375" style="220" customWidth="1"/>
    <col min="11018" max="11018" width="11.44140625" style="220"/>
    <col min="11019" max="11019" width="18.33203125" style="220" customWidth="1"/>
    <col min="11020" max="11020" width="12.44140625" style="220" customWidth="1"/>
    <col min="11021" max="11021" width="20" style="220" customWidth="1"/>
    <col min="11022" max="11265" width="11.44140625" style="220"/>
    <col min="11266" max="11266" width="20.33203125" style="220" customWidth="1"/>
    <col min="11267" max="11267" width="31.109375" style="220" customWidth="1"/>
    <col min="11268" max="11268" width="15" style="220" customWidth="1"/>
    <col min="11269" max="11269" width="14.44140625" style="220" customWidth="1"/>
    <col min="11270" max="11270" width="14.88671875" style="220" customWidth="1"/>
    <col min="11271" max="11271" width="18.109375" style="220" bestFit="1" customWidth="1"/>
    <col min="11272" max="11272" width="16.88671875" style="220" customWidth="1"/>
    <col min="11273" max="11273" width="14.109375" style="220" customWidth="1"/>
    <col min="11274" max="11274" width="11.44140625" style="220"/>
    <col min="11275" max="11275" width="18.33203125" style="220" customWidth="1"/>
    <col min="11276" max="11276" width="12.44140625" style="220" customWidth="1"/>
    <col min="11277" max="11277" width="20" style="220" customWidth="1"/>
    <col min="11278" max="11521" width="11.44140625" style="220"/>
    <col min="11522" max="11522" width="20.33203125" style="220" customWidth="1"/>
    <col min="11523" max="11523" width="31.109375" style="220" customWidth="1"/>
    <col min="11524" max="11524" width="15" style="220" customWidth="1"/>
    <col min="11525" max="11525" width="14.44140625" style="220" customWidth="1"/>
    <col min="11526" max="11526" width="14.88671875" style="220" customWidth="1"/>
    <col min="11527" max="11527" width="18.109375" style="220" bestFit="1" customWidth="1"/>
    <col min="11528" max="11528" width="16.88671875" style="220" customWidth="1"/>
    <col min="11529" max="11529" width="14.109375" style="220" customWidth="1"/>
    <col min="11530" max="11530" width="11.44140625" style="220"/>
    <col min="11531" max="11531" width="18.33203125" style="220" customWidth="1"/>
    <col min="11532" max="11532" width="12.44140625" style="220" customWidth="1"/>
    <col min="11533" max="11533" width="20" style="220" customWidth="1"/>
    <col min="11534" max="11777" width="11.44140625" style="220"/>
    <col min="11778" max="11778" width="20.33203125" style="220" customWidth="1"/>
    <col min="11779" max="11779" width="31.109375" style="220" customWidth="1"/>
    <col min="11780" max="11780" width="15" style="220" customWidth="1"/>
    <col min="11781" max="11781" width="14.44140625" style="220" customWidth="1"/>
    <col min="11782" max="11782" width="14.88671875" style="220" customWidth="1"/>
    <col min="11783" max="11783" width="18.109375" style="220" bestFit="1" customWidth="1"/>
    <col min="11784" max="11784" width="16.88671875" style="220" customWidth="1"/>
    <col min="11785" max="11785" width="14.109375" style="220" customWidth="1"/>
    <col min="11786" max="11786" width="11.44140625" style="220"/>
    <col min="11787" max="11787" width="18.33203125" style="220" customWidth="1"/>
    <col min="11788" max="11788" width="12.44140625" style="220" customWidth="1"/>
    <col min="11789" max="11789" width="20" style="220" customWidth="1"/>
    <col min="11790" max="12033" width="11.44140625" style="220"/>
    <col min="12034" max="12034" width="20.33203125" style="220" customWidth="1"/>
    <col min="12035" max="12035" width="31.109375" style="220" customWidth="1"/>
    <col min="12036" max="12036" width="15" style="220" customWidth="1"/>
    <col min="12037" max="12037" width="14.44140625" style="220" customWidth="1"/>
    <col min="12038" max="12038" width="14.88671875" style="220" customWidth="1"/>
    <col min="12039" max="12039" width="18.109375" style="220" bestFit="1" customWidth="1"/>
    <col min="12040" max="12040" width="16.88671875" style="220" customWidth="1"/>
    <col min="12041" max="12041" width="14.109375" style="220" customWidth="1"/>
    <col min="12042" max="12042" width="11.44140625" style="220"/>
    <col min="12043" max="12043" width="18.33203125" style="220" customWidth="1"/>
    <col min="12044" max="12044" width="12.44140625" style="220" customWidth="1"/>
    <col min="12045" max="12045" width="20" style="220" customWidth="1"/>
    <col min="12046" max="12289" width="11.44140625" style="220"/>
    <col min="12290" max="12290" width="20.33203125" style="220" customWidth="1"/>
    <col min="12291" max="12291" width="31.109375" style="220" customWidth="1"/>
    <col min="12292" max="12292" width="15" style="220" customWidth="1"/>
    <col min="12293" max="12293" width="14.44140625" style="220" customWidth="1"/>
    <col min="12294" max="12294" width="14.88671875" style="220" customWidth="1"/>
    <col min="12295" max="12295" width="18.109375" style="220" bestFit="1" customWidth="1"/>
    <col min="12296" max="12296" width="16.88671875" style="220" customWidth="1"/>
    <col min="12297" max="12297" width="14.109375" style="220" customWidth="1"/>
    <col min="12298" max="12298" width="11.44140625" style="220"/>
    <col min="12299" max="12299" width="18.33203125" style="220" customWidth="1"/>
    <col min="12300" max="12300" width="12.44140625" style="220" customWidth="1"/>
    <col min="12301" max="12301" width="20" style="220" customWidth="1"/>
    <col min="12302" max="12545" width="11.44140625" style="220"/>
    <col min="12546" max="12546" width="20.33203125" style="220" customWidth="1"/>
    <col min="12547" max="12547" width="31.109375" style="220" customWidth="1"/>
    <col min="12548" max="12548" width="15" style="220" customWidth="1"/>
    <col min="12549" max="12549" width="14.44140625" style="220" customWidth="1"/>
    <col min="12550" max="12550" width="14.88671875" style="220" customWidth="1"/>
    <col min="12551" max="12551" width="18.109375" style="220" bestFit="1" customWidth="1"/>
    <col min="12552" max="12552" width="16.88671875" style="220" customWidth="1"/>
    <col min="12553" max="12553" width="14.109375" style="220" customWidth="1"/>
    <col min="12554" max="12554" width="11.44140625" style="220"/>
    <col min="12555" max="12555" width="18.33203125" style="220" customWidth="1"/>
    <col min="12556" max="12556" width="12.44140625" style="220" customWidth="1"/>
    <col min="12557" max="12557" width="20" style="220" customWidth="1"/>
    <col min="12558" max="12801" width="11.44140625" style="220"/>
    <col min="12802" max="12802" width="20.33203125" style="220" customWidth="1"/>
    <col min="12803" max="12803" width="31.109375" style="220" customWidth="1"/>
    <col min="12804" max="12804" width="15" style="220" customWidth="1"/>
    <col min="12805" max="12805" width="14.44140625" style="220" customWidth="1"/>
    <col min="12806" max="12806" width="14.88671875" style="220" customWidth="1"/>
    <col min="12807" max="12807" width="18.109375" style="220" bestFit="1" customWidth="1"/>
    <col min="12808" max="12808" width="16.88671875" style="220" customWidth="1"/>
    <col min="12809" max="12809" width="14.109375" style="220" customWidth="1"/>
    <col min="12810" max="12810" width="11.44140625" style="220"/>
    <col min="12811" max="12811" width="18.33203125" style="220" customWidth="1"/>
    <col min="12812" max="12812" width="12.44140625" style="220" customWidth="1"/>
    <col min="12813" max="12813" width="20" style="220" customWidth="1"/>
    <col min="12814" max="13057" width="11.44140625" style="220"/>
    <col min="13058" max="13058" width="20.33203125" style="220" customWidth="1"/>
    <col min="13059" max="13059" width="31.109375" style="220" customWidth="1"/>
    <col min="13060" max="13060" width="15" style="220" customWidth="1"/>
    <col min="13061" max="13061" width="14.44140625" style="220" customWidth="1"/>
    <col min="13062" max="13062" width="14.88671875" style="220" customWidth="1"/>
    <col min="13063" max="13063" width="18.109375" style="220" bestFit="1" customWidth="1"/>
    <col min="13064" max="13064" width="16.88671875" style="220" customWidth="1"/>
    <col min="13065" max="13065" width="14.109375" style="220" customWidth="1"/>
    <col min="13066" max="13066" width="11.44140625" style="220"/>
    <col min="13067" max="13067" width="18.33203125" style="220" customWidth="1"/>
    <col min="13068" max="13068" width="12.44140625" style="220" customWidth="1"/>
    <col min="13069" max="13069" width="20" style="220" customWidth="1"/>
    <col min="13070" max="13313" width="11.44140625" style="220"/>
    <col min="13314" max="13314" width="20.33203125" style="220" customWidth="1"/>
    <col min="13315" max="13315" width="31.109375" style="220" customWidth="1"/>
    <col min="13316" max="13316" width="15" style="220" customWidth="1"/>
    <col min="13317" max="13317" width="14.44140625" style="220" customWidth="1"/>
    <col min="13318" max="13318" width="14.88671875" style="220" customWidth="1"/>
    <col min="13319" max="13319" width="18.109375" style="220" bestFit="1" customWidth="1"/>
    <col min="13320" max="13320" width="16.88671875" style="220" customWidth="1"/>
    <col min="13321" max="13321" width="14.109375" style="220" customWidth="1"/>
    <col min="13322" max="13322" width="11.44140625" style="220"/>
    <col min="13323" max="13323" width="18.33203125" style="220" customWidth="1"/>
    <col min="13324" max="13324" width="12.44140625" style="220" customWidth="1"/>
    <col min="13325" max="13325" width="20" style="220" customWidth="1"/>
    <col min="13326" max="13569" width="11.44140625" style="220"/>
    <col min="13570" max="13570" width="20.33203125" style="220" customWidth="1"/>
    <col min="13571" max="13571" width="31.109375" style="220" customWidth="1"/>
    <col min="13572" max="13572" width="15" style="220" customWidth="1"/>
    <col min="13573" max="13573" width="14.44140625" style="220" customWidth="1"/>
    <col min="13574" max="13574" width="14.88671875" style="220" customWidth="1"/>
    <col min="13575" max="13575" width="18.109375" style="220" bestFit="1" customWidth="1"/>
    <col min="13576" max="13576" width="16.88671875" style="220" customWidth="1"/>
    <col min="13577" max="13577" width="14.109375" style="220" customWidth="1"/>
    <col min="13578" max="13578" width="11.44140625" style="220"/>
    <col min="13579" max="13579" width="18.33203125" style="220" customWidth="1"/>
    <col min="13580" max="13580" width="12.44140625" style="220" customWidth="1"/>
    <col min="13581" max="13581" width="20" style="220" customWidth="1"/>
    <col min="13582" max="13825" width="11.44140625" style="220"/>
    <col min="13826" max="13826" width="20.33203125" style="220" customWidth="1"/>
    <col min="13827" max="13827" width="31.109375" style="220" customWidth="1"/>
    <col min="13828" max="13828" width="15" style="220" customWidth="1"/>
    <col min="13829" max="13829" width="14.44140625" style="220" customWidth="1"/>
    <col min="13830" max="13830" width="14.88671875" style="220" customWidth="1"/>
    <col min="13831" max="13831" width="18.109375" style="220" bestFit="1" customWidth="1"/>
    <col min="13832" max="13832" width="16.88671875" style="220" customWidth="1"/>
    <col min="13833" max="13833" width="14.109375" style="220" customWidth="1"/>
    <col min="13834" max="13834" width="11.44140625" style="220"/>
    <col min="13835" max="13835" width="18.33203125" style="220" customWidth="1"/>
    <col min="13836" max="13836" width="12.44140625" style="220" customWidth="1"/>
    <col min="13837" max="13837" width="20" style="220" customWidth="1"/>
    <col min="13838" max="14081" width="11.44140625" style="220"/>
    <col min="14082" max="14082" width="20.33203125" style="220" customWidth="1"/>
    <col min="14083" max="14083" width="31.109375" style="220" customWidth="1"/>
    <col min="14084" max="14084" width="15" style="220" customWidth="1"/>
    <col min="14085" max="14085" width="14.44140625" style="220" customWidth="1"/>
    <col min="14086" max="14086" width="14.88671875" style="220" customWidth="1"/>
    <col min="14087" max="14087" width="18.109375" style="220" bestFit="1" customWidth="1"/>
    <col min="14088" max="14088" width="16.88671875" style="220" customWidth="1"/>
    <col min="14089" max="14089" width="14.109375" style="220" customWidth="1"/>
    <col min="14090" max="14090" width="11.44140625" style="220"/>
    <col min="14091" max="14091" width="18.33203125" style="220" customWidth="1"/>
    <col min="14092" max="14092" width="12.44140625" style="220" customWidth="1"/>
    <col min="14093" max="14093" width="20" style="220" customWidth="1"/>
    <col min="14094" max="14337" width="11.44140625" style="220"/>
    <col min="14338" max="14338" width="20.33203125" style="220" customWidth="1"/>
    <col min="14339" max="14339" width="31.109375" style="220" customWidth="1"/>
    <col min="14340" max="14340" width="15" style="220" customWidth="1"/>
    <col min="14341" max="14341" width="14.44140625" style="220" customWidth="1"/>
    <col min="14342" max="14342" width="14.88671875" style="220" customWidth="1"/>
    <col min="14343" max="14343" width="18.109375" style="220" bestFit="1" customWidth="1"/>
    <col min="14344" max="14344" width="16.88671875" style="220" customWidth="1"/>
    <col min="14345" max="14345" width="14.109375" style="220" customWidth="1"/>
    <col min="14346" max="14346" width="11.44140625" style="220"/>
    <col min="14347" max="14347" width="18.33203125" style="220" customWidth="1"/>
    <col min="14348" max="14348" width="12.44140625" style="220" customWidth="1"/>
    <col min="14349" max="14349" width="20" style="220" customWidth="1"/>
    <col min="14350" max="14593" width="11.44140625" style="220"/>
    <col min="14594" max="14594" width="20.33203125" style="220" customWidth="1"/>
    <col min="14595" max="14595" width="31.109375" style="220" customWidth="1"/>
    <col min="14596" max="14596" width="15" style="220" customWidth="1"/>
    <col min="14597" max="14597" width="14.44140625" style="220" customWidth="1"/>
    <col min="14598" max="14598" width="14.88671875" style="220" customWidth="1"/>
    <col min="14599" max="14599" width="18.109375" style="220" bestFit="1" customWidth="1"/>
    <col min="14600" max="14600" width="16.88671875" style="220" customWidth="1"/>
    <col min="14601" max="14601" width="14.109375" style="220" customWidth="1"/>
    <col min="14602" max="14602" width="11.44140625" style="220"/>
    <col min="14603" max="14603" width="18.33203125" style="220" customWidth="1"/>
    <col min="14604" max="14604" width="12.44140625" style="220" customWidth="1"/>
    <col min="14605" max="14605" width="20" style="220" customWidth="1"/>
    <col min="14606" max="14849" width="11.44140625" style="220"/>
    <col min="14850" max="14850" width="20.33203125" style="220" customWidth="1"/>
    <col min="14851" max="14851" width="31.109375" style="220" customWidth="1"/>
    <col min="14852" max="14852" width="15" style="220" customWidth="1"/>
    <col min="14853" max="14853" width="14.44140625" style="220" customWidth="1"/>
    <col min="14854" max="14854" width="14.88671875" style="220" customWidth="1"/>
    <col min="14855" max="14855" width="18.109375" style="220" bestFit="1" customWidth="1"/>
    <col min="14856" max="14856" width="16.88671875" style="220" customWidth="1"/>
    <col min="14857" max="14857" width="14.109375" style="220" customWidth="1"/>
    <col min="14858" max="14858" width="11.44140625" style="220"/>
    <col min="14859" max="14859" width="18.33203125" style="220" customWidth="1"/>
    <col min="14860" max="14860" width="12.44140625" style="220" customWidth="1"/>
    <col min="14861" max="14861" width="20" style="220" customWidth="1"/>
    <col min="14862" max="15105" width="11.44140625" style="220"/>
    <col min="15106" max="15106" width="20.33203125" style="220" customWidth="1"/>
    <col min="15107" max="15107" width="31.109375" style="220" customWidth="1"/>
    <col min="15108" max="15108" width="15" style="220" customWidth="1"/>
    <col min="15109" max="15109" width="14.44140625" style="220" customWidth="1"/>
    <col min="15110" max="15110" width="14.88671875" style="220" customWidth="1"/>
    <col min="15111" max="15111" width="18.109375" style="220" bestFit="1" customWidth="1"/>
    <col min="15112" max="15112" width="16.88671875" style="220" customWidth="1"/>
    <col min="15113" max="15113" width="14.109375" style="220" customWidth="1"/>
    <col min="15114" max="15114" width="11.44140625" style="220"/>
    <col min="15115" max="15115" width="18.33203125" style="220" customWidth="1"/>
    <col min="15116" max="15116" width="12.44140625" style="220" customWidth="1"/>
    <col min="15117" max="15117" width="20" style="220" customWidth="1"/>
    <col min="15118" max="15361" width="11.44140625" style="220"/>
    <col min="15362" max="15362" width="20.33203125" style="220" customWidth="1"/>
    <col min="15363" max="15363" width="31.109375" style="220" customWidth="1"/>
    <col min="15364" max="15364" width="15" style="220" customWidth="1"/>
    <col min="15365" max="15365" width="14.44140625" style="220" customWidth="1"/>
    <col min="15366" max="15366" width="14.88671875" style="220" customWidth="1"/>
    <col min="15367" max="15367" width="18.109375" style="220" bestFit="1" customWidth="1"/>
    <col min="15368" max="15368" width="16.88671875" style="220" customWidth="1"/>
    <col min="15369" max="15369" width="14.109375" style="220" customWidth="1"/>
    <col min="15370" max="15370" width="11.44140625" style="220"/>
    <col min="15371" max="15371" width="18.33203125" style="220" customWidth="1"/>
    <col min="15372" max="15372" width="12.44140625" style="220" customWidth="1"/>
    <col min="15373" max="15373" width="20" style="220" customWidth="1"/>
    <col min="15374" max="15617" width="11.44140625" style="220"/>
    <col min="15618" max="15618" width="20.33203125" style="220" customWidth="1"/>
    <col min="15619" max="15619" width="31.109375" style="220" customWidth="1"/>
    <col min="15620" max="15620" width="15" style="220" customWidth="1"/>
    <col min="15621" max="15621" width="14.44140625" style="220" customWidth="1"/>
    <col min="15622" max="15622" width="14.88671875" style="220" customWidth="1"/>
    <col min="15623" max="15623" width="18.109375" style="220" bestFit="1" customWidth="1"/>
    <col min="15624" max="15624" width="16.88671875" style="220" customWidth="1"/>
    <col min="15625" max="15625" width="14.109375" style="220" customWidth="1"/>
    <col min="15626" max="15626" width="11.44140625" style="220"/>
    <col min="15627" max="15627" width="18.33203125" style="220" customWidth="1"/>
    <col min="15628" max="15628" width="12.44140625" style="220" customWidth="1"/>
    <col min="15629" max="15629" width="20" style="220" customWidth="1"/>
    <col min="15630" max="15873" width="11.44140625" style="220"/>
    <col min="15874" max="15874" width="20.33203125" style="220" customWidth="1"/>
    <col min="15875" max="15875" width="31.109375" style="220" customWidth="1"/>
    <col min="15876" max="15876" width="15" style="220" customWidth="1"/>
    <col min="15877" max="15877" width="14.44140625" style="220" customWidth="1"/>
    <col min="15878" max="15878" width="14.88671875" style="220" customWidth="1"/>
    <col min="15879" max="15879" width="18.109375" style="220" bestFit="1" customWidth="1"/>
    <col min="15880" max="15880" width="16.88671875" style="220" customWidth="1"/>
    <col min="15881" max="15881" width="14.109375" style="220" customWidth="1"/>
    <col min="15882" max="15882" width="11.44140625" style="220"/>
    <col min="15883" max="15883" width="18.33203125" style="220" customWidth="1"/>
    <col min="15884" max="15884" width="12.44140625" style="220" customWidth="1"/>
    <col min="15885" max="15885" width="20" style="220" customWidth="1"/>
    <col min="15886" max="16129" width="11.44140625" style="220"/>
    <col min="16130" max="16130" width="20.33203125" style="220" customWidth="1"/>
    <col min="16131" max="16131" width="31.109375" style="220" customWidth="1"/>
    <col min="16132" max="16132" width="15" style="220" customWidth="1"/>
    <col min="16133" max="16133" width="14.44140625" style="220" customWidth="1"/>
    <col min="16134" max="16134" width="14.88671875" style="220" customWidth="1"/>
    <col min="16135" max="16135" width="18.109375" style="220" bestFit="1" customWidth="1"/>
    <col min="16136" max="16136" width="16.88671875" style="220" customWidth="1"/>
    <col min="16137" max="16137" width="14.109375" style="220" customWidth="1"/>
    <col min="16138" max="16138" width="11.44140625" style="220"/>
    <col min="16139" max="16139" width="18.33203125" style="220" customWidth="1"/>
    <col min="16140" max="16140" width="12.44140625" style="220" customWidth="1"/>
    <col min="16141" max="16141" width="20" style="220" customWidth="1"/>
    <col min="16142" max="16384" width="11.44140625" style="220"/>
  </cols>
  <sheetData>
    <row r="1" spans="1:18" ht="19.5" customHeight="1" x14ac:dyDescent="0.25">
      <c r="N1" s="221" t="s">
        <v>0</v>
      </c>
      <c r="O1" s="222" t="s">
        <v>1</v>
      </c>
      <c r="Q1" s="223" t="s">
        <v>0</v>
      </c>
      <c r="R1" s="224" t="s">
        <v>1</v>
      </c>
    </row>
    <row r="2" spans="1:18" x14ac:dyDescent="0.25">
      <c r="A2" s="225" t="s">
        <v>2</v>
      </c>
      <c r="B2" s="225"/>
      <c r="C2" s="225"/>
      <c r="D2" s="225"/>
      <c r="E2" s="225"/>
      <c r="F2" s="225"/>
      <c r="G2" s="225"/>
      <c r="H2" s="225"/>
      <c r="N2" s="226" t="s">
        <v>3</v>
      </c>
      <c r="O2" s="227">
        <v>24397546835</v>
      </c>
      <c r="Q2" s="228" t="s">
        <v>4</v>
      </c>
      <c r="R2" s="229">
        <v>14103935259</v>
      </c>
    </row>
    <row r="3" spans="1:18" x14ac:dyDescent="0.25">
      <c r="A3" s="230" t="s">
        <v>5</v>
      </c>
      <c r="B3" s="230"/>
      <c r="C3" s="230"/>
      <c r="D3" s="230"/>
      <c r="E3" s="230"/>
      <c r="F3" s="230"/>
      <c r="G3" s="230"/>
      <c r="H3" s="230"/>
      <c r="N3" s="226" t="s">
        <v>6</v>
      </c>
      <c r="O3" s="227">
        <v>17413778262</v>
      </c>
      <c r="Q3" s="228" t="s">
        <v>7</v>
      </c>
      <c r="R3" s="229">
        <v>13221767518</v>
      </c>
    </row>
    <row r="4" spans="1:18" ht="9.75" customHeight="1" x14ac:dyDescent="0.25">
      <c r="A4" s="231"/>
      <c r="H4" s="232"/>
      <c r="I4" s="232"/>
      <c r="N4" s="226" t="s">
        <v>8</v>
      </c>
      <c r="O4" s="227">
        <v>1057028938</v>
      </c>
      <c r="Q4" s="228" t="s">
        <v>378</v>
      </c>
      <c r="R4" s="229">
        <v>1758766990</v>
      </c>
    </row>
    <row r="5" spans="1:18" x14ac:dyDescent="0.25">
      <c r="A5" s="233" t="s">
        <v>10</v>
      </c>
      <c r="H5" s="232"/>
      <c r="N5" s="226" t="s">
        <v>11</v>
      </c>
      <c r="O5" s="227">
        <v>2000000</v>
      </c>
      <c r="Q5" s="228" t="s">
        <v>379</v>
      </c>
      <c r="R5" s="229">
        <v>1758766990</v>
      </c>
    </row>
    <row r="6" spans="1:18" ht="15" customHeight="1" x14ac:dyDescent="0.25">
      <c r="A6" s="234" t="s">
        <v>380</v>
      </c>
      <c r="B6" s="234"/>
      <c r="C6" s="234"/>
      <c r="D6" s="234"/>
      <c r="E6" s="234"/>
      <c r="F6" s="234"/>
      <c r="G6" s="235"/>
      <c r="H6" s="235"/>
      <c r="N6" s="226" t="s">
        <v>381</v>
      </c>
      <c r="O6" s="227">
        <v>2000000</v>
      </c>
      <c r="Q6" s="228" t="s">
        <v>382</v>
      </c>
      <c r="R6" s="229">
        <v>11140527133</v>
      </c>
    </row>
    <row r="7" spans="1:18" ht="15" customHeight="1" x14ac:dyDescent="0.25">
      <c r="A7" s="234"/>
      <c r="B7" s="234"/>
      <c r="C7" s="234"/>
      <c r="D7" s="234"/>
      <c r="E7" s="234"/>
      <c r="F7" s="234"/>
      <c r="G7" s="235"/>
      <c r="H7" s="235"/>
      <c r="N7" s="226" t="s">
        <v>16</v>
      </c>
      <c r="O7" s="227">
        <v>1055028938</v>
      </c>
      <c r="Q7" s="228" t="s">
        <v>383</v>
      </c>
      <c r="R7" s="229">
        <v>8881156458</v>
      </c>
    </row>
    <row r="8" spans="1:18" ht="13.95" customHeight="1" x14ac:dyDescent="0.25">
      <c r="A8" s="234"/>
      <c r="B8" s="234"/>
      <c r="C8" s="234"/>
      <c r="D8" s="234"/>
      <c r="E8" s="234"/>
      <c r="F8" s="234"/>
      <c r="G8" s="235"/>
      <c r="H8" s="235"/>
      <c r="N8" s="226" t="s">
        <v>384</v>
      </c>
      <c r="O8" s="227">
        <v>79267278</v>
      </c>
      <c r="Q8" s="228" t="s">
        <v>385</v>
      </c>
      <c r="R8" s="229">
        <v>1785811633</v>
      </c>
    </row>
    <row r="9" spans="1:18" x14ac:dyDescent="0.25">
      <c r="A9" s="231" t="s">
        <v>22</v>
      </c>
      <c r="H9" s="232"/>
      <c r="I9" s="232"/>
      <c r="N9" s="226" t="s">
        <v>386</v>
      </c>
      <c r="O9" s="227">
        <v>4811147</v>
      </c>
      <c r="Q9" s="228" t="s">
        <v>387</v>
      </c>
      <c r="R9" s="229">
        <v>322473395</v>
      </c>
    </row>
    <row r="10" spans="1:18" x14ac:dyDescent="0.25">
      <c r="A10" s="231"/>
      <c r="H10" s="232"/>
      <c r="I10" s="232"/>
      <c r="N10" s="226" t="s">
        <v>388</v>
      </c>
      <c r="O10" s="227">
        <v>311056</v>
      </c>
      <c r="Q10" s="228" t="s">
        <v>354</v>
      </c>
      <c r="R10" s="229">
        <v>882167741</v>
      </c>
    </row>
    <row r="11" spans="1:18" ht="15" customHeight="1" x14ac:dyDescent="0.25">
      <c r="A11" s="234" t="s">
        <v>389</v>
      </c>
      <c r="B11" s="234"/>
      <c r="C11" s="234"/>
      <c r="D11" s="234"/>
      <c r="E11" s="234"/>
      <c r="F11" s="234"/>
      <c r="G11" s="235"/>
      <c r="H11" s="235"/>
      <c r="I11" s="232"/>
      <c r="N11" s="226" t="s">
        <v>390</v>
      </c>
      <c r="O11" s="227">
        <v>311056</v>
      </c>
      <c r="Q11" s="228" t="s">
        <v>355</v>
      </c>
      <c r="R11" s="229">
        <v>882167741</v>
      </c>
    </row>
    <row r="12" spans="1:18" ht="14.4" customHeight="1" x14ac:dyDescent="0.25">
      <c r="A12" s="234"/>
      <c r="B12" s="234"/>
      <c r="C12" s="234"/>
      <c r="D12" s="234"/>
      <c r="E12" s="234"/>
      <c r="F12" s="234"/>
      <c r="G12" s="235"/>
      <c r="H12" s="235"/>
      <c r="I12" s="232"/>
      <c r="N12" s="226" t="s">
        <v>391</v>
      </c>
      <c r="O12" s="227">
        <v>209434</v>
      </c>
      <c r="Q12" s="228" t="s">
        <v>21</v>
      </c>
      <c r="R12" s="229">
        <v>746186940</v>
      </c>
    </row>
    <row r="13" spans="1:18" ht="12.75" customHeight="1" x14ac:dyDescent="0.25">
      <c r="A13" s="231" t="s">
        <v>32</v>
      </c>
      <c r="B13" s="235"/>
      <c r="C13" s="16"/>
      <c r="D13" s="16"/>
      <c r="E13" s="16"/>
      <c r="F13" s="16"/>
      <c r="G13" s="16"/>
      <c r="H13" s="235"/>
      <c r="I13" s="232"/>
      <c r="N13" s="226" t="s">
        <v>28</v>
      </c>
      <c r="O13" s="227">
        <v>3915256654</v>
      </c>
      <c r="Q13" s="228" t="s">
        <v>392</v>
      </c>
      <c r="R13" s="229">
        <v>48460179</v>
      </c>
    </row>
    <row r="14" spans="1:18" x14ac:dyDescent="0.25">
      <c r="I14" s="232"/>
      <c r="N14" s="226" t="s">
        <v>30</v>
      </c>
      <c r="O14" s="227">
        <v>3748617590</v>
      </c>
      <c r="Q14" s="228" t="s">
        <v>393</v>
      </c>
      <c r="R14" s="229">
        <v>70080000</v>
      </c>
    </row>
    <row r="15" spans="1:18" ht="21.6" customHeight="1" x14ac:dyDescent="0.25">
      <c r="A15" s="234" t="s">
        <v>394</v>
      </c>
      <c r="B15" s="234"/>
      <c r="C15" s="234"/>
      <c r="D15" s="234"/>
      <c r="E15" s="234"/>
      <c r="F15" s="234"/>
      <c r="G15" s="235"/>
      <c r="H15" s="235"/>
      <c r="I15" s="232"/>
      <c r="N15" s="226" t="s">
        <v>395</v>
      </c>
      <c r="O15" s="227">
        <v>3355612891</v>
      </c>
      <c r="Q15" s="228" t="s">
        <v>44</v>
      </c>
      <c r="R15" s="229">
        <v>13629702798</v>
      </c>
    </row>
    <row r="16" spans="1:18" ht="12.75" customHeight="1" x14ac:dyDescent="0.25">
      <c r="A16" s="234"/>
      <c r="B16" s="234"/>
      <c r="C16" s="234"/>
      <c r="D16" s="234"/>
      <c r="E16" s="234"/>
      <c r="F16" s="234"/>
      <c r="G16" s="235"/>
      <c r="H16" s="235"/>
      <c r="I16" s="232"/>
      <c r="N16" s="226" t="s">
        <v>396</v>
      </c>
      <c r="O16" s="227">
        <v>393004698</v>
      </c>
      <c r="Q16" s="228" t="s">
        <v>397</v>
      </c>
      <c r="R16" s="229">
        <v>9975434112</v>
      </c>
    </row>
    <row r="17" spans="1:18" x14ac:dyDescent="0.25">
      <c r="A17" s="235"/>
      <c r="B17" s="235"/>
      <c r="C17" s="235"/>
      <c r="D17" s="235"/>
      <c r="E17" s="235"/>
      <c r="F17" s="235"/>
      <c r="G17" s="235"/>
      <c r="H17" s="235"/>
      <c r="I17" s="232"/>
      <c r="N17" s="226" t="s">
        <v>40</v>
      </c>
      <c r="O17" s="227">
        <v>95643064</v>
      </c>
      <c r="Q17" s="228" t="s">
        <v>398</v>
      </c>
      <c r="R17" s="229">
        <v>1722000000</v>
      </c>
    </row>
    <row r="18" spans="1:18" x14ac:dyDescent="0.25">
      <c r="A18" s="236" t="s">
        <v>42</v>
      </c>
      <c r="I18" s="232"/>
      <c r="N18" s="226" t="s">
        <v>399</v>
      </c>
      <c r="O18" s="227">
        <v>95643064</v>
      </c>
      <c r="Q18" s="228" t="s">
        <v>400</v>
      </c>
      <c r="R18" s="229">
        <v>1722000000</v>
      </c>
    </row>
    <row r="19" spans="1:18" x14ac:dyDescent="0.25">
      <c r="H19" s="232"/>
      <c r="I19" s="232"/>
      <c r="N19" s="226" t="s">
        <v>45</v>
      </c>
      <c r="O19" s="227">
        <v>19800000</v>
      </c>
      <c r="Q19" s="228" t="s">
        <v>401</v>
      </c>
      <c r="R19" s="229">
        <v>117926222</v>
      </c>
    </row>
    <row r="20" spans="1:18" ht="15" customHeight="1" x14ac:dyDescent="0.25">
      <c r="A20" s="234" t="s">
        <v>47</v>
      </c>
      <c r="B20" s="234"/>
      <c r="C20" s="234"/>
      <c r="D20" s="234"/>
      <c r="E20" s="234"/>
      <c r="F20" s="234"/>
      <c r="G20" s="234"/>
      <c r="H20" s="234"/>
      <c r="I20" s="232"/>
      <c r="N20" s="226" t="s">
        <v>402</v>
      </c>
      <c r="O20" s="227">
        <v>19800000</v>
      </c>
      <c r="Q20" s="228" t="s">
        <v>403</v>
      </c>
      <c r="R20" s="229">
        <v>117926222</v>
      </c>
    </row>
    <row r="21" spans="1:18" ht="15" customHeight="1" x14ac:dyDescent="0.25">
      <c r="A21" s="234"/>
      <c r="B21" s="234"/>
      <c r="C21" s="234"/>
      <c r="D21" s="234"/>
      <c r="E21" s="234"/>
      <c r="F21" s="234"/>
      <c r="G21" s="234"/>
      <c r="H21" s="234"/>
      <c r="I21" s="232"/>
      <c r="N21" s="226" t="s">
        <v>404</v>
      </c>
      <c r="O21" s="227">
        <v>1196000</v>
      </c>
      <c r="Q21" s="228" t="s">
        <v>67</v>
      </c>
      <c r="R21" s="229">
        <v>178615956</v>
      </c>
    </row>
    <row r="22" spans="1:18" x14ac:dyDescent="0.25">
      <c r="A22" s="236" t="s">
        <v>52</v>
      </c>
      <c r="H22" s="232"/>
      <c r="I22" s="232"/>
      <c r="N22" s="226" t="s">
        <v>405</v>
      </c>
      <c r="O22" s="227">
        <v>1196000</v>
      </c>
      <c r="Q22" s="228" t="s">
        <v>406</v>
      </c>
      <c r="R22" s="229">
        <v>44060999</v>
      </c>
    </row>
    <row r="23" spans="1:18" x14ac:dyDescent="0.25">
      <c r="A23" s="220" t="s">
        <v>55</v>
      </c>
      <c r="H23" s="232"/>
      <c r="I23" s="232"/>
      <c r="N23" s="226" t="s">
        <v>59</v>
      </c>
      <c r="O23" s="227">
        <v>12439694690</v>
      </c>
      <c r="Q23" s="228" t="s">
        <v>407</v>
      </c>
      <c r="R23" s="229">
        <v>44060999</v>
      </c>
    </row>
    <row r="24" spans="1:18" ht="15" customHeight="1" x14ac:dyDescent="0.25">
      <c r="A24" s="234" t="s">
        <v>58</v>
      </c>
      <c r="B24" s="234"/>
      <c r="C24" s="234"/>
      <c r="D24" s="234"/>
      <c r="E24" s="234"/>
      <c r="F24" s="234"/>
      <c r="G24" s="235"/>
      <c r="H24" s="235"/>
      <c r="I24" s="232"/>
      <c r="N24" s="226" t="s">
        <v>408</v>
      </c>
      <c r="O24" s="227">
        <v>12439694690</v>
      </c>
      <c r="Q24" s="228" t="s">
        <v>409</v>
      </c>
      <c r="R24" s="229">
        <v>134554957</v>
      </c>
    </row>
    <row r="25" spans="1:18" ht="15" customHeight="1" x14ac:dyDescent="0.25">
      <c r="A25" s="234"/>
      <c r="B25" s="234"/>
      <c r="C25" s="234"/>
      <c r="D25" s="234"/>
      <c r="E25" s="234"/>
      <c r="F25" s="234"/>
      <c r="G25" s="235"/>
      <c r="H25" s="235"/>
      <c r="I25" s="232"/>
      <c r="N25" s="226" t="s">
        <v>410</v>
      </c>
      <c r="O25" s="227">
        <v>4120912073</v>
      </c>
      <c r="Q25" s="228" t="s">
        <v>411</v>
      </c>
      <c r="R25" s="229">
        <v>134554957</v>
      </c>
    </row>
    <row r="26" spans="1:18" x14ac:dyDescent="0.25">
      <c r="A26" s="234"/>
      <c r="B26" s="234"/>
      <c r="C26" s="234"/>
      <c r="D26" s="234"/>
      <c r="E26" s="234"/>
      <c r="F26" s="234"/>
      <c r="G26" s="235"/>
      <c r="H26" s="235"/>
      <c r="I26" s="232"/>
      <c r="N26" s="226" t="s">
        <v>412</v>
      </c>
      <c r="O26" s="227">
        <v>1067347510</v>
      </c>
      <c r="Q26" s="228" t="s">
        <v>74</v>
      </c>
      <c r="R26" s="229">
        <v>3227593298</v>
      </c>
    </row>
    <row r="27" spans="1:18" x14ac:dyDescent="0.25">
      <c r="A27" s="236" t="s">
        <v>65</v>
      </c>
      <c r="H27" s="232"/>
      <c r="I27" s="232"/>
      <c r="N27" s="226" t="s">
        <v>413</v>
      </c>
      <c r="O27" s="227">
        <v>1599756234</v>
      </c>
      <c r="Q27" s="228" t="s">
        <v>79</v>
      </c>
      <c r="R27" s="229">
        <v>1055865194</v>
      </c>
    </row>
    <row r="28" spans="1:18" x14ac:dyDescent="0.25">
      <c r="H28" s="232"/>
      <c r="I28" s="232"/>
      <c r="N28" s="226" t="s">
        <v>414</v>
      </c>
      <c r="O28" s="227">
        <v>1008807400</v>
      </c>
      <c r="Q28" s="228" t="s">
        <v>82</v>
      </c>
      <c r="R28" s="229">
        <v>174217755</v>
      </c>
    </row>
    <row r="29" spans="1:18" ht="15" customHeight="1" x14ac:dyDescent="0.25">
      <c r="A29" s="234" t="s">
        <v>70</v>
      </c>
      <c r="B29" s="234"/>
      <c r="C29" s="234"/>
      <c r="D29" s="234"/>
      <c r="E29" s="234"/>
      <c r="F29" s="234"/>
      <c r="G29" s="235"/>
      <c r="H29" s="235"/>
      <c r="I29" s="232"/>
      <c r="N29" s="226" t="s">
        <v>415</v>
      </c>
      <c r="O29" s="227">
        <v>51233268</v>
      </c>
      <c r="Q29" s="228" t="s">
        <v>86</v>
      </c>
      <c r="R29" s="229">
        <v>15173136</v>
      </c>
    </row>
    <row r="30" spans="1:18" ht="20.25" customHeight="1" x14ac:dyDescent="0.25">
      <c r="A30" s="234"/>
      <c r="B30" s="234"/>
      <c r="C30" s="234"/>
      <c r="D30" s="234"/>
      <c r="E30" s="234"/>
      <c r="F30" s="234"/>
      <c r="G30" s="235"/>
      <c r="H30" s="235"/>
      <c r="I30" s="232"/>
      <c r="N30" s="226" t="s">
        <v>416</v>
      </c>
      <c r="O30" s="227">
        <v>26480101906</v>
      </c>
      <c r="Q30" s="228" t="s">
        <v>94</v>
      </c>
      <c r="R30" s="229">
        <v>757333335</v>
      </c>
    </row>
    <row r="31" spans="1:18" x14ac:dyDescent="0.25">
      <c r="A31" s="236" t="s">
        <v>75</v>
      </c>
      <c r="H31" s="232"/>
      <c r="I31" s="232"/>
      <c r="N31" s="226" t="s">
        <v>417</v>
      </c>
      <c r="O31" s="227">
        <v>26270710727</v>
      </c>
      <c r="Q31" s="228" t="s">
        <v>98</v>
      </c>
      <c r="R31" s="229">
        <v>1225003878</v>
      </c>
    </row>
    <row r="32" spans="1:18" x14ac:dyDescent="0.25">
      <c r="H32" s="232"/>
      <c r="I32" s="232"/>
      <c r="N32" s="226" t="s">
        <v>418</v>
      </c>
      <c r="O32" s="227">
        <v>49845750</v>
      </c>
      <c r="Q32" s="228" t="s">
        <v>362</v>
      </c>
      <c r="R32" s="229">
        <v>129911881</v>
      </c>
    </row>
    <row r="33" spans="1:18" ht="15.75" customHeight="1" x14ac:dyDescent="0.25">
      <c r="A33" s="237" t="s">
        <v>80</v>
      </c>
      <c r="B33" s="237"/>
      <c r="C33" s="237"/>
      <c r="D33" s="237"/>
      <c r="E33" s="237"/>
      <c r="F33" s="237"/>
      <c r="G33" s="238"/>
      <c r="H33" s="238"/>
      <c r="I33" s="232"/>
      <c r="N33" s="226" t="s">
        <v>419</v>
      </c>
      <c r="O33" s="227">
        <v>94545431</v>
      </c>
      <c r="Q33" s="228" t="s">
        <v>100</v>
      </c>
      <c r="R33" s="229">
        <v>163630984</v>
      </c>
    </row>
    <row r="34" spans="1:18" x14ac:dyDescent="0.25">
      <c r="A34" s="237"/>
      <c r="B34" s="237"/>
      <c r="C34" s="237"/>
      <c r="D34" s="237"/>
      <c r="E34" s="237"/>
      <c r="F34" s="237"/>
      <c r="G34" s="238"/>
      <c r="H34" s="238"/>
      <c r="I34" s="232"/>
      <c r="N34" s="226" t="s">
        <v>420</v>
      </c>
      <c r="O34" s="227">
        <v>-18161319289</v>
      </c>
      <c r="Q34" s="228" t="s">
        <v>103</v>
      </c>
      <c r="R34" s="229">
        <v>10462797</v>
      </c>
    </row>
    <row r="35" spans="1:18" x14ac:dyDescent="0.25">
      <c r="A35" s="232"/>
      <c r="H35" s="232"/>
      <c r="I35" s="232"/>
      <c r="N35" s="226" t="s">
        <v>421</v>
      </c>
      <c r="O35" s="227">
        <v>-13127575795</v>
      </c>
      <c r="Q35" s="228" t="s">
        <v>105</v>
      </c>
      <c r="R35" s="229">
        <v>190173627</v>
      </c>
    </row>
    <row r="36" spans="1:18" x14ac:dyDescent="0.25">
      <c r="A36" s="236" t="s">
        <v>87</v>
      </c>
      <c r="H36" s="232"/>
      <c r="I36" s="232"/>
      <c r="N36" s="226" t="s">
        <v>422</v>
      </c>
      <c r="O36" s="227">
        <v>-114479760</v>
      </c>
      <c r="Q36" s="228" t="s">
        <v>108</v>
      </c>
      <c r="R36" s="229">
        <v>24170744</v>
      </c>
    </row>
    <row r="37" spans="1:18" x14ac:dyDescent="0.25">
      <c r="H37" s="232"/>
      <c r="I37" s="232"/>
      <c r="N37" s="226" t="s">
        <v>423</v>
      </c>
      <c r="O37" s="227">
        <v>-1128685943</v>
      </c>
      <c r="Q37" s="228" t="s">
        <v>363</v>
      </c>
      <c r="R37" s="229">
        <v>4511195</v>
      </c>
    </row>
    <row r="38" spans="1:18" ht="12.75" customHeight="1" x14ac:dyDescent="0.25">
      <c r="A38" s="237" t="s">
        <v>424</v>
      </c>
      <c r="B38" s="237"/>
      <c r="C38" s="237"/>
      <c r="D38" s="237"/>
      <c r="E38" s="237"/>
      <c r="F38" s="237"/>
      <c r="G38" s="18"/>
      <c r="H38" s="238"/>
      <c r="I38" s="232"/>
      <c r="N38" s="226" t="s">
        <v>425</v>
      </c>
      <c r="O38" s="227">
        <v>-2375739292</v>
      </c>
      <c r="Q38" s="228" t="s">
        <v>113</v>
      </c>
      <c r="R38" s="229">
        <v>12215970</v>
      </c>
    </row>
    <row r="39" spans="1:18" x14ac:dyDescent="0.25">
      <c r="A39" s="239"/>
      <c r="B39" s="239"/>
      <c r="C39" s="239"/>
      <c r="D39" s="239"/>
      <c r="E39" s="239"/>
      <c r="F39" s="239"/>
      <c r="G39" s="239"/>
      <c r="H39" s="239"/>
      <c r="I39" s="232"/>
      <c r="N39" s="226" t="s">
        <v>426</v>
      </c>
      <c r="O39" s="227">
        <v>-1371777136</v>
      </c>
      <c r="Q39" s="228" t="s">
        <v>427</v>
      </c>
      <c r="R39" s="229">
        <v>3174266</v>
      </c>
    </row>
    <row r="40" spans="1:18" x14ac:dyDescent="0.25">
      <c r="A40" s="240" t="s">
        <v>96</v>
      </c>
      <c r="I40" s="232"/>
      <c r="N40" s="226" t="s">
        <v>428</v>
      </c>
      <c r="O40" s="227">
        <v>-27040909</v>
      </c>
      <c r="Q40" s="228" t="s">
        <v>118</v>
      </c>
      <c r="R40" s="229">
        <v>365364</v>
      </c>
    </row>
    <row r="41" spans="1:18" ht="14.4" customHeight="1" x14ac:dyDescent="0.25">
      <c r="A41" s="234" t="s">
        <v>101</v>
      </c>
      <c r="B41" s="234"/>
      <c r="C41" s="234"/>
      <c r="D41" s="234"/>
      <c r="E41" s="234"/>
      <c r="F41" s="234"/>
      <c r="H41" s="232"/>
      <c r="I41" s="232"/>
      <c r="N41" s="226" t="s">
        <v>429</v>
      </c>
      <c r="O41" s="227">
        <v>-5745454</v>
      </c>
      <c r="Q41" s="228" t="s">
        <v>430</v>
      </c>
      <c r="R41" s="229">
        <v>6618480</v>
      </c>
    </row>
    <row r="42" spans="1:18" ht="19.5" customHeight="1" x14ac:dyDescent="0.25">
      <c r="A42" s="234"/>
      <c r="B42" s="234"/>
      <c r="C42" s="234"/>
      <c r="D42" s="234"/>
      <c r="E42" s="234"/>
      <c r="F42" s="234"/>
      <c r="G42" s="235"/>
      <c r="H42" s="235"/>
      <c r="I42" s="232"/>
      <c r="N42" s="226" t="s">
        <v>431</v>
      </c>
      <c r="O42" s="227">
        <v>-10275000</v>
      </c>
      <c r="Q42" s="228" t="s">
        <v>123</v>
      </c>
      <c r="R42" s="229">
        <v>245129</v>
      </c>
    </row>
    <row r="43" spans="1:18" ht="12.75" customHeight="1" x14ac:dyDescent="0.25">
      <c r="A43" s="231" t="s">
        <v>106</v>
      </c>
      <c r="I43" s="232"/>
      <c r="N43" s="226" t="s">
        <v>432</v>
      </c>
      <c r="O43" s="227">
        <v>1486924</v>
      </c>
      <c r="Q43" s="228" t="s">
        <v>433</v>
      </c>
      <c r="R43" s="229">
        <v>14082243</v>
      </c>
    </row>
    <row r="44" spans="1:18" x14ac:dyDescent="0.25">
      <c r="H44" s="232"/>
      <c r="I44" s="232"/>
      <c r="N44" s="226" t="s">
        <v>434</v>
      </c>
      <c r="O44" s="227">
        <v>1486924</v>
      </c>
      <c r="Q44" s="228" t="s">
        <v>129</v>
      </c>
      <c r="R44" s="229">
        <v>1418355</v>
      </c>
    </row>
    <row r="45" spans="1:18" x14ac:dyDescent="0.25">
      <c r="A45" s="237" t="s">
        <v>111</v>
      </c>
      <c r="B45" s="237"/>
      <c r="C45" s="237"/>
      <c r="D45" s="237"/>
      <c r="E45" s="237"/>
      <c r="F45" s="237"/>
      <c r="G45" s="237"/>
      <c r="H45" s="238"/>
      <c r="I45" s="232"/>
      <c r="N45" s="226" t="s">
        <v>95</v>
      </c>
      <c r="O45" s="227">
        <v>6983768572</v>
      </c>
      <c r="Q45" s="228" t="s">
        <v>132</v>
      </c>
      <c r="R45" s="229">
        <v>26915834</v>
      </c>
    </row>
    <row r="46" spans="1:18" ht="13.5" customHeight="1" x14ac:dyDescent="0.25">
      <c r="A46" s="238"/>
      <c r="B46" s="238"/>
      <c r="C46" s="18"/>
      <c r="D46" s="18"/>
      <c r="E46" s="18"/>
      <c r="F46" s="18"/>
      <c r="G46" s="18"/>
      <c r="H46" s="238"/>
      <c r="I46" s="232"/>
      <c r="N46" s="226" t="s">
        <v>435</v>
      </c>
      <c r="O46" s="227">
        <v>-1</v>
      </c>
      <c r="Q46" s="228" t="s">
        <v>135</v>
      </c>
      <c r="R46" s="229">
        <v>330560</v>
      </c>
    </row>
    <row r="47" spans="1:18" ht="13.5" customHeight="1" x14ac:dyDescent="0.25">
      <c r="A47" s="231" t="s">
        <v>116</v>
      </c>
      <c r="B47" s="241"/>
      <c r="C47" s="22"/>
      <c r="D47" s="22"/>
      <c r="E47" s="22"/>
      <c r="F47" s="22"/>
      <c r="G47" s="22"/>
      <c r="H47" s="241"/>
      <c r="I47" s="232"/>
      <c r="N47" s="226" t="s">
        <v>436</v>
      </c>
      <c r="O47" s="227">
        <v>5722299999</v>
      </c>
      <c r="Q47" s="228" t="s">
        <v>151</v>
      </c>
      <c r="R47" s="229">
        <v>14288190</v>
      </c>
    </row>
    <row r="48" spans="1:18" ht="13.5" customHeight="1" x14ac:dyDescent="0.25">
      <c r="A48" s="241"/>
      <c r="B48" s="241"/>
      <c r="C48" s="22"/>
      <c r="D48" s="22"/>
      <c r="E48" s="22"/>
      <c r="F48" s="22"/>
      <c r="G48" s="22"/>
      <c r="H48" s="241"/>
      <c r="I48" s="232"/>
      <c r="N48" s="226" t="s">
        <v>437</v>
      </c>
      <c r="O48" s="227">
        <v>5722300000</v>
      </c>
      <c r="Q48" s="228" t="s">
        <v>140</v>
      </c>
      <c r="R48" s="229">
        <v>149700</v>
      </c>
    </row>
    <row r="49" spans="1:18" ht="13.5" customHeight="1" x14ac:dyDescent="0.25">
      <c r="A49" s="242" t="s">
        <v>121</v>
      </c>
      <c r="B49" s="241"/>
      <c r="C49" s="22"/>
      <c r="D49" s="22"/>
      <c r="E49" s="22"/>
      <c r="F49" s="22"/>
      <c r="G49" s="22"/>
      <c r="H49" s="241"/>
      <c r="I49" s="232"/>
      <c r="N49" s="226" t="s">
        <v>438</v>
      </c>
      <c r="O49" s="227">
        <v>5092000000</v>
      </c>
      <c r="Q49" s="228" t="s">
        <v>366</v>
      </c>
      <c r="R49" s="229">
        <v>3400501</v>
      </c>
    </row>
    <row r="50" spans="1:18" x14ac:dyDescent="0.25">
      <c r="A50" s="243"/>
      <c r="B50" s="235"/>
      <c r="C50" s="16"/>
      <c r="D50" s="16"/>
      <c r="E50" s="16"/>
      <c r="F50" s="16"/>
      <c r="G50" s="16"/>
      <c r="H50" s="235"/>
      <c r="I50" s="232"/>
      <c r="N50" s="226" t="s">
        <v>439</v>
      </c>
      <c r="O50" s="227">
        <v>150300000</v>
      </c>
      <c r="Q50" s="228" t="s">
        <v>440</v>
      </c>
      <c r="R50" s="229">
        <v>16602740</v>
      </c>
    </row>
    <row r="51" spans="1:18" x14ac:dyDescent="0.25">
      <c r="B51" s="188"/>
      <c r="C51" s="189"/>
      <c r="D51" s="25" t="s">
        <v>126</v>
      </c>
      <c r="E51" s="25" t="s">
        <v>127</v>
      </c>
      <c r="G51" s="16"/>
      <c r="H51" s="235"/>
      <c r="I51" s="232"/>
      <c r="N51" s="226" t="s">
        <v>114</v>
      </c>
      <c r="O51" s="227">
        <v>840015858</v>
      </c>
      <c r="Q51" s="228" t="s">
        <v>441</v>
      </c>
      <c r="R51" s="229">
        <v>8061047</v>
      </c>
    </row>
    <row r="52" spans="1:18" x14ac:dyDescent="0.25">
      <c r="B52" s="188" t="s">
        <v>130</v>
      </c>
      <c r="C52" s="189"/>
      <c r="D52" s="26">
        <v>6837.9</v>
      </c>
      <c r="E52" s="26">
        <v>6870.71</v>
      </c>
      <c r="G52" s="16"/>
      <c r="H52" s="235"/>
      <c r="I52" s="232"/>
      <c r="N52" s="226" t="s">
        <v>117</v>
      </c>
      <c r="O52" s="227">
        <v>73059989</v>
      </c>
      <c r="Q52" s="228" t="s">
        <v>442</v>
      </c>
      <c r="R52" s="229">
        <v>549953496</v>
      </c>
    </row>
    <row r="53" spans="1:18" x14ac:dyDescent="0.25">
      <c r="B53" s="188" t="s">
        <v>133</v>
      </c>
      <c r="C53" s="189"/>
      <c r="D53" s="26">
        <v>6850.05</v>
      </c>
      <c r="E53" s="26">
        <v>6887.4</v>
      </c>
      <c r="G53" s="16"/>
      <c r="H53" s="235"/>
      <c r="I53" s="232"/>
      <c r="N53" s="226" t="s">
        <v>443</v>
      </c>
      <c r="O53" s="227">
        <v>105170112</v>
      </c>
      <c r="Q53" s="228" t="s">
        <v>161</v>
      </c>
      <c r="R53" s="229">
        <v>2812799</v>
      </c>
    </row>
    <row r="54" spans="1:18" ht="13.5" customHeight="1" x14ac:dyDescent="0.25">
      <c r="A54" s="235"/>
      <c r="B54" s="235"/>
      <c r="C54" s="16"/>
      <c r="D54" s="16"/>
      <c r="E54" s="16"/>
      <c r="F54" s="16"/>
      <c r="G54" s="16"/>
      <c r="H54" s="235"/>
      <c r="I54" s="232"/>
      <c r="N54" s="226" t="s">
        <v>444</v>
      </c>
      <c r="O54" s="227">
        <v>608785436</v>
      </c>
      <c r="Q54" s="228" t="s">
        <v>164</v>
      </c>
      <c r="R54" s="229">
        <v>2812799</v>
      </c>
    </row>
    <row r="55" spans="1:18" ht="13.5" customHeight="1" x14ac:dyDescent="0.25">
      <c r="A55" s="242" t="s">
        <v>138</v>
      </c>
      <c r="B55" s="235"/>
      <c r="C55" s="16"/>
      <c r="D55" s="16"/>
      <c r="E55" s="16"/>
      <c r="F55" s="16"/>
      <c r="G55" s="16"/>
      <c r="H55" s="235"/>
      <c r="I55" s="232"/>
      <c r="N55" s="226" t="s">
        <v>445</v>
      </c>
      <c r="O55" s="227">
        <v>90142730</v>
      </c>
      <c r="Q55" s="228" t="s">
        <v>161</v>
      </c>
      <c r="R55" s="229">
        <v>2812799</v>
      </c>
    </row>
    <row r="56" spans="1:18" ht="13.5" customHeight="1" x14ac:dyDescent="0.25">
      <c r="A56" s="242"/>
      <c r="B56" s="241"/>
      <c r="C56" s="22"/>
      <c r="D56" s="22"/>
      <c r="E56" s="22"/>
      <c r="F56" s="22"/>
      <c r="G56" s="22"/>
      <c r="H56" s="241"/>
      <c r="I56" s="232"/>
      <c r="N56" s="226" t="s">
        <v>446</v>
      </c>
      <c r="O56" s="227">
        <v>16794638</v>
      </c>
      <c r="Q56" s="228" t="s">
        <v>171</v>
      </c>
      <c r="R56" s="229">
        <v>-15499181</v>
      </c>
    </row>
    <row r="57" spans="1:18" ht="13.5" customHeight="1" x14ac:dyDescent="0.25">
      <c r="A57" s="242"/>
      <c r="B57" s="225" t="s">
        <v>143</v>
      </c>
      <c r="C57" s="225"/>
      <c r="D57" s="225"/>
      <c r="E57" s="225"/>
      <c r="F57" s="225"/>
      <c r="G57" s="22"/>
      <c r="H57" s="241"/>
      <c r="I57" s="232"/>
      <c r="N57" s="226" t="s">
        <v>128</v>
      </c>
      <c r="O57" s="227">
        <v>-207148257</v>
      </c>
      <c r="Q57" s="228" t="s">
        <v>175</v>
      </c>
      <c r="R57" s="229">
        <v>-62530018</v>
      </c>
    </row>
    <row r="58" spans="1:18" s="248" customFormat="1" ht="24" x14ac:dyDescent="0.25">
      <c r="A58" s="244"/>
      <c r="B58" s="245" t="s">
        <v>145</v>
      </c>
      <c r="C58" s="25" t="s">
        <v>146</v>
      </c>
      <c r="D58" s="25" t="s">
        <v>147</v>
      </c>
      <c r="E58" s="25" t="s">
        <v>148</v>
      </c>
      <c r="F58" s="25" t="s">
        <v>149</v>
      </c>
      <c r="G58" s="29"/>
      <c r="H58" s="246"/>
      <c r="I58" s="247"/>
      <c r="N58" s="226" t="s">
        <v>134</v>
      </c>
      <c r="O58" s="227">
        <v>403636050</v>
      </c>
      <c r="Q58" s="228" t="s">
        <v>177</v>
      </c>
      <c r="R58" s="229">
        <v>47030838</v>
      </c>
    </row>
    <row r="59" spans="1:18" ht="13.5" customHeight="1" x14ac:dyDescent="0.25">
      <c r="A59" s="231"/>
      <c r="B59" s="249" t="s">
        <v>152</v>
      </c>
      <c r="C59" s="34"/>
      <c r="D59" s="35"/>
      <c r="E59" s="35"/>
      <c r="F59" s="35"/>
      <c r="G59" s="47"/>
      <c r="H59" s="250"/>
      <c r="I59" s="232"/>
      <c r="N59" s="226" t="s">
        <v>136</v>
      </c>
      <c r="O59" s="227">
        <v>14544206</v>
      </c>
      <c r="Q59" s="228" t="s">
        <v>180</v>
      </c>
      <c r="R59" s="229">
        <v>221970813</v>
      </c>
    </row>
    <row r="60" spans="1:18" ht="13.5" customHeight="1" x14ac:dyDescent="0.25">
      <c r="A60" s="231"/>
      <c r="B60" s="249" t="s">
        <v>155</v>
      </c>
      <c r="C60" s="37" t="s">
        <v>156</v>
      </c>
      <c r="D60" s="38">
        <f>+F60/E60</f>
        <v>176951.40993579902</v>
      </c>
      <c r="E60" s="39">
        <f>+D52</f>
        <v>6837.9</v>
      </c>
      <c r="F60" s="40">
        <v>1209976046</v>
      </c>
      <c r="G60" s="44"/>
      <c r="H60" s="251"/>
      <c r="I60" s="232"/>
      <c r="N60" s="226" t="s">
        <v>283</v>
      </c>
      <c r="O60" s="227">
        <v>500000000</v>
      </c>
      <c r="Q60" s="228" t="s">
        <v>180</v>
      </c>
      <c r="R60" s="229">
        <v>221970813</v>
      </c>
    </row>
    <row r="61" spans="1:18" ht="28.5" customHeight="1" x14ac:dyDescent="0.25">
      <c r="A61" s="231"/>
      <c r="B61" s="252" t="s">
        <v>159</v>
      </c>
      <c r="C61" s="37" t="s">
        <v>156</v>
      </c>
      <c r="D61" s="38">
        <v>0</v>
      </c>
      <c r="E61" s="39">
        <f>+D52</f>
        <v>6837.9</v>
      </c>
      <c r="F61" s="40">
        <f>+D61*E61</f>
        <v>0</v>
      </c>
      <c r="G61" s="44"/>
      <c r="H61" s="251"/>
      <c r="I61" s="232"/>
      <c r="N61" s="226" t="s">
        <v>139</v>
      </c>
      <c r="O61" s="227">
        <v>-110908156</v>
      </c>
      <c r="Q61" s="228" t="s">
        <v>182</v>
      </c>
      <c r="R61" s="229">
        <v>112463094</v>
      </c>
    </row>
    <row r="62" spans="1:18" ht="13.5" customHeight="1" x14ac:dyDescent="0.25">
      <c r="A62" s="231"/>
      <c r="B62" s="249" t="s">
        <v>162</v>
      </c>
      <c r="C62" s="34"/>
      <c r="D62" s="40"/>
      <c r="E62" s="45"/>
      <c r="F62" s="40"/>
      <c r="G62" s="44"/>
      <c r="H62" s="250"/>
      <c r="I62" s="232"/>
      <c r="N62" s="226" t="s">
        <v>447</v>
      </c>
      <c r="O62" s="227">
        <v>17816666</v>
      </c>
      <c r="Q62" s="228" t="s">
        <v>187</v>
      </c>
      <c r="R62" s="229">
        <v>109507719</v>
      </c>
    </row>
    <row r="63" spans="1:18" ht="13.5" customHeight="1" x14ac:dyDescent="0.25">
      <c r="A63" s="231"/>
      <c r="B63" s="249" t="s">
        <v>165</v>
      </c>
      <c r="C63" s="34"/>
      <c r="D63" s="35"/>
      <c r="E63" s="46"/>
      <c r="F63" s="35"/>
      <c r="G63" s="47"/>
      <c r="H63" s="250"/>
      <c r="I63" s="232"/>
      <c r="N63" s="226" t="s">
        <v>141</v>
      </c>
      <c r="O63" s="227">
        <v>27468333</v>
      </c>
      <c r="Q63" s="228" t="s">
        <v>190</v>
      </c>
      <c r="R63" s="229">
        <v>38775001</v>
      </c>
    </row>
    <row r="64" spans="1:18" ht="13.5" customHeight="1" x14ac:dyDescent="0.25">
      <c r="A64" s="231"/>
      <c r="B64" s="249" t="s">
        <v>167</v>
      </c>
      <c r="C64" s="37" t="s">
        <v>156</v>
      </c>
      <c r="D64" s="38">
        <f>+F64/E64</f>
        <v>120291.62998810227</v>
      </c>
      <c r="E64" s="39">
        <f>+D53</f>
        <v>6850.05</v>
      </c>
      <c r="F64" s="40">
        <v>824003680</v>
      </c>
      <c r="G64" s="44"/>
      <c r="H64" s="251"/>
      <c r="I64" s="232"/>
      <c r="N64" s="226" t="s">
        <v>139</v>
      </c>
      <c r="O64" s="227">
        <v>-9651667</v>
      </c>
      <c r="Q64" s="228" t="s">
        <v>193</v>
      </c>
      <c r="R64" s="229">
        <v>38775001</v>
      </c>
    </row>
    <row r="65" spans="1:18" ht="13.5" customHeight="1" x14ac:dyDescent="0.25">
      <c r="A65" s="231"/>
      <c r="B65" s="249" t="s">
        <v>165</v>
      </c>
      <c r="C65" s="35"/>
      <c r="D65" s="35"/>
      <c r="E65" s="46"/>
      <c r="F65" s="35"/>
      <c r="G65" s="47"/>
      <c r="H65" s="250"/>
      <c r="I65" s="232"/>
      <c r="N65" s="226" t="s">
        <v>150</v>
      </c>
      <c r="O65" s="227">
        <v>22205766400</v>
      </c>
      <c r="Q65" s="228" t="s">
        <v>448</v>
      </c>
      <c r="R65" s="229">
        <v>38775001</v>
      </c>
    </row>
    <row r="66" spans="1:18" ht="13.5" customHeight="1" x14ac:dyDescent="0.25">
      <c r="A66" s="231"/>
      <c r="B66" s="249" t="s">
        <v>172</v>
      </c>
      <c r="C66" s="37" t="s">
        <v>156</v>
      </c>
      <c r="D66" s="38">
        <f>+F66/E66</f>
        <v>547058.164976898</v>
      </c>
      <c r="E66" s="39">
        <f>+D53</f>
        <v>6850.05</v>
      </c>
      <c r="F66" s="35">
        <v>3747375783</v>
      </c>
      <c r="G66" s="47"/>
      <c r="H66" s="250"/>
      <c r="I66" s="232"/>
      <c r="N66" s="226" t="s">
        <v>153</v>
      </c>
      <c r="O66" s="227">
        <v>7918913873</v>
      </c>
    </row>
    <row r="67" spans="1:18" ht="13.5" customHeight="1" x14ac:dyDescent="0.25">
      <c r="A67" s="231"/>
      <c r="B67" s="249" t="s">
        <v>165</v>
      </c>
      <c r="C67" s="35"/>
      <c r="D67" s="35"/>
      <c r="E67" s="46"/>
      <c r="F67" s="35"/>
      <c r="G67" s="47"/>
      <c r="H67" s="250"/>
      <c r="I67" s="232"/>
      <c r="N67" s="226" t="s">
        <v>157</v>
      </c>
      <c r="O67" s="227">
        <v>1434284624</v>
      </c>
    </row>
    <row r="68" spans="1:18" ht="13.5" customHeight="1" x14ac:dyDescent="0.25">
      <c r="A68" s="231"/>
      <c r="B68" s="254"/>
      <c r="C68" s="49"/>
      <c r="D68" s="49"/>
      <c r="E68" s="49"/>
      <c r="F68" s="49"/>
      <c r="G68" s="49"/>
      <c r="H68" s="255"/>
      <c r="I68" s="232"/>
      <c r="N68" s="226" t="s">
        <v>449</v>
      </c>
      <c r="O68" s="227">
        <v>819526664</v>
      </c>
    </row>
    <row r="69" spans="1:18" ht="13.5" customHeight="1" x14ac:dyDescent="0.25">
      <c r="A69" s="242" t="s">
        <v>178</v>
      </c>
      <c r="B69" s="254"/>
      <c r="C69" s="49"/>
      <c r="D69" s="49"/>
      <c r="E69" s="49"/>
      <c r="F69" s="49"/>
      <c r="G69" s="49"/>
      <c r="H69" s="255"/>
      <c r="I69" s="232"/>
      <c r="N69" s="226" t="s">
        <v>450</v>
      </c>
      <c r="O69" s="227">
        <v>614757960</v>
      </c>
    </row>
    <row r="70" spans="1:18" ht="13.5" customHeight="1" x14ac:dyDescent="0.25">
      <c r="A70" s="243"/>
      <c r="B70" s="254"/>
      <c r="C70" s="49"/>
      <c r="D70" s="49"/>
      <c r="E70" s="49"/>
      <c r="F70" s="49"/>
      <c r="G70" s="49"/>
      <c r="H70" s="255"/>
      <c r="I70" s="232"/>
      <c r="N70" s="226" t="s">
        <v>451</v>
      </c>
      <c r="O70" s="227">
        <v>62431048</v>
      </c>
    </row>
    <row r="71" spans="1:18" ht="24" x14ac:dyDescent="0.25">
      <c r="A71" s="231"/>
      <c r="B71" s="245" t="s">
        <v>183</v>
      </c>
      <c r="C71" s="25" t="s">
        <v>184</v>
      </c>
      <c r="D71" s="25" t="s">
        <v>185</v>
      </c>
      <c r="E71" s="29"/>
      <c r="F71" s="29"/>
      <c r="G71" s="49"/>
      <c r="H71" s="255"/>
      <c r="I71" s="232"/>
      <c r="N71" s="226" t="s">
        <v>452</v>
      </c>
      <c r="O71" s="227">
        <v>62431048</v>
      </c>
    </row>
    <row r="72" spans="1:18" ht="24" x14ac:dyDescent="0.25">
      <c r="A72" s="231"/>
      <c r="B72" s="256" t="s">
        <v>188</v>
      </c>
      <c r="C72" s="39">
        <f>+D52</f>
        <v>6837.9</v>
      </c>
      <c r="D72" s="51">
        <v>7519876</v>
      </c>
      <c r="E72" s="52"/>
      <c r="F72" s="52"/>
      <c r="G72" s="49"/>
      <c r="H72" s="255"/>
      <c r="I72" s="232"/>
      <c r="N72" s="226" t="s">
        <v>186</v>
      </c>
      <c r="O72" s="227">
        <v>27359238</v>
      </c>
    </row>
    <row r="73" spans="1:18" ht="24" x14ac:dyDescent="0.25">
      <c r="A73" s="231"/>
      <c r="B73" s="256" t="s">
        <v>191</v>
      </c>
      <c r="C73" s="39">
        <f>+D53</f>
        <v>6850.05</v>
      </c>
      <c r="D73" s="51">
        <v>0</v>
      </c>
      <c r="E73" s="52"/>
      <c r="F73" s="257"/>
      <c r="G73" s="49"/>
      <c r="H73" s="255"/>
      <c r="I73" s="232"/>
      <c r="N73" s="226" t="s">
        <v>192</v>
      </c>
      <c r="O73" s="227">
        <v>27359238</v>
      </c>
    </row>
    <row r="74" spans="1:18" ht="24" x14ac:dyDescent="0.25">
      <c r="A74" s="231"/>
      <c r="B74" s="256" t="s">
        <v>194</v>
      </c>
      <c r="C74" s="39">
        <f>+C72</f>
        <v>6837.9</v>
      </c>
      <c r="D74" s="51">
        <v>0</v>
      </c>
      <c r="E74" s="52"/>
      <c r="F74" s="52"/>
      <c r="G74" s="49"/>
      <c r="H74" s="255"/>
      <c r="I74" s="232"/>
      <c r="N74" s="226" t="s">
        <v>195</v>
      </c>
      <c r="O74" s="227">
        <v>6394838964</v>
      </c>
    </row>
    <row r="75" spans="1:18" ht="24" x14ac:dyDescent="0.25">
      <c r="A75" s="231"/>
      <c r="B75" s="256" t="s">
        <v>197</v>
      </c>
      <c r="C75" s="39">
        <f>+C73</f>
        <v>6850.05</v>
      </c>
      <c r="D75" s="51">
        <v>13776741</v>
      </c>
      <c r="E75" s="52"/>
      <c r="F75" s="52"/>
      <c r="G75" s="49"/>
      <c r="H75" s="255"/>
      <c r="I75" s="232"/>
      <c r="N75" s="226" t="s">
        <v>198</v>
      </c>
      <c r="O75" s="227">
        <v>6394838964</v>
      </c>
    </row>
    <row r="76" spans="1:18" x14ac:dyDescent="0.25">
      <c r="A76" s="232"/>
      <c r="H76" s="232"/>
      <c r="I76" s="232"/>
      <c r="N76" s="226" t="s">
        <v>453</v>
      </c>
      <c r="O76" s="227">
        <v>14286852527</v>
      </c>
    </row>
    <row r="77" spans="1:18" x14ac:dyDescent="0.25">
      <c r="A77" s="236" t="s">
        <v>202</v>
      </c>
      <c r="H77" s="232"/>
      <c r="I77" s="232"/>
      <c r="N77" s="226" t="s">
        <v>454</v>
      </c>
      <c r="O77" s="227">
        <v>14286852527</v>
      </c>
    </row>
    <row r="78" spans="1:18" x14ac:dyDescent="0.25">
      <c r="A78" s="232"/>
      <c r="H78" s="232"/>
      <c r="I78" s="232"/>
      <c r="N78" s="226" t="s">
        <v>455</v>
      </c>
      <c r="O78" s="227">
        <v>14286852527</v>
      </c>
    </row>
    <row r="79" spans="1:18" x14ac:dyDescent="0.25">
      <c r="A79" s="242" t="s">
        <v>207</v>
      </c>
      <c r="H79" s="232"/>
      <c r="I79" s="232"/>
      <c r="N79" s="226" t="s">
        <v>456</v>
      </c>
      <c r="O79" s="227">
        <v>14286852527</v>
      </c>
    </row>
    <row r="80" spans="1:18" x14ac:dyDescent="0.25">
      <c r="A80" s="232"/>
      <c r="H80" s="232"/>
      <c r="I80" s="232"/>
      <c r="N80" s="226" t="s">
        <v>457</v>
      </c>
      <c r="O80" s="227">
        <v>11106675100</v>
      </c>
    </row>
    <row r="81" spans="1:15" ht="15" customHeight="1" x14ac:dyDescent="0.25">
      <c r="A81" s="234" t="s">
        <v>210</v>
      </c>
      <c r="B81" s="234"/>
      <c r="C81" s="234"/>
      <c r="D81" s="234"/>
      <c r="E81" s="234"/>
      <c r="F81" s="234"/>
      <c r="G81" s="234"/>
      <c r="H81" s="234"/>
      <c r="I81" s="232"/>
      <c r="N81" s="226" t="s">
        <v>458</v>
      </c>
      <c r="O81" s="227">
        <v>3180177427</v>
      </c>
    </row>
    <row r="82" spans="1:15" x14ac:dyDescent="0.25">
      <c r="A82" s="232"/>
      <c r="H82" s="232"/>
      <c r="I82" s="232"/>
      <c r="N82" s="226" t="s">
        <v>205</v>
      </c>
      <c r="O82" s="227">
        <v>2191780435.75</v>
      </c>
    </row>
    <row r="83" spans="1:15" ht="23.25" customHeight="1" x14ac:dyDescent="0.25">
      <c r="A83" s="232"/>
      <c r="B83" s="258" t="s">
        <v>213</v>
      </c>
      <c r="C83" s="259"/>
      <c r="G83" s="55"/>
      <c r="H83" s="232"/>
      <c r="N83" s="226" t="s">
        <v>208</v>
      </c>
      <c r="O83" s="227">
        <v>1500000000</v>
      </c>
    </row>
    <row r="84" spans="1:15" ht="43.5" customHeight="1" x14ac:dyDescent="0.25">
      <c r="A84" s="232"/>
      <c r="B84" s="260" t="s">
        <v>261</v>
      </c>
      <c r="C84" s="261">
        <v>44742</v>
      </c>
      <c r="G84" s="55"/>
      <c r="H84" s="232"/>
      <c r="N84" s="226" t="s">
        <v>209</v>
      </c>
      <c r="O84" s="227">
        <v>1500000000</v>
      </c>
    </row>
    <row r="85" spans="1:15" x14ac:dyDescent="0.25">
      <c r="A85" s="232"/>
      <c r="B85" s="262" t="s">
        <v>459</v>
      </c>
      <c r="C85" s="73">
        <f>+O5</f>
        <v>2000000</v>
      </c>
      <c r="G85" s="55"/>
      <c r="H85" s="232"/>
      <c r="N85" s="226" t="s">
        <v>211</v>
      </c>
      <c r="O85" s="227">
        <v>1500000000</v>
      </c>
    </row>
    <row r="86" spans="1:15" x14ac:dyDescent="0.25">
      <c r="A86" s="232"/>
      <c r="B86" s="262" t="s">
        <v>16</v>
      </c>
      <c r="C86" s="73">
        <f>+C97</f>
        <v>591026650</v>
      </c>
      <c r="G86" s="55"/>
      <c r="H86" s="232"/>
      <c r="N86" s="226" t="s">
        <v>212</v>
      </c>
      <c r="O86" s="227">
        <v>80267146</v>
      </c>
    </row>
    <row r="87" spans="1:15" x14ac:dyDescent="0.25">
      <c r="A87" s="232"/>
      <c r="B87" s="262"/>
      <c r="C87" s="73"/>
      <c r="G87" s="55"/>
      <c r="H87" s="232"/>
      <c r="N87" s="226" t="s">
        <v>204</v>
      </c>
      <c r="O87" s="227">
        <v>74324125</v>
      </c>
    </row>
    <row r="88" spans="1:15" ht="12.6" thickBot="1" x14ac:dyDescent="0.3">
      <c r="A88" s="232"/>
      <c r="B88" s="263" t="s">
        <v>218</v>
      </c>
      <c r="C88" s="264">
        <f>SUM(C85:C87)</f>
        <v>593026650</v>
      </c>
      <c r="G88" s="55"/>
      <c r="H88" s="265"/>
      <c r="N88" s="226" t="s">
        <v>204</v>
      </c>
      <c r="O88" s="227">
        <v>74324125</v>
      </c>
    </row>
    <row r="89" spans="1:15" ht="12.6" thickTop="1" x14ac:dyDescent="0.25">
      <c r="A89" s="232"/>
      <c r="C89" s="61"/>
      <c r="D89" s="61"/>
      <c r="E89" s="61"/>
      <c r="F89" s="61"/>
      <c r="G89" s="266"/>
      <c r="H89" s="232"/>
      <c r="N89" s="226" t="s">
        <v>460</v>
      </c>
      <c r="O89" s="267">
        <v>5943021</v>
      </c>
    </row>
    <row r="90" spans="1:15" ht="33.75" customHeight="1" x14ac:dyDescent="0.25">
      <c r="A90" s="232"/>
      <c r="B90" s="268" t="s">
        <v>219</v>
      </c>
      <c r="C90" s="269">
        <f>+C84</f>
        <v>44742</v>
      </c>
      <c r="D90" s="116"/>
      <c r="E90" s="116"/>
      <c r="F90" s="116"/>
      <c r="G90" s="270"/>
      <c r="H90" s="232"/>
      <c r="N90" s="226" t="s">
        <v>461</v>
      </c>
      <c r="O90" s="227">
        <v>5943021</v>
      </c>
    </row>
    <row r="91" spans="1:15" x14ac:dyDescent="0.25">
      <c r="A91" s="232"/>
      <c r="B91" s="262" t="s">
        <v>384</v>
      </c>
      <c r="C91" s="271">
        <v>60697542</v>
      </c>
      <c r="D91" s="116"/>
      <c r="E91" s="116"/>
      <c r="F91" s="116"/>
      <c r="G91" s="270"/>
      <c r="H91" s="232"/>
      <c r="N91" s="226" t="s">
        <v>215</v>
      </c>
      <c r="O91" s="227">
        <v>611513289.75</v>
      </c>
    </row>
    <row r="92" spans="1:15" x14ac:dyDescent="0.25">
      <c r="A92" s="232"/>
      <c r="B92" s="262" t="s">
        <v>462</v>
      </c>
      <c r="C92" s="271">
        <v>380265335</v>
      </c>
      <c r="D92" s="116"/>
      <c r="E92" s="116"/>
      <c r="F92" s="116"/>
      <c r="G92" s="270"/>
      <c r="H92" s="232"/>
      <c r="N92" s="226" t="s">
        <v>463</v>
      </c>
      <c r="O92" s="227">
        <v>137280829</v>
      </c>
    </row>
    <row r="93" spans="1:15" x14ac:dyDescent="0.25">
      <c r="A93" s="232"/>
      <c r="B93" s="262" t="s">
        <v>464</v>
      </c>
      <c r="C93" s="271">
        <v>130275397</v>
      </c>
      <c r="D93" s="116"/>
      <c r="E93" s="116"/>
      <c r="F93" s="116"/>
      <c r="G93" s="270"/>
      <c r="H93" s="232"/>
      <c r="N93" s="226" t="s">
        <v>465</v>
      </c>
      <c r="O93" s="227">
        <v>1412158377</v>
      </c>
    </row>
    <row r="94" spans="1:15" x14ac:dyDescent="0.25">
      <c r="A94" s="232"/>
      <c r="B94" s="262" t="s">
        <v>466</v>
      </c>
      <c r="C94" s="271">
        <v>10000000</v>
      </c>
      <c r="D94" s="116"/>
      <c r="E94" s="116"/>
      <c r="F94" s="116"/>
      <c r="G94" s="270"/>
      <c r="H94" s="232"/>
      <c r="N94" s="226" t="s">
        <v>467</v>
      </c>
      <c r="O94" s="227">
        <v>-1274877548</v>
      </c>
    </row>
    <row r="95" spans="1:15" x14ac:dyDescent="0.25">
      <c r="A95" s="232"/>
      <c r="B95" s="262" t="s">
        <v>386</v>
      </c>
      <c r="C95" s="272">
        <v>4788376</v>
      </c>
      <c r="D95" s="116"/>
      <c r="E95" s="116"/>
      <c r="F95" s="116"/>
      <c r="G95" s="270"/>
      <c r="H95" s="232"/>
      <c r="N95" s="226" t="s">
        <v>216</v>
      </c>
      <c r="O95" s="227">
        <v>474232460.75</v>
      </c>
    </row>
    <row r="96" spans="1:15" x14ac:dyDescent="0.25">
      <c r="A96" s="232"/>
      <c r="B96" s="262" t="s">
        <v>468</v>
      </c>
      <c r="C96" s="271">
        <v>5000000</v>
      </c>
      <c r="D96" s="116"/>
      <c r="E96" s="116"/>
      <c r="F96" s="116"/>
      <c r="G96" s="270"/>
      <c r="H96" s="232"/>
      <c r="N96" s="226"/>
      <c r="O96" s="227"/>
    </row>
    <row r="97" spans="1:16" ht="12.6" thickBot="1" x14ac:dyDescent="0.3">
      <c r="A97" s="232"/>
      <c r="B97" s="263" t="s">
        <v>218</v>
      </c>
      <c r="C97" s="264">
        <f>SUM(C91:E96)</f>
        <v>591026650</v>
      </c>
      <c r="G97" s="55"/>
      <c r="H97" s="232"/>
    </row>
    <row r="98" spans="1:16" ht="12.6" thickTop="1" x14ac:dyDescent="0.25">
      <c r="A98" s="232"/>
      <c r="C98" s="61"/>
      <c r="G98" s="55"/>
      <c r="H98" s="232"/>
    </row>
    <row r="99" spans="1:16" ht="30" customHeight="1" x14ac:dyDescent="0.25">
      <c r="A99" s="232"/>
      <c r="B99" s="268" t="s">
        <v>217</v>
      </c>
      <c r="C99" s="269">
        <f>+C90</f>
        <v>44742</v>
      </c>
      <c r="G99" s="55"/>
      <c r="H99" s="232"/>
    </row>
    <row r="100" spans="1:16" x14ac:dyDescent="0.25">
      <c r="A100" s="232"/>
      <c r="B100" s="274" t="s">
        <v>469</v>
      </c>
      <c r="C100" s="73">
        <v>225286863</v>
      </c>
      <c r="D100" s="270"/>
      <c r="E100" s="270"/>
      <c r="F100" s="270"/>
      <c r="G100" s="55"/>
      <c r="H100" s="232"/>
    </row>
    <row r="101" spans="1:16" x14ac:dyDescent="0.25">
      <c r="A101" s="232"/>
      <c r="B101" s="274" t="s">
        <v>470</v>
      </c>
      <c r="C101" s="131">
        <v>623421</v>
      </c>
      <c r="D101" s="270"/>
      <c r="E101" s="270"/>
      <c r="F101" s="270"/>
      <c r="G101" s="55"/>
      <c r="H101" s="232"/>
    </row>
    <row r="102" spans="1:16" ht="12.6" thickBot="1" x14ac:dyDescent="0.3">
      <c r="A102" s="232"/>
      <c r="B102" s="263" t="s">
        <v>218</v>
      </c>
      <c r="C102" s="264">
        <f>+E101+C100</f>
        <v>225286863</v>
      </c>
      <c r="G102" s="55"/>
      <c r="H102" s="232"/>
    </row>
    <row r="103" spans="1:16" ht="12.6" thickTop="1" x14ac:dyDescent="0.25">
      <c r="A103" s="232"/>
      <c r="H103" s="232"/>
      <c r="I103" s="232"/>
    </row>
    <row r="104" spans="1:16" x14ac:dyDescent="0.25">
      <c r="A104" s="242" t="s">
        <v>224</v>
      </c>
      <c r="H104" s="232"/>
      <c r="I104" s="232"/>
    </row>
    <row r="105" spans="1:16" x14ac:dyDescent="0.25">
      <c r="A105" s="232"/>
      <c r="H105" s="232"/>
      <c r="I105" s="232"/>
    </row>
    <row r="106" spans="1:16" ht="14.25" customHeight="1" x14ac:dyDescent="0.25">
      <c r="A106" s="234" t="s">
        <v>225</v>
      </c>
      <c r="B106" s="234"/>
      <c r="C106" s="234"/>
      <c r="D106" s="234"/>
      <c r="E106" s="234"/>
      <c r="F106" s="234"/>
      <c r="G106" s="234"/>
      <c r="H106" s="234"/>
      <c r="I106" s="232"/>
    </row>
    <row r="107" spans="1:16" ht="13.5" customHeight="1" x14ac:dyDescent="0.25">
      <c r="A107" s="275"/>
      <c r="B107" s="276"/>
      <c r="C107" s="161"/>
      <c r="D107" s="161"/>
      <c r="E107" s="161"/>
      <c r="F107" s="161"/>
      <c r="G107" s="161"/>
      <c r="H107" s="276"/>
      <c r="I107" s="276"/>
    </row>
    <row r="108" spans="1:16" ht="13.5" customHeight="1" x14ac:dyDescent="0.25">
      <c r="A108" s="247"/>
      <c r="B108" s="247"/>
      <c r="C108" s="113"/>
      <c r="D108" s="113"/>
      <c r="E108" s="113"/>
      <c r="F108" s="113"/>
      <c r="G108" s="113"/>
      <c r="H108" s="247"/>
      <c r="I108" s="232"/>
    </row>
    <row r="109" spans="1:16" x14ac:dyDescent="0.25">
      <c r="A109" s="242" t="s">
        <v>231</v>
      </c>
    </row>
    <row r="110" spans="1:16" x14ac:dyDescent="0.25">
      <c r="A110" s="232"/>
    </row>
    <row r="111" spans="1:16" x14ac:dyDescent="0.25">
      <c r="B111" s="277" t="s">
        <v>232</v>
      </c>
      <c r="C111" s="69" t="s">
        <v>227</v>
      </c>
      <c r="D111" s="69" t="s">
        <v>228</v>
      </c>
      <c r="J111" s="243"/>
    </row>
    <row r="112" spans="1:16" x14ac:dyDescent="0.25">
      <c r="B112" s="274" t="s">
        <v>233</v>
      </c>
      <c r="C112" s="78">
        <v>0</v>
      </c>
      <c r="D112" s="78">
        <v>0</v>
      </c>
      <c r="K112" s="278"/>
      <c r="L112" s="278"/>
      <c r="M112" s="278"/>
      <c r="N112" s="278"/>
      <c r="O112" s="278"/>
      <c r="P112" s="278"/>
    </row>
    <row r="113" spans="1:17" x14ac:dyDescent="0.25">
      <c r="B113" s="274" t="s">
        <v>234</v>
      </c>
      <c r="C113" s="78">
        <v>0</v>
      </c>
      <c r="D113" s="78">
        <v>0</v>
      </c>
      <c r="K113" s="279"/>
      <c r="L113" s="279"/>
      <c r="M113" s="279"/>
      <c r="N113" s="280"/>
      <c r="O113" s="280"/>
      <c r="P113" s="279"/>
      <c r="Q113" s="281"/>
    </row>
    <row r="114" spans="1:17" x14ac:dyDescent="0.25">
      <c r="B114" s="274" t="s">
        <v>235</v>
      </c>
      <c r="C114" s="78">
        <v>0</v>
      </c>
      <c r="D114" s="78">
        <v>0</v>
      </c>
    </row>
    <row r="115" spans="1:17" x14ac:dyDescent="0.25">
      <c r="B115" s="274" t="s">
        <v>236</v>
      </c>
      <c r="C115" s="78">
        <v>0</v>
      </c>
      <c r="D115" s="78">
        <v>0</v>
      </c>
    </row>
    <row r="116" spans="1:17" x14ac:dyDescent="0.25">
      <c r="B116" s="274" t="s">
        <v>471</v>
      </c>
      <c r="C116" s="78">
        <v>0</v>
      </c>
      <c r="D116" s="78">
        <v>0</v>
      </c>
    </row>
    <row r="117" spans="1:17" x14ac:dyDescent="0.25">
      <c r="B117" s="282" t="s">
        <v>242</v>
      </c>
      <c r="C117" s="78">
        <v>0</v>
      </c>
      <c r="D117" s="78">
        <v>0</v>
      </c>
    </row>
    <row r="118" spans="1:17" x14ac:dyDescent="0.25">
      <c r="B118" s="277" t="s">
        <v>239</v>
      </c>
      <c r="C118" s="82">
        <f>SUM(C112:C117)</f>
        <v>0</v>
      </c>
      <c r="D118" s="82">
        <f>SUM(D112:D117)</f>
        <v>0</v>
      </c>
    </row>
    <row r="119" spans="1:17" x14ac:dyDescent="0.25">
      <c r="A119" s="232"/>
    </row>
    <row r="120" spans="1:17" x14ac:dyDescent="0.25">
      <c r="B120" s="283"/>
      <c r="C120" s="85"/>
      <c r="D120" s="85"/>
      <c r="E120" s="85"/>
      <c r="F120" s="85"/>
      <c r="G120" s="85"/>
    </row>
    <row r="121" spans="1:17" x14ac:dyDescent="0.25">
      <c r="A121" s="242" t="s">
        <v>240</v>
      </c>
    </row>
    <row r="122" spans="1:17" x14ac:dyDescent="0.25">
      <c r="A122" s="232"/>
    </row>
    <row r="123" spans="1:17" x14ac:dyDescent="0.25">
      <c r="B123" s="277" t="s">
        <v>232</v>
      </c>
      <c r="C123" s="69" t="s">
        <v>227</v>
      </c>
      <c r="D123" s="69" t="s">
        <v>228</v>
      </c>
      <c r="E123" s="284"/>
    </row>
    <row r="124" spans="1:17" x14ac:dyDescent="0.25">
      <c r="B124" s="274" t="s">
        <v>472</v>
      </c>
      <c r="C124" s="78">
        <v>0</v>
      </c>
      <c r="D124" s="78">
        <v>0</v>
      </c>
      <c r="E124" s="79"/>
    </row>
    <row r="125" spans="1:17" x14ac:dyDescent="0.25">
      <c r="B125" s="274" t="s">
        <v>241</v>
      </c>
      <c r="C125" s="78">
        <v>0</v>
      </c>
      <c r="D125" s="78">
        <v>0</v>
      </c>
      <c r="E125" s="79"/>
    </row>
    <row r="126" spans="1:17" x14ac:dyDescent="0.25">
      <c r="B126" s="274" t="s">
        <v>241</v>
      </c>
      <c r="C126" s="78">
        <v>0</v>
      </c>
      <c r="D126" s="78">
        <v>0</v>
      </c>
      <c r="E126" s="79"/>
    </row>
    <row r="127" spans="1:17" x14ac:dyDescent="0.25">
      <c r="B127" s="274" t="s">
        <v>242</v>
      </c>
      <c r="C127" s="78">
        <v>0</v>
      </c>
      <c r="D127" s="78">
        <v>0</v>
      </c>
      <c r="E127" s="79"/>
    </row>
    <row r="128" spans="1:17" x14ac:dyDescent="0.25">
      <c r="B128" s="277" t="s">
        <v>243</v>
      </c>
      <c r="C128" s="82">
        <f>SUM(C124:C127)</f>
        <v>0</v>
      </c>
      <c r="D128" s="82">
        <f>SUM(D124:D127)</f>
        <v>0</v>
      </c>
      <c r="E128" s="83"/>
    </row>
    <row r="129" spans="1:10" x14ac:dyDescent="0.25">
      <c r="B129" s="283"/>
      <c r="C129" s="85"/>
      <c r="D129" s="85"/>
      <c r="E129" s="83"/>
      <c r="F129" s="85"/>
      <c r="G129" s="85"/>
      <c r="I129" s="220" t="str">
        <f t="shared" ref="I129:I140" si="0">PROPER(B129)</f>
        <v/>
      </c>
    </row>
    <row r="130" spans="1:10" x14ac:dyDescent="0.25">
      <c r="A130" s="242" t="s">
        <v>244</v>
      </c>
      <c r="I130" s="220" t="str">
        <f t="shared" si="0"/>
        <v/>
      </c>
    </row>
    <row r="131" spans="1:10" x14ac:dyDescent="0.25">
      <c r="A131" s="232"/>
      <c r="I131" s="220" t="str">
        <f t="shared" si="0"/>
        <v/>
      </c>
    </row>
    <row r="132" spans="1:10" x14ac:dyDescent="0.25">
      <c r="B132" s="285" t="s">
        <v>232</v>
      </c>
      <c r="C132" s="286" t="s">
        <v>227</v>
      </c>
      <c r="D132" s="286" t="s">
        <v>228</v>
      </c>
      <c r="I132" s="116"/>
      <c r="J132" s="270"/>
    </row>
    <row r="133" spans="1:10" x14ac:dyDescent="0.25">
      <c r="B133" s="274" t="s">
        <v>473</v>
      </c>
      <c r="C133" s="78">
        <v>0</v>
      </c>
      <c r="D133" s="78">
        <v>5092000000</v>
      </c>
      <c r="I133" s="116"/>
      <c r="J133" s="270"/>
    </row>
    <row r="134" spans="1:10" x14ac:dyDescent="0.25">
      <c r="B134" s="274" t="s">
        <v>474</v>
      </c>
      <c r="C134" s="78">
        <v>0</v>
      </c>
      <c r="D134" s="78">
        <v>480000000</v>
      </c>
      <c r="I134" s="116"/>
      <c r="J134" s="270"/>
    </row>
    <row r="135" spans="1:10" x14ac:dyDescent="0.25">
      <c r="B135" s="274" t="s">
        <v>475</v>
      </c>
      <c r="C135" s="78">
        <v>0</v>
      </c>
      <c r="D135" s="78">
        <v>1693560438</v>
      </c>
    </row>
    <row r="136" spans="1:10" x14ac:dyDescent="0.25">
      <c r="B136" s="274" t="s">
        <v>246</v>
      </c>
      <c r="C136" s="78">
        <v>0</v>
      </c>
      <c r="D136" s="78">
        <v>0</v>
      </c>
    </row>
    <row r="137" spans="1:10" x14ac:dyDescent="0.25">
      <c r="B137" s="277" t="s">
        <v>239</v>
      </c>
      <c r="C137" s="82">
        <f>SUM(C133:C136)</f>
        <v>0</v>
      </c>
      <c r="D137" s="82">
        <f>SUM(D133:D136)</f>
        <v>7265560438</v>
      </c>
      <c r="H137" s="232"/>
    </row>
    <row r="138" spans="1:10" x14ac:dyDescent="0.25">
      <c r="A138" s="232"/>
      <c r="H138" s="232"/>
      <c r="I138" s="220" t="str">
        <f t="shared" si="0"/>
        <v/>
      </c>
    </row>
    <row r="139" spans="1:10" ht="13.95" customHeight="1" x14ac:dyDescent="0.25">
      <c r="A139" s="242" t="s">
        <v>476</v>
      </c>
      <c r="B139" s="242"/>
      <c r="C139" s="242"/>
      <c r="D139" s="242"/>
      <c r="E139" s="242"/>
      <c r="F139" s="242"/>
      <c r="G139" s="242"/>
      <c r="H139" s="242"/>
      <c r="I139" s="220" t="str">
        <f t="shared" si="0"/>
        <v/>
      </c>
    </row>
    <row r="140" spans="1:10" x14ac:dyDescent="0.25">
      <c r="A140" s="232"/>
      <c r="H140" s="232"/>
      <c r="I140" s="220" t="str">
        <f t="shared" si="0"/>
        <v/>
      </c>
    </row>
    <row r="141" spans="1:10" x14ac:dyDescent="0.25">
      <c r="A141" s="232"/>
      <c r="B141" s="277" t="s">
        <v>250</v>
      </c>
      <c r="C141" s="69" t="s">
        <v>227</v>
      </c>
      <c r="D141" s="69" t="s">
        <v>228</v>
      </c>
      <c r="I141" s="116"/>
      <c r="J141" s="270"/>
    </row>
    <row r="142" spans="1:10" x14ac:dyDescent="0.25">
      <c r="A142" s="232"/>
      <c r="B142" s="262" t="s">
        <v>251</v>
      </c>
      <c r="C142" s="287">
        <v>4049458868</v>
      </c>
      <c r="D142" s="73">
        <v>0</v>
      </c>
      <c r="I142" s="116"/>
      <c r="J142" s="270"/>
    </row>
    <row r="143" spans="1:10" x14ac:dyDescent="0.25">
      <c r="A143" s="232"/>
      <c r="B143" s="262" t="s">
        <v>252</v>
      </c>
      <c r="C143" s="287">
        <v>1074912273</v>
      </c>
      <c r="D143" s="73">
        <v>0</v>
      </c>
      <c r="I143" s="116"/>
      <c r="J143" s="270"/>
    </row>
    <row r="144" spans="1:10" x14ac:dyDescent="0.25">
      <c r="A144" s="232"/>
      <c r="B144" s="262" t="s">
        <v>477</v>
      </c>
      <c r="C144" s="287">
        <v>50000000</v>
      </c>
      <c r="D144" s="73">
        <v>0</v>
      </c>
      <c r="I144" s="116"/>
      <c r="J144" s="270"/>
    </row>
    <row r="145" spans="1:18" x14ac:dyDescent="0.25">
      <c r="A145" s="232"/>
      <c r="B145" s="262" t="s">
        <v>478</v>
      </c>
      <c r="C145" s="287">
        <v>48897100</v>
      </c>
      <c r="D145" s="73"/>
      <c r="I145" s="116"/>
      <c r="J145" s="270"/>
    </row>
    <row r="146" spans="1:18" x14ac:dyDescent="0.25">
      <c r="A146" s="232"/>
      <c r="B146" s="262" t="s">
        <v>479</v>
      </c>
      <c r="C146" s="287">
        <v>0</v>
      </c>
      <c r="D146" s="73"/>
      <c r="I146" s="116"/>
      <c r="J146" s="270"/>
      <c r="K146" s="288"/>
    </row>
    <row r="147" spans="1:18" x14ac:dyDescent="0.25">
      <c r="A147" s="232"/>
      <c r="B147" s="262" t="s">
        <v>480</v>
      </c>
      <c r="C147" s="287">
        <v>0</v>
      </c>
      <c r="D147" s="73"/>
      <c r="I147" s="116"/>
      <c r="J147" s="270"/>
    </row>
    <row r="148" spans="1:18" x14ac:dyDescent="0.25">
      <c r="A148" s="232"/>
      <c r="B148" s="262" t="s">
        <v>481</v>
      </c>
      <c r="C148" s="287">
        <v>1196000</v>
      </c>
      <c r="D148" s="73"/>
      <c r="I148" s="116"/>
      <c r="J148" s="270"/>
    </row>
    <row r="149" spans="1:18" x14ac:dyDescent="0.25">
      <c r="A149" s="232"/>
      <c r="B149" s="262" t="s">
        <v>482</v>
      </c>
      <c r="C149" s="287">
        <v>8474725</v>
      </c>
      <c r="D149" s="73"/>
      <c r="I149" s="116"/>
      <c r="J149" s="270"/>
    </row>
    <row r="150" spans="1:18" x14ac:dyDescent="0.25">
      <c r="A150" s="232"/>
      <c r="B150" s="262" t="s">
        <v>483</v>
      </c>
      <c r="C150" s="289">
        <v>6273630</v>
      </c>
      <c r="D150" s="73"/>
      <c r="I150" s="116"/>
      <c r="J150" s="270"/>
    </row>
    <row r="151" spans="1:18" x14ac:dyDescent="0.25">
      <c r="A151" s="232"/>
      <c r="B151" s="262" t="s">
        <v>484</v>
      </c>
      <c r="C151" s="287">
        <v>0</v>
      </c>
      <c r="D151" s="73"/>
      <c r="I151" s="116"/>
      <c r="J151" s="270"/>
    </row>
    <row r="152" spans="1:18" x14ac:dyDescent="0.25">
      <c r="A152" s="232"/>
      <c r="B152" s="262" t="s">
        <v>485</v>
      </c>
      <c r="C152" s="289">
        <v>7123000</v>
      </c>
      <c r="D152" s="73"/>
      <c r="I152" s="116"/>
      <c r="J152" s="270"/>
    </row>
    <row r="153" spans="1:18" x14ac:dyDescent="0.25">
      <c r="A153" s="232"/>
      <c r="B153" s="290" t="s">
        <v>218</v>
      </c>
      <c r="C153" s="82">
        <f>SUM(C142:C152)</f>
        <v>5246335596</v>
      </c>
      <c r="D153" s="82">
        <f>SUM(D142:D152)</f>
        <v>0</v>
      </c>
      <c r="I153" s="116"/>
      <c r="J153" s="270"/>
    </row>
    <row r="154" spans="1:18" x14ac:dyDescent="0.25">
      <c r="A154" s="232"/>
      <c r="H154" s="232"/>
      <c r="J154" s="288"/>
    </row>
    <row r="155" spans="1:18" x14ac:dyDescent="0.25">
      <c r="A155" s="234"/>
      <c r="B155" s="234"/>
      <c r="C155" s="234"/>
      <c r="D155" s="234"/>
      <c r="E155" s="234"/>
      <c r="F155" s="234"/>
      <c r="G155" s="234"/>
      <c r="H155" s="234"/>
    </row>
    <row r="156" spans="1:18" x14ac:dyDescent="0.25">
      <c r="B156" s="283"/>
      <c r="C156" s="85"/>
      <c r="D156" s="85"/>
      <c r="E156" s="85"/>
      <c r="F156" s="85"/>
      <c r="G156" s="85"/>
    </row>
    <row r="157" spans="1:18" x14ac:dyDescent="0.25">
      <c r="A157" s="242" t="s">
        <v>260</v>
      </c>
    </row>
    <row r="159" spans="1:18" x14ac:dyDescent="0.25">
      <c r="B159" s="291" t="s">
        <v>261</v>
      </c>
      <c r="C159" s="292" t="s">
        <v>262</v>
      </c>
      <c r="D159" s="292"/>
      <c r="E159" s="292"/>
      <c r="F159" s="292"/>
      <c r="G159" s="292"/>
      <c r="H159" s="292" t="s">
        <v>263</v>
      </c>
      <c r="I159" s="292"/>
      <c r="J159" s="292"/>
      <c r="K159" s="292"/>
      <c r="L159" s="292" t="s">
        <v>264</v>
      </c>
      <c r="M159" s="293"/>
    </row>
    <row r="160" spans="1:18" s="248" customFormat="1" ht="22.2" customHeight="1" x14ac:dyDescent="0.25">
      <c r="B160" s="294"/>
      <c r="C160" s="69" t="s">
        <v>265</v>
      </c>
      <c r="D160" s="69" t="s">
        <v>266</v>
      </c>
      <c r="E160" s="69" t="s">
        <v>267</v>
      </c>
      <c r="F160" s="69" t="s">
        <v>268</v>
      </c>
      <c r="G160" s="69" t="s">
        <v>269</v>
      </c>
      <c r="H160" s="295" t="s">
        <v>263</v>
      </c>
      <c r="I160" s="295"/>
      <c r="J160" s="295"/>
      <c r="K160" s="295" t="s">
        <v>270</v>
      </c>
      <c r="L160" s="292"/>
      <c r="M160" s="293"/>
      <c r="N160" s="296"/>
      <c r="O160" s="296"/>
      <c r="Q160" s="297"/>
      <c r="R160" s="297"/>
    </row>
    <row r="161" spans="1:19" x14ac:dyDescent="0.25">
      <c r="B161" s="298" t="s">
        <v>271</v>
      </c>
      <c r="C161" s="97">
        <v>49680792.520000003</v>
      </c>
      <c r="D161" s="97">
        <f t="shared" ref="D161:D166" si="1">+G161-C161</f>
        <v>23379196.479999997</v>
      </c>
      <c r="E161" s="95"/>
      <c r="F161" s="95"/>
      <c r="G161" s="97">
        <f>+O52</f>
        <v>73059989</v>
      </c>
      <c r="H161" s="97">
        <v>23379196.479999997</v>
      </c>
      <c r="I161" s="97">
        <v>0</v>
      </c>
      <c r="J161" s="97">
        <v>0</v>
      </c>
      <c r="K161" s="97">
        <f>+H161+I161+J161</f>
        <v>23379196.479999997</v>
      </c>
      <c r="L161" s="97">
        <f>+G161-K161</f>
        <v>49680792.520000003</v>
      </c>
      <c r="M161" s="299"/>
    </row>
    <row r="162" spans="1:19" x14ac:dyDescent="0.25">
      <c r="B162" s="298" t="s">
        <v>272</v>
      </c>
      <c r="C162" s="97">
        <v>82873115.69881174</v>
      </c>
      <c r="D162" s="97">
        <f t="shared" si="1"/>
        <v>59415181.30118826</v>
      </c>
      <c r="E162" s="95">
        <v>0</v>
      </c>
      <c r="F162" s="95">
        <v>0</v>
      </c>
      <c r="G162" s="97">
        <v>142288297</v>
      </c>
      <c r="H162" s="97">
        <v>22296996.301188264</v>
      </c>
      <c r="I162" s="97">
        <v>0</v>
      </c>
      <c r="J162" s="97">
        <v>0</v>
      </c>
      <c r="K162" s="97">
        <f t="shared" ref="K162:K166" si="2">+H162+I162+J162</f>
        <v>22296996.301188264</v>
      </c>
      <c r="L162" s="97">
        <f t="shared" ref="L162:L166" si="3">+G162-K162</f>
        <v>119991300.69881174</v>
      </c>
      <c r="M162" s="299"/>
      <c r="P162" s="300"/>
    </row>
    <row r="163" spans="1:19" x14ac:dyDescent="0.25">
      <c r="B163" s="298" t="s">
        <v>486</v>
      </c>
      <c r="C163" s="97">
        <v>564245436</v>
      </c>
      <c r="D163" s="97">
        <f t="shared" si="1"/>
        <v>44540000</v>
      </c>
      <c r="E163" s="95">
        <v>0</v>
      </c>
      <c r="F163" s="95">
        <v>0</v>
      </c>
      <c r="G163" s="97">
        <v>608785436</v>
      </c>
      <c r="H163" s="97">
        <v>44540000</v>
      </c>
      <c r="I163" s="97">
        <v>0</v>
      </c>
      <c r="J163" s="97">
        <v>0</v>
      </c>
      <c r="K163" s="97">
        <f t="shared" si="2"/>
        <v>44540000</v>
      </c>
      <c r="L163" s="97">
        <f t="shared" si="3"/>
        <v>564245436</v>
      </c>
      <c r="M163" s="299"/>
    </row>
    <row r="164" spans="1:19" x14ac:dyDescent="0.25">
      <c r="B164" s="298" t="s">
        <v>122</v>
      </c>
      <c r="C164" s="97">
        <v>65698296.056382738</v>
      </c>
      <c r="D164" s="97">
        <f t="shared" si="1"/>
        <v>24444433.943617262</v>
      </c>
      <c r="E164" s="95">
        <v>0</v>
      </c>
      <c r="F164" s="95">
        <v>0</v>
      </c>
      <c r="G164" s="97">
        <f>+O55</f>
        <v>90142730</v>
      </c>
      <c r="H164" s="97">
        <v>24444433.943617262</v>
      </c>
      <c r="I164" s="97">
        <v>0</v>
      </c>
      <c r="J164" s="97">
        <v>0</v>
      </c>
      <c r="K164" s="97">
        <f t="shared" si="2"/>
        <v>24444433.943617262</v>
      </c>
      <c r="L164" s="97">
        <f t="shared" si="3"/>
        <v>65698296.056382738</v>
      </c>
      <c r="M164" s="299"/>
      <c r="P164" s="300"/>
    </row>
    <row r="165" spans="1:19" x14ac:dyDescent="0.25">
      <c r="B165" s="298" t="s">
        <v>446</v>
      </c>
      <c r="C165" s="97">
        <v>16471456.148600001</v>
      </c>
      <c r="D165" s="97">
        <f t="shared" si="1"/>
        <v>1365545.8513999991</v>
      </c>
      <c r="E165" s="95">
        <v>1042364</v>
      </c>
      <c r="F165" s="95"/>
      <c r="G165" s="97">
        <f>+O56+E165+F165</f>
        <v>17837002</v>
      </c>
      <c r="H165" s="97">
        <v>323181.85139999999</v>
      </c>
      <c r="I165" s="97">
        <v>0</v>
      </c>
      <c r="J165" s="97">
        <v>0</v>
      </c>
      <c r="K165" s="97">
        <f t="shared" si="2"/>
        <v>323181.85139999999</v>
      </c>
      <c r="L165" s="97">
        <f t="shared" si="3"/>
        <v>17513820.148600001</v>
      </c>
      <c r="M165" s="299"/>
      <c r="S165" s="300"/>
    </row>
    <row r="166" spans="1:19" x14ac:dyDescent="0.25">
      <c r="B166" s="298" t="s">
        <v>276</v>
      </c>
      <c r="C166" s="97">
        <v>61046761.3759</v>
      </c>
      <c r="D166" s="97">
        <f t="shared" si="1"/>
        <v>92164447.6241</v>
      </c>
      <c r="E166" s="95">
        <v>0</v>
      </c>
      <c r="F166" s="95">
        <v>0</v>
      </c>
      <c r="G166" s="97">
        <v>153211209</v>
      </c>
      <c r="H166" s="97">
        <v>91926725.6241</v>
      </c>
      <c r="I166" s="97">
        <v>237722</v>
      </c>
      <c r="J166" s="97">
        <v>0</v>
      </c>
      <c r="K166" s="97">
        <f t="shared" si="2"/>
        <v>92164447.6241</v>
      </c>
      <c r="L166" s="97">
        <f t="shared" si="3"/>
        <v>61046761.3759</v>
      </c>
      <c r="M166" s="299"/>
    </row>
    <row r="167" spans="1:19" x14ac:dyDescent="0.25">
      <c r="B167" s="301" t="s">
        <v>218</v>
      </c>
      <c r="C167" s="101">
        <v>840015857.79969454</v>
      </c>
      <c r="D167" s="100">
        <f t="shared" ref="D167:L167" si="4">SUM(D161:D166)</f>
        <v>245308805.20030549</v>
      </c>
      <c r="E167" s="100">
        <f t="shared" si="4"/>
        <v>1042364</v>
      </c>
      <c r="F167" s="100">
        <f t="shared" si="4"/>
        <v>0</v>
      </c>
      <c r="G167" s="101">
        <f t="shared" si="4"/>
        <v>1085324663</v>
      </c>
      <c r="H167" s="100">
        <f t="shared" si="4"/>
        <v>206910534.20030552</v>
      </c>
      <c r="I167" s="100">
        <f t="shared" si="4"/>
        <v>237722</v>
      </c>
      <c r="J167" s="100">
        <f t="shared" si="4"/>
        <v>0</v>
      </c>
      <c r="K167" s="302">
        <f t="shared" si="4"/>
        <v>207148256.20030552</v>
      </c>
      <c r="L167" s="101">
        <f t="shared" si="4"/>
        <v>878176406.79969454</v>
      </c>
      <c r="M167" s="270"/>
      <c r="S167" s="300"/>
    </row>
    <row r="168" spans="1:19" x14ac:dyDescent="0.25">
      <c r="L168" s="2"/>
      <c r="M168" s="2"/>
    </row>
    <row r="169" spans="1:19" x14ac:dyDescent="0.25">
      <c r="A169" s="242" t="s">
        <v>277</v>
      </c>
      <c r="L169" s="300"/>
      <c r="M169" s="300"/>
      <c r="O169" s="273" t="str">
        <f t="shared" ref="O169:O232" si="5">PROPER(B169)</f>
        <v/>
      </c>
    </row>
    <row r="170" spans="1:19" x14ac:dyDescent="0.25">
      <c r="J170" s="303"/>
      <c r="K170" s="300"/>
      <c r="L170" s="300"/>
      <c r="M170" s="300"/>
      <c r="O170" s="273" t="str">
        <f t="shared" si="5"/>
        <v/>
      </c>
    </row>
    <row r="171" spans="1:19" x14ac:dyDescent="0.25">
      <c r="O171" s="273" t="str">
        <f t="shared" si="5"/>
        <v/>
      </c>
    </row>
    <row r="172" spans="1:19" s="2" customFormat="1" x14ac:dyDescent="0.25">
      <c r="A172" s="248"/>
      <c r="B172" s="245" t="s">
        <v>278</v>
      </c>
      <c r="C172" s="25" t="s">
        <v>279</v>
      </c>
      <c r="D172" s="25" t="s">
        <v>280</v>
      </c>
      <c r="E172" s="25" t="s">
        <v>281</v>
      </c>
      <c r="F172" s="25" t="s">
        <v>282</v>
      </c>
      <c r="H172" s="220"/>
      <c r="I172" s="220"/>
      <c r="J172" s="220"/>
      <c r="K172" s="220"/>
      <c r="L172" s="220"/>
      <c r="M172" s="220"/>
      <c r="N172" s="273"/>
      <c r="O172" s="273"/>
      <c r="P172" s="220"/>
      <c r="Q172" s="253"/>
      <c r="R172" s="304"/>
    </row>
    <row r="173" spans="1:19" s="2" customFormat="1" x14ac:dyDescent="0.25">
      <c r="A173" s="248"/>
      <c r="B173" s="256" t="s">
        <v>136</v>
      </c>
      <c r="C173" s="106">
        <v>14544206</v>
      </c>
      <c r="D173" s="106">
        <v>0</v>
      </c>
      <c r="E173" s="106">
        <f>((3636051.5*3)+2)+1818024</f>
        <v>12726180.5</v>
      </c>
      <c r="F173" s="106">
        <f>+C173+D173-E173</f>
        <v>1818025.5</v>
      </c>
      <c r="H173" s="220"/>
      <c r="I173" s="220"/>
      <c r="J173" s="220"/>
      <c r="K173" s="220"/>
      <c r="L173" s="220"/>
      <c r="M173" s="220"/>
      <c r="N173" s="273"/>
      <c r="O173" s="273"/>
      <c r="P173" s="220"/>
      <c r="Q173" s="253"/>
      <c r="R173" s="304"/>
    </row>
    <row r="174" spans="1:19" s="2" customFormat="1" x14ac:dyDescent="0.25">
      <c r="A174" s="248"/>
      <c r="B174" s="256" t="s">
        <v>283</v>
      </c>
      <c r="C174" s="106">
        <v>500000000</v>
      </c>
      <c r="D174" s="106">
        <v>0</v>
      </c>
      <c r="E174" s="106">
        <v>150000000</v>
      </c>
      <c r="F174" s="106">
        <f>+C174+D174-E174</f>
        <v>350000000</v>
      </c>
      <c r="H174" s="220"/>
      <c r="I174" s="220"/>
      <c r="J174" s="220"/>
      <c r="K174" s="220"/>
      <c r="L174" s="220"/>
      <c r="M174" s="220"/>
      <c r="N174" s="273"/>
      <c r="O174" s="273"/>
      <c r="P174" s="220"/>
      <c r="Q174" s="253"/>
      <c r="R174" s="304"/>
    </row>
    <row r="175" spans="1:19" s="2" customFormat="1" x14ac:dyDescent="0.25">
      <c r="A175" s="220"/>
      <c r="B175" s="305" t="s">
        <v>284</v>
      </c>
      <c r="C175" s="108">
        <f>SUM(C173:C174)</f>
        <v>514544206</v>
      </c>
      <c r="D175" s="108">
        <f>SUM(D173:D174)</f>
        <v>0</v>
      </c>
      <c r="E175" s="108">
        <f>SUM(E173:E174)</f>
        <v>162726180.5</v>
      </c>
      <c r="F175" s="108">
        <f>SUM(F173:F174)</f>
        <v>351818025.5</v>
      </c>
      <c r="G175" s="270"/>
      <c r="H175" s="220"/>
      <c r="I175" s="220"/>
      <c r="J175" s="220"/>
      <c r="K175" s="220"/>
      <c r="L175" s="220"/>
      <c r="M175" s="220"/>
      <c r="N175" s="273"/>
      <c r="O175" s="273"/>
      <c r="P175" s="220"/>
      <c r="Q175" s="253"/>
      <c r="R175" s="304"/>
    </row>
    <row r="176" spans="1:19" s="2" customFormat="1" hidden="1" x14ac:dyDescent="0.25">
      <c r="A176" s="220"/>
      <c r="B176" s="305" t="s">
        <v>285</v>
      </c>
      <c r="C176" s="108">
        <v>28353133</v>
      </c>
      <c r="D176" s="108">
        <v>0</v>
      </c>
      <c r="E176" s="108">
        <v>12631374</v>
      </c>
      <c r="F176" s="108">
        <f>+C176-E176</f>
        <v>15721759</v>
      </c>
      <c r="H176" s="220"/>
      <c r="I176" s="220"/>
      <c r="J176" s="220"/>
      <c r="K176" s="220"/>
      <c r="L176" s="220"/>
      <c r="M176" s="220"/>
      <c r="N176" s="273"/>
      <c r="O176" s="273" t="str">
        <f t="shared" si="5"/>
        <v>Total Ejercicio Anterior</v>
      </c>
      <c r="P176" s="220"/>
      <c r="Q176" s="253"/>
      <c r="R176" s="304"/>
    </row>
    <row r="177" spans="1:18" s="2" customFormat="1" x14ac:dyDescent="0.25">
      <c r="A177" s="220"/>
      <c r="B177" s="220"/>
      <c r="C177" s="109"/>
      <c r="D177" s="109"/>
      <c r="E177" s="109"/>
      <c r="F177" s="109"/>
      <c r="H177" s="220"/>
      <c r="I177" s="220"/>
      <c r="J177" s="220"/>
      <c r="K177" s="220"/>
      <c r="L177" s="220"/>
      <c r="M177" s="220"/>
      <c r="N177" s="273"/>
      <c r="O177" s="273" t="str">
        <f t="shared" si="5"/>
        <v/>
      </c>
      <c r="P177" s="220"/>
      <c r="Q177" s="253"/>
      <c r="R177" s="304"/>
    </row>
    <row r="178" spans="1:18" s="2" customFormat="1" x14ac:dyDescent="0.25">
      <c r="A178" s="242" t="s">
        <v>286</v>
      </c>
      <c r="B178" s="220"/>
      <c r="H178" s="220"/>
      <c r="I178" s="220"/>
      <c r="J178" s="220"/>
      <c r="K178" s="220"/>
      <c r="L178" s="220"/>
      <c r="M178" s="220"/>
      <c r="N178" s="273"/>
      <c r="O178" s="273" t="str">
        <f t="shared" si="5"/>
        <v/>
      </c>
      <c r="P178" s="220"/>
      <c r="Q178" s="253"/>
      <c r="R178" s="304"/>
    </row>
    <row r="179" spans="1:18" x14ac:dyDescent="0.25">
      <c r="O179" s="273" t="str">
        <f t="shared" si="5"/>
        <v/>
      </c>
    </row>
    <row r="180" spans="1:18" x14ac:dyDescent="0.25">
      <c r="O180" s="273" t="str">
        <f t="shared" si="5"/>
        <v/>
      </c>
    </row>
    <row r="181" spans="1:18" s="2" customFormat="1" ht="15" customHeight="1" x14ac:dyDescent="0.25">
      <c r="A181" s="220"/>
      <c r="B181" s="260" t="s">
        <v>287</v>
      </c>
      <c r="C181" s="25" t="s">
        <v>279</v>
      </c>
      <c r="D181" s="25" t="s">
        <v>280</v>
      </c>
      <c r="E181" s="25" t="s">
        <v>281</v>
      </c>
      <c r="F181" s="25" t="s">
        <v>282</v>
      </c>
      <c r="H181" s="220"/>
      <c r="I181" s="220"/>
      <c r="J181" s="220"/>
      <c r="K181" s="220"/>
      <c r="L181" s="220"/>
      <c r="M181" s="220"/>
      <c r="N181" s="273"/>
      <c r="O181" s="273" t="str">
        <f t="shared" si="5"/>
        <v>Activos Intangibles</v>
      </c>
      <c r="P181" s="220"/>
      <c r="Q181" s="253"/>
      <c r="R181" s="304"/>
    </row>
    <row r="182" spans="1:18" s="2" customFormat="1" x14ac:dyDescent="0.25">
      <c r="A182" s="220"/>
      <c r="B182" s="274" t="s">
        <v>141</v>
      </c>
      <c r="C182" s="73">
        <v>27468333</v>
      </c>
      <c r="D182" s="73">
        <f>6734747-3929320</f>
        <v>2805427</v>
      </c>
      <c r="E182" s="73">
        <v>0</v>
      </c>
      <c r="F182" s="73">
        <v>30273760</v>
      </c>
      <c r="H182" s="220"/>
      <c r="I182" s="220"/>
      <c r="J182" s="220"/>
      <c r="K182" s="220"/>
      <c r="L182" s="220"/>
      <c r="M182" s="220"/>
      <c r="N182" s="273"/>
      <c r="O182" s="273" t="str">
        <f t="shared" si="5"/>
        <v>Licencias, Marcas Y Patentes</v>
      </c>
      <c r="P182" s="220"/>
      <c r="Q182" s="253"/>
      <c r="R182" s="304"/>
    </row>
    <row r="183" spans="1:18" s="2" customFormat="1" x14ac:dyDescent="0.25">
      <c r="A183" s="220"/>
      <c r="B183" s="274" t="s">
        <v>288</v>
      </c>
      <c r="C183" s="73"/>
      <c r="D183" s="73">
        <v>0</v>
      </c>
      <c r="E183" s="73">
        <v>0</v>
      </c>
      <c r="F183" s="73">
        <v>0</v>
      </c>
      <c r="H183" s="220"/>
      <c r="I183" s="220"/>
      <c r="J183" s="220"/>
      <c r="K183" s="220"/>
      <c r="L183" s="220"/>
      <c r="M183" s="220"/>
      <c r="N183" s="273"/>
      <c r="O183" s="273" t="str">
        <f t="shared" si="5"/>
        <v>Sistemas Informáticos</v>
      </c>
      <c r="P183" s="220"/>
      <c r="Q183" s="253"/>
      <c r="R183" s="304"/>
    </row>
    <row r="184" spans="1:18" s="2" customFormat="1" x14ac:dyDescent="0.25">
      <c r="A184" s="220"/>
      <c r="B184" s="262" t="s">
        <v>289</v>
      </c>
      <c r="C184" s="131"/>
      <c r="D184" s="73">
        <v>0</v>
      </c>
      <c r="E184" s="73">
        <v>0</v>
      </c>
      <c r="F184" s="73">
        <v>0</v>
      </c>
      <c r="H184" s="220"/>
      <c r="I184" s="220"/>
      <c r="J184" s="220"/>
      <c r="K184" s="220"/>
      <c r="L184" s="220"/>
      <c r="M184" s="220"/>
      <c r="N184" s="273"/>
      <c r="O184" s="273" t="str">
        <f t="shared" si="5"/>
        <v>Desarrollo De Sistema Web</v>
      </c>
      <c r="P184" s="220"/>
      <c r="Q184" s="253"/>
      <c r="R184" s="304"/>
    </row>
    <row r="185" spans="1:18" s="2" customFormat="1" x14ac:dyDescent="0.25">
      <c r="A185" s="220"/>
      <c r="B185" s="274" t="s">
        <v>487</v>
      </c>
      <c r="C185" s="306">
        <f>+F185</f>
        <v>-9651667</v>
      </c>
      <c r="D185" s="73">
        <v>0</v>
      </c>
      <c r="E185" s="73">
        <v>0</v>
      </c>
      <c r="F185" s="73">
        <v>-9651667</v>
      </c>
      <c r="H185" s="220"/>
      <c r="I185" s="220"/>
      <c r="J185" s="220"/>
      <c r="K185" s="220"/>
      <c r="L185" s="220"/>
      <c r="M185" s="220"/>
      <c r="N185" s="273"/>
      <c r="O185" s="273" t="str">
        <f t="shared" si="5"/>
        <v>Amortizaciones</v>
      </c>
      <c r="P185" s="220"/>
      <c r="Q185" s="253"/>
      <c r="R185" s="304"/>
    </row>
    <row r="186" spans="1:18" s="2" customFormat="1" x14ac:dyDescent="0.25">
      <c r="A186" s="220"/>
      <c r="B186" s="260" t="s">
        <v>218</v>
      </c>
      <c r="C186" s="128">
        <f>SUM(C182:C185)</f>
        <v>17816666</v>
      </c>
      <c r="D186" s="128">
        <f>SUM(D182:D185)</f>
        <v>2805427</v>
      </c>
      <c r="E186" s="128">
        <f t="shared" ref="E186:F186" si="6">SUM(E182:E185)</f>
        <v>0</v>
      </c>
      <c r="F186" s="76">
        <f t="shared" si="6"/>
        <v>20622093</v>
      </c>
      <c r="H186" s="220"/>
      <c r="I186" s="220"/>
      <c r="J186" s="220"/>
      <c r="K186" s="220"/>
      <c r="L186" s="220"/>
      <c r="M186" s="220"/>
      <c r="N186" s="273"/>
      <c r="O186" s="273" t="str">
        <f t="shared" si="5"/>
        <v>Total</v>
      </c>
      <c r="P186" s="220"/>
      <c r="Q186" s="253"/>
      <c r="R186" s="304"/>
    </row>
    <row r="187" spans="1:18" s="2" customFormat="1" x14ac:dyDescent="0.25">
      <c r="A187" s="220"/>
      <c r="B187" s="283"/>
      <c r="C187" s="85"/>
      <c r="D187" s="85"/>
      <c r="E187" s="85"/>
      <c r="H187" s="220"/>
      <c r="I187" s="220"/>
      <c r="J187" s="220"/>
      <c r="K187" s="220"/>
      <c r="L187" s="220"/>
      <c r="M187" s="220"/>
      <c r="N187" s="273"/>
      <c r="O187" s="273" t="str">
        <f t="shared" si="5"/>
        <v/>
      </c>
      <c r="P187" s="220"/>
      <c r="Q187" s="253"/>
      <c r="R187" s="304"/>
    </row>
    <row r="188" spans="1:18" s="2" customFormat="1" x14ac:dyDescent="0.25">
      <c r="A188" s="242" t="s">
        <v>291</v>
      </c>
      <c r="B188" s="247"/>
      <c r="C188" s="113"/>
      <c r="D188" s="113"/>
      <c r="E188" s="113"/>
      <c r="F188" s="113"/>
      <c r="H188" s="220"/>
      <c r="I188" s="220"/>
      <c r="J188" s="220"/>
      <c r="K188" s="220"/>
      <c r="L188" s="220"/>
      <c r="M188" s="220"/>
      <c r="N188" s="273"/>
      <c r="O188" s="273" t="str">
        <f t="shared" si="5"/>
        <v/>
      </c>
      <c r="P188" s="220"/>
      <c r="Q188" s="253"/>
      <c r="R188" s="304"/>
    </row>
    <row r="189" spans="1:18" s="2" customFormat="1" x14ac:dyDescent="0.25">
      <c r="A189" s="242"/>
      <c r="B189" s="247"/>
      <c r="C189" s="113"/>
      <c r="D189" s="113"/>
      <c r="E189" s="113"/>
      <c r="F189" s="113"/>
      <c r="G189" s="116"/>
      <c r="H189" s="270"/>
      <c r="I189" s="220"/>
      <c r="J189" s="220"/>
      <c r="K189" s="220"/>
      <c r="L189" s="220"/>
      <c r="M189" s="220"/>
      <c r="N189" s="273"/>
      <c r="O189" s="273" t="str">
        <f t="shared" si="5"/>
        <v/>
      </c>
      <c r="P189" s="220"/>
      <c r="Q189" s="253"/>
      <c r="R189" s="304"/>
    </row>
    <row r="190" spans="1:18" s="2" customFormat="1" x14ac:dyDescent="0.25">
      <c r="A190" s="242"/>
      <c r="B190" s="260" t="s">
        <v>278</v>
      </c>
      <c r="C190" s="69" t="s">
        <v>227</v>
      </c>
      <c r="D190" s="82" t="s">
        <v>228</v>
      </c>
      <c r="F190" s="113"/>
      <c r="G190" s="116"/>
      <c r="H190" s="270"/>
      <c r="I190" s="220"/>
      <c r="J190" s="220"/>
      <c r="K190" s="220"/>
      <c r="L190" s="220"/>
      <c r="M190" s="220"/>
      <c r="N190" s="273"/>
      <c r="O190" s="273" t="str">
        <f t="shared" si="5"/>
        <v>Concepto</v>
      </c>
      <c r="P190" s="220"/>
      <c r="Q190" s="253"/>
      <c r="R190" s="304"/>
    </row>
    <row r="191" spans="1:18" s="2" customFormat="1" x14ac:dyDescent="0.25">
      <c r="A191" s="242"/>
      <c r="B191" s="274" t="s">
        <v>488</v>
      </c>
      <c r="C191" s="307">
        <v>4127610508</v>
      </c>
      <c r="D191" s="73">
        <v>0</v>
      </c>
      <c r="F191" s="113"/>
      <c r="G191" s="116"/>
      <c r="H191" s="270"/>
      <c r="I191" s="220"/>
      <c r="J191" s="220"/>
      <c r="K191" s="220"/>
      <c r="L191" s="220"/>
      <c r="M191" s="220"/>
      <c r="N191" s="273"/>
      <c r="O191" s="273" t="str">
        <f t="shared" si="5"/>
        <v>Obra En Curso Pre Construcción</v>
      </c>
      <c r="P191" s="220"/>
      <c r="Q191" s="253"/>
      <c r="R191" s="304"/>
    </row>
    <row r="192" spans="1:18" s="2" customFormat="1" x14ac:dyDescent="0.25">
      <c r="A192" s="242"/>
      <c r="B192" s="274" t="s">
        <v>489</v>
      </c>
      <c r="C192" s="307">
        <v>32611308512</v>
      </c>
      <c r="D192" s="73">
        <v>0</v>
      </c>
      <c r="F192" s="113"/>
      <c r="G192" s="116"/>
      <c r="H192" s="270"/>
      <c r="I192" s="220"/>
      <c r="J192" s="220"/>
      <c r="K192" s="220"/>
      <c r="L192" s="220"/>
      <c r="M192" s="220"/>
      <c r="N192" s="273"/>
      <c r="O192" s="273" t="str">
        <f t="shared" si="5"/>
        <v>Costo De Obra En Curso</v>
      </c>
      <c r="P192" s="220"/>
      <c r="Q192" s="253"/>
      <c r="R192" s="304"/>
    </row>
    <row r="193" spans="1:18" s="2" customFormat="1" x14ac:dyDescent="0.25">
      <c r="A193" s="242"/>
      <c r="B193" s="262" t="s">
        <v>490</v>
      </c>
      <c r="C193" s="307">
        <v>368079747</v>
      </c>
      <c r="D193" s="73">
        <v>0</v>
      </c>
      <c r="F193" s="113"/>
      <c r="G193" s="116"/>
      <c r="H193" s="270"/>
      <c r="I193" s="220"/>
      <c r="J193" s="220"/>
      <c r="K193" s="220"/>
      <c r="L193" s="220"/>
      <c r="M193" s="220"/>
      <c r="N193" s="273"/>
      <c r="O193" s="273" t="str">
        <f t="shared" si="5"/>
        <v>Retencion Caucional</v>
      </c>
      <c r="P193" s="220"/>
      <c r="Q193" s="253"/>
      <c r="R193" s="304"/>
    </row>
    <row r="194" spans="1:18" s="2" customFormat="1" x14ac:dyDescent="0.25">
      <c r="A194" s="242"/>
      <c r="B194" s="274" t="s">
        <v>491</v>
      </c>
      <c r="C194" s="307">
        <v>-26358580694</v>
      </c>
      <c r="D194" s="73">
        <v>0</v>
      </c>
      <c r="F194" s="113"/>
      <c r="G194" s="116"/>
      <c r="H194" s="270"/>
      <c r="I194" s="220"/>
      <c r="J194" s="220"/>
      <c r="K194" s="220"/>
      <c r="L194" s="220"/>
      <c r="M194" s="220"/>
      <c r="N194" s="273"/>
      <c r="O194" s="273" t="str">
        <f t="shared" si="5"/>
        <v>Menos Obras Certificadas</v>
      </c>
      <c r="P194" s="220"/>
      <c r="Q194" s="253"/>
      <c r="R194" s="304"/>
    </row>
    <row r="195" spans="1:18" s="2" customFormat="1" x14ac:dyDescent="0.25">
      <c r="A195" s="242"/>
      <c r="B195" s="260" t="s">
        <v>218</v>
      </c>
      <c r="C195" s="308">
        <f>SUM(C191:D194)</f>
        <v>10748418073</v>
      </c>
      <c r="D195" s="76">
        <f>SUM(D191:F194)</f>
        <v>0</v>
      </c>
      <c r="F195" s="117"/>
      <c r="G195" s="116"/>
      <c r="H195" s="270"/>
      <c r="I195" s="220"/>
      <c r="J195" s="220"/>
      <c r="K195" s="220"/>
      <c r="L195" s="220"/>
      <c r="M195" s="220"/>
      <c r="N195" s="273"/>
      <c r="O195" s="273" t="str">
        <f t="shared" si="5"/>
        <v>Total</v>
      </c>
      <c r="P195" s="220"/>
      <c r="Q195" s="253"/>
      <c r="R195" s="304"/>
    </row>
    <row r="196" spans="1:18" s="2" customFormat="1" x14ac:dyDescent="0.25">
      <c r="A196" s="283"/>
      <c r="B196" s="283"/>
      <c r="C196" s="85"/>
      <c r="D196" s="85"/>
      <c r="E196" s="85"/>
      <c r="G196" s="116"/>
      <c r="H196" s="270"/>
      <c r="I196" s="220"/>
      <c r="J196" s="220"/>
      <c r="K196" s="220"/>
      <c r="L196" s="220"/>
      <c r="M196" s="220"/>
      <c r="N196" s="273"/>
      <c r="O196" s="273" t="str">
        <f t="shared" si="5"/>
        <v/>
      </c>
      <c r="P196" s="220"/>
      <c r="Q196" s="253"/>
      <c r="R196" s="304"/>
    </row>
    <row r="197" spans="1:18" s="2" customFormat="1" x14ac:dyDescent="0.25">
      <c r="A197" s="242" t="s">
        <v>293</v>
      </c>
      <c r="B197" s="247"/>
      <c r="C197" s="113"/>
      <c r="D197" s="113"/>
      <c r="E197" s="113"/>
      <c r="F197" s="113"/>
      <c r="G197" s="116"/>
      <c r="H197" s="270"/>
      <c r="I197" s="220"/>
      <c r="J197" s="220"/>
      <c r="K197" s="220"/>
      <c r="L197" s="220"/>
      <c r="M197" s="220"/>
      <c r="N197" s="273"/>
      <c r="O197" s="273" t="str">
        <f t="shared" si="5"/>
        <v/>
      </c>
      <c r="P197" s="220"/>
      <c r="Q197" s="253"/>
      <c r="R197" s="304"/>
    </row>
    <row r="198" spans="1:18" s="2" customFormat="1" x14ac:dyDescent="0.25">
      <c r="A198" s="243"/>
      <c r="B198" s="283"/>
      <c r="C198" s="85"/>
      <c r="D198" s="85"/>
      <c r="E198" s="85"/>
      <c r="G198" s="116"/>
      <c r="H198" s="270"/>
      <c r="I198" s="220"/>
      <c r="J198" s="220"/>
      <c r="K198" s="220"/>
      <c r="L198" s="220"/>
      <c r="M198" s="220"/>
      <c r="N198" s="273"/>
      <c r="O198" s="273" t="str">
        <f t="shared" si="5"/>
        <v/>
      </c>
      <c r="P198" s="220"/>
      <c r="Q198" s="253"/>
      <c r="R198" s="304"/>
    </row>
    <row r="199" spans="1:18" s="2" customFormat="1" ht="15" customHeight="1" x14ac:dyDescent="0.25">
      <c r="A199" s="283"/>
      <c r="B199" s="309" t="s">
        <v>294</v>
      </c>
      <c r="C199" s="82" t="s">
        <v>227</v>
      </c>
      <c r="D199" s="115" t="s">
        <v>228</v>
      </c>
      <c r="E199" s="85"/>
      <c r="G199" s="116"/>
      <c r="H199" s="270"/>
      <c r="I199" s="220"/>
      <c r="J199" s="220"/>
      <c r="K199" s="220"/>
      <c r="L199" s="220"/>
      <c r="M199" s="220"/>
      <c r="N199" s="273"/>
      <c r="O199" s="273" t="str">
        <f t="shared" si="5"/>
        <v>Institucion</v>
      </c>
      <c r="P199" s="220"/>
      <c r="Q199" s="253"/>
      <c r="R199" s="304"/>
    </row>
    <row r="200" spans="1:18" s="2" customFormat="1" x14ac:dyDescent="0.25">
      <c r="A200" s="283"/>
      <c r="B200" s="310"/>
      <c r="C200" s="78">
        <v>0</v>
      </c>
      <c r="D200" s="78">
        <v>0</v>
      </c>
      <c r="E200" s="85"/>
      <c r="G200" s="116"/>
      <c r="H200" s="270"/>
      <c r="I200" s="220"/>
      <c r="J200" s="220"/>
      <c r="K200" s="220"/>
      <c r="L200" s="220"/>
      <c r="M200" s="220"/>
      <c r="N200" s="273"/>
      <c r="O200" s="273" t="str">
        <f t="shared" si="5"/>
        <v/>
      </c>
      <c r="P200" s="220"/>
      <c r="Q200" s="253"/>
      <c r="R200" s="304"/>
    </row>
    <row r="201" spans="1:18" s="2" customFormat="1" x14ac:dyDescent="0.25">
      <c r="A201" s="283"/>
      <c r="B201" s="310"/>
      <c r="C201" s="78">
        <v>0</v>
      </c>
      <c r="D201" s="78">
        <v>0</v>
      </c>
      <c r="E201" s="85"/>
      <c r="G201" s="116"/>
      <c r="H201" s="270"/>
      <c r="I201" s="220"/>
      <c r="J201" s="220"/>
      <c r="K201" s="220"/>
      <c r="L201" s="220"/>
      <c r="M201" s="220"/>
      <c r="N201" s="273"/>
      <c r="O201" s="273" t="str">
        <f t="shared" si="5"/>
        <v/>
      </c>
      <c r="P201" s="220"/>
      <c r="Q201" s="253"/>
      <c r="R201" s="304"/>
    </row>
    <row r="202" spans="1:18" s="2" customFormat="1" x14ac:dyDescent="0.25">
      <c r="A202" s="283"/>
      <c r="B202" s="310"/>
      <c r="C202" s="78">
        <v>0</v>
      </c>
      <c r="D202" s="78">
        <v>0</v>
      </c>
      <c r="E202" s="85"/>
      <c r="G202" s="116"/>
      <c r="H202" s="270"/>
      <c r="I202" s="220"/>
      <c r="J202" s="220"/>
      <c r="K202" s="220"/>
      <c r="L202" s="220"/>
      <c r="M202" s="220"/>
      <c r="N202" s="273"/>
      <c r="O202" s="273" t="str">
        <f t="shared" si="5"/>
        <v/>
      </c>
      <c r="P202" s="220"/>
      <c r="Q202" s="253"/>
      <c r="R202" s="304"/>
    </row>
    <row r="203" spans="1:18" s="2" customFormat="1" x14ac:dyDescent="0.25">
      <c r="A203" s="283"/>
      <c r="B203" s="310"/>
      <c r="C203" s="78">
        <v>0</v>
      </c>
      <c r="D203" s="78">
        <v>0</v>
      </c>
      <c r="E203" s="85"/>
      <c r="G203" s="116"/>
      <c r="H203" s="270"/>
      <c r="I203" s="220"/>
      <c r="J203" s="220"/>
      <c r="K203" s="220"/>
      <c r="L203" s="220"/>
      <c r="M203" s="220"/>
      <c r="N203" s="273"/>
      <c r="O203" s="273" t="str">
        <f t="shared" si="5"/>
        <v/>
      </c>
      <c r="P203" s="220"/>
      <c r="Q203" s="253"/>
      <c r="R203" s="304"/>
    </row>
    <row r="204" spans="1:18" s="122" customFormat="1" x14ac:dyDescent="0.25">
      <c r="A204" s="283"/>
      <c r="B204" s="309" t="s">
        <v>284</v>
      </c>
      <c r="C204" s="82">
        <f>SUM(C200:C203)</f>
        <v>0</v>
      </c>
      <c r="D204" s="82">
        <f>SUM(D200:D203)</f>
        <v>0</v>
      </c>
      <c r="E204" s="85"/>
      <c r="G204" s="116"/>
      <c r="H204" s="270"/>
      <c r="I204" s="240"/>
      <c r="J204" s="240"/>
      <c r="K204" s="240"/>
      <c r="L204" s="240"/>
      <c r="M204" s="240"/>
      <c r="N204" s="311"/>
      <c r="O204" s="273" t="str">
        <f t="shared" si="5"/>
        <v>Total Actual</v>
      </c>
      <c r="P204" s="240"/>
      <c r="Q204" s="312"/>
      <c r="R204" s="313"/>
    </row>
    <row r="205" spans="1:18" s="2" customFormat="1" x14ac:dyDescent="0.25">
      <c r="A205" s="283"/>
      <c r="B205" s="283"/>
      <c r="C205" s="85"/>
      <c r="D205" s="85"/>
      <c r="E205" s="85"/>
      <c r="H205" s="220"/>
      <c r="I205" s="220"/>
      <c r="J205" s="220"/>
      <c r="K205" s="220"/>
      <c r="L205" s="220"/>
      <c r="M205" s="220"/>
      <c r="N205" s="273"/>
      <c r="O205" s="273" t="str">
        <f t="shared" si="5"/>
        <v/>
      </c>
      <c r="P205" s="220"/>
      <c r="Q205" s="253"/>
      <c r="R205" s="304"/>
    </row>
    <row r="206" spans="1:18" s="2" customFormat="1" x14ac:dyDescent="0.25">
      <c r="A206" s="242" t="s">
        <v>299</v>
      </c>
      <c r="B206" s="247"/>
      <c r="C206" s="113"/>
      <c r="D206" s="113"/>
      <c r="E206" s="113"/>
      <c r="F206" s="113"/>
      <c r="H206" s="220"/>
      <c r="I206" s="220"/>
      <c r="J206" s="220"/>
      <c r="K206" s="220"/>
      <c r="L206" s="220"/>
      <c r="M206" s="220"/>
      <c r="N206" s="273"/>
      <c r="O206" s="273" t="str">
        <f t="shared" si="5"/>
        <v/>
      </c>
      <c r="P206" s="220"/>
      <c r="Q206" s="253"/>
      <c r="R206" s="304"/>
    </row>
    <row r="207" spans="1:18" s="2" customFormat="1" x14ac:dyDescent="0.25">
      <c r="A207" s="243"/>
      <c r="B207" s="283"/>
      <c r="C207" s="85"/>
      <c r="D207" s="85"/>
      <c r="E207" s="85"/>
      <c r="H207" s="220"/>
      <c r="I207" s="220"/>
      <c r="J207" s="220"/>
      <c r="K207" s="220"/>
      <c r="L207" s="220"/>
      <c r="M207" s="220"/>
      <c r="N207" s="273"/>
      <c r="O207" s="273" t="str">
        <f t="shared" si="5"/>
        <v/>
      </c>
      <c r="P207" s="220"/>
      <c r="Q207" s="253"/>
      <c r="R207" s="304"/>
    </row>
    <row r="208" spans="1:18" s="2" customFormat="1" x14ac:dyDescent="0.25">
      <c r="A208" s="283"/>
      <c r="B208" s="295" t="s">
        <v>300</v>
      </c>
      <c r="C208" s="69" t="s">
        <v>227</v>
      </c>
      <c r="D208" s="115" t="s">
        <v>228</v>
      </c>
      <c r="E208" s="85"/>
      <c r="H208" s="220"/>
      <c r="I208" s="220"/>
      <c r="J208" s="220"/>
      <c r="K208" s="220"/>
      <c r="L208" s="220"/>
      <c r="M208" s="220"/>
      <c r="N208" s="273"/>
      <c r="O208" s="273" t="str">
        <f t="shared" si="5"/>
        <v>Concepto (Tipo De Operación O Servicio)</v>
      </c>
      <c r="P208" s="220"/>
      <c r="Q208" s="253"/>
      <c r="R208" s="304"/>
    </row>
    <row r="209" spans="1:18" s="2" customFormat="1" x14ac:dyDescent="0.25">
      <c r="A209" s="283"/>
      <c r="B209" s="314" t="s">
        <v>492</v>
      </c>
      <c r="C209" s="315"/>
      <c r="D209" s="316"/>
      <c r="E209" s="85"/>
      <c r="H209" s="220"/>
      <c r="I209" s="220"/>
      <c r="J209" s="220"/>
      <c r="K209" s="220"/>
      <c r="L209" s="220"/>
      <c r="M209" s="220"/>
      <c r="N209" s="273"/>
      <c r="O209" s="273" t="str">
        <f t="shared" si="5"/>
        <v>No Aplicable</v>
      </c>
      <c r="P209" s="220"/>
      <c r="Q209" s="253"/>
      <c r="R209" s="304"/>
    </row>
    <row r="210" spans="1:18" s="2" customFormat="1" x14ac:dyDescent="0.25">
      <c r="A210" s="283"/>
      <c r="B210" s="317"/>
      <c r="C210" s="318"/>
      <c r="D210" s="319"/>
      <c r="E210" s="85"/>
      <c r="H210" s="220"/>
      <c r="I210" s="220"/>
      <c r="J210" s="220"/>
      <c r="K210" s="220"/>
      <c r="L210" s="220"/>
      <c r="M210" s="220"/>
      <c r="N210" s="273"/>
      <c r="O210" s="273" t="str">
        <f t="shared" si="5"/>
        <v/>
      </c>
      <c r="P210" s="220"/>
      <c r="Q210" s="253"/>
      <c r="R210" s="304"/>
    </row>
    <row r="211" spans="1:18" s="2" customFormat="1" x14ac:dyDescent="0.25">
      <c r="A211" s="283"/>
      <c r="B211" s="310" t="s">
        <v>284</v>
      </c>
      <c r="C211" s="82"/>
      <c r="D211" s="82"/>
      <c r="E211" s="85"/>
      <c r="H211" s="220"/>
      <c r="I211" s="220"/>
      <c r="J211" s="220"/>
      <c r="K211" s="220"/>
      <c r="L211" s="220"/>
      <c r="M211" s="220"/>
      <c r="N211" s="273"/>
      <c r="O211" s="273" t="str">
        <f t="shared" si="5"/>
        <v>Total Actual</v>
      </c>
      <c r="P211" s="220"/>
      <c r="Q211" s="253"/>
      <c r="R211" s="304"/>
    </row>
    <row r="212" spans="1:18" s="2" customFormat="1" x14ac:dyDescent="0.25">
      <c r="A212" s="220"/>
      <c r="B212" s="310" t="s">
        <v>493</v>
      </c>
      <c r="C212" s="82"/>
      <c r="D212" s="82"/>
      <c r="H212" s="220"/>
      <c r="I212" s="220"/>
      <c r="J212" s="220"/>
      <c r="K212" s="220"/>
      <c r="L212" s="220"/>
      <c r="M212" s="220"/>
      <c r="N212" s="273"/>
      <c r="O212" s="273" t="str">
        <f t="shared" si="5"/>
        <v>Total Anterior</v>
      </c>
      <c r="P212" s="220"/>
      <c r="Q212" s="253"/>
      <c r="R212" s="304"/>
    </row>
    <row r="213" spans="1:18" s="2" customFormat="1" x14ac:dyDescent="0.25">
      <c r="A213" s="220"/>
      <c r="B213" s="320"/>
      <c r="C213" s="85"/>
      <c r="D213" s="85"/>
      <c r="G213" s="2" t="str">
        <f t="shared" ref="G213:G215" si="7">PROPER(B213)</f>
        <v/>
      </c>
      <c r="H213" s="220"/>
      <c r="I213" s="220"/>
      <c r="J213" s="220"/>
      <c r="K213" s="220"/>
      <c r="L213" s="220"/>
      <c r="M213" s="220"/>
      <c r="N213" s="273"/>
      <c r="O213" s="273" t="str">
        <f t="shared" si="5"/>
        <v/>
      </c>
      <c r="P213" s="220"/>
      <c r="Q213" s="253"/>
      <c r="R213" s="304"/>
    </row>
    <row r="214" spans="1:18" s="2" customFormat="1" x14ac:dyDescent="0.25">
      <c r="A214" s="236" t="s">
        <v>304</v>
      </c>
      <c r="B214" s="220"/>
      <c r="G214" s="2" t="str">
        <f t="shared" si="7"/>
        <v/>
      </c>
      <c r="H214" s="220"/>
      <c r="I214" s="220"/>
      <c r="J214" s="220"/>
      <c r="K214" s="220"/>
      <c r="L214" s="220"/>
      <c r="M214" s="220"/>
      <c r="N214" s="273"/>
      <c r="O214" s="273" t="str">
        <f t="shared" si="5"/>
        <v/>
      </c>
      <c r="P214" s="220"/>
      <c r="Q214" s="253"/>
      <c r="R214" s="304"/>
    </row>
    <row r="215" spans="1:18" x14ac:dyDescent="0.25">
      <c r="G215" s="2" t="str">
        <f t="shared" si="7"/>
        <v/>
      </c>
      <c r="O215" s="273" t="str">
        <f t="shared" si="5"/>
        <v/>
      </c>
    </row>
    <row r="216" spans="1:18" s="2" customFormat="1" ht="30.75" customHeight="1" x14ac:dyDescent="0.25">
      <c r="A216" s="220"/>
      <c r="B216" s="260" t="s">
        <v>278</v>
      </c>
      <c r="C216" s="321" t="s">
        <v>494</v>
      </c>
      <c r="D216" s="322" t="s">
        <v>495</v>
      </c>
      <c r="G216" s="116"/>
      <c r="H216" s="270"/>
      <c r="I216" s="220"/>
      <c r="J216" s="220"/>
      <c r="K216" s="220"/>
      <c r="L216" s="220"/>
      <c r="M216" s="220"/>
      <c r="N216" s="273"/>
      <c r="O216" s="273" t="str">
        <f t="shared" si="5"/>
        <v>Concepto</v>
      </c>
      <c r="P216" s="220"/>
      <c r="Q216" s="253"/>
      <c r="R216" s="304"/>
    </row>
    <row r="217" spans="1:18" s="2" customFormat="1" x14ac:dyDescent="0.25">
      <c r="A217" s="220"/>
      <c r="B217" s="274" t="s">
        <v>306</v>
      </c>
      <c r="C217" s="73">
        <v>1106458800</v>
      </c>
      <c r="D217" s="73"/>
      <c r="G217" s="116"/>
      <c r="H217" s="270"/>
      <c r="I217" s="220"/>
      <c r="J217" s="220"/>
      <c r="K217" s="220"/>
      <c r="L217" s="220"/>
      <c r="M217" s="220"/>
      <c r="N217" s="273"/>
      <c r="O217" s="273" t="str">
        <f t="shared" si="5"/>
        <v>Proveedores En Gs</v>
      </c>
      <c r="P217" s="220"/>
      <c r="Q217" s="253"/>
      <c r="R217" s="304"/>
    </row>
    <row r="218" spans="1:18" s="2" customFormat="1" x14ac:dyDescent="0.25">
      <c r="A218" s="220"/>
      <c r="B218" s="274" t="s">
        <v>307</v>
      </c>
      <c r="C218" s="73">
        <v>824003680</v>
      </c>
      <c r="D218" s="73"/>
      <c r="G218" s="116"/>
      <c r="H218" s="270"/>
      <c r="I218" s="220"/>
      <c r="J218" s="220"/>
      <c r="K218" s="220"/>
      <c r="L218" s="220"/>
      <c r="M218" s="220"/>
      <c r="N218" s="273"/>
      <c r="O218" s="273" t="str">
        <f t="shared" si="5"/>
        <v>Proveedores En U$S</v>
      </c>
      <c r="P218" s="220"/>
      <c r="Q218" s="253"/>
      <c r="R218" s="304"/>
    </row>
    <row r="219" spans="1:18" s="2" customFormat="1" x14ac:dyDescent="0.25">
      <c r="A219" s="220"/>
      <c r="B219" s="262" t="s">
        <v>496</v>
      </c>
      <c r="C219" s="73">
        <v>5341439717</v>
      </c>
      <c r="D219" s="73">
        <v>0</v>
      </c>
      <c r="G219" s="116"/>
      <c r="H219" s="270"/>
      <c r="I219" s="220"/>
      <c r="J219" s="220"/>
      <c r="K219" s="220"/>
      <c r="L219" s="220"/>
      <c r="M219" s="220"/>
      <c r="N219" s="273"/>
      <c r="O219" s="273" t="str">
        <f t="shared" si="5"/>
        <v>Anticipos De Clientes Gs</v>
      </c>
      <c r="P219" s="220"/>
      <c r="Q219" s="253"/>
      <c r="R219" s="304"/>
    </row>
    <row r="220" spans="1:18" s="2" customFormat="1" x14ac:dyDescent="0.25">
      <c r="A220" s="220"/>
      <c r="B220" s="262" t="s">
        <v>497</v>
      </c>
      <c r="C220" s="73">
        <v>0</v>
      </c>
      <c r="D220" s="73">
        <v>0</v>
      </c>
      <c r="G220" s="116"/>
      <c r="H220" s="270"/>
      <c r="I220" s="220"/>
      <c r="J220" s="220"/>
      <c r="K220" s="220"/>
      <c r="L220" s="220"/>
      <c r="M220" s="220"/>
      <c r="N220" s="273"/>
      <c r="O220" s="273" t="str">
        <f t="shared" si="5"/>
        <v>Anticipos De Clientes U$S</v>
      </c>
      <c r="P220" s="220"/>
      <c r="Q220" s="253"/>
      <c r="R220" s="304"/>
    </row>
    <row r="221" spans="1:18" s="2" customFormat="1" x14ac:dyDescent="0.25">
      <c r="A221" s="220"/>
      <c r="B221" s="262" t="s">
        <v>498</v>
      </c>
      <c r="C221" s="73">
        <v>0</v>
      </c>
      <c r="D221" s="73"/>
      <c r="G221" s="116"/>
      <c r="H221" s="270"/>
      <c r="I221" s="220"/>
      <c r="J221" s="220"/>
      <c r="K221" s="220"/>
      <c r="L221" s="220"/>
      <c r="M221" s="220"/>
      <c r="N221" s="273"/>
      <c r="O221" s="273"/>
      <c r="P221" s="220"/>
      <c r="Q221" s="253"/>
      <c r="R221" s="304"/>
    </row>
    <row r="222" spans="1:18" s="2" customFormat="1" x14ac:dyDescent="0.25">
      <c r="A222" s="220"/>
      <c r="B222" s="262" t="s">
        <v>499</v>
      </c>
      <c r="C222" s="73">
        <v>0</v>
      </c>
      <c r="D222" s="73"/>
      <c r="G222" s="116"/>
      <c r="H222" s="270"/>
      <c r="I222" s="220"/>
      <c r="J222" s="220"/>
      <c r="K222" s="220"/>
      <c r="L222" s="220"/>
      <c r="M222" s="220"/>
      <c r="N222" s="273"/>
      <c r="O222" s="273"/>
      <c r="P222" s="220"/>
      <c r="Q222" s="253"/>
      <c r="R222" s="304"/>
    </row>
    <row r="223" spans="1:18" s="2" customFormat="1" x14ac:dyDescent="0.25">
      <c r="A223" s="220"/>
      <c r="B223" s="274"/>
      <c r="C223" s="73"/>
      <c r="D223" s="73"/>
      <c r="G223" s="116"/>
      <c r="H223" s="270"/>
      <c r="I223" s="220"/>
      <c r="J223" s="220"/>
      <c r="K223" s="220"/>
      <c r="L223" s="220"/>
      <c r="M223" s="220"/>
      <c r="N223" s="273"/>
      <c r="O223" s="273"/>
      <c r="P223" s="220"/>
      <c r="Q223" s="253"/>
      <c r="R223" s="304"/>
    </row>
    <row r="224" spans="1:18" s="2" customFormat="1" x14ac:dyDescent="0.25">
      <c r="A224" s="220"/>
      <c r="B224" s="260" t="s">
        <v>218</v>
      </c>
      <c r="C224" s="128">
        <f>SUM(C217:C223)</f>
        <v>7271902197</v>
      </c>
      <c r="D224" s="76">
        <f>SUM(D217:D223)</f>
        <v>0</v>
      </c>
      <c r="G224" s="116"/>
      <c r="H224" s="270"/>
      <c r="I224" s="220"/>
      <c r="J224" s="220"/>
      <c r="K224" s="220"/>
      <c r="L224" s="220"/>
      <c r="M224" s="220"/>
      <c r="N224" s="273"/>
      <c r="O224" s="273" t="str">
        <f t="shared" si="5"/>
        <v>Total</v>
      </c>
      <c r="P224" s="220"/>
      <c r="Q224" s="253"/>
      <c r="R224" s="304"/>
    </row>
    <row r="225" spans="1:18" x14ac:dyDescent="0.25">
      <c r="G225" s="116"/>
      <c r="H225" s="270"/>
      <c r="O225" s="273" t="str">
        <f t="shared" si="5"/>
        <v/>
      </c>
    </row>
    <row r="226" spans="1:18" s="2" customFormat="1" x14ac:dyDescent="0.25">
      <c r="A226" s="236" t="s">
        <v>313</v>
      </c>
      <c r="B226" s="220"/>
      <c r="G226" s="116"/>
      <c r="H226" s="270"/>
      <c r="I226" s="220"/>
      <c r="J226" s="220"/>
      <c r="K226" s="220"/>
      <c r="L226" s="220"/>
      <c r="M226" s="220"/>
      <c r="N226" s="273"/>
      <c r="O226" s="273" t="str">
        <f t="shared" si="5"/>
        <v/>
      </c>
      <c r="P226" s="220"/>
      <c r="Q226" s="253"/>
      <c r="R226" s="304"/>
    </row>
    <row r="227" spans="1:18" x14ac:dyDescent="0.25">
      <c r="G227" s="116"/>
      <c r="H227" s="270"/>
      <c r="O227" s="273" t="str">
        <f t="shared" si="5"/>
        <v/>
      </c>
    </row>
    <row r="228" spans="1:18" s="2" customFormat="1" ht="30.75" customHeight="1" x14ac:dyDescent="0.25">
      <c r="A228" s="220"/>
      <c r="B228" s="260" t="s">
        <v>314</v>
      </c>
      <c r="C228" s="323" t="s">
        <v>494</v>
      </c>
      <c r="D228" s="324" t="s">
        <v>495</v>
      </c>
      <c r="H228" s="220"/>
      <c r="I228" s="220"/>
      <c r="J228" s="220"/>
      <c r="K228" s="220"/>
      <c r="L228" s="220"/>
      <c r="M228" s="220"/>
      <c r="N228" s="273"/>
      <c r="O228" s="273" t="str">
        <f t="shared" si="5"/>
        <v>Deudas Fiscales Y Sociales</v>
      </c>
      <c r="P228" s="220"/>
      <c r="Q228" s="253"/>
      <c r="R228" s="304"/>
    </row>
    <row r="229" spans="1:18" x14ac:dyDescent="0.25">
      <c r="B229" s="274" t="s">
        <v>500</v>
      </c>
      <c r="C229" s="73">
        <v>268671564</v>
      </c>
      <c r="D229" s="73">
        <v>0</v>
      </c>
      <c r="O229" s="273" t="str">
        <f t="shared" si="5"/>
        <v>Dirección General De Recaudaciones</v>
      </c>
    </row>
    <row r="230" spans="1:18" x14ac:dyDescent="0.25">
      <c r="B230" s="262" t="s">
        <v>501</v>
      </c>
      <c r="C230" s="73">
        <v>0</v>
      </c>
      <c r="D230" s="73">
        <v>0</v>
      </c>
      <c r="H230" s="300"/>
      <c r="O230" s="273" t="str">
        <f t="shared" si="5"/>
        <v>Provisiones Varias</v>
      </c>
    </row>
    <row r="231" spans="1:18" x14ac:dyDescent="0.25">
      <c r="B231" s="274" t="s">
        <v>502</v>
      </c>
      <c r="C231" s="73">
        <v>24001577</v>
      </c>
      <c r="D231" s="73">
        <v>0</v>
      </c>
      <c r="O231" s="273" t="str">
        <f t="shared" si="5"/>
        <v>Aportes Y -Reten. A Pagar Ips</v>
      </c>
    </row>
    <row r="232" spans="1:18" x14ac:dyDescent="0.25">
      <c r="B232" s="260" t="s">
        <v>218</v>
      </c>
      <c r="C232" s="325">
        <f>SUM(C229:C231)</f>
        <v>292673141</v>
      </c>
      <c r="D232" s="326">
        <f>SUM(D229:D231)</f>
        <v>0</v>
      </c>
      <c r="O232" s="273" t="str">
        <f t="shared" si="5"/>
        <v>Total</v>
      </c>
    </row>
    <row r="233" spans="1:18" x14ac:dyDescent="0.25">
      <c r="O233" s="273" t="str">
        <f t="shared" ref="O233:O300" si="8">PROPER(B233)</f>
        <v/>
      </c>
    </row>
    <row r="234" spans="1:18" x14ac:dyDescent="0.25">
      <c r="A234" s="242" t="s">
        <v>315</v>
      </c>
      <c r="O234" s="273" t="str">
        <f t="shared" si="8"/>
        <v/>
      </c>
    </row>
    <row r="235" spans="1:18" x14ac:dyDescent="0.25">
      <c r="O235" s="273" t="str">
        <f t="shared" si="8"/>
        <v/>
      </c>
    </row>
    <row r="236" spans="1:18" x14ac:dyDescent="0.25">
      <c r="B236" s="295" t="s">
        <v>278</v>
      </c>
      <c r="C236" s="295" t="s">
        <v>317</v>
      </c>
      <c r="D236" s="69" t="s">
        <v>318</v>
      </c>
      <c r="E236" s="82" t="s">
        <v>319</v>
      </c>
      <c r="H236" s="2"/>
      <c r="P236" s="220" t="str">
        <f t="shared" ref="P236:P248" si="9">PROPER(B236)</f>
        <v>Concepto</v>
      </c>
    </row>
    <row r="237" spans="1:18" x14ac:dyDescent="0.25">
      <c r="B237" s="327" t="s">
        <v>503</v>
      </c>
      <c r="C237" s="327" t="s">
        <v>504</v>
      </c>
      <c r="D237" s="328">
        <v>20737150</v>
      </c>
      <c r="E237" s="329">
        <v>0</v>
      </c>
      <c r="H237" s="2"/>
      <c r="P237" s="220" t="str">
        <f t="shared" si="9"/>
        <v>Investor Casa De Bolsa Sa</v>
      </c>
    </row>
    <row r="238" spans="1:18" s="2" customFormat="1" x14ac:dyDescent="0.25">
      <c r="A238" s="220"/>
      <c r="B238" s="327" t="s">
        <v>505</v>
      </c>
      <c r="C238" s="327" t="s">
        <v>504</v>
      </c>
      <c r="D238" s="328">
        <v>2376563594</v>
      </c>
      <c r="E238" s="329">
        <v>57199.18</v>
      </c>
      <c r="I238" s="220"/>
      <c r="J238" s="220"/>
      <c r="K238" s="220"/>
      <c r="L238" s="220"/>
      <c r="M238" s="220"/>
      <c r="N238" s="273"/>
      <c r="O238" s="273"/>
      <c r="P238" s="220" t="str">
        <f t="shared" si="9"/>
        <v>Belive</v>
      </c>
      <c r="Q238" s="253"/>
      <c r="R238" s="253"/>
    </row>
    <row r="239" spans="1:18" s="2" customFormat="1" x14ac:dyDescent="0.25">
      <c r="A239" s="220"/>
      <c r="B239" s="327" t="s">
        <v>506</v>
      </c>
      <c r="C239" s="327" t="s">
        <v>504</v>
      </c>
      <c r="D239" s="328">
        <v>0</v>
      </c>
      <c r="E239" s="329">
        <v>0</v>
      </c>
      <c r="I239" s="220"/>
      <c r="J239" s="220"/>
      <c r="K239" s="220"/>
      <c r="L239" s="220"/>
      <c r="M239" s="220"/>
      <c r="N239" s="273"/>
      <c r="O239" s="273"/>
      <c r="P239" s="220" t="str">
        <f t="shared" si="9"/>
        <v>Cafetto</v>
      </c>
      <c r="Q239" s="253"/>
      <c r="R239" s="253"/>
    </row>
    <row r="240" spans="1:18" s="2" customFormat="1" x14ac:dyDescent="0.25">
      <c r="A240" s="220"/>
      <c r="B240" s="327" t="s">
        <v>507</v>
      </c>
      <c r="C240" s="327" t="s">
        <v>504</v>
      </c>
      <c r="D240" s="328">
        <v>154984595</v>
      </c>
      <c r="E240" s="329">
        <v>0</v>
      </c>
      <c r="I240" s="220"/>
      <c r="J240" s="220"/>
      <c r="K240" s="220"/>
      <c r="L240" s="220"/>
      <c r="M240" s="220"/>
      <c r="N240" s="273"/>
      <c r="O240" s="273"/>
      <c r="P240" s="220" t="str">
        <f t="shared" si="9"/>
        <v>Albaro Acosta</v>
      </c>
      <c r="Q240" s="253"/>
      <c r="R240" s="253"/>
    </row>
    <row r="241" spans="1:18" s="2" customFormat="1" x14ac:dyDescent="0.25">
      <c r="A241" s="220"/>
      <c r="B241" s="327" t="s">
        <v>508</v>
      </c>
      <c r="C241" s="327" t="s">
        <v>504</v>
      </c>
      <c r="D241" s="328">
        <v>668636446</v>
      </c>
      <c r="E241" s="329">
        <v>0</v>
      </c>
      <c r="I241" s="220"/>
      <c r="J241" s="220"/>
      <c r="K241" s="220"/>
      <c r="L241" s="220"/>
      <c r="M241" s="220"/>
      <c r="N241" s="273"/>
      <c r="O241" s="273"/>
      <c r="P241" s="220" t="str">
        <f t="shared" si="9"/>
        <v>Marcos Fernandez</v>
      </c>
      <c r="Q241" s="253"/>
      <c r="R241" s="253"/>
    </row>
    <row r="242" spans="1:18" s="2" customFormat="1" x14ac:dyDescent="0.25">
      <c r="A242" s="220"/>
      <c r="B242" s="327" t="s">
        <v>509</v>
      </c>
      <c r="C242" s="327" t="s">
        <v>504</v>
      </c>
      <c r="D242" s="328">
        <v>1196000</v>
      </c>
      <c r="E242" s="329">
        <v>0</v>
      </c>
      <c r="I242" s="220"/>
      <c r="J242" s="220"/>
      <c r="K242" s="220"/>
      <c r="L242" s="220"/>
      <c r="M242" s="220"/>
      <c r="N242" s="273"/>
      <c r="O242" s="273"/>
      <c r="P242" s="220" t="str">
        <f t="shared" si="9"/>
        <v>Land Invest</v>
      </c>
      <c r="Q242" s="253"/>
      <c r="R242" s="253"/>
    </row>
    <row r="243" spans="1:18" s="2" customFormat="1" x14ac:dyDescent="0.25">
      <c r="A243" s="220"/>
      <c r="B243" s="327" t="s">
        <v>510</v>
      </c>
      <c r="C243" s="327" t="s">
        <v>511</v>
      </c>
      <c r="D243" s="328">
        <f>+D267</f>
        <v>1650000</v>
      </c>
      <c r="E243" s="329"/>
      <c r="I243" s="220"/>
      <c r="J243" s="220"/>
      <c r="K243" s="220"/>
      <c r="L243" s="220"/>
      <c r="M243" s="220"/>
      <c r="N243" s="273"/>
      <c r="O243" s="273"/>
      <c r="P243" s="220" t="str">
        <f t="shared" si="9"/>
        <v>Veronica Porro</v>
      </c>
      <c r="Q243" s="253"/>
      <c r="R243" s="253"/>
    </row>
    <row r="244" spans="1:18" s="2" customFormat="1" x14ac:dyDescent="0.25">
      <c r="A244" s="220"/>
      <c r="B244" s="327" t="s">
        <v>503</v>
      </c>
      <c r="C244" s="327" t="s">
        <v>511</v>
      </c>
      <c r="D244" s="328">
        <v>783000</v>
      </c>
      <c r="E244" s="329">
        <v>64025</v>
      </c>
      <c r="I244" s="220"/>
      <c r="J244" s="220"/>
      <c r="K244" s="220"/>
      <c r="L244" s="220"/>
      <c r="M244" s="220"/>
      <c r="N244" s="273"/>
      <c r="O244" s="273"/>
      <c r="P244" s="220"/>
      <c r="Q244" s="253"/>
      <c r="R244" s="253"/>
    </row>
    <row r="245" spans="1:18" s="2" customFormat="1" x14ac:dyDescent="0.25">
      <c r="A245" s="220"/>
      <c r="B245" s="327" t="s">
        <v>505</v>
      </c>
      <c r="C245" s="327" t="s">
        <v>511</v>
      </c>
      <c r="D245" s="328"/>
      <c r="E245" s="329">
        <v>36353</v>
      </c>
      <c r="I245" s="220"/>
      <c r="J245" s="220"/>
      <c r="K245" s="220"/>
      <c r="L245" s="220"/>
      <c r="M245" s="220"/>
      <c r="N245" s="273"/>
      <c r="O245" s="273"/>
      <c r="P245" s="220"/>
      <c r="Q245" s="253"/>
      <c r="R245" s="253"/>
    </row>
    <row r="246" spans="1:18" s="2" customFormat="1" x14ac:dyDescent="0.25">
      <c r="A246" s="220"/>
      <c r="B246" s="327" t="s">
        <v>505</v>
      </c>
      <c r="C246" s="327" t="s">
        <v>512</v>
      </c>
      <c r="D246" s="328">
        <v>4972170343</v>
      </c>
      <c r="E246" s="329">
        <v>0</v>
      </c>
      <c r="I246" s="220"/>
      <c r="J246" s="220"/>
      <c r="K246" s="220"/>
      <c r="L246" s="220"/>
      <c r="M246" s="220"/>
      <c r="N246" s="273"/>
      <c r="O246" s="273"/>
      <c r="P246" s="220"/>
      <c r="Q246" s="253"/>
      <c r="R246" s="253"/>
    </row>
    <row r="247" spans="1:18" s="2" customFormat="1" x14ac:dyDescent="0.25">
      <c r="A247" s="220"/>
      <c r="B247" s="327" t="s">
        <v>513</v>
      </c>
      <c r="C247" s="327" t="s">
        <v>504</v>
      </c>
      <c r="D247" s="328">
        <v>343865925</v>
      </c>
      <c r="E247" s="329"/>
      <c r="I247" s="220"/>
      <c r="J247" s="220"/>
      <c r="K247" s="220"/>
      <c r="L247" s="220"/>
      <c r="M247" s="220"/>
      <c r="N247" s="273"/>
      <c r="O247" s="273"/>
      <c r="P247" s="220"/>
      <c r="Q247" s="253"/>
      <c r="R247" s="253"/>
    </row>
    <row r="248" spans="1:18" s="2" customFormat="1" x14ac:dyDescent="0.25">
      <c r="A248" s="220"/>
      <c r="B248" s="309" t="s">
        <v>284</v>
      </c>
      <c r="C248" s="309"/>
      <c r="D248" s="76">
        <f>SUM(D237:D247)</f>
        <v>8540587053</v>
      </c>
      <c r="E248" s="76">
        <f>SUM(E237:E247)</f>
        <v>157577.18</v>
      </c>
      <c r="I248" s="220"/>
      <c r="J248" s="220"/>
      <c r="K248" s="220"/>
      <c r="L248" s="220"/>
      <c r="M248" s="220"/>
      <c r="N248" s="273"/>
      <c r="O248" s="273"/>
      <c r="P248" s="220" t="str">
        <f t="shared" si="9"/>
        <v>Total Actual</v>
      </c>
      <c r="Q248" s="253"/>
      <c r="R248" s="253"/>
    </row>
    <row r="249" spans="1:18" s="2" customFormat="1" x14ac:dyDescent="0.25">
      <c r="A249" s="242"/>
      <c r="B249" s="320"/>
      <c r="C249" s="85"/>
      <c r="D249" s="85"/>
      <c r="F249" s="2" t="str">
        <f t="shared" ref="F249:F276" si="10">PROPER(B249)</f>
        <v/>
      </c>
      <c r="H249" s="220"/>
      <c r="I249" s="220"/>
      <c r="J249" s="220"/>
      <c r="K249" s="220"/>
      <c r="L249" s="220"/>
      <c r="M249" s="220"/>
      <c r="N249" s="273"/>
      <c r="O249" s="273" t="str">
        <f t="shared" si="8"/>
        <v/>
      </c>
      <c r="P249" s="220"/>
      <c r="Q249" s="253"/>
      <c r="R249" s="304"/>
    </row>
    <row r="250" spans="1:18" s="2" customFormat="1" x14ac:dyDescent="0.25">
      <c r="A250" s="242" t="s">
        <v>322</v>
      </c>
      <c r="B250" s="320"/>
      <c r="C250" s="85"/>
      <c r="D250" s="85"/>
      <c r="F250" s="2" t="str">
        <f t="shared" si="10"/>
        <v/>
      </c>
      <c r="H250" s="220"/>
      <c r="I250" s="220"/>
      <c r="J250" s="220"/>
      <c r="K250" s="220"/>
      <c r="L250" s="220"/>
      <c r="M250" s="220"/>
      <c r="N250" s="273"/>
      <c r="O250" s="273" t="str">
        <f t="shared" si="8"/>
        <v/>
      </c>
      <c r="P250" s="220"/>
      <c r="Q250" s="253"/>
      <c r="R250" s="304"/>
    </row>
    <row r="251" spans="1:18" s="2" customFormat="1" x14ac:dyDescent="0.25">
      <c r="A251" s="242"/>
      <c r="B251" s="320"/>
      <c r="C251" s="85"/>
      <c r="D251" s="85"/>
      <c r="F251" s="2" t="str">
        <f t="shared" si="10"/>
        <v/>
      </c>
      <c r="H251" s="220"/>
      <c r="I251" s="220"/>
      <c r="J251" s="220"/>
      <c r="K251" s="220"/>
      <c r="L251" s="220"/>
      <c r="M251" s="220"/>
      <c r="N251" s="273"/>
      <c r="O251" s="273" t="str">
        <f t="shared" si="8"/>
        <v/>
      </c>
      <c r="P251" s="220"/>
      <c r="Q251" s="253"/>
      <c r="R251" s="304"/>
    </row>
    <row r="252" spans="1:18" s="2" customFormat="1" x14ac:dyDescent="0.25">
      <c r="A252" s="242"/>
      <c r="B252" s="314" t="s">
        <v>514</v>
      </c>
      <c r="C252" s="316"/>
      <c r="D252" s="323" t="s">
        <v>494</v>
      </c>
      <c r="E252" s="330" t="s">
        <v>495</v>
      </c>
      <c r="H252" s="220"/>
      <c r="I252" s="220"/>
      <c r="J252" s="220"/>
      <c r="K252" s="220"/>
      <c r="L252" s="220"/>
      <c r="M252" s="220"/>
      <c r="N252" s="273"/>
      <c r="O252" s="273" t="str">
        <f t="shared" si="8"/>
        <v>Acreedores /Cuentas A Pagar</v>
      </c>
      <c r="P252" s="220"/>
      <c r="Q252" s="253"/>
      <c r="R252" s="304"/>
    </row>
    <row r="253" spans="1:18" s="2" customFormat="1" x14ac:dyDescent="0.25">
      <c r="A253" s="242"/>
      <c r="B253" s="262" t="s">
        <v>195</v>
      </c>
      <c r="C253" s="131" t="s">
        <v>515</v>
      </c>
      <c r="D253" s="331">
        <v>0</v>
      </c>
      <c r="E253" s="119">
        <v>15197568741</v>
      </c>
      <c r="H253" s="220"/>
      <c r="I253" s="220"/>
      <c r="J253" s="220"/>
      <c r="K253" s="220"/>
      <c r="L253" s="220"/>
      <c r="M253" s="220"/>
      <c r="N253" s="273"/>
      <c r="O253" s="273" t="str">
        <f t="shared" si="8"/>
        <v>Ingresos Diferidos</v>
      </c>
      <c r="P253" s="220"/>
      <c r="Q253" s="253"/>
      <c r="R253" s="304"/>
    </row>
    <row r="254" spans="1:18" s="2" customFormat="1" x14ac:dyDescent="0.25">
      <c r="A254" s="242"/>
      <c r="B254" s="274"/>
      <c r="C254" s="274"/>
      <c r="D254" s="331">
        <v>0</v>
      </c>
      <c r="E254" s="73">
        <v>0</v>
      </c>
      <c r="H254" s="220"/>
      <c r="I254" s="220"/>
      <c r="J254" s="220"/>
      <c r="K254" s="220"/>
      <c r="L254" s="220"/>
      <c r="M254" s="220"/>
      <c r="N254" s="273"/>
      <c r="O254" s="273" t="str">
        <f t="shared" si="8"/>
        <v/>
      </c>
      <c r="P254" s="220"/>
      <c r="Q254" s="253"/>
      <c r="R254" s="304"/>
    </row>
    <row r="255" spans="1:18" s="2" customFormat="1" x14ac:dyDescent="0.25">
      <c r="A255" s="242"/>
      <c r="B255" s="332" t="s">
        <v>218</v>
      </c>
      <c r="C255" s="332"/>
      <c r="D255" s="76">
        <f>SUM(D253:D254)</f>
        <v>0</v>
      </c>
      <c r="E255" s="76">
        <f>SUM(E253:E254)</f>
        <v>15197568741</v>
      </c>
      <c r="H255" s="220"/>
      <c r="I255" s="220"/>
      <c r="J255" s="220"/>
      <c r="K255" s="220"/>
      <c r="L255" s="220"/>
      <c r="M255" s="220"/>
      <c r="N255" s="273"/>
      <c r="O255" s="273" t="str">
        <f t="shared" si="8"/>
        <v>Total</v>
      </c>
      <c r="P255" s="220"/>
      <c r="Q255" s="253"/>
      <c r="R255" s="304"/>
    </row>
    <row r="256" spans="1:18" s="2" customFormat="1" x14ac:dyDescent="0.25">
      <c r="A256" s="242"/>
      <c r="B256" s="320"/>
      <c r="C256" s="85"/>
      <c r="D256" s="85"/>
      <c r="F256" s="2" t="str">
        <f t="shared" si="10"/>
        <v/>
      </c>
      <c r="H256" s="220"/>
      <c r="I256" s="220"/>
      <c r="J256" s="220"/>
      <c r="K256" s="220"/>
      <c r="L256" s="220"/>
      <c r="M256" s="220"/>
      <c r="N256" s="273"/>
      <c r="O256" s="273" t="str">
        <f t="shared" si="8"/>
        <v/>
      </c>
      <c r="P256" s="220"/>
      <c r="Q256" s="253"/>
      <c r="R256" s="304"/>
    </row>
    <row r="257" spans="1:18" s="2" customFormat="1" x14ac:dyDescent="0.25">
      <c r="A257" s="242" t="s">
        <v>323</v>
      </c>
      <c r="B257" s="320"/>
      <c r="F257" s="2" t="str">
        <f t="shared" si="10"/>
        <v/>
      </c>
      <c r="H257" s="220"/>
      <c r="I257" s="220"/>
      <c r="J257" s="220"/>
      <c r="K257" s="220"/>
      <c r="L257" s="220"/>
      <c r="M257" s="220"/>
      <c r="N257" s="273"/>
      <c r="O257" s="273" t="str">
        <f t="shared" si="8"/>
        <v/>
      </c>
      <c r="P257" s="220"/>
      <c r="Q257" s="253"/>
      <c r="R257" s="304"/>
    </row>
    <row r="258" spans="1:18" s="2" customFormat="1" ht="16.5" customHeight="1" x14ac:dyDescent="0.25">
      <c r="A258" s="242"/>
      <c r="B258" s="320"/>
      <c r="F258" s="2" t="str">
        <f t="shared" si="10"/>
        <v/>
      </c>
      <c r="H258" s="220"/>
      <c r="I258" s="220"/>
      <c r="J258" s="220"/>
      <c r="K258" s="220"/>
      <c r="L258" s="220"/>
      <c r="M258" s="220"/>
      <c r="N258" s="273"/>
      <c r="O258" s="273" t="str">
        <f t="shared" si="8"/>
        <v/>
      </c>
      <c r="P258" s="220"/>
      <c r="Q258" s="253"/>
      <c r="R258" s="304"/>
    </row>
    <row r="259" spans="1:18" s="2" customFormat="1" x14ac:dyDescent="0.25">
      <c r="A259" s="333"/>
      <c r="B259" s="220"/>
      <c r="F259" s="2" t="str">
        <f t="shared" si="10"/>
        <v/>
      </c>
      <c r="H259" s="220"/>
      <c r="I259" s="220"/>
      <c r="J259" s="220"/>
      <c r="K259" s="220"/>
      <c r="L259" s="220"/>
      <c r="M259" s="220"/>
      <c r="N259" s="273"/>
      <c r="O259" s="273" t="str">
        <f t="shared" si="8"/>
        <v/>
      </c>
      <c r="P259" s="220"/>
      <c r="Q259" s="253"/>
      <c r="R259" s="304"/>
    </row>
    <row r="260" spans="1:18" s="2" customFormat="1" x14ac:dyDescent="0.25">
      <c r="A260" s="220"/>
      <c r="B260" s="295" t="s">
        <v>324</v>
      </c>
      <c r="C260" s="69" t="s">
        <v>317</v>
      </c>
      <c r="D260" s="69" t="s">
        <v>318</v>
      </c>
      <c r="E260" s="69" t="s">
        <v>319</v>
      </c>
      <c r="H260" s="220"/>
      <c r="I260" s="220"/>
      <c r="J260" s="220"/>
      <c r="K260" s="220"/>
      <c r="L260" s="220"/>
      <c r="M260" s="220"/>
      <c r="N260" s="273"/>
      <c r="O260" s="273" t="str">
        <f t="shared" si="8"/>
        <v>Nombre De Persona  Relacionada</v>
      </c>
      <c r="P260" s="220"/>
      <c r="Q260" s="253"/>
      <c r="R260" s="304"/>
    </row>
    <row r="261" spans="1:18" s="2" customFormat="1" x14ac:dyDescent="0.25">
      <c r="A261" s="220"/>
      <c r="B261" s="334" t="str">
        <f t="shared" ref="B261:E266" si="11">+B237</f>
        <v>Investor Casa De Bolsa SA</v>
      </c>
      <c r="C261" s="335" t="str">
        <f t="shared" si="11"/>
        <v>Cuentas a Cobrar</v>
      </c>
      <c r="D261" s="328">
        <f t="shared" si="11"/>
        <v>20737150</v>
      </c>
      <c r="E261" s="329">
        <f t="shared" si="11"/>
        <v>0</v>
      </c>
      <c r="H261" s="220"/>
      <c r="I261" s="220"/>
      <c r="J261" s="220"/>
      <c r="K261" s="220"/>
      <c r="L261" s="220"/>
      <c r="M261" s="220"/>
      <c r="N261" s="273"/>
      <c r="O261" s="273" t="str">
        <f t="shared" si="8"/>
        <v>Investor Casa De Bolsa Sa</v>
      </c>
      <c r="P261" s="220"/>
      <c r="Q261" s="253"/>
      <c r="R261" s="304"/>
    </row>
    <row r="262" spans="1:18" s="2" customFormat="1" x14ac:dyDescent="0.25">
      <c r="A262" s="220"/>
      <c r="B262" s="334" t="str">
        <f t="shared" si="11"/>
        <v>Belive</v>
      </c>
      <c r="C262" s="335" t="str">
        <f t="shared" si="11"/>
        <v>Cuentas a Cobrar</v>
      </c>
      <c r="D262" s="328">
        <f t="shared" si="11"/>
        <v>2376563594</v>
      </c>
      <c r="E262" s="329">
        <f t="shared" si="11"/>
        <v>57199.18</v>
      </c>
      <c r="H262" s="220"/>
      <c r="I262" s="220"/>
      <c r="J262" s="220"/>
      <c r="K262" s="220"/>
      <c r="L262" s="220"/>
      <c r="M262" s="220"/>
      <c r="N262" s="273"/>
      <c r="O262" s="273" t="str">
        <f t="shared" si="8"/>
        <v>Belive</v>
      </c>
      <c r="P262" s="220"/>
      <c r="Q262" s="253"/>
      <c r="R262" s="304"/>
    </row>
    <row r="263" spans="1:18" s="2" customFormat="1" x14ac:dyDescent="0.25">
      <c r="A263" s="220"/>
      <c r="B263" s="334" t="str">
        <f>+B239</f>
        <v>Cafetto</v>
      </c>
      <c r="C263" s="335" t="s">
        <v>504</v>
      </c>
      <c r="D263" s="328">
        <f t="shared" si="11"/>
        <v>0</v>
      </c>
      <c r="E263" s="329">
        <f t="shared" si="11"/>
        <v>0</v>
      </c>
      <c r="H263" s="220"/>
      <c r="I263" s="220"/>
      <c r="J263" s="220"/>
      <c r="K263" s="220"/>
      <c r="L263" s="220"/>
      <c r="M263" s="220"/>
      <c r="N263" s="273"/>
      <c r="O263" s="273"/>
      <c r="P263" s="220"/>
      <c r="Q263" s="253"/>
      <c r="R263" s="304"/>
    </row>
    <row r="264" spans="1:18" s="2" customFormat="1" x14ac:dyDescent="0.25">
      <c r="A264" s="220"/>
      <c r="B264" s="334" t="str">
        <f>+B240</f>
        <v>Albaro Acosta</v>
      </c>
      <c r="C264" s="335" t="str">
        <f>+C240</f>
        <v>Cuentas a Cobrar</v>
      </c>
      <c r="D264" s="328">
        <f t="shared" si="11"/>
        <v>154984595</v>
      </c>
      <c r="E264" s="329">
        <f t="shared" si="11"/>
        <v>0</v>
      </c>
      <c r="H264" s="220"/>
      <c r="I264" s="220"/>
      <c r="J264" s="220"/>
      <c r="K264" s="220"/>
      <c r="L264" s="220"/>
      <c r="M264" s="220"/>
      <c r="N264" s="273"/>
      <c r="O264" s="273"/>
      <c r="P264" s="220"/>
      <c r="Q264" s="253"/>
      <c r="R264" s="304"/>
    </row>
    <row r="265" spans="1:18" s="2" customFormat="1" x14ac:dyDescent="0.25">
      <c r="A265" s="220"/>
      <c r="B265" s="334" t="str">
        <f>+B241</f>
        <v>Marcos Fernandez</v>
      </c>
      <c r="C265" s="335" t="str">
        <f>+C241</f>
        <v>Cuentas a Cobrar</v>
      </c>
      <c r="D265" s="328">
        <f t="shared" si="11"/>
        <v>668636446</v>
      </c>
      <c r="E265" s="329">
        <f t="shared" si="11"/>
        <v>0</v>
      </c>
      <c r="H265" s="220"/>
      <c r="I265" s="220"/>
      <c r="J265" s="220"/>
      <c r="K265" s="220"/>
      <c r="L265" s="220"/>
      <c r="M265" s="220"/>
      <c r="N265" s="273"/>
      <c r="O265" s="273"/>
      <c r="P265" s="220"/>
      <c r="Q265" s="253"/>
      <c r="R265" s="304"/>
    </row>
    <row r="266" spans="1:18" s="2" customFormat="1" x14ac:dyDescent="0.25">
      <c r="A266" s="220"/>
      <c r="B266" s="334" t="str">
        <f>+B242</f>
        <v>Land Invest</v>
      </c>
      <c r="C266" s="335" t="str">
        <f>+C242</f>
        <v>Cuentas a Cobrar</v>
      </c>
      <c r="D266" s="328">
        <f t="shared" si="11"/>
        <v>1196000</v>
      </c>
      <c r="E266" s="329">
        <f t="shared" si="11"/>
        <v>0</v>
      </c>
      <c r="H266" s="220"/>
      <c r="I266" s="220"/>
      <c r="J266" s="220"/>
      <c r="K266" s="220"/>
      <c r="L266" s="220"/>
      <c r="M266" s="220"/>
      <c r="N266" s="273"/>
      <c r="O266" s="273"/>
      <c r="P266" s="220"/>
      <c r="Q266" s="253"/>
      <c r="R266" s="304"/>
    </row>
    <row r="267" spans="1:18" s="2" customFormat="1" x14ac:dyDescent="0.25">
      <c r="A267" s="220"/>
      <c r="B267" s="334" t="s">
        <v>510</v>
      </c>
      <c r="C267" s="335" t="s">
        <v>511</v>
      </c>
      <c r="D267" s="328">
        <v>1650000</v>
      </c>
      <c r="E267" s="329"/>
      <c r="H267" s="220"/>
      <c r="I267" s="220"/>
      <c r="J267" s="220"/>
      <c r="K267" s="220"/>
      <c r="L267" s="220"/>
      <c r="M267" s="220"/>
      <c r="N267" s="273"/>
      <c r="O267" s="273"/>
      <c r="P267" s="220"/>
      <c r="Q267" s="253"/>
      <c r="R267" s="304"/>
    </row>
    <row r="268" spans="1:18" s="2" customFormat="1" x14ac:dyDescent="0.25">
      <c r="A268" s="220"/>
      <c r="B268" s="334" t="str">
        <f t="shared" ref="B268:C271" si="12">+B244</f>
        <v>Investor Casa De Bolsa SA</v>
      </c>
      <c r="C268" s="335" t="str">
        <f t="shared" si="12"/>
        <v>Cuentas a Pagar</v>
      </c>
      <c r="D268" s="328">
        <v>783000</v>
      </c>
      <c r="E268" s="329">
        <v>64025</v>
      </c>
      <c r="H268" s="220"/>
      <c r="I268" s="220"/>
      <c r="J268" s="220"/>
      <c r="K268" s="220"/>
      <c r="L268" s="220"/>
      <c r="M268" s="220"/>
      <c r="N268" s="273"/>
      <c r="O268" s="273" t="str">
        <f t="shared" si="8"/>
        <v>Investor Casa De Bolsa Sa</v>
      </c>
      <c r="P268" s="220"/>
      <c r="Q268" s="253"/>
      <c r="R268" s="304"/>
    </row>
    <row r="269" spans="1:18" s="2" customFormat="1" x14ac:dyDescent="0.25">
      <c r="A269" s="220"/>
      <c r="B269" s="334" t="str">
        <f t="shared" si="12"/>
        <v>Belive</v>
      </c>
      <c r="C269" s="335" t="str">
        <f t="shared" si="12"/>
        <v>Cuentas a Pagar</v>
      </c>
      <c r="D269" s="328">
        <f>+D245</f>
        <v>0</v>
      </c>
      <c r="E269" s="329">
        <f>+E245</f>
        <v>36353</v>
      </c>
      <c r="H269" s="220"/>
      <c r="I269" s="220"/>
      <c r="J269" s="220"/>
      <c r="K269" s="220"/>
      <c r="L269" s="220"/>
      <c r="M269" s="220"/>
      <c r="N269" s="273"/>
      <c r="O269" s="273"/>
      <c r="P269" s="220"/>
      <c r="Q269" s="253"/>
      <c r="R269" s="304"/>
    </row>
    <row r="270" spans="1:18" s="2" customFormat="1" x14ac:dyDescent="0.25">
      <c r="A270" s="220"/>
      <c r="B270" s="334" t="str">
        <f t="shared" si="12"/>
        <v>Belive</v>
      </c>
      <c r="C270" s="335" t="str">
        <f t="shared" si="12"/>
        <v>Anticipo de Cliente - Obra</v>
      </c>
      <c r="D270" s="328">
        <v>4972170343</v>
      </c>
      <c r="E270" s="329">
        <f>+E246</f>
        <v>0</v>
      </c>
      <c r="H270" s="220"/>
      <c r="I270" s="220"/>
      <c r="J270" s="220"/>
      <c r="K270" s="220"/>
      <c r="L270" s="220"/>
      <c r="M270" s="220"/>
      <c r="N270" s="273"/>
      <c r="O270" s="273"/>
      <c r="P270" s="220"/>
      <c r="Q270" s="253"/>
      <c r="R270" s="304"/>
    </row>
    <row r="271" spans="1:18" s="2" customFormat="1" x14ac:dyDescent="0.25">
      <c r="A271" s="220"/>
      <c r="B271" s="334" t="str">
        <f t="shared" si="12"/>
        <v>Ziba</v>
      </c>
      <c r="C271" s="335" t="str">
        <f t="shared" si="12"/>
        <v>Cuentas a Cobrar</v>
      </c>
      <c r="D271" s="328">
        <f>+D247</f>
        <v>343865925</v>
      </c>
      <c r="E271" s="329">
        <f>+E247</f>
        <v>0</v>
      </c>
      <c r="H271" s="220"/>
      <c r="I271" s="220"/>
      <c r="J271" s="220"/>
      <c r="K271" s="220"/>
      <c r="L271" s="220"/>
      <c r="M271" s="220"/>
      <c r="N271" s="273"/>
      <c r="O271" s="273"/>
      <c r="P271" s="220"/>
      <c r="Q271" s="253"/>
      <c r="R271" s="304"/>
    </row>
    <row r="272" spans="1:18" s="2" customFormat="1" x14ac:dyDescent="0.25">
      <c r="A272" s="220"/>
      <c r="B272" s="309" t="s">
        <v>218</v>
      </c>
      <c r="C272" s="82"/>
      <c r="D272" s="82">
        <f>SUM(D261:D271)</f>
        <v>8540587053</v>
      </c>
      <c r="E272" s="82">
        <f>SUM(E261:E270)</f>
        <v>157577.18</v>
      </c>
      <c r="H272" s="220"/>
      <c r="I272" s="220"/>
      <c r="J272" s="220"/>
      <c r="K272" s="220"/>
      <c r="L272" s="220"/>
      <c r="M272" s="220"/>
      <c r="N272" s="273"/>
      <c r="O272" s="273" t="str">
        <f t="shared" si="8"/>
        <v>Total</v>
      </c>
      <c r="P272" s="220"/>
      <c r="Q272" s="253"/>
      <c r="R272" s="304"/>
    </row>
    <row r="273" spans="1:18" x14ac:dyDescent="0.25">
      <c r="O273" s="273" t="str">
        <f t="shared" si="8"/>
        <v/>
      </c>
    </row>
    <row r="274" spans="1:18" s="2" customFormat="1" x14ac:dyDescent="0.25">
      <c r="A274" s="242" t="s">
        <v>329</v>
      </c>
      <c r="B274" s="320"/>
      <c r="F274" s="2" t="str">
        <f t="shared" si="10"/>
        <v/>
      </c>
      <c r="H274" s="220"/>
      <c r="I274" s="220"/>
      <c r="J274" s="220"/>
      <c r="K274" s="220"/>
      <c r="L274" s="220"/>
      <c r="M274" s="220"/>
      <c r="N274" s="273"/>
      <c r="O274" s="273" t="str">
        <f t="shared" si="8"/>
        <v/>
      </c>
      <c r="P274" s="220"/>
      <c r="Q274" s="253"/>
      <c r="R274" s="304"/>
    </row>
    <row r="275" spans="1:18" x14ac:dyDescent="0.25">
      <c r="F275" s="2" t="str">
        <f t="shared" si="10"/>
        <v/>
      </c>
      <c r="O275" s="273" t="str">
        <f t="shared" si="8"/>
        <v/>
      </c>
    </row>
    <row r="276" spans="1:18" x14ac:dyDescent="0.25">
      <c r="F276" s="2" t="str">
        <f t="shared" si="10"/>
        <v/>
      </c>
      <c r="O276" s="273" t="str">
        <f t="shared" si="8"/>
        <v/>
      </c>
    </row>
    <row r="277" spans="1:18" x14ac:dyDescent="0.25">
      <c r="B277" s="295" t="s">
        <v>330</v>
      </c>
      <c r="C277" s="69" t="s">
        <v>331</v>
      </c>
      <c r="D277" s="69" t="s">
        <v>332</v>
      </c>
      <c r="E277" s="82" t="s">
        <v>333</v>
      </c>
      <c r="O277" s="273" t="str">
        <f t="shared" si="8"/>
        <v>Nombre De Persona  Relcionada</v>
      </c>
    </row>
    <row r="278" spans="1:18" x14ac:dyDescent="0.25">
      <c r="B278" s="336" t="s">
        <v>516</v>
      </c>
      <c r="C278" s="119">
        <v>0</v>
      </c>
      <c r="D278" s="119">
        <v>98312097.069999993</v>
      </c>
      <c r="E278" s="119">
        <f t="shared" ref="E278:E284" si="13">+C278-D278</f>
        <v>-98312097.069999993</v>
      </c>
      <c r="F278" s="129"/>
      <c r="G278" s="61"/>
      <c r="O278" s="273" t="str">
        <f t="shared" si="8"/>
        <v>Investor Casa De Bolsa Sa</v>
      </c>
    </row>
    <row r="279" spans="1:18" x14ac:dyDescent="0.25">
      <c r="B279" s="336" t="s">
        <v>505</v>
      </c>
      <c r="C279" s="119">
        <v>6855640801.7600012</v>
      </c>
      <c r="D279" s="119">
        <v>0</v>
      </c>
      <c r="E279" s="119">
        <f t="shared" si="13"/>
        <v>6855640801.7600012</v>
      </c>
      <c r="O279" s="273" t="str">
        <f t="shared" si="8"/>
        <v>Belive</v>
      </c>
    </row>
    <row r="280" spans="1:18" x14ac:dyDescent="0.25">
      <c r="B280" s="336" t="s">
        <v>506</v>
      </c>
      <c r="C280" s="119">
        <v>2000000</v>
      </c>
      <c r="D280" s="119">
        <v>3464618.18</v>
      </c>
      <c r="E280" s="119">
        <f>+C280-D280</f>
        <v>-1464618.1800000002</v>
      </c>
      <c r="O280" s="273" t="str">
        <f t="shared" si="8"/>
        <v>Cafetto</v>
      </c>
    </row>
    <row r="281" spans="1:18" x14ac:dyDescent="0.25">
      <c r="B281" s="336" t="s">
        <v>508</v>
      </c>
      <c r="C281" s="119">
        <v>321078.18</v>
      </c>
      <c r="D281" s="119">
        <v>254454545.45999998</v>
      </c>
      <c r="E281" s="119">
        <f t="shared" si="13"/>
        <v>-254133467.27999997</v>
      </c>
      <c r="O281" s="273" t="str">
        <f t="shared" si="8"/>
        <v>Marcos Fernandez</v>
      </c>
    </row>
    <row r="282" spans="1:18" x14ac:dyDescent="0.25">
      <c r="B282" s="336" t="s">
        <v>510</v>
      </c>
      <c r="C282" s="119">
        <v>0</v>
      </c>
      <c r="D282" s="119">
        <v>9000000</v>
      </c>
      <c r="E282" s="119">
        <f t="shared" si="13"/>
        <v>-9000000</v>
      </c>
    </row>
    <row r="283" spans="1:18" x14ac:dyDescent="0.25">
      <c r="B283" s="336" t="s">
        <v>507</v>
      </c>
      <c r="C283" s="119"/>
      <c r="D283" s="119">
        <v>0</v>
      </c>
      <c r="E283" s="119"/>
    </row>
    <row r="284" spans="1:18" x14ac:dyDescent="0.25">
      <c r="B284" s="336" t="s">
        <v>517</v>
      </c>
      <c r="C284" s="119">
        <v>0</v>
      </c>
      <c r="D284" s="119">
        <v>45000000</v>
      </c>
      <c r="E284" s="119">
        <f t="shared" si="13"/>
        <v>-45000000</v>
      </c>
    </row>
    <row r="285" spans="1:18" x14ac:dyDescent="0.25">
      <c r="B285" s="277" t="s">
        <v>218</v>
      </c>
      <c r="C285" s="141">
        <f>SUM(C278:C284)</f>
        <v>6857961879.9400015</v>
      </c>
      <c r="D285" s="141">
        <f>SUM(D278:D284)</f>
        <v>410231260.70999998</v>
      </c>
      <c r="E285" s="141">
        <f>SUM(E278:E284)</f>
        <v>6447730619.2300014</v>
      </c>
      <c r="O285" s="273" t="str">
        <f t="shared" si="8"/>
        <v>Total</v>
      </c>
    </row>
    <row r="286" spans="1:18" x14ac:dyDescent="0.25">
      <c r="O286" s="273" t="str">
        <f t="shared" si="8"/>
        <v/>
      </c>
    </row>
    <row r="287" spans="1:18" x14ac:dyDescent="0.25">
      <c r="A287" s="242" t="s">
        <v>338</v>
      </c>
      <c r="B287" s="320"/>
      <c r="O287" s="273" t="str">
        <f t="shared" si="8"/>
        <v/>
      </c>
    </row>
    <row r="288" spans="1:18" x14ac:dyDescent="0.25">
      <c r="A288" s="243"/>
      <c r="B288" s="320"/>
      <c r="O288" s="273" t="str">
        <f t="shared" si="8"/>
        <v/>
      </c>
    </row>
    <row r="289" spans="1:15" ht="24" x14ac:dyDescent="0.25">
      <c r="B289" s="295" t="s">
        <v>278</v>
      </c>
      <c r="C289" s="25" t="s">
        <v>339</v>
      </c>
      <c r="D289" s="25" t="s">
        <v>340</v>
      </c>
      <c r="E289" s="25" t="s">
        <v>341</v>
      </c>
      <c r="F289" s="25" t="s">
        <v>269</v>
      </c>
      <c r="O289" s="273" t="str">
        <f t="shared" si="8"/>
        <v>Concepto</v>
      </c>
    </row>
    <row r="290" spans="1:15" x14ac:dyDescent="0.25">
      <c r="B290" s="337" t="s">
        <v>209</v>
      </c>
      <c r="C290" s="143">
        <v>1500000000</v>
      </c>
      <c r="D290" s="143">
        <f>+F290-C290</f>
        <v>0</v>
      </c>
      <c r="E290" s="143">
        <v>0</v>
      </c>
      <c r="F290" s="143">
        <v>1500000000</v>
      </c>
      <c r="H290" s="300"/>
      <c r="O290" s="273" t="str">
        <f t="shared" si="8"/>
        <v>Capital Integrado</v>
      </c>
    </row>
    <row r="291" spans="1:15" x14ac:dyDescent="0.25">
      <c r="A291" s="242"/>
      <c r="B291" s="337" t="s">
        <v>518</v>
      </c>
      <c r="C291" s="143">
        <v>0</v>
      </c>
      <c r="D291" s="143">
        <v>0</v>
      </c>
      <c r="E291" s="143">
        <v>0</v>
      </c>
      <c r="F291" s="143">
        <v>0</v>
      </c>
      <c r="H291" s="300"/>
      <c r="O291" s="273" t="str">
        <f t="shared" si="8"/>
        <v>Aportes No Capitalizados</v>
      </c>
    </row>
    <row r="292" spans="1:15" x14ac:dyDescent="0.25">
      <c r="B292" s="337" t="s">
        <v>212</v>
      </c>
      <c r="C292" s="143">
        <v>80267146</v>
      </c>
      <c r="D292" s="143">
        <f>+F292-C292</f>
        <v>21374325</v>
      </c>
      <c r="E292" s="143">
        <v>0</v>
      </c>
      <c r="F292" s="143">
        <v>101641471</v>
      </c>
      <c r="H292" s="300"/>
      <c r="O292" s="273" t="str">
        <f t="shared" si="8"/>
        <v>Reservas</v>
      </c>
    </row>
    <row r="293" spans="1:15" x14ac:dyDescent="0.25">
      <c r="B293" s="337" t="s">
        <v>342</v>
      </c>
      <c r="C293" s="143">
        <v>137280829</v>
      </c>
      <c r="D293" s="143">
        <f>+F293-C293</f>
        <v>406112171</v>
      </c>
      <c r="E293" s="143">
        <v>0</v>
      </c>
      <c r="F293" s="143">
        <v>543393000</v>
      </c>
      <c r="H293" s="300"/>
      <c r="O293" s="273" t="str">
        <f t="shared" si="8"/>
        <v>Resultados Acumulados</v>
      </c>
    </row>
    <row r="294" spans="1:15" x14ac:dyDescent="0.25">
      <c r="B294" s="337" t="s">
        <v>343</v>
      </c>
      <c r="C294" s="143">
        <v>474232460.75</v>
      </c>
      <c r="D294" s="143">
        <v>0</v>
      </c>
      <c r="E294" s="143">
        <f>+C294-F294</f>
        <v>51208946.75</v>
      </c>
      <c r="F294" s="143">
        <v>423023514</v>
      </c>
      <c r="H294" s="300"/>
      <c r="O294" s="273" t="str">
        <f t="shared" si="8"/>
        <v>Resultados Del Ejercicio</v>
      </c>
    </row>
    <row r="295" spans="1:15" x14ac:dyDescent="0.25">
      <c r="B295" s="338" t="s">
        <v>218</v>
      </c>
      <c r="C295" s="145">
        <v>2191780435.75</v>
      </c>
      <c r="D295" s="145">
        <f>SUM(D290:D294)</f>
        <v>427486496</v>
      </c>
      <c r="E295" s="145">
        <f>SUM(E290:E294)</f>
        <v>51208946.75</v>
      </c>
      <c r="F295" s="145">
        <f>SUM(F290:F294)</f>
        <v>2568057985</v>
      </c>
      <c r="H295" s="300"/>
      <c r="I295" s="300"/>
      <c r="O295" s="273" t="str">
        <f t="shared" si="8"/>
        <v>Total</v>
      </c>
    </row>
    <row r="296" spans="1:15" x14ac:dyDescent="0.25">
      <c r="O296" s="273" t="str">
        <f t="shared" si="8"/>
        <v/>
      </c>
    </row>
    <row r="297" spans="1:15" x14ac:dyDescent="0.25">
      <c r="A297" s="242" t="s">
        <v>344</v>
      </c>
      <c r="O297" s="273" t="str">
        <f t="shared" si="8"/>
        <v/>
      </c>
    </row>
    <row r="298" spans="1:15" x14ac:dyDescent="0.25">
      <c r="A298" s="243"/>
      <c r="O298" s="273" t="str">
        <f t="shared" si="8"/>
        <v/>
      </c>
    </row>
    <row r="299" spans="1:15" ht="24" x14ac:dyDescent="0.25">
      <c r="B299" s="339" t="s">
        <v>261</v>
      </c>
      <c r="C299" s="25" t="s">
        <v>339</v>
      </c>
      <c r="D299" s="147" t="s">
        <v>340</v>
      </c>
      <c r="E299" s="147" t="s">
        <v>341</v>
      </c>
      <c r="F299" s="25" t="s">
        <v>345</v>
      </c>
      <c r="G299" s="25" t="s">
        <v>346</v>
      </c>
      <c r="H299" s="254"/>
      <c r="O299" s="273" t="str">
        <f t="shared" si="8"/>
        <v>Cuentas</v>
      </c>
    </row>
    <row r="300" spans="1:15" x14ac:dyDescent="0.25">
      <c r="B300" s="340" t="s">
        <v>347</v>
      </c>
      <c r="C300" s="98">
        <v>0</v>
      </c>
      <c r="D300" s="98">
        <v>0</v>
      </c>
      <c r="E300" s="98"/>
      <c r="F300" s="98">
        <f>+C300+D300-E300</f>
        <v>0</v>
      </c>
      <c r="G300" s="98">
        <v>0</v>
      </c>
      <c r="O300" s="273" t="str">
        <f t="shared" si="8"/>
        <v>- Deducidas Del Activo</v>
      </c>
    </row>
    <row r="301" spans="1:15" x14ac:dyDescent="0.25">
      <c r="B301" s="337"/>
      <c r="C301" s="98"/>
      <c r="D301" s="98"/>
      <c r="E301" s="98"/>
      <c r="F301" s="98"/>
      <c r="G301" s="98"/>
      <c r="O301" s="273" t="str">
        <f t="shared" ref="O301:O309" si="14">PROPER(B301)</f>
        <v/>
      </c>
    </row>
    <row r="302" spans="1:15" x14ac:dyDescent="0.25">
      <c r="B302" s="337"/>
      <c r="C302" s="98"/>
      <c r="D302" s="98"/>
      <c r="E302" s="98"/>
      <c r="F302" s="98"/>
      <c r="G302" s="98"/>
      <c r="O302" s="273" t="str">
        <f t="shared" si="14"/>
        <v/>
      </c>
    </row>
    <row r="303" spans="1:15" x14ac:dyDescent="0.25">
      <c r="B303" s="340" t="s">
        <v>348</v>
      </c>
      <c r="C303" s="98">
        <v>0</v>
      </c>
      <c r="D303" s="98">
        <v>24001577</v>
      </c>
      <c r="E303" s="98"/>
      <c r="F303" s="98">
        <f t="shared" ref="F303" si="15">+C303+D303-E303</f>
        <v>24001577</v>
      </c>
      <c r="G303" s="98">
        <v>0</v>
      </c>
      <c r="O303" s="273" t="str">
        <f t="shared" si="14"/>
        <v>- Incluidas En El Pasivo</v>
      </c>
    </row>
    <row r="304" spans="1:15" x14ac:dyDescent="0.25">
      <c r="B304" s="337"/>
      <c r="C304" s="98"/>
      <c r="D304" s="98"/>
      <c r="E304" s="98"/>
      <c r="F304" s="98"/>
      <c r="G304" s="98"/>
      <c r="O304" s="273" t="str">
        <f t="shared" si="14"/>
        <v/>
      </c>
    </row>
    <row r="305" spans="1:18" x14ac:dyDescent="0.25">
      <c r="B305" s="337"/>
      <c r="C305" s="98"/>
      <c r="D305" s="98"/>
      <c r="E305" s="98"/>
      <c r="F305" s="98"/>
      <c r="G305" s="98"/>
      <c r="O305" s="273" t="str">
        <f t="shared" si="14"/>
        <v/>
      </c>
    </row>
    <row r="306" spans="1:18" x14ac:dyDescent="0.25">
      <c r="B306" s="337" t="s">
        <v>349</v>
      </c>
      <c r="C306" s="149">
        <f>SUM(C300:C304)</f>
        <v>0</v>
      </c>
      <c r="D306" s="149">
        <f t="shared" ref="D306:F306" si="16">SUM(D300:D304)</f>
        <v>24001577</v>
      </c>
      <c r="E306" s="149">
        <f t="shared" si="16"/>
        <v>0</v>
      </c>
      <c r="F306" s="149">
        <f t="shared" si="16"/>
        <v>24001577</v>
      </c>
      <c r="G306" s="149">
        <f>SUM(G300:G305)</f>
        <v>0</v>
      </c>
      <c r="O306" s="273" t="str">
        <f t="shared" si="14"/>
        <v>Total</v>
      </c>
    </row>
    <row r="307" spans="1:18" x14ac:dyDescent="0.25">
      <c r="O307" s="273" t="str">
        <f t="shared" si="14"/>
        <v/>
      </c>
    </row>
    <row r="308" spans="1:18" x14ac:dyDescent="0.25">
      <c r="A308" s="242" t="s">
        <v>350</v>
      </c>
      <c r="O308" s="273" t="str">
        <f t="shared" si="14"/>
        <v/>
      </c>
    </row>
    <row r="309" spans="1:18" x14ac:dyDescent="0.25">
      <c r="A309" s="242"/>
    </row>
    <row r="310" spans="1:18" ht="12.6" thickBot="1" x14ac:dyDescent="0.3">
      <c r="A310" s="242"/>
      <c r="B310" s="341" t="s">
        <v>0</v>
      </c>
      <c r="C310" s="342">
        <v>44742</v>
      </c>
      <c r="F310" s="220"/>
      <c r="G310" s="220"/>
      <c r="L310" s="273"/>
      <c r="M310" s="273"/>
      <c r="N310" s="220"/>
      <c r="O310" s="253"/>
      <c r="P310" s="253"/>
      <c r="Q310" s="220"/>
      <c r="R310" s="220"/>
    </row>
    <row r="311" spans="1:18" s="240" customFormat="1" x14ac:dyDescent="0.25">
      <c r="A311" s="242"/>
      <c r="B311" s="343" t="s">
        <v>4</v>
      </c>
      <c r="C311" s="344">
        <v>10398471288</v>
      </c>
      <c r="D311" s="122"/>
      <c r="E311" s="116"/>
      <c r="F311" s="116"/>
      <c r="L311" s="311"/>
      <c r="M311" s="311"/>
      <c r="O311" s="312"/>
      <c r="P311" s="312"/>
    </row>
    <row r="312" spans="1:18" s="240" customFormat="1" x14ac:dyDescent="0.25">
      <c r="A312" s="242"/>
      <c r="B312" s="345" t="s">
        <v>7</v>
      </c>
      <c r="C312" s="346">
        <v>10368574165</v>
      </c>
      <c r="D312" s="122"/>
      <c r="E312" s="116"/>
      <c r="F312" s="116"/>
      <c r="L312" s="311"/>
      <c r="M312" s="311"/>
      <c r="O312" s="312"/>
      <c r="P312" s="312"/>
    </row>
    <row r="313" spans="1:18" s="240" customFormat="1" x14ac:dyDescent="0.25">
      <c r="A313" s="242"/>
      <c r="B313" s="347" t="s">
        <v>382</v>
      </c>
      <c r="C313" s="348">
        <v>10368574165</v>
      </c>
      <c r="D313" s="122"/>
      <c r="E313" s="116"/>
      <c r="F313" s="116"/>
      <c r="L313" s="311"/>
      <c r="M313" s="311"/>
      <c r="O313" s="312"/>
      <c r="P313" s="312"/>
    </row>
    <row r="314" spans="1:18" x14ac:dyDescent="0.25">
      <c r="A314" s="242"/>
      <c r="B314" s="349" t="s">
        <v>383</v>
      </c>
      <c r="C314" s="350">
        <v>9101707314</v>
      </c>
      <c r="E314" s="116"/>
      <c r="F314" s="116"/>
      <c r="G314" s="220"/>
      <c r="L314" s="273"/>
      <c r="M314" s="273"/>
      <c r="N314" s="220"/>
      <c r="O314" s="253"/>
      <c r="P314" s="253"/>
      <c r="Q314" s="220"/>
      <c r="R314" s="220"/>
    </row>
    <row r="315" spans="1:18" s="240" customFormat="1" x14ac:dyDescent="0.25">
      <c r="A315" s="242"/>
      <c r="B315" s="351" t="s">
        <v>385</v>
      </c>
      <c r="C315" s="352">
        <v>1264866852</v>
      </c>
      <c r="D315" s="122"/>
      <c r="E315" s="116"/>
      <c r="F315" s="116"/>
      <c r="L315" s="311"/>
      <c r="M315" s="311"/>
      <c r="O315" s="312"/>
      <c r="P315" s="312"/>
    </row>
    <row r="316" spans="1:18" x14ac:dyDescent="0.25">
      <c r="A316" s="242"/>
      <c r="B316" s="349" t="s">
        <v>519</v>
      </c>
      <c r="C316" s="350">
        <v>2000000</v>
      </c>
      <c r="E316" s="116"/>
      <c r="F316" s="116"/>
      <c r="G316" s="220"/>
      <c r="L316" s="273"/>
      <c r="M316" s="273"/>
      <c r="N316" s="220"/>
      <c r="O316" s="253"/>
      <c r="P316" s="253"/>
      <c r="Q316" s="220"/>
      <c r="R316" s="220"/>
    </row>
    <row r="317" spans="1:18" x14ac:dyDescent="0.25">
      <c r="A317" s="242"/>
      <c r="B317" s="347" t="s">
        <v>354</v>
      </c>
      <c r="C317" s="348">
        <v>29897123</v>
      </c>
      <c r="E317" s="116"/>
      <c r="F317" s="116"/>
      <c r="G317" s="220"/>
      <c r="L317" s="273"/>
      <c r="M317" s="273"/>
      <c r="N317" s="220"/>
      <c r="O317" s="253"/>
      <c r="P317" s="253"/>
      <c r="Q317" s="220"/>
      <c r="R317" s="220"/>
    </row>
    <row r="318" spans="1:18" x14ac:dyDescent="0.25">
      <c r="A318" s="242"/>
      <c r="B318" s="345" t="s">
        <v>355</v>
      </c>
      <c r="C318" s="346">
        <v>29897123</v>
      </c>
      <c r="E318" s="116"/>
      <c r="F318" s="116"/>
      <c r="G318" s="220"/>
      <c r="L318" s="273"/>
      <c r="M318" s="273"/>
      <c r="N318" s="220"/>
      <c r="O318" s="253"/>
      <c r="P318" s="253"/>
      <c r="Q318" s="220"/>
      <c r="R318" s="220"/>
    </row>
    <row r="319" spans="1:18" x14ac:dyDescent="0.25">
      <c r="A319" s="242"/>
      <c r="B319" s="351" t="s">
        <v>21</v>
      </c>
      <c r="C319" s="352">
        <v>7438175</v>
      </c>
      <c r="E319" s="116"/>
      <c r="F319" s="116"/>
      <c r="G319" s="220"/>
      <c r="L319" s="273"/>
      <c r="M319" s="273"/>
      <c r="N319" s="220"/>
      <c r="O319" s="253"/>
      <c r="P319" s="253"/>
      <c r="Q319" s="220"/>
      <c r="R319" s="220"/>
    </row>
    <row r="320" spans="1:18" x14ac:dyDescent="0.25">
      <c r="A320" s="242"/>
      <c r="B320" s="349" t="s">
        <v>520</v>
      </c>
      <c r="C320" s="350">
        <v>6968039</v>
      </c>
      <c r="E320" s="116"/>
      <c r="F320" s="116"/>
      <c r="G320" s="220"/>
      <c r="L320" s="273"/>
      <c r="M320" s="273"/>
      <c r="N320" s="220"/>
      <c r="O320" s="253"/>
      <c r="P320" s="253"/>
      <c r="Q320" s="220"/>
      <c r="R320" s="220"/>
    </row>
    <row r="321" spans="1:18" x14ac:dyDescent="0.25">
      <c r="A321" s="242"/>
      <c r="B321" s="351" t="s">
        <v>521</v>
      </c>
      <c r="C321" s="352">
        <v>15490909</v>
      </c>
      <c r="E321" s="116"/>
      <c r="F321" s="116"/>
      <c r="G321" s="220"/>
      <c r="L321" s="273"/>
      <c r="M321" s="273"/>
      <c r="N321" s="220"/>
      <c r="O321" s="253"/>
      <c r="P321" s="253"/>
      <c r="Q321" s="220"/>
      <c r="R321" s="220"/>
    </row>
    <row r="322" spans="1:18" x14ac:dyDescent="0.25">
      <c r="A322" s="242"/>
      <c r="B322" s="116"/>
      <c r="C322" s="353"/>
    </row>
    <row r="323" spans="1:18" x14ac:dyDescent="0.25">
      <c r="A323" s="242"/>
      <c r="B323" s="116"/>
      <c r="C323" s="353"/>
    </row>
    <row r="324" spans="1:18" s="2" customFormat="1" x14ac:dyDescent="0.25">
      <c r="A324" s="220"/>
      <c r="B324" s="354"/>
      <c r="C324" s="61"/>
      <c r="D324" s="61"/>
      <c r="E324" s="61"/>
      <c r="H324" s="220"/>
      <c r="I324" s="220"/>
      <c r="J324" s="220"/>
      <c r="K324" s="220"/>
      <c r="L324" s="220"/>
      <c r="M324" s="220"/>
      <c r="N324" s="273"/>
      <c r="O324" s="273"/>
      <c r="P324" s="220"/>
      <c r="Q324" s="253"/>
      <c r="R324" s="304"/>
    </row>
    <row r="325" spans="1:18" s="2" customFormat="1" x14ac:dyDescent="0.25">
      <c r="A325" s="242" t="s">
        <v>359</v>
      </c>
      <c r="B325" s="220"/>
      <c r="H325" s="220"/>
      <c r="I325" s="220"/>
      <c r="J325" s="220"/>
      <c r="K325" s="220"/>
      <c r="L325" s="220"/>
      <c r="M325" s="220"/>
      <c r="N325" s="273"/>
      <c r="O325" s="273"/>
      <c r="P325" s="220"/>
      <c r="Q325" s="253"/>
      <c r="R325" s="304"/>
    </row>
    <row r="326" spans="1:18" s="2" customFormat="1" x14ac:dyDescent="0.25">
      <c r="A326" s="242"/>
      <c r="B326" s="220"/>
      <c r="H326" s="220"/>
      <c r="I326" s="220"/>
      <c r="J326" s="220"/>
      <c r="K326" s="220"/>
      <c r="L326" s="220"/>
      <c r="M326" s="220"/>
      <c r="N326" s="273"/>
      <c r="O326" s="273"/>
      <c r="P326" s="220"/>
      <c r="Q326" s="253"/>
      <c r="R326" s="304"/>
    </row>
    <row r="327" spans="1:18" s="2" customFormat="1" x14ac:dyDescent="0.25">
      <c r="A327" s="242"/>
      <c r="B327" s="355" t="s">
        <v>522</v>
      </c>
      <c r="C327" s="356" t="s">
        <v>523</v>
      </c>
      <c r="F327" s="220"/>
      <c r="G327" s="220"/>
      <c r="H327" s="220"/>
      <c r="I327" s="220"/>
      <c r="J327" s="220"/>
      <c r="K327" s="220"/>
      <c r="L327" s="273"/>
      <c r="M327" s="273"/>
      <c r="N327" s="220"/>
      <c r="O327" s="253"/>
      <c r="P327" s="304"/>
    </row>
    <row r="328" spans="1:18" s="122" customFormat="1" x14ac:dyDescent="0.25">
      <c r="A328" s="242"/>
      <c r="B328" s="349" t="s">
        <v>524</v>
      </c>
      <c r="C328" s="357">
        <v>9975447774</v>
      </c>
      <c r="F328" s="240"/>
      <c r="G328" s="240"/>
      <c r="H328" s="240"/>
      <c r="I328" s="240"/>
      <c r="J328" s="240"/>
      <c r="K328" s="240"/>
      <c r="L328" s="311"/>
      <c r="M328" s="311"/>
      <c r="N328" s="240"/>
      <c r="O328" s="312"/>
      <c r="P328" s="313"/>
    </row>
    <row r="329" spans="1:18" s="122" customFormat="1" x14ac:dyDescent="0.25">
      <c r="A329" s="242"/>
      <c r="B329" s="349" t="s">
        <v>397</v>
      </c>
      <c r="C329" s="357">
        <v>8197261405</v>
      </c>
      <c r="F329" s="240"/>
      <c r="G329" s="240"/>
      <c r="H329" s="240"/>
      <c r="I329" s="240"/>
      <c r="J329" s="240"/>
      <c r="K329" s="240"/>
      <c r="L329" s="311"/>
      <c r="M329" s="311"/>
      <c r="N329" s="240"/>
      <c r="O329" s="312"/>
      <c r="P329" s="313"/>
    </row>
    <row r="330" spans="1:18" s="2" customFormat="1" x14ac:dyDescent="0.25">
      <c r="A330" s="242"/>
      <c r="B330" s="349" t="s">
        <v>525</v>
      </c>
      <c r="C330" s="357">
        <v>8197261405</v>
      </c>
      <c r="F330" s="220"/>
      <c r="G330" s="220"/>
      <c r="H330" s="220"/>
      <c r="I330" s="220"/>
      <c r="J330" s="220"/>
      <c r="K330" s="220"/>
      <c r="L330" s="273"/>
      <c r="M330" s="273"/>
      <c r="N330" s="220"/>
      <c r="O330" s="253"/>
      <c r="P330" s="304"/>
    </row>
    <row r="331" spans="1:18" s="2" customFormat="1" x14ac:dyDescent="0.25">
      <c r="A331" s="242"/>
      <c r="B331" s="349" t="s">
        <v>526</v>
      </c>
      <c r="C331" s="357">
        <v>8197261405</v>
      </c>
      <c r="F331" s="220"/>
      <c r="G331" s="220"/>
      <c r="H331" s="220"/>
      <c r="I331" s="220"/>
      <c r="J331" s="220"/>
      <c r="K331" s="220"/>
      <c r="L331" s="273"/>
      <c r="M331" s="273"/>
      <c r="N331" s="220"/>
      <c r="O331" s="253"/>
      <c r="P331" s="304"/>
    </row>
    <row r="332" spans="1:18" s="2" customFormat="1" x14ac:dyDescent="0.25">
      <c r="A332" s="242"/>
      <c r="B332" s="349" t="s">
        <v>67</v>
      </c>
      <c r="C332" s="357">
        <v>116229040</v>
      </c>
      <c r="F332" s="220"/>
      <c r="G332" s="220"/>
      <c r="H332" s="220"/>
      <c r="I332" s="220"/>
      <c r="J332" s="220"/>
      <c r="K332" s="220"/>
      <c r="L332" s="273"/>
      <c r="M332" s="273"/>
      <c r="N332" s="220"/>
      <c r="O332" s="253"/>
      <c r="P332" s="304"/>
    </row>
    <row r="333" spans="1:18" s="2" customFormat="1" x14ac:dyDescent="0.25">
      <c r="A333" s="242"/>
      <c r="B333" s="349" t="s">
        <v>406</v>
      </c>
      <c r="C333" s="357">
        <v>107845459</v>
      </c>
      <c r="F333" s="220"/>
      <c r="G333" s="220"/>
      <c r="H333" s="220"/>
      <c r="I333" s="220"/>
      <c r="J333" s="220"/>
      <c r="K333" s="220"/>
      <c r="L333" s="273"/>
      <c r="M333" s="273"/>
      <c r="N333" s="220"/>
      <c r="O333" s="253"/>
      <c r="P333" s="304"/>
    </row>
    <row r="334" spans="1:18" s="2" customFormat="1" x14ac:dyDescent="0.25">
      <c r="A334" s="242"/>
      <c r="B334" s="349" t="s">
        <v>407</v>
      </c>
      <c r="C334" s="357">
        <v>107845459</v>
      </c>
      <c r="F334" s="220"/>
      <c r="G334" s="220"/>
      <c r="H334" s="220"/>
      <c r="I334" s="220"/>
      <c r="J334" s="220"/>
      <c r="K334" s="220"/>
      <c r="L334" s="273"/>
      <c r="M334" s="273"/>
      <c r="N334" s="220"/>
      <c r="O334" s="253"/>
      <c r="P334" s="304"/>
    </row>
    <row r="335" spans="1:18" s="2" customFormat="1" x14ac:dyDescent="0.25">
      <c r="A335" s="242"/>
      <c r="B335" s="349" t="s">
        <v>409</v>
      </c>
      <c r="C335" s="357">
        <v>8383581</v>
      </c>
      <c r="F335" s="220"/>
      <c r="G335" s="220"/>
      <c r="H335" s="220"/>
      <c r="I335" s="220"/>
      <c r="J335" s="220"/>
      <c r="K335" s="220"/>
      <c r="L335" s="273"/>
      <c r="M335" s="273"/>
      <c r="N335" s="220"/>
      <c r="O335" s="253"/>
      <c r="P335" s="304"/>
    </row>
    <row r="336" spans="1:18" s="122" customFormat="1" x14ac:dyDescent="0.25">
      <c r="A336" s="242"/>
      <c r="B336" s="349" t="s">
        <v>527</v>
      </c>
      <c r="C336" s="357">
        <v>2672727</v>
      </c>
      <c r="F336" s="240"/>
      <c r="G336" s="240"/>
      <c r="H336" s="240"/>
      <c r="I336" s="240"/>
      <c r="J336" s="240"/>
      <c r="K336" s="240"/>
      <c r="L336" s="311"/>
      <c r="M336" s="311"/>
      <c r="N336" s="240"/>
      <c r="O336" s="312"/>
      <c r="P336" s="313"/>
    </row>
    <row r="337" spans="1:16" s="2" customFormat="1" x14ac:dyDescent="0.25">
      <c r="A337" s="242"/>
      <c r="B337" s="349" t="s">
        <v>411</v>
      </c>
      <c r="C337" s="357">
        <v>5710854</v>
      </c>
      <c r="F337" s="220"/>
      <c r="G337" s="220"/>
      <c r="H337" s="220"/>
      <c r="I337" s="220"/>
      <c r="J337" s="220"/>
      <c r="K337" s="220"/>
      <c r="L337" s="273"/>
      <c r="M337" s="273"/>
      <c r="N337" s="220"/>
      <c r="O337" s="253"/>
      <c r="P337" s="304"/>
    </row>
    <row r="338" spans="1:16" s="2" customFormat="1" x14ac:dyDescent="0.25">
      <c r="A338" s="242"/>
      <c r="B338" s="349" t="s">
        <v>74</v>
      </c>
      <c r="C338" s="357">
        <v>1602985171</v>
      </c>
      <c r="F338" s="220"/>
      <c r="G338" s="220"/>
      <c r="H338" s="220"/>
      <c r="I338" s="220"/>
      <c r="J338" s="220"/>
      <c r="K338" s="220"/>
      <c r="L338" s="273"/>
      <c r="M338" s="273"/>
      <c r="N338" s="220"/>
      <c r="O338" s="253"/>
      <c r="P338" s="304"/>
    </row>
    <row r="339" spans="1:16" s="2" customFormat="1" x14ac:dyDescent="0.25">
      <c r="A339" s="242"/>
      <c r="B339" s="349" t="s">
        <v>77</v>
      </c>
      <c r="C339" s="357">
        <v>728524346</v>
      </c>
      <c r="F339" s="220"/>
      <c r="G339" s="220"/>
      <c r="H339" s="220"/>
      <c r="I339" s="220"/>
      <c r="J339" s="220"/>
      <c r="K339" s="220"/>
      <c r="L339" s="273"/>
      <c r="M339" s="273"/>
      <c r="N339" s="220"/>
      <c r="O339" s="253"/>
      <c r="P339" s="304"/>
    </row>
    <row r="340" spans="1:16" s="2" customFormat="1" x14ac:dyDescent="0.25">
      <c r="A340" s="242"/>
      <c r="B340" s="349" t="s">
        <v>79</v>
      </c>
      <c r="C340" s="357">
        <v>609842454</v>
      </c>
      <c r="F340" s="220"/>
      <c r="G340" s="220"/>
      <c r="H340" s="220"/>
      <c r="I340" s="220"/>
      <c r="J340" s="220"/>
      <c r="K340" s="220"/>
      <c r="L340" s="273"/>
      <c r="M340" s="273"/>
      <c r="N340" s="220"/>
      <c r="O340" s="253"/>
      <c r="P340" s="304"/>
    </row>
    <row r="341" spans="1:16" s="122" customFormat="1" x14ac:dyDescent="0.25">
      <c r="A341" s="242"/>
      <c r="B341" s="349" t="s">
        <v>82</v>
      </c>
      <c r="C341" s="357">
        <v>100624004</v>
      </c>
      <c r="F341" s="240"/>
      <c r="G341" s="240"/>
      <c r="H341" s="240"/>
      <c r="I341" s="240"/>
      <c r="J341" s="240"/>
      <c r="K341" s="240"/>
      <c r="L341" s="311"/>
      <c r="M341" s="311"/>
      <c r="N341" s="240"/>
      <c r="O341" s="312"/>
      <c r="P341" s="313"/>
    </row>
    <row r="342" spans="1:16" s="2" customFormat="1" x14ac:dyDescent="0.25">
      <c r="A342" s="242"/>
      <c r="B342" s="349" t="s">
        <v>84</v>
      </c>
      <c r="C342" s="357">
        <v>90909</v>
      </c>
      <c r="F342" s="220"/>
      <c r="G342" s="220"/>
      <c r="H342" s="220"/>
      <c r="I342" s="220"/>
      <c r="J342" s="220"/>
      <c r="K342" s="220"/>
      <c r="L342" s="273"/>
      <c r="M342" s="273"/>
      <c r="N342" s="220"/>
      <c r="O342" s="253"/>
      <c r="P342" s="304"/>
    </row>
    <row r="343" spans="1:16" s="2" customFormat="1" x14ac:dyDescent="0.25">
      <c r="A343" s="242"/>
      <c r="B343" s="349" t="s">
        <v>528</v>
      </c>
      <c r="C343" s="357">
        <v>17966979</v>
      </c>
      <c r="F343" s="220"/>
      <c r="G343" s="220"/>
      <c r="H343" s="220"/>
      <c r="I343" s="220"/>
      <c r="J343" s="220"/>
      <c r="K343" s="220"/>
      <c r="L343" s="273"/>
      <c r="M343" s="273"/>
      <c r="N343" s="220"/>
      <c r="O343" s="253"/>
      <c r="P343" s="304"/>
    </row>
    <row r="344" spans="1:16" s="2" customFormat="1" x14ac:dyDescent="0.25">
      <c r="A344" s="242"/>
      <c r="B344" s="349" t="s">
        <v>94</v>
      </c>
      <c r="C344" s="357">
        <v>290454546</v>
      </c>
      <c r="F344" s="220"/>
      <c r="G344" s="220"/>
      <c r="H344" s="220"/>
      <c r="I344" s="220"/>
      <c r="J344" s="220"/>
      <c r="K344" s="220"/>
      <c r="L344" s="273"/>
      <c r="M344" s="273"/>
      <c r="N344" s="220"/>
      <c r="O344" s="253"/>
      <c r="P344" s="304"/>
    </row>
    <row r="345" spans="1:16" s="2" customFormat="1" x14ac:dyDescent="0.25">
      <c r="A345" s="242"/>
      <c r="B345" s="349" t="s">
        <v>529</v>
      </c>
      <c r="C345" s="357">
        <v>290454546</v>
      </c>
      <c r="F345" s="220"/>
      <c r="G345" s="220"/>
      <c r="H345" s="220"/>
      <c r="I345" s="220"/>
      <c r="J345" s="220"/>
      <c r="K345" s="220"/>
      <c r="L345" s="273"/>
      <c r="M345" s="273"/>
      <c r="N345" s="220"/>
      <c r="O345" s="253"/>
      <c r="P345" s="304"/>
    </row>
    <row r="346" spans="1:16" s="2" customFormat="1" x14ac:dyDescent="0.25">
      <c r="A346" s="242"/>
      <c r="B346" s="349" t="s">
        <v>98</v>
      </c>
      <c r="C346" s="357">
        <v>584006279</v>
      </c>
      <c r="F346" s="220"/>
      <c r="G346" s="220"/>
      <c r="H346" s="220"/>
      <c r="I346" s="220"/>
      <c r="J346" s="220"/>
      <c r="K346" s="220"/>
      <c r="L346" s="273"/>
      <c r="M346" s="273"/>
      <c r="N346" s="220"/>
      <c r="O346" s="253"/>
      <c r="P346" s="304"/>
    </row>
    <row r="347" spans="1:16" s="2" customFormat="1" x14ac:dyDescent="0.25">
      <c r="A347" s="242"/>
      <c r="B347" s="349" t="s">
        <v>362</v>
      </c>
      <c r="C347" s="357">
        <v>78219848</v>
      </c>
      <c r="F347" s="220"/>
      <c r="G347" s="220"/>
      <c r="H347" s="220"/>
      <c r="I347" s="220"/>
      <c r="J347" s="220"/>
      <c r="K347" s="220"/>
      <c r="L347" s="273"/>
      <c r="M347" s="273"/>
      <c r="N347" s="220"/>
      <c r="O347" s="253"/>
      <c r="P347" s="304"/>
    </row>
    <row r="348" spans="1:16" s="122" customFormat="1" x14ac:dyDescent="0.25">
      <c r="A348" s="242"/>
      <c r="B348" s="349" t="s">
        <v>100</v>
      </c>
      <c r="C348" s="357">
        <v>115477689</v>
      </c>
      <c r="F348" s="240"/>
      <c r="G348" s="240"/>
      <c r="H348" s="240"/>
      <c r="I348" s="240"/>
      <c r="J348" s="240"/>
      <c r="K348" s="240"/>
      <c r="L348" s="311"/>
      <c r="M348" s="311"/>
      <c r="N348" s="240"/>
      <c r="O348" s="312"/>
      <c r="P348" s="313"/>
    </row>
    <row r="349" spans="1:16" s="2" customFormat="1" x14ac:dyDescent="0.25">
      <c r="A349" s="242"/>
      <c r="B349" s="349" t="s">
        <v>105</v>
      </c>
      <c r="C349" s="357">
        <v>77966473</v>
      </c>
      <c r="F349" s="220"/>
      <c r="G349" s="220"/>
      <c r="H349" s="220"/>
      <c r="I349" s="220"/>
      <c r="J349" s="220"/>
      <c r="K349" s="220"/>
      <c r="L349" s="273"/>
      <c r="M349" s="273"/>
      <c r="N349" s="220"/>
      <c r="O349" s="253"/>
      <c r="P349" s="304"/>
    </row>
    <row r="350" spans="1:16" s="2" customFormat="1" x14ac:dyDescent="0.25">
      <c r="A350" s="242"/>
      <c r="B350" s="349" t="s">
        <v>108</v>
      </c>
      <c r="C350" s="357">
        <v>18256943</v>
      </c>
      <c r="F350" s="220"/>
      <c r="G350" s="220"/>
      <c r="H350" s="220"/>
      <c r="I350" s="220"/>
      <c r="J350" s="220"/>
      <c r="K350" s="220"/>
      <c r="L350" s="273"/>
      <c r="M350" s="273"/>
      <c r="N350" s="220"/>
      <c r="O350" s="253"/>
      <c r="P350" s="304"/>
    </row>
    <row r="351" spans="1:16" s="2" customFormat="1" x14ac:dyDescent="0.25">
      <c r="A351" s="242"/>
      <c r="B351" s="349" t="s">
        <v>363</v>
      </c>
      <c r="C351" s="357">
        <v>3093815</v>
      </c>
      <c r="F351" s="220"/>
      <c r="G351" s="220"/>
      <c r="H351" s="220"/>
      <c r="I351" s="220"/>
      <c r="J351" s="220"/>
      <c r="K351" s="220"/>
      <c r="L351" s="273"/>
      <c r="M351" s="273"/>
      <c r="N351" s="220"/>
      <c r="O351" s="253"/>
      <c r="P351" s="304"/>
    </row>
    <row r="352" spans="1:16" s="2" customFormat="1" x14ac:dyDescent="0.25">
      <c r="A352" s="242"/>
      <c r="B352" s="349" t="s">
        <v>113</v>
      </c>
      <c r="C352" s="357">
        <v>24171983</v>
      </c>
      <c r="F352" s="220"/>
      <c r="G352" s="220"/>
      <c r="H352" s="220"/>
      <c r="I352" s="220"/>
      <c r="J352" s="220"/>
      <c r="K352" s="220"/>
      <c r="L352" s="273"/>
      <c r="M352" s="273"/>
      <c r="N352" s="220"/>
      <c r="O352" s="253"/>
      <c r="P352" s="304"/>
    </row>
    <row r="353" spans="1:16" s="2" customFormat="1" x14ac:dyDescent="0.25">
      <c r="A353" s="242"/>
      <c r="B353" s="349" t="s">
        <v>427</v>
      </c>
      <c r="C353" s="357">
        <v>1352428</v>
      </c>
      <c r="F353" s="220"/>
      <c r="G353" s="220"/>
      <c r="H353" s="220"/>
      <c r="I353" s="220"/>
      <c r="J353" s="220"/>
      <c r="K353" s="220"/>
      <c r="L353" s="273"/>
      <c r="M353" s="273"/>
      <c r="N353" s="220"/>
      <c r="O353" s="253"/>
      <c r="P353" s="304"/>
    </row>
    <row r="354" spans="1:16" s="2" customFormat="1" x14ac:dyDescent="0.25">
      <c r="A354" s="242"/>
      <c r="B354" s="349" t="s">
        <v>118</v>
      </c>
      <c r="C354" s="357">
        <v>3169765</v>
      </c>
      <c r="F354" s="220"/>
      <c r="G354" s="220"/>
      <c r="H354" s="220"/>
      <c r="I354" s="220"/>
      <c r="J354" s="220"/>
      <c r="K354" s="220"/>
      <c r="L354" s="273"/>
      <c r="M354" s="273"/>
      <c r="N354" s="220"/>
      <c r="O354" s="253"/>
      <c r="P354" s="304"/>
    </row>
    <row r="355" spans="1:16" s="2" customFormat="1" x14ac:dyDescent="0.25">
      <c r="A355" s="242"/>
      <c r="B355" s="349" t="s">
        <v>430</v>
      </c>
      <c r="C355" s="357">
        <v>4177378</v>
      </c>
      <c r="F355" s="220"/>
      <c r="G355" s="220"/>
      <c r="H355" s="220"/>
      <c r="I355" s="220"/>
      <c r="J355" s="220"/>
      <c r="K355" s="220"/>
      <c r="L355" s="273"/>
      <c r="M355" s="273"/>
      <c r="N355" s="220"/>
      <c r="O355" s="253"/>
      <c r="P355" s="304"/>
    </row>
    <row r="356" spans="1:16" s="2" customFormat="1" x14ac:dyDescent="0.25">
      <c r="A356" s="242"/>
      <c r="B356" s="349" t="s">
        <v>123</v>
      </c>
      <c r="C356" s="357">
        <v>536305</v>
      </c>
      <c r="F356" s="220"/>
      <c r="G356" s="220"/>
      <c r="H356" s="220"/>
      <c r="I356" s="220"/>
      <c r="J356" s="220"/>
      <c r="K356" s="220"/>
      <c r="L356" s="273"/>
      <c r="M356" s="273"/>
      <c r="N356" s="220"/>
      <c r="O356" s="253"/>
      <c r="P356" s="304"/>
    </row>
    <row r="357" spans="1:16" s="2" customFormat="1" x14ac:dyDescent="0.25">
      <c r="A357" s="242"/>
      <c r="B357" s="349" t="s">
        <v>530</v>
      </c>
      <c r="C357" s="357">
        <v>10813938</v>
      </c>
      <c r="F357" s="220"/>
      <c r="G357" s="220"/>
      <c r="H357" s="220"/>
      <c r="I357" s="220"/>
      <c r="J357" s="220"/>
      <c r="K357" s="220"/>
      <c r="L357" s="273"/>
      <c r="M357" s="273"/>
      <c r="N357" s="220"/>
      <c r="O357" s="253"/>
      <c r="P357" s="304"/>
    </row>
    <row r="358" spans="1:16" s="2" customFormat="1" x14ac:dyDescent="0.25">
      <c r="A358" s="242"/>
      <c r="B358" s="349" t="s">
        <v>365</v>
      </c>
      <c r="C358" s="357">
        <v>247273</v>
      </c>
      <c r="F358" s="220"/>
      <c r="G358" s="220"/>
      <c r="H358" s="220"/>
      <c r="I358" s="220"/>
      <c r="J358" s="220"/>
      <c r="K358" s="220"/>
      <c r="L358" s="273"/>
      <c r="M358" s="273"/>
      <c r="N358" s="220"/>
      <c r="O358" s="253"/>
      <c r="P358" s="304"/>
    </row>
    <row r="359" spans="1:16" s="2" customFormat="1" x14ac:dyDescent="0.25">
      <c r="A359" s="242"/>
      <c r="B359" s="349" t="s">
        <v>129</v>
      </c>
      <c r="C359" s="357">
        <v>394087</v>
      </c>
      <c r="F359" s="220"/>
      <c r="G359" s="220"/>
      <c r="H359" s="220"/>
      <c r="I359" s="220"/>
      <c r="J359" s="220"/>
      <c r="K359" s="220"/>
      <c r="L359" s="273"/>
      <c r="M359" s="273"/>
      <c r="N359" s="220"/>
      <c r="O359" s="253"/>
      <c r="P359" s="304"/>
    </row>
    <row r="360" spans="1:16" s="2" customFormat="1" x14ac:dyDescent="0.25">
      <c r="A360" s="242"/>
      <c r="B360" s="349" t="s">
        <v>132</v>
      </c>
      <c r="C360" s="357">
        <v>27318805</v>
      </c>
      <c r="F360" s="220"/>
      <c r="G360" s="220"/>
      <c r="H360" s="220"/>
      <c r="I360" s="220"/>
      <c r="J360" s="220"/>
      <c r="K360" s="220"/>
      <c r="L360" s="273"/>
      <c r="M360" s="273"/>
      <c r="N360" s="220"/>
      <c r="O360" s="253"/>
      <c r="P360" s="304"/>
    </row>
    <row r="361" spans="1:16" s="2" customFormat="1" x14ac:dyDescent="0.25">
      <c r="A361" s="242"/>
      <c r="B361" s="349" t="s">
        <v>151</v>
      </c>
      <c r="C361" s="357">
        <v>22256046</v>
      </c>
      <c r="F361" s="220"/>
      <c r="G361" s="220"/>
      <c r="H361" s="220"/>
      <c r="I361" s="220"/>
      <c r="J361" s="220"/>
      <c r="K361" s="220"/>
      <c r="L361" s="273"/>
      <c r="M361" s="273"/>
      <c r="N361" s="220"/>
      <c r="O361" s="253"/>
      <c r="P361" s="304"/>
    </row>
    <row r="362" spans="1:16" s="2" customFormat="1" x14ac:dyDescent="0.25">
      <c r="A362" s="242"/>
      <c r="B362" s="349" t="s">
        <v>366</v>
      </c>
      <c r="C362" s="357">
        <v>1081500</v>
      </c>
      <c r="F362" s="220"/>
      <c r="G362" s="220"/>
      <c r="H362" s="220"/>
      <c r="I362" s="220"/>
      <c r="J362" s="220"/>
      <c r="K362" s="220"/>
      <c r="L362" s="273"/>
      <c r="M362" s="273"/>
      <c r="N362" s="220"/>
      <c r="O362" s="253"/>
      <c r="P362" s="304"/>
    </row>
    <row r="363" spans="1:16" s="2" customFormat="1" x14ac:dyDescent="0.25">
      <c r="A363" s="242"/>
      <c r="B363" s="349" t="s">
        <v>531</v>
      </c>
      <c r="C363" s="357">
        <v>12310755</v>
      </c>
      <c r="F363" s="220"/>
      <c r="G363" s="220"/>
      <c r="H363" s="220"/>
      <c r="I363" s="220"/>
      <c r="J363" s="220"/>
      <c r="K363" s="220"/>
      <c r="L363" s="273"/>
      <c r="M363" s="273"/>
      <c r="N363" s="220"/>
      <c r="O363" s="253"/>
      <c r="P363" s="304"/>
    </row>
    <row r="364" spans="1:16" s="2" customFormat="1" x14ac:dyDescent="0.25">
      <c r="A364" s="242"/>
      <c r="B364" s="349" t="s">
        <v>440</v>
      </c>
      <c r="C364" s="357">
        <v>9226590</v>
      </c>
      <c r="F364" s="220"/>
      <c r="G364" s="220"/>
      <c r="H364" s="220"/>
      <c r="I364" s="220"/>
      <c r="J364" s="220"/>
      <c r="K364" s="220"/>
      <c r="L364" s="273"/>
      <c r="M364" s="273"/>
      <c r="N364" s="220"/>
      <c r="O364" s="253"/>
      <c r="P364" s="304"/>
    </row>
    <row r="365" spans="1:16" s="2" customFormat="1" x14ac:dyDescent="0.25">
      <c r="A365" s="242"/>
      <c r="B365" s="349" t="s">
        <v>442</v>
      </c>
      <c r="C365" s="357">
        <v>173934658</v>
      </c>
      <c r="F365" s="220"/>
      <c r="G365" s="220"/>
      <c r="H365" s="220"/>
      <c r="I365" s="220"/>
      <c r="J365" s="220"/>
      <c r="K365" s="220"/>
      <c r="L365" s="273"/>
      <c r="M365" s="273"/>
      <c r="N365" s="220"/>
      <c r="O365" s="253"/>
      <c r="P365" s="304"/>
    </row>
    <row r="366" spans="1:16" s="2" customFormat="1" x14ac:dyDescent="0.25">
      <c r="A366" s="242"/>
      <c r="B366" s="349" t="s">
        <v>161</v>
      </c>
      <c r="C366" s="357">
        <v>897267</v>
      </c>
      <c r="F366" s="220"/>
      <c r="G366" s="220"/>
      <c r="H366" s="220"/>
      <c r="I366" s="220"/>
      <c r="J366" s="220"/>
      <c r="K366" s="220"/>
      <c r="L366" s="273"/>
      <c r="M366" s="273"/>
      <c r="N366" s="220"/>
      <c r="O366" s="253"/>
      <c r="P366" s="304"/>
    </row>
    <row r="367" spans="1:16" s="2" customFormat="1" x14ac:dyDescent="0.25">
      <c r="A367" s="242"/>
      <c r="B367" s="349" t="s">
        <v>164</v>
      </c>
      <c r="C367" s="357">
        <v>897267</v>
      </c>
      <c r="F367" s="220"/>
      <c r="G367" s="220"/>
      <c r="H367" s="220"/>
      <c r="I367" s="220"/>
      <c r="J367" s="220"/>
      <c r="K367" s="220"/>
      <c r="L367" s="273"/>
      <c r="M367" s="273"/>
      <c r="N367" s="220"/>
      <c r="O367" s="253"/>
      <c r="P367" s="304"/>
    </row>
    <row r="368" spans="1:16" s="2" customFormat="1" x14ac:dyDescent="0.25">
      <c r="A368" s="242"/>
      <c r="B368" s="349" t="s">
        <v>161</v>
      </c>
      <c r="C368" s="357">
        <v>897267</v>
      </c>
      <c r="F368" s="220"/>
      <c r="G368" s="220"/>
      <c r="H368" s="220"/>
      <c r="I368" s="220"/>
      <c r="J368" s="220"/>
      <c r="K368" s="220"/>
      <c r="L368" s="273"/>
      <c r="M368" s="273"/>
      <c r="N368" s="220"/>
      <c r="O368" s="253"/>
      <c r="P368" s="304"/>
    </row>
    <row r="369" spans="1:18" s="2" customFormat="1" x14ac:dyDescent="0.25">
      <c r="A369" s="242"/>
      <c r="B369" s="349" t="s">
        <v>171</v>
      </c>
      <c r="C369" s="357">
        <v>6256865</v>
      </c>
      <c r="F369" s="220"/>
      <c r="G369" s="220"/>
      <c r="H369" s="220"/>
      <c r="I369" s="220"/>
      <c r="J369" s="220"/>
      <c r="K369" s="220"/>
      <c r="L369" s="273"/>
      <c r="M369" s="273"/>
      <c r="N369" s="220"/>
      <c r="O369" s="253"/>
      <c r="P369" s="304"/>
    </row>
    <row r="370" spans="1:18" s="2" customFormat="1" x14ac:dyDescent="0.25">
      <c r="A370" s="242"/>
      <c r="B370" s="349" t="s">
        <v>171</v>
      </c>
      <c r="C370" s="357">
        <v>6256865</v>
      </c>
      <c r="F370" s="220"/>
      <c r="G370" s="220"/>
      <c r="H370" s="220"/>
      <c r="I370" s="220"/>
      <c r="J370" s="220"/>
      <c r="K370" s="220"/>
      <c r="L370" s="273"/>
      <c r="M370" s="273"/>
      <c r="N370" s="220"/>
      <c r="O370" s="253"/>
      <c r="P370" s="304"/>
    </row>
    <row r="371" spans="1:18" s="2" customFormat="1" x14ac:dyDescent="0.25">
      <c r="A371" s="242"/>
      <c r="B371" s="349" t="s">
        <v>175</v>
      </c>
      <c r="C371" s="357">
        <v>-7519876</v>
      </c>
      <c r="F371" s="220"/>
      <c r="G371" s="220"/>
      <c r="H371" s="220"/>
      <c r="I371" s="220"/>
      <c r="J371" s="220"/>
      <c r="K371" s="220"/>
      <c r="L371" s="273"/>
      <c r="M371" s="273"/>
      <c r="N371" s="220"/>
      <c r="O371" s="253"/>
      <c r="P371" s="304"/>
    </row>
    <row r="372" spans="1:18" s="2" customFormat="1" x14ac:dyDescent="0.25">
      <c r="A372" s="242"/>
      <c r="B372" s="349" t="s">
        <v>177</v>
      </c>
      <c r="C372" s="357">
        <v>13776741</v>
      </c>
      <c r="H372" s="220"/>
      <c r="I372" s="220"/>
      <c r="J372" s="220"/>
      <c r="K372" s="220"/>
      <c r="L372" s="220"/>
      <c r="M372" s="220"/>
      <c r="N372" s="273"/>
      <c r="O372" s="273"/>
      <c r="P372" s="220"/>
      <c r="Q372" s="253"/>
      <c r="R372" s="304"/>
    </row>
    <row r="373" spans="1:18" s="2" customFormat="1" x14ac:dyDescent="0.25">
      <c r="A373" s="242"/>
      <c r="B373" s="349" t="s">
        <v>180</v>
      </c>
      <c r="C373" s="357">
        <v>51818026</v>
      </c>
      <c r="H373" s="220"/>
      <c r="I373" s="220"/>
      <c r="J373" s="220"/>
      <c r="K373" s="220"/>
      <c r="L373" s="220"/>
      <c r="M373" s="220"/>
      <c r="N373" s="273"/>
      <c r="O373" s="273"/>
      <c r="P373" s="220"/>
      <c r="Q373" s="253"/>
      <c r="R373" s="304"/>
    </row>
    <row r="374" spans="1:18" s="2" customFormat="1" x14ac:dyDescent="0.25">
      <c r="A374" s="242"/>
      <c r="B374" s="349" t="s">
        <v>180</v>
      </c>
      <c r="C374" s="357">
        <v>51818026</v>
      </c>
      <c r="H374" s="220"/>
      <c r="I374" s="220"/>
      <c r="J374" s="220"/>
      <c r="K374" s="220"/>
      <c r="L374" s="220"/>
      <c r="M374" s="220"/>
      <c r="N374" s="273"/>
      <c r="O374" s="273"/>
      <c r="P374" s="220"/>
      <c r="Q374" s="253"/>
      <c r="R374" s="304"/>
    </row>
    <row r="375" spans="1:18" s="2" customFormat="1" x14ac:dyDescent="0.25">
      <c r="A375" s="242"/>
      <c r="B375" s="349" t="s">
        <v>187</v>
      </c>
      <c r="C375" s="357">
        <v>51818026</v>
      </c>
      <c r="H375" s="220"/>
      <c r="I375" s="220"/>
      <c r="J375" s="220"/>
      <c r="K375" s="220"/>
      <c r="L375" s="220"/>
      <c r="M375" s="220"/>
      <c r="N375" s="273"/>
      <c r="O375" s="273"/>
      <c r="P375" s="220"/>
      <c r="Q375" s="253"/>
      <c r="R375" s="304"/>
    </row>
    <row r="376" spans="1:18" s="2" customFormat="1" x14ac:dyDescent="0.25">
      <c r="A376" s="242"/>
      <c r="B376" s="345" t="s">
        <v>370</v>
      </c>
      <c r="C376" s="358">
        <f>+C311-C328</f>
        <v>423023514</v>
      </c>
      <c r="H376" s="220"/>
      <c r="I376" s="220"/>
      <c r="J376" s="220"/>
      <c r="K376" s="220"/>
      <c r="L376" s="220"/>
      <c r="M376" s="220"/>
      <c r="N376" s="273"/>
      <c r="O376" s="273"/>
      <c r="P376" s="220"/>
      <c r="Q376" s="253"/>
      <c r="R376" s="304"/>
    </row>
    <row r="378" spans="1:18" s="2" customFormat="1" x14ac:dyDescent="0.25">
      <c r="A378" s="242" t="s">
        <v>371</v>
      </c>
      <c r="B378" s="220"/>
      <c r="H378" s="220"/>
      <c r="I378" s="220"/>
      <c r="J378" s="220"/>
      <c r="K378" s="220"/>
      <c r="L378" s="220"/>
      <c r="M378" s="220"/>
      <c r="N378" s="273"/>
      <c r="O378" s="273"/>
      <c r="P378" s="220"/>
      <c r="Q378" s="253"/>
      <c r="R378" s="304"/>
    </row>
    <row r="379" spans="1:18" s="2" customFormat="1" x14ac:dyDescent="0.25">
      <c r="A379" s="242"/>
      <c r="B379" s="220"/>
      <c r="H379" s="220"/>
      <c r="I379" s="220"/>
      <c r="J379" s="220"/>
      <c r="K379" s="220"/>
      <c r="L379" s="220"/>
      <c r="M379" s="220"/>
      <c r="N379" s="273"/>
      <c r="O379" s="273"/>
      <c r="P379" s="220"/>
      <c r="Q379" s="253"/>
      <c r="R379" s="304"/>
    </row>
    <row r="380" spans="1:18" x14ac:dyDescent="0.25">
      <c r="A380" s="242" t="s">
        <v>532</v>
      </c>
      <c r="B380" s="278" t="s">
        <v>533</v>
      </c>
      <c r="C380" s="278"/>
    </row>
    <row r="381" spans="1:18" s="2" customFormat="1" x14ac:dyDescent="0.25">
      <c r="A381" s="242"/>
      <c r="B381" s="220"/>
      <c r="H381" s="220"/>
      <c r="I381" s="220"/>
      <c r="J381" s="220"/>
      <c r="K381" s="220"/>
      <c r="L381" s="220"/>
      <c r="M381" s="220"/>
      <c r="N381" s="273"/>
      <c r="O381" s="273"/>
      <c r="P381" s="220"/>
      <c r="Q381" s="253"/>
      <c r="R381" s="304"/>
    </row>
    <row r="382" spans="1:18" s="2" customFormat="1" x14ac:dyDescent="0.25">
      <c r="A382" s="243"/>
      <c r="B382" s="220"/>
      <c r="H382" s="220"/>
      <c r="I382" s="220"/>
      <c r="J382" s="220"/>
      <c r="K382" s="220"/>
      <c r="L382" s="220"/>
      <c r="M382" s="220"/>
      <c r="N382" s="273"/>
      <c r="O382" s="273"/>
      <c r="P382" s="220"/>
      <c r="Q382" s="253"/>
      <c r="R382" s="304"/>
    </row>
    <row r="383" spans="1:18" x14ac:dyDescent="0.25">
      <c r="A383" s="242" t="s">
        <v>534</v>
      </c>
      <c r="B383" s="278" t="s">
        <v>533</v>
      </c>
      <c r="C383" s="278"/>
    </row>
    <row r="384" spans="1:18" s="2" customFormat="1" x14ac:dyDescent="0.25">
      <c r="A384" s="242"/>
      <c r="B384" s="235"/>
      <c r="C384" s="235"/>
      <c r="H384" s="220"/>
      <c r="I384" s="220"/>
      <c r="J384" s="220"/>
      <c r="K384" s="220"/>
      <c r="L384" s="220"/>
      <c r="M384" s="220"/>
      <c r="N384" s="273"/>
      <c r="O384" s="273"/>
      <c r="P384" s="220"/>
      <c r="Q384" s="253"/>
      <c r="R384" s="304"/>
    </row>
    <row r="385" spans="1:18" s="2" customFormat="1" x14ac:dyDescent="0.25">
      <c r="A385" s="243"/>
      <c r="B385" s="247"/>
      <c r="C385" s="247"/>
      <c r="H385" s="220"/>
      <c r="I385" s="220"/>
      <c r="J385" s="220"/>
      <c r="K385" s="220"/>
      <c r="L385" s="220"/>
      <c r="M385" s="220"/>
      <c r="N385" s="273"/>
      <c r="O385" s="273"/>
      <c r="P385" s="220"/>
      <c r="Q385" s="253"/>
      <c r="R385" s="304"/>
    </row>
    <row r="386" spans="1:18" x14ac:dyDescent="0.25">
      <c r="A386" s="242" t="s">
        <v>376</v>
      </c>
      <c r="B386" s="359" t="s">
        <v>377</v>
      </c>
      <c r="C386" s="359"/>
    </row>
    <row r="387" spans="1:18" s="2" customFormat="1" ht="42" customHeight="1" x14ac:dyDescent="0.25">
      <c r="A387" s="242"/>
      <c r="B387" s="360"/>
      <c r="C387" s="165"/>
      <c r="H387" s="220"/>
      <c r="I387" s="220"/>
      <c r="J387" s="220"/>
      <c r="K387" s="220"/>
      <c r="L387" s="220"/>
      <c r="M387" s="220"/>
      <c r="N387" s="273"/>
      <c r="O387" s="273"/>
      <c r="P387" s="220"/>
      <c r="Q387" s="253"/>
      <c r="R387" s="304"/>
    </row>
    <row r="388" spans="1:18" ht="41.4" customHeight="1" x14ac:dyDescent="0.25">
      <c r="B388" s="360"/>
      <c r="C388" s="165"/>
    </row>
    <row r="389" spans="1:18" s="2" customFormat="1" ht="12.75" customHeight="1" x14ac:dyDescent="0.25">
      <c r="A389" s="238"/>
      <c r="B389" s="360"/>
      <c r="C389" s="165"/>
      <c r="D389" s="247"/>
      <c r="E389" s="247"/>
      <c r="F389" s="247"/>
      <c r="H389" s="220"/>
      <c r="I389" s="220"/>
      <c r="J389" s="220"/>
      <c r="K389" s="220"/>
      <c r="L389" s="220"/>
      <c r="M389" s="220"/>
      <c r="N389" s="273"/>
      <c r="O389" s="273"/>
      <c r="P389" s="220"/>
      <c r="Q389" s="253"/>
      <c r="R389" s="304"/>
    </row>
    <row r="390" spans="1:18" s="2" customFormat="1" ht="12.75" customHeight="1" x14ac:dyDescent="0.25">
      <c r="A390" s="360"/>
      <c r="B390" s="360"/>
      <c r="C390" s="165"/>
      <c r="D390" s="247"/>
      <c r="E390" s="247"/>
      <c r="F390" s="247"/>
      <c r="H390" s="220"/>
      <c r="I390" s="220"/>
      <c r="J390" s="220"/>
      <c r="K390" s="220"/>
      <c r="L390" s="220"/>
      <c r="M390" s="220"/>
      <c r="N390" s="273"/>
      <c r="O390" s="273"/>
      <c r="P390" s="220"/>
      <c r="Q390" s="253"/>
      <c r="R390" s="304"/>
    </row>
    <row r="391" spans="1:18" s="2" customFormat="1" ht="12.75" customHeight="1" x14ac:dyDescent="0.25">
      <c r="A391" s="360"/>
      <c r="B391" s="360"/>
      <c r="C391" s="165"/>
      <c r="D391" s="247"/>
      <c r="E391" s="247"/>
      <c r="F391" s="247"/>
      <c r="H391" s="220"/>
      <c r="I391" s="220"/>
      <c r="J391" s="220"/>
      <c r="K391" s="220"/>
      <c r="L391" s="220"/>
      <c r="M391" s="220"/>
      <c r="N391" s="273"/>
      <c r="O391" s="273"/>
      <c r="P391" s="220"/>
      <c r="Q391" s="253"/>
      <c r="R391" s="304"/>
    </row>
    <row r="392" spans="1:18" s="2" customFormat="1" x14ac:dyDescent="0.25">
      <c r="A392" s="360"/>
      <c r="B392" s="360"/>
      <c r="C392" s="165"/>
      <c r="D392" s="247"/>
      <c r="E392" s="247"/>
      <c r="F392" s="247"/>
      <c r="H392" s="220"/>
      <c r="I392" s="220"/>
      <c r="J392" s="220"/>
      <c r="K392" s="220"/>
      <c r="L392" s="220"/>
      <c r="M392" s="220"/>
      <c r="N392" s="273"/>
      <c r="O392" s="273"/>
      <c r="P392" s="220"/>
      <c r="Q392" s="253"/>
      <c r="R392" s="304"/>
    </row>
    <row r="393" spans="1:18" s="2" customFormat="1" x14ac:dyDescent="0.25">
      <c r="A393" s="360"/>
      <c r="B393" s="360"/>
      <c r="C393" s="165"/>
      <c r="D393" s="165"/>
      <c r="E393" s="165"/>
      <c r="F393" s="165"/>
      <c r="H393" s="220"/>
      <c r="I393" s="220"/>
      <c r="J393" s="220"/>
      <c r="K393" s="220"/>
      <c r="L393" s="220"/>
      <c r="M393" s="220"/>
      <c r="N393" s="273"/>
      <c r="O393" s="273"/>
      <c r="P393" s="220"/>
      <c r="Q393" s="253"/>
      <c r="R393" s="304"/>
    </row>
    <row r="394" spans="1:18" s="2" customFormat="1" x14ac:dyDescent="0.25">
      <c r="A394" s="360"/>
      <c r="B394" s="360"/>
      <c r="C394" s="165"/>
      <c r="D394" s="165"/>
      <c r="E394" s="165"/>
      <c r="F394" s="165"/>
      <c r="H394" s="220"/>
      <c r="I394" s="220"/>
      <c r="J394" s="220"/>
      <c r="K394" s="220"/>
      <c r="L394" s="220"/>
      <c r="M394" s="220"/>
      <c r="N394" s="273"/>
      <c r="O394" s="273"/>
      <c r="P394" s="220"/>
      <c r="Q394" s="253"/>
      <c r="R394" s="304"/>
    </row>
    <row r="395" spans="1:18" s="2" customFormat="1" x14ac:dyDescent="0.25">
      <c r="A395" s="360"/>
      <c r="B395" s="360"/>
      <c r="C395" s="165"/>
      <c r="D395" s="165"/>
      <c r="E395" s="165"/>
      <c r="F395" s="165"/>
      <c r="H395" s="220"/>
      <c r="I395" s="220"/>
      <c r="J395" s="220"/>
      <c r="K395" s="220"/>
      <c r="L395" s="220"/>
      <c r="M395" s="220"/>
      <c r="N395" s="273"/>
      <c r="O395" s="273"/>
      <c r="P395" s="220"/>
      <c r="Q395" s="253"/>
      <c r="R395" s="304"/>
    </row>
    <row r="396" spans="1:18" s="2" customFormat="1" x14ac:dyDescent="0.25">
      <c r="A396" s="360"/>
      <c r="B396" s="360"/>
      <c r="C396" s="165"/>
      <c r="D396" s="165"/>
      <c r="E396" s="165"/>
      <c r="F396" s="165"/>
      <c r="H396" s="220"/>
      <c r="I396" s="220"/>
      <c r="J396" s="220"/>
      <c r="K396" s="220"/>
      <c r="L396" s="220"/>
      <c r="M396" s="220"/>
      <c r="N396" s="273"/>
      <c r="O396" s="273"/>
      <c r="P396" s="220"/>
      <c r="Q396" s="253"/>
      <c r="R396" s="304"/>
    </row>
    <row r="397" spans="1:18" s="2" customFormat="1" x14ac:dyDescent="0.25">
      <c r="A397" s="360"/>
      <c r="B397" s="360"/>
      <c r="C397" s="165"/>
      <c r="D397" s="165"/>
      <c r="E397" s="165"/>
      <c r="F397" s="165"/>
      <c r="H397" s="220"/>
      <c r="I397" s="220"/>
      <c r="J397" s="220"/>
      <c r="K397" s="220"/>
      <c r="L397" s="220"/>
      <c r="M397" s="220"/>
      <c r="N397" s="273"/>
      <c r="O397" s="273"/>
      <c r="P397" s="220"/>
      <c r="Q397" s="253"/>
      <c r="R397" s="304"/>
    </row>
    <row r="398" spans="1:18" s="2" customFormat="1" x14ac:dyDescent="0.25">
      <c r="A398" s="360"/>
      <c r="B398" s="360"/>
      <c r="C398" s="165"/>
      <c r="D398" s="165"/>
      <c r="E398" s="165"/>
      <c r="F398" s="165"/>
      <c r="H398" s="220"/>
      <c r="I398" s="220"/>
      <c r="J398" s="220"/>
      <c r="K398" s="220"/>
      <c r="L398" s="220"/>
      <c r="M398" s="220"/>
      <c r="N398" s="273"/>
      <c r="O398" s="273"/>
      <c r="P398" s="220"/>
      <c r="Q398" s="253"/>
      <c r="R398" s="304"/>
    </row>
    <row r="399" spans="1:18" s="2" customFormat="1" x14ac:dyDescent="0.25">
      <c r="A399" s="360"/>
      <c r="B399" s="360"/>
      <c r="C399" s="165"/>
      <c r="D399" s="165"/>
      <c r="E399" s="165"/>
      <c r="F399" s="165"/>
      <c r="H399" s="220"/>
      <c r="I399" s="220"/>
      <c r="J399" s="220"/>
      <c r="K399" s="220"/>
      <c r="L399" s="220"/>
      <c r="M399" s="220"/>
      <c r="N399" s="273"/>
      <c r="O399" s="273"/>
      <c r="P399" s="220"/>
      <c r="Q399" s="253"/>
      <c r="R399" s="304"/>
    </row>
    <row r="400" spans="1:18" s="2" customFormat="1" x14ac:dyDescent="0.25">
      <c r="A400" s="360"/>
      <c r="B400" s="360"/>
      <c r="C400" s="165"/>
      <c r="D400" s="165"/>
      <c r="E400" s="165"/>
      <c r="F400" s="165"/>
      <c r="H400" s="220"/>
      <c r="I400" s="220"/>
      <c r="J400" s="220"/>
      <c r="K400" s="220"/>
      <c r="L400" s="220"/>
      <c r="M400" s="220"/>
      <c r="N400" s="273"/>
      <c r="O400" s="273"/>
      <c r="P400" s="220"/>
      <c r="Q400" s="253"/>
      <c r="R400" s="304"/>
    </row>
    <row r="401" spans="1:18" s="2" customFormat="1" x14ac:dyDescent="0.25">
      <c r="A401" s="360"/>
      <c r="B401" s="360"/>
      <c r="C401" s="165"/>
      <c r="D401" s="165"/>
      <c r="E401" s="165"/>
      <c r="F401" s="165"/>
      <c r="H401" s="220"/>
      <c r="I401" s="220"/>
      <c r="J401" s="220"/>
      <c r="K401" s="220"/>
      <c r="L401" s="220"/>
      <c r="M401" s="220"/>
      <c r="N401" s="273"/>
      <c r="O401" s="273"/>
      <c r="P401" s="220"/>
      <c r="Q401" s="253"/>
      <c r="R401" s="304"/>
    </row>
    <row r="402" spans="1:18" s="2" customFormat="1" x14ac:dyDescent="0.25">
      <c r="A402" s="360"/>
      <c r="B402" s="360"/>
      <c r="C402" s="165"/>
      <c r="D402" s="165"/>
      <c r="E402" s="165"/>
      <c r="F402" s="165"/>
      <c r="H402" s="220"/>
      <c r="I402" s="220"/>
      <c r="J402" s="220"/>
      <c r="K402" s="220"/>
      <c r="L402" s="220"/>
      <c r="M402" s="220"/>
      <c r="N402" s="273"/>
      <c r="O402" s="273"/>
      <c r="P402" s="220"/>
      <c r="Q402" s="253"/>
      <c r="R402" s="304"/>
    </row>
    <row r="403" spans="1:18" s="2" customFormat="1" x14ac:dyDescent="0.25">
      <c r="A403" s="360"/>
      <c r="B403" s="360"/>
      <c r="C403" s="165"/>
      <c r="D403" s="165"/>
      <c r="E403" s="165"/>
      <c r="F403" s="165"/>
      <c r="H403" s="220"/>
      <c r="I403" s="220"/>
      <c r="J403" s="220"/>
      <c r="K403" s="220"/>
      <c r="L403" s="220"/>
      <c r="M403" s="220"/>
      <c r="N403" s="273"/>
      <c r="O403" s="273"/>
      <c r="P403" s="220"/>
      <c r="Q403" s="253"/>
      <c r="R403" s="304"/>
    </row>
    <row r="404" spans="1:18" s="2" customFormat="1" x14ac:dyDescent="0.25">
      <c r="A404" s="360"/>
      <c r="B404" s="360"/>
      <c r="C404" s="165"/>
      <c r="D404" s="165"/>
      <c r="E404" s="165"/>
      <c r="F404" s="165"/>
      <c r="H404" s="220"/>
      <c r="I404" s="220"/>
      <c r="J404" s="220"/>
      <c r="K404" s="220"/>
      <c r="L404" s="220"/>
      <c r="M404" s="220"/>
      <c r="N404" s="273"/>
      <c r="O404" s="273"/>
      <c r="P404" s="220"/>
      <c r="Q404" s="253"/>
      <c r="R404" s="304"/>
    </row>
    <row r="405" spans="1:18" s="2" customFormat="1" x14ac:dyDescent="0.25">
      <c r="A405" s="360"/>
      <c r="B405" s="360"/>
      <c r="C405" s="165"/>
      <c r="D405" s="165"/>
      <c r="E405" s="165"/>
      <c r="F405" s="165"/>
      <c r="H405" s="220"/>
      <c r="I405" s="220"/>
      <c r="J405" s="220"/>
      <c r="K405" s="220"/>
      <c r="L405" s="220"/>
      <c r="M405" s="220"/>
      <c r="N405" s="273"/>
      <c r="O405" s="273"/>
      <c r="P405" s="220"/>
      <c r="Q405" s="253"/>
      <c r="R405" s="304"/>
    </row>
    <row r="406" spans="1:18" s="2" customFormat="1" x14ac:dyDescent="0.25">
      <c r="A406" s="360"/>
      <c r="B406" s="360"/>
      <c r="C406" s="165"/>
      <c r="D406" s="165"/>
      <c r="E406" s="165"/>
      <c r="F406" s="165"/>
      <c r="H406" s="220"/>
      <c r="I406" s="220"/>
      <c r="J406" s="220"/>
      <c r="K406" s="220"/>
      <c r="L406" s="220"/>
      <c r="M406" s="220"/>
      <c r="N406" s="273"/>
      <c r="O406" s="273"/>
      <c r="P406" s="220"/>
      <c r="Q406" s="253"/>
      <c r="R406" s="304"/>
    </row>
    <row r="407" spans="1:18" s="2" customFormat="1" x14ac:dyDescent="0.25">
      <c r="A407" s="360"/>
      <c r="B407" s="360"/>
      <c r="C407" s="165"/>
      <c r="D407" s="165"/>
      <c r="E407" s="165"/>
      <c r="F407" s="165"/>
      <c r="H407" s="220"/>
      <c r="I407" s="220"/>
      <c r="J407" s="220"/>
      <c r="K407" s="220"/>
      <c r="L407" s="220"/>
      <c r="M407" s="220"/>
      <c r="N407" s="273"/>
      <c r="O407" s="273"/>
      <c r="P407" s="220"/>
      <c r="Q407" s="253"/>
      <c r="R407" s="304"/>
    </row>
    <row r="408" spans="1:18" s="2" customFormat="1" x14ac:dyDescent="0.25">
      <c r="A408" s="360"/>
      <c r="B408" s="360"/>
      <c r="C408" s="165"/>
      <c r="D408" s="165"/>
      <c r="E408" s="165"/>
      <c r="F408" s="165"/>
      <c r="H408" s="220"/>
      <c r="I408" s="220"/>
      <c r="J408" s="220"/>
      <c r="K408" s="220"/>
      <c r="L408" s="220"/>
      <c r="M408" s="220"/>
      <c r="N408" s="273"/>
      <c r="O408" s="273"/>
      <c r="P408" s="220"/>
      <c r="Q408" s="253"/>
      <c r="R408" s="304"/>
    </row>
    <row r="409" spans="1:18" s="2" customFormat="1" x14ac:dyDescent="0.25">
      <c r="A409" s="360"/>
      <c r="B409" s="360"/>
      <c r="C409" s="165"/>
      <c r="D409" s="165"/>
      <c r="E409" s="165"/>
      <c r="F409" s="165"/>
      <c r="H409" s="220"/>
      <c r="I409" s="220"/>
      <c r="J409" s="220"/>
      <c r="K409" s="220"/>
      <c r="L409" s="220"/>
      <c r="M409" s="220"/>
      <c r="N409" s="273"/>
      <c r="O409" s="273"/>
      <c r="P409" s="220"/>
      <c r="Q409" s="253"/>
      <c r="R409" s="304"/>
    </row>
    <row r="410" spans="1:18" s="2" customFormat="1" x14ac:dyDescent="0.25">
      <c r="A410" s="360"/>
      <c r="B410" s="360"/>
      <c r="C410" s="165"/>
      <c r="D410" s="165"/>
      <c r="E410" s="165"/>
      <c r="F410" s="165"/>
      <c r="H410" s="220"/>
      <c r="I410" s="220"/>
      <c r="J410" s="220"/>
      <c r="K410" s="220"/>
      <c r="L410" s="220"/>
      <c r="M410" s="220"/>
      <c r="N410" s="273"/>
      <c r="O410" s="273"/>
      <c r="P410" s="220"/>
      <c r="Q410" s="253"/>
      <c r="R410" s="304"/>
    </row>
    <row r="411" spans="1:18" s="2" customFormat="1" x14ac:dyDescent="0.25">
      <c r="A411" s="360"/>
      <c r="B411" s="360"/>
      <c r="C411" s="165"/>
      <c r="D411" s="165"/>
      <c r="E411" s="165"/>
      <c r="F411" s="165"/>
      <c r="H411" s="220"/>
      <c r="I411" s="220"/>
      <c r="J411" s="220"/>
      <c r="K411" s="220"/>
      <c r="L411" s="220"/>
      <c r="M411" s="220"/>
      <c r="N411" s="273"/>
      <c r="O411" s="273"/>
      <c r="P411" s="220"/>
      <c r="Q411" s="253"/>
      <c r="R411" s="304"/>
    </row>
    <row r="412" spans="1:18" s="2" customFormat="1" x14ac:dyDescent="0.25">
      <c r="A412" s="360"/>
      <c r="B412" s="360"/>
      <c r="C412" s="165"/>
      <c r="D412" s="165"/>
      <c r="E412" s="165"/>
      <c r="F412" s="165"/>
      <c r="H412" s="220"/>
      <c r="I412" s="220"/>
      <c r="J412" s="220"/>
      <c r="K412" s="220"/>
      <c r="L412" s="220"/>
      <c r="M412" s="220"/>
      <c r="N412" s="273"/>
      <c r="O412" s="273"/>
      <c r="P412" s="220"/>
      <c r="Q412" s="253"/>
      <c r="R412" s="304"/>
    </row>
    <row r="413" spans="1:18" s="2" customFormat="1" x14ac:dyDescent="0.25">
      <c r="A413" s="360"/>
      <c r="B413" s="360"/>
      <c r="C413" s="165"/>
      <c r="D413" s="165"/>
      <c r="E413" s="165"/>
      <c r="F413" s="165"/>
      <c r="H413" s="220"/>
      <c r="I413" s="220"/>
      <c r="J413" s="220"/>
      <c r="K413" s="220"/>
      <c r="L413" s="220"/>
      <c r="M413" s="220"/>
      <c r="N413" s="273"/>
      <c r="O413" s="273"/>
      <c r="P413" s="220"/>
      <c r="Q413" s="253"/>
      <c r="R413" s="304"/>
    </row>
    <row r="414" spans="1:18" s="2" customFormat="1" x14ac:dyDescent="0.25">
      <c r="A414" s="360"/>
      <c r="B414" s="360"/>
      <c r="C414" s="165"/>
      <c r="D414" s="165"/>
      <c r="E414" s="165"/>
      <c r="F414" s="165"/>
      <c r="H414" s="220"/>
      <c r="I414" s="220"/>
      <c r="J414" s="220"/>
      <c r="K414" s="220"/>
      <c r="L414" s="220"/>
      <c r="M414" s="220"/>
      <c r="N414" s="273"/>
      <c r="O414" s="273"/>
      <c r="P414" s="220"/>
      <c r="Q414" s="253"/>
      <c r="R414" s="304"/>
    </row>
    <row r="415" spans="1:18" s="2" customFormat="1" x14ac:dyDescent="0.25">
      <c r="A415" s="360"/>
      <c r="B415" s="360"/>
      <c r="C415" s="165"/>
      <c r="D415" s="165"/>
      <c r="E415" s="165"/>
      <c r="F415" s="165"/>
      <c r="H415" s="220"/>
      <c r="I415" s="220"/>
      <c r="J415" s="220"/>
      <c r="K415" s="220"/>
      <c r="L415" s="220"/>
      <c r="M415" s="220"/>
      <c r="N415" s="273"/>
      <c r="O415" s="273"/>
      <c r="P415" s="220"/>
      <c r="Q415" s="253"/>
      <c r="R415" s="304"/>
    </row>
    <row r="416" spans="1:18" s="2" customFormat="1" x14ac:dyDescent="0.25">
      <c r="A416" s="360"/>
      <c r="B416" s="360"/>
      <c r="C416" s="165"/>
      <c r="D416" s="165"/>
      <c r="E416" s="165"/>
      <c r="F416" s="165"/>
      <c r="H416" s="220"/>
      <c r="I416" s="220"/>
      <c r="J416" s="220"/>
      <c r="K416" s="220"/>
      <c r="L416" s="220"/>
      <c r="M416" s="220"/>
      <c r="N416" s="273"/>
      <c r="O416" s="273"/>
      <c r="P416" s="220"/>
      <c r="Q416" s="253"/>
      <c r="R416" s="304"/>
    </row>
    <row r="417" spans="1:18" s="2" customFormat="1" x14ac:dyDescent="0.25">
      <c r="A417" s="360"/>
      <c r="B417" s="360"/>
      <c r="C417" s="165"/>
      <c r="D417" s="165"/>
      <c r="E417" s="165"/>
      <c r="F417" s="165"/>
      <c r="H417" s="220"/>
      <c r="I417" s="220"/>
      <c r="J417" s="220"/>
      <c r="K417" s="220"/>
      <c r="L417" s="220"/>
      <c r="M417" s="220"/>
      <c r="N417" s="273"/>
      <c r="O417" s="273"/>
      <c r="P417" s="220"/>
      <c r="Q417" s="253"/>
      <c r="R417" s="304"/>
    </row>
    <row r="418" spans="1:18" s="2" customFormat="1" x14ac:dyDescent="0.25">
      <c r="A418" s="360"/>
      <c r="B418" s="360"/>
      <c r="C418" s="165"/>
      <c r="D418" s="165"/>
      <c r="E418" s="165"/>
      <c r="F418" s="165"/>
      <c r="H418" s="220"/>
      <c r="I418" s="220"/>
      <c r="J418" s="220"/>
      <c r="K418" s="220"/>
      <c r="L418" s="220"/>
      <c r="M418" s="220"/>
      <c r="N418" s="273"/>
      <c r="O418" s="273"/>
      <c r="P418" s="220"/>
      <c r="Q418" s="253"/>
      <c r="R418" s="304"/>
    </row>
    <row r="419" spans="1:18" s="2" customFormat="1" x14ac:dyDescent="0.25">
      <c r="A419" s="360"/>
      <c r="B419" s="360"/>
      <c r="C419" s="165"/>
      <c r="D419" s="165"/>
      <c r="E419" s="165"/>
      <c r="F419" s="165"/>
      <c r="H419" s="220"/>
      <c r="I419" s="220"/>
      <c r="J419" s="220"/>
      <c r="K419" s="220"/>
      <c r="L419" s="220"/>
      <c r="M419" s="220"/>
      <c r="N419" s="273"/>
      <c r="O419" s="273"/>
      <c r="P419" s="220"/>
      <c r="Q419" s="253"/>
      <c r="R419" s="304"/>
    </row>
    <row r="420" spans="1:18" s="2" customFormat="1" x14ac:dyDescent="0.25">
      <c r="A420" s="360"/>
      <c r="B420" s="220"/>
      <c r="D420" s="165"/>
      <c r="E420" s="165"/>
      <c r="F420" s="165"/>
      <c r="H420" s="220"/>
      <c r="I420" s="220"/>
      <c r="J420" s="220"/>
      <c r="K420" s="220"/>
      <c r="L420" s="220"/>
      <c r="M420" s="220"/>
      <c r="N420" s="273"/>
      <c r="O420" s="273"/>
      <c r="P420" s="220"/>
      <c r="Q420" s="253"/>
      <c r="R420" s="304"/>
    </row>
    <row r="421" spans="1:18" s="2" customFormat="1" x14ac:dyDescent="0.25">
      <c r="A421" s="360"/>
      <c r="B421" s="220"/>
      <c r="D421" s="165"/>
      <c r="E421" s="165"/>
      <c r="F421" s="165"/>
      <c r="H421" s="220"/>
      <c r="I421" s="220"/>
      <c r="J421" s="220"/>
      <c r="K421" s="220"/>
      <c r="L421" s="220"/>
      <c r="M421" s="220"/>
      <c r="N421" s="273"/>
      <c r="O421" s="273"/>
      <c r="P421" s="220"/>
      <c r="Q421" s="253"/>
      <c r="R421" s="304"/>
    </row>
    <row r="422" spans="1:18" s="2" customFormat="1" x14ac:dyDescent="0.25">
      <c r="A422" s="360"/>
      <c r="B422" s="220"/>
      <c r="D422" s="165"/>
      <c r="E422" s="165"/>
      <c r="F422" s="165"/>
      <c r="H422" s="220"/>
      <c r="I422" s="220"/>
      <c r="J422" s="220"/>
      <c r="K422" s="220"/>
      <c r="L422" s="220"/>
      <c r="M422" s="220"/>
      <c r="N422" s="273"/>
      <c r="O422" s="273"/>
      <c r="P422" s="220"/>
      <c r="Q422" s="253"/>
      <c r="R422" s="304"/>
    </row>
    <row r="423" spans="1:18" s="2" customFormat="1" x14ac:dyDescent="0.25">
      <c r="A423" s="360"/>
      <c r="B423" s="220"/>
      <c r="D423" s="165"/>
      <c r="E423" s="165"/>
      <c r="F423" s="165"/>
      <c r="H423" s="220"/>
      <c r="I423" s="220"/>
      <c r="J423" s="220"/>
      <c r="K423" s="220"/>
      <c r="L423" s="220"/>
      <c r="M423" s="220"/>
      <c r="N423" s="273"/>
      <c r="O423" s="273"/>
      <c r="P423" s="220"/>
      <c r="Q423" s="253"/>
      <c r="R423" s="304"/>
    </row>
    <row r="424" spans="1:18" s="2" customFormat="1" x14ac:dyDescent="0.25">
      <c r="A424" s="360"/>
      <c r="B424" s="220"/>
      <c r="D424" s="165"/>
      <c r="E424" s="165"/>
      <c r="F424" s="165"/>
      <c r="H424" s="220"/>
      <c r="I424" s="220"/>
      <c r="J424" s="220"/>
      <c r="K424" s="220"/>
      <c r="L424" s="220"/>
      <c r="M424" s="220"/>
      <c r="N424" s="273"/>
      <c r="O424" s="273"/>
      <c r="P424" s="220"/>
      <c r="Q424" s="253"/>
      <c r="R424" s="304"/>
    </row>
    <row r="425" spans="1:18" s="2" customFormat="1" x14ac:dyDescent="0.25">
      <c r="A425" s="360"/>
      <c r="B425" s="220"/>
      <c r="D425" s="165"/>
      <c r="E425" s="165"/>
      <c r="F425" s="165"/>
      <c r="H425" s="220"/>
      <c r="I425" s="220"/>
      <c r="J425" s="220"/>
      <c r="K425" s="220"/>
      <c r="L425" s="220"/>
      <c r="M425" s="220"/>
      <c r="N425" s="273"/>
      <c r="O425" s="273"/>
      <c r="P425" s="220"/>
      <c r="Q425" s="253"/>
      <c r="R425" s="304"/>
    </row>
  </sheetData>
  <mergeCells count="32">
    <mergeCell ref="B209:D210"/>
    <mergeCell ref="B252:C252"/>
    <mergeCell ref="B255:C255"/>
    <mergeCell ref="B380:C380"/>
    <mergeCell ref="B383:C383"/>
    <mergeCell ref="B386:C386"/>
    <mergeCell ref="B83:C83"/>
    <mergeCell ref="A106:H106"/>
    <mergeCell ref="K112:P112"/>
    <mergeCell ref="A155:H155"/>
    <mergeCell ref="B159:B160"/>
    <mergeCell ref="C159:G159"/>
    <mergeCell ref="H159:K159"/>
    <mergeCell ref="L159:L160"/>
    <mergeCell ref="A45:G45"/>
    <mergeCell ref="B51:C51"/>
    <mergeCell ref="B52:C52"/>
    <mergeCell ref="B53:C53"/>
    <mergeCell ref="B57:F57"/>
    <mergeCell ref="A81:H81"/>
    <mergeCell ref="A24:F26"/>
    <mergeCell ref="A29:F30"/>
    <mergeCell ref="A33:F34"/>
    <mergeCell ref="A38:F38"/>
    <mergeCell ref="A39:H39"/>
    <mergeCell ref="A41:F42"/>
    <mergeCell ref="A2:H2"/>
    <mergeCell ref="A3:H3"/>
    <mergeCell ref="A6:F8"/>
    <mergeCell ref="A11:F12"/>
    <mergeCell ref="A15:F16"/>
    <mergeCell ref="A20:H21"/>
  </mergeCells>
  <pageMargins left="0.25" right="0.25" top="0.75" bottom="0.75" header="0.3" footer="0.3"/>
  <pageSetup paperSize="9" scale="36" fitToHeight="3" orientation="portrait" r:id="rId1"/>
  <tableParts count="1">
    <tablePart r:id="rId2"/>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nH4Ln1JFEBUPyuWN+GGoHn16mDK3eelTDx3n+rxHbdM=</DigestValue>
    </Reference>
    <Reference Type="http://www.w3.org/2000/09/xmldsig#Object" URI="#idOfficeObject">
      <DigestMethod Algorithm="http://www.w3.org/2001/04/xmlenc#sha256"/>
      <DigestValue>x3MOuJoUPwl2jWsHMVghRCWrVuqU1+20gzs5rdiSQEg=</DigestValue>
    </Reference>
    <Reference Type="http://uri.etsi.org/01903#SignedProperties" URI="#idSignedProperties">
      <Transforms>
        <Transform Algorithm="http://www.w3.org/TR/2001/REC-xml-c14n-20010315"/>
      </Transforms>
      <DigestMethod Algorithm="http://www.w3.org/2001/04/xmlenc#sha256"/>
      <DigestValue>CSBkDPb2kgHrUC9a78H6C8cYDGKbgKUA+CjOCNiYFrE=</DigestValue>
    </Reference>
    <Reference Type="http://www.w3.org/2000/09/xmldsig#Object" URI="#idValidSigLnImg">
      <DigestMethod Algorithm="http://www.w3.org/2001/04/xmlenc#sha256"/>
      <DigestValue>7QU5UzUxYO/nD5emHvMtboPiT7BFJ5bRXWnw+EjJt9w=</DigestValue>
    </Reference>
    <Reference Type="http://www.w3.org/2000/09/xmldsig#Object" URI="#idInvalidSigLnImg">
      <DigestMethod Algorithm="http://www.w3.org/2001/04/xmlenc#sha256"/>
      <DigestValue>FOLcsuqc+0NRP4KCuGw8uvKl0Ugsv1y1thg5dkplo/E=</DigestValue>
    </Reference>
  </SignedInfo>
  <SignatureValue>LSDKwoDijJbmKftITHqp90ViXEQ5v3FEyMWF4XJM4YQl+SLln6bH4ABC6yan2YLQpIsFM1LyyQvV
Y/xz86hVxJwGVvBxwBEbmCnhiRhrSywjyb48MFJJwJLedSY+JNlMhBVLH5Oi99hNxFxdFQ/zPES+
Tf/eUh1B8NbjERGrP2K4DIWnnlo1NDAHFLH1v+FoxYncrREQ9bipn9TiNZTpjQUJybsBiY+7GoIq
4J1XLnLX5Pie1HO7sGPYuabd2ShyJonaNnxCbgRiTqxb83+rGq3+zGxtEyYqwnNC6uIQSbu2zEZk
4c3lEReRVX7aYg8HpQ9ghutB8ED9X24+u2LSgw==</SignatureValue>
  <KeyInfo>
    <X509Data>
      <X509Certificate>MIIH9DCCBdygAwIBAgIIUtUs/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NE4qktvu+e+Hbx7hYCeyZsjgD47+ZOYpJer4/57Gp95icMpwFI8WDd31Cg7w4Yu2j+oZSEyKvL5tpa2x0RR3FdnsNu9vu5xziRk6BZ48nb701+Hp6inkVOgF6UPl9RDeddz3mgDRflWG4hfZluMaqfs6uMdMQ6F+nez9VXmf2YX72TUzCSxzI9F1QHHhPozMy8bnOnhQkKrssStO5gpSxwrl9OEaCQDYbNd1IK1T66148LmektBBqiDI099RFLUYXTrlcBuSSqWU7dt1mC+V0/c/AFU8O6jW1fLapXzx2VR5pY2BQIDAQABo4IDhTCCA4EwDAYDVR0TAQH/BAIwADAOBgNVHQ8BAf8EBAMCBeAwKgYDVR0lAQH/BCAwHgYIKwYBBQUHAwEGCCsGAQUFBwMCBggrBgEFBQcDBDAdBgNVHQ4EFgQUVPthvMLN92wA+cWG7NWsBfWynq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NhZHkucGVyZWlyYUBpbnBvc2l0aXZ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xJkT/FfdwugysWEhSs3ePJmJ3RqsSsGbJCLay1uwUDLXTwNFrO23Qtu3+Huc61jrzZkxqdMzzPToBw2QeoxeTsywerWvbIM04MDczr+OPSe5o5VvyQ+kSS3+FY47ecHIMhYkCn8+zUjcT8lJ701cGSH6PcjjKPOs2yqTCADtS19YauiQeUVcoS0YipSBztVteeXYzu0IVMwsWOHmkwDEtKwuDo07XwSUAnaNRK2qpgLfhU+M8kSsUhcwZ3oMdr2gK/qHMhdDqwzzqHbxCXj2+3m7cpMpeauftQp98qAORlqQixSTgw9hnQ36ItxjVg1cvmImDj8q7qsz5PKzG4INCRYb8eJk9XCVAQi24EeaviLr7imIf5NyRO7as7rWT/Jxle/iaeJgdrUj7eoSZAgjxJoOKwPI34jr07NRUoYBgnXNBOb5YpSTY3UGh1CLIrw2vG6t9YYimneJfJdjuoymv56BrmfYMgKGj59aQ5lSVQSJVsfznkSj7fMVCs8dvdpjfGOS18DQOxDQlZNE8aWPIs21ysE0+YnudfXvIG/yDRGDgPLJspyxPqfi2DnfVBAQ5EJ5jC7Fx79DzQiWPeH915B5vpoX4IfxIcEJqQMWMhk+Qs/el5Qwx7D1AgpsBWAvPjPZ7CyJmK2llI47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TPIwwPCNeMJtSkBhTw2J9i6Yk3mq/NkCQFBZ8Kfa/Tc=</DigestValue>
      </Reference>
      <Reference URI="/xl/calcChain.xml?ContentType=application/vnd.openxmlformats-officedocument.spreadsheetml.calcChain+xml">
        <DigestMethod Algorithm="http://www.w3.org/2001/04/xmlenc#sha256"/>
        <DigestValue>B4Ah2wNTdwuLEYVDNfGsm2qZ4rVKylvy269B9bJGPY0=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WXaXj5sUphNEt336VaI57wCrnQS/UoPZQ1HTUGoRc2o=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RCK1I4rDO2wyQp/tLzc1xBCyNKLXkP5juicbOCZGySk=</DigestValue>
      </Reference>
      <Reference URI="/xl/drawings/drawing1.xml?ContentType=application/vnd.openxmlformats-officedocument.drawing+xml">
        <DigestMethod Algorithm="http://www.w3.org/2001/04/xmlenc#sha256"/>
        <DigestValue>08Q9+kxo6DGHOtgipcfBTkt7LxhFB3V7ULOvBeBLYlM=</DigestValue>
      </Reference>
      <Reference URI="/xl/drawings/drawing2.xml?ContentType=application/vnd.openxmlformats-officedocument.drawing+xml">
        <DigestMethod Algorithm="http://www.w3.org/2001/04/xmlenc#sha256"/>
        <DigestValue>wJuxungBP4HavaihwPg/13vz4a5qtM57F10ncJelZr4=</DigestValue>
      </Reference>
      <Reference URI="/xl/drawings/drawing3.xml?ContentType=application/vnd.openxmlformats-officedocument.drawing+xml">
        <DigestMethod Algorithm="http://www.w3.org/2001/04/xmlenc#sha256"/>
        <DigestValue>//K5Z+FlGaPtpmDIwD45xJeiyec1hiiJN6P0+ao6pQo=</DigestValue>
      </Reference>
      <Reference URI="/xl/drawings/vmlDrawing1.vml?ContentType=application/vnd.openxmlformats-officedocument.vmlDrawing">
        <DigestMethod Algorithm="http://www.w3.org/2001/04/xmlenc#sha256"/>
        <DigestValue>iDVmAzNpJqHScXJfof+Klwri8TwRPSDrsWlxLyfgn8s=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UwScaaVvJJr8sVMKke2dTwYL0T0jaSMJuw7X9zicf0M=</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XM8vnSNViAjQmmlzBLrUdjdgskigYw17fRJ+O3Eu+Y8=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MDWO46U/U/ypXyzAh9YLkcOugdkvU6DDSPIXE6GAEp8=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nr0X5xSXJZa9kzUK7IMkjN/HiUQmWhu7sVzfLBnuMjA=</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gDhQUxDdTB5XWyAWhdOZVRuWpLawZlZaCxBC83YAO+o=</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lMfpbkISMLHHiAe626F8G1nMJ0wnOqaOejt7V7Divos=</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+Ghp6ayukeoiiJxAmsXv6Lu5mWyFxLbo+iKSOYlsS28=</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QCUd4S2AR5kBEdM2lM/qKg2NIYxhQ+ilG7IzUn+1xxs=</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bCBjpa3eMaFVtRpS7h+4z8GMzhcP7FEqOa/vaR/AfOQ=</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PnMlOXc0tnW5l9MhvDMIaAlxvNyHGhSha4Ts0r6D+DU=</DigestValue>
      </Reference>
      <Reference URI="/xl/externalLinks/externalLink1.xml?ContentType=application/vnd.openxmlformats-officedocument.spreadsheetml.externalLink+xml">
        <DigestMethod Algorithm="http://www.w3.org/2001/04/xmlenc#sha256"/>
        <DigestValue>X86UJCBrlTsQcCsV64tuAnPOX4RQM/PJibK1gJg9PO0=</DigestValue>
      </Reference>
      <Reference URI="/xl/externalLinks/externalLink10.xml?ContentType=application/vnd.openxmlformats-officedocument.spreadsheetml.externalLink+xml">
        <DigestMethod Algorithm="http://www.w3.org/2001/04/xmlenc#sha256"/>
        <DigestValue>vyLr6q273yn4P4E5X230tdkp4em6JEp6ZQ1cOnkv1uQ=</DigestValue>
      </Reference>
      <Reference URI="/xl/externalLinks/externalLink2.xml?ContentType=application/vnd.openxmlformats-officedocument.spreadsheetml.externalLink+xml">
        <DigestMethod Algorithm="http://www.w3.org/2001/04/xmlenc#sha256"/>
        <DigestValue>7h3A4AkXfbMpu9VqlNahLkNqPoDUUYxXPRZbBJGGIJI=</DigestValue>
      </Reference>
      <Reference URI="/xl/externalLinks/externalLink3.xml?ContentType=application/vnd.openxmlformats-officedocument.spreadsheetml.externalLink+xml">
        <DigestMethod Algorithm="http://www.w3.org/2001/04/xmlenc#sha256"/>
        <DigestValue>dRl4akJNGIeX3ABz/AmV2OTTFQf6K/MgnmcfW7LRL74=</DigestValue>
      </Reference>
      <Reference URI="/xl/externalLinks/externalLink4.xml?ContentType=application/vnd.openxmlformats-officedocument.spreadsheetml.externalLink+xml">
        <DigestMethod Algorithm="http://www.w3.org/2001/04/xmlenc#sha256"/>
        <DigestValue>7Am44o6yBL2wm8YSNBGJR1XfoqD0p30rCOVO+xDe2n4=</DigestValue>
      </Reference>
      <Reference URI="/xl/externalLinks/externalLink5.xml?ContentType=application/vnd.openxmlformats-officedocument.spreadsheetml.externalLink+xml">
        <DigestMethod Algorithm="http://www.w3.org/2001/04/xmlenc#sha256"/>
        <DigestValue>N5hAPz8m4odlRZqxFwxvhLDuywkVE6hY8vVXR+yphsQ=</DigestValue>
      </Reference>
      <Reference URI="/xl/externalLinks/externalLink6.xml?ContentType=application/vnd.openxmlformats-officedocument.spreadsheetml.externalLink+xml">
        <DigestMethod Algorithm="http://www.w3.org/2001/04/xmlenc#sha256"/>
        <DigestValue>RgO1yifePhy3d+AoQWc6SHC5NXe7Vk29kt8fBgX5OJw=</DigestValue>
      </Reference>
      <Reference URI="/xl/externalLinks/externalLink7.xml?ContentType=application/vnd.openxmlformats-officedocument.spreadsheetml.externalLink+xml">
        <DigestMethod Algorithm="http://www.w3.org/2001/04/xmlenc#sha256"/>
        <DigestValue>QB+V+nxw7ZAblYt3S/Ch75wG1at6SMVaGhbTRnBHUD0=</DigestValue>
      </Reference>
      <Reference URI="/xl/externalLinks/externalLink8.xml?ContentType=application/vnd.openxmlformats-officedocument.spreadsheetml.externalLink+xml">
        <DigestMethod Algorithm="http://www.w3.org/2001/04/xmlenc#sha256"/>
        <DigestValue>cF06jd326F9lVrn51U/MK2YyKMC3oEYjYnb45lfAtxk=</DigestValue>
      </Reference>
      <Reference URI="/xl/externalLinks/externalLink9.xml?ContentType=application/vnd.openxmlformats-officedocument.spreadsheetml.externalLink+xml">
        <DigestMethod Algorithm="http://www.w3.org/2001/04/xmlenc#sha256"/>
        <DigestValue>B6ZUQWbC84U68xm5OZjYABaGVjRbI3hNw1Z3Wmad5f0=</DigestValue>
      </Reference>
      <Reference URI="/xl/media/image1.png?ContentType=image/png">
        <DigestMethod Algorithm="http://www.w3.org/2001/04/xmlenc#sha256"/>
        <DigestValue>lnkNTNjW6r3PiMLL+8udeZ5hObIZQHvFlVl2ujiSscw=</DigestValue>
      </Reference>
      <Reference URI="/xl/media/image2.emf?ContentType=image/x-emf">
        <DigestMethod Algorithm="http://www.w3.org/2001/04/xmlenc#sha256"/>
        <DigestValue>yEMAAgOTKtOXwMsV/Ukia+QhuY1bomI2hT3odN5M8BQ=</DigestValue>
      </Reference>
      <Reference URI="/xl/media/image3.emf?ContentType=image/x-emf">
        <DigestMethod Algorithm="http://www.w3.org/2001/04/xmlenc#sha256"/>
        <DigestValue>Bd5BAusc1gz2C6R9XiWTYFm3j2UX+slNPKtT6l4PCYg=</DigestValue>
      </Reference>
      <Reference URI="/xl/media/image4.emf?ContentType=image/x-emf">
        <DigestMethod Algorithm="http://www.w3.org/2001/04/xmlenc#sha256"/>
        <DigestValue>S6JjNl1I5zGGgiZiNO1X7n7hVFZzs6S54VXdUIusl8k=</DigestValue>
      </Reference>
      <Reference URI="/xl/media/image5.emf?ContentType=image/x-emf">
        <DigestMethod Algorithm="http://www.w3.org/2001/04/xmlenc#sha256"/>
        <DigestValue>Bdavgqo6dtXDp2S57i31ICgz58JyuaBQJ/0HVF30ntQ=</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u7pP4FnhErlAjQpf79j9Ij34a7KEq9pXJL0nDrOES24=</DigestValue>
      </Reference>
      <Reference URI="/xl/printerSettings/printerSettings2.bin?ContentType=application/vnd.openxmlformats-officedocument.spreadsheetml.printerSettings">
        <DigestMethod Algorithm="http://www.w3.org/2001/04/xmlenc#sha256"/>
        <DigestValue>NXxdLdZuJ4+9LEIb5xL6dgh2x58PCMIwMLYnpJwND8k=</DigestValue>
      </Reference>
      <Reference URI="/xl/printerSettings/printerSettings3.bin?ContentType=application/vnd.openxmlformats-officedocument.spreadsheetml.printerSettings">
        <DigestMethod Algorithm="http://www.w3.org/2001/04/xmlenc#sha256"/>
        <DigestValue>ERPjAtZP2x4kF0bhjcHEZerGP7zNfoKLXFrQLxWzMZk=</DigestValue>
      </Reference>
      <Reference URI="/xl/printerSettings/printerSettings4.bin?ContentType=application/vnd.openxmlformats-officedocument.spreadsheetml.printerSettings">
        <DigestMethod Algorithm="http://www.w3.org/2001/04/xmlenc#sha256"/>
        <DigestValue>sLlVsMu/UmxdwdvPNZF0AY0+lC5fiUlO4f1F+aMCq5U=</DigestValue>
      </Reference>
      <Reference URI="/xl/printerSettings/printerSettings5.bin?ContentType=application/vnd.openxmlformats-officedocument.spreadsheetml.printerSettings">
        <DigestMethod Algorithm="http://www.w3.org/2001/04/xmlenc#sha256"/>
        <DigestValue>ERPjAtZP2x4kF0bhjcHEZerGP7zNfoKLXFrQLxWzMZk=</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sharedStrings.xml?ContentType=application/vnd.openxmlformats-officedocument.spreadsheetml.sharedStrings+xml">
        <DigestMethod Algorithm="http://www.w3.org/2001/04/xmlenc#sha256"/>
        <DigestValue>Fzv5qc4Kjf2aPhaPdXjRtQlQlk84qQQMQo0JJiDq19Y=</DigestValue>
      </Reference>
      <Reference URI="/xl/styles.xml?ContentType=application/vnd.openxmlformats-officedocument.spreadsheetml.styles+xml">
        <DigestMethod Algorithm="http://www.w3.org/2001/04/xmlenc#sha256"/>
        <DigestValue>L+/m473tFvO7o8jmpiXJEpvQH/iimk6YhzNlZM3BWRs=</DigestValue>
      </Reference>
      <Reference URI="/xl/tables/table1.xml?ContentType=application/vnd.openxmlformats-officedocument.spreadsheetml.table+xml">
        <DigestMethod Algorithm="http://www.w3.org/2001/04/xmlenc#sha256"/>
        <DigestValue>6FG7xwWKkPrJaHfBmgTQG4+yzNdlH8nM1BpmWQv4ugw=</DigestValue>
      </Reference>
      <Reference URI="/xl/tables/table2.xml?ContentType=application/vnd.openxmlformats-officedocument.spreadsheetml.table+xml">
        <DigestMethod Algorithm="http://www.w3.org/2001/04/xmlenc#sha256"/>
        <DigestValue>lwtFfAhmyBelVE++DYq42IVnSkJeVpxrVIqdcI1hsB0=</DigestValue>
      </Reference>
      <Reference URI="/xl/tables/table3.xml?ContentType=application/vnd.openxmlformats-officedocument.spreadsheetml.table+xml">
        <DigestMethod Algorithm="http://www.w3.org/2001/04/xmlenc#sha256"/>
        <DigestValue>JvwZ5elNaVUAHupL58vLUimEMSoh+WV5hvOoalYz5zs=</DigestValue>
      </Reference>
      <Reference URI="/xl/tables/table4.xml?ContentType=application/vnd.openxmlformats-officedocument.spreadsheetml.table+xml">
        <DigestMethod Algorithm="http://www.w3.org/2001/04/xmlenc#sha256"/>
        <DigestValue>njQ2H1M6ns5aUM9ndEo9SZIobSq8ne2zfYEBnARFO+s=</DigestValue>
      </Reference>
      <Reference URI="/xl/tables/table5.xml?ContentType=application/vnd.openxmlformats-officedocument.spreadsheetml.table+xml">
        <DigestMethod Algorithm="http://www.w3.org/2001/04/xmlenc#sha256"/>
        <DigestValue>GYE5YMuAUSkg8AmlDiGCHuReppdqMHzICbpB9VqTBfE=</DigestValue>
      </Reference>
      <Reference URI="/xl/tables/table6.xml?ContentType=application/vnd.openxmlformats-officedocument.spreadsheetml.table+xml">
        <DigestMethod Algorithm="http://www.w3.org/2001/04/xmlenc#sha256"/>
        <DigestValue>GhvBUbkNqUvfq0sBL/MWW+W02E53BiqPQDWNQ0ixUag=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52qdlhb1uxEkJehPwrIXVkc+d43GEGW7wmXLfbNHR0Y=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EZRxNf6IpedmaTgQgay+h1qUqMoGNNOGifiux/wzqNs=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DPbpTmnQc2WGw2UEpv7dYjGJbmK5JYc6F/1np4yCS4E=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Ju6Xle6twBzH9W5aX7+fwJIRbXG3UsnN0JhT6po0TIg=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03fyh5RtngeOIjpKdjCGAHGtHGBoY1fmNSavgX0QwqA=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Bj9MrXl9F4llO6i4tzPjTF06fgP/bNj0A2G2zknxO/Q=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+9ArbGo+WYTpncNTvx1wTeVQrhPWfM0eKzXNElFoGS0=</DigestValue>
      </Reference>
      <Reference URI="/xl/worksheets/sheet1.xml?ContentType=application/vnd.openxmlformats-officedocument.spreadsheetml.worksheet+xml">
        <DigestMethod Algorithm="http://www.w3.org/2001/04/xmlenc#sha256"/>
        <DigestValue>qHtqB63h4gC82awIKl1bddRDtQ7Knp0i4HoshXLDGEM=</DigestValue>
      </Reference>
      <Reference URI="/xl/worksheets/sheet2.xml?ContentType=application/vnd.openxmlformats-officedocument.spreadsheetml.worksheet+xml">
        <DigestMethod Algorithm="http://www.w3.org/2001/04/xmlenc#sha256"/>
        <DigestValue>XIQpn0Y+EaMY/WkzotSTocW53d/x93SwIbEyGQBEBgQ=</DigestValue>
      </Reference>
      <Reference URI="/xl/worksheets/sheet3.xml?ContentType=application/vnd.openxmlformats-officedocument.spreadsheetml.worksheet+xml">
        <DigestMethod Algorithm="http://www.w3.org/2001/04/xmlenc#sha256"/>
        <DigestValue>ZMLhno7g59Y+tj6UhgJvDlGwcG1QzsEnGPPBasKv2Js=</DigestValue>
      </Reference>
      <Reference URI="/xl/worksheets/sheet4.xml?ContentType=application/vnd.openxmlformats-officedocument.spreadsheetml.worksheet+xml">
        <DigestMethod Algorithm="http://www.w3.org/2001/04/xmlenc#sha256"/>
        <DigestValue>+buvJfYdIuw825dVDHexUD3f7/oRqIh8xLItVhtQ1p4=</DigestValue>
      </Reference>
      <Reference URI="/xl/worksheets/sheet5.xml?ContentType=application/vnd.openxmlformats-officedocument.spreadsheetml.worksheet+xml">
        <DigestMethod Algorithm="http://www.w3.org/2001/04/xmlenc#sha256"/>
        <DigestValue>J+ph4x9Nn7mzQeVXoJn1hF2iadyj0ddowwCmjPpYyU8=</DigestValue>
      </Reference>
      <Reference URI="/xl/worksheets/sheet6.xml?ContentType=application/vnd.openxmlformats-officedocument.spreadsheetml.worksheet+xml">
        <DigestMethod Algorithm="http://www.w3.org/2001/04/xmlenc#sha256"/>
        <DigestValue>FVDl7GbrzKBxuPkeFMHTxRzpLqtl4cs+gNRNhGl8VTc=</DigestValue>
      </Reference>
      <Reference URI="/xl/worksheets/sheet7.xml?ContentType=application/vnd.openxmlformats-officedocument.spreadsheetml.worksheet+xml">
        <DigestMethod Algorithm="http://www.w3.org/2001/04/xmlenc#sha256"/>
        <DigestValue>W+x/mqGtUIWSQDPYeOSQ+v3gvrszSU+LPX+PW8ud/Tw=</DigestValue>
      </Reference>
      <Reference URI="/xl/worksheets/sheet8.xml?ContentType=application/vnd.openxmlformats-officedocument.spreadsheetml.worksheet+xml">
        <DigestMethod Algorithm="http://www.w3.org/2001/04/xmlenc#sha256"/>
        <DigestValue>HdX5AULV380EJJwzerG+fpSaZ5h4boEWwGV3mfyvPrE=</DigestValue>
      </Reference>
    </Manifest>
    <SignatureProperties>
      <SignatureProperty Id="idSignatureTime" Target="#idPackageSignature">
        <mdssi:SignatureTime xmlns:mdssi="http://schemas.openxmlformats.org/package/2006/digital-signature">
          <mdssi:Format>YYYY-MM-DDThh:mm:ssTZD</mdssi:Format>
          <mdssi:Value>2022-08-17T00:12:51Z</mdssi:Value>
        </mdssi:SignatureTime>
      </SignatureProperty>
    </SignatureProperties>
  </Object>
  <Object Id="idOfficeObject">
    <SignatureProperties>
      <SignatureProperty Id="idOfficeV1Details" Target="#idPackageSignature">
        <SignatureInfoV1 xmlns="http://schemas.microsoft.com/office/2006/digsig">
          <SetupID>{C3972E89-076B-494B-9FEE-4738848D3CA5}</SetupID>
          <SignatureText>SSP</SignatureText>
          <SignatureImage/>
          <SignatureComments/>
          <WindowsVersion>10.0</WindowsVersion>
          <OfficeVersion>16.0.15427/23</OfficeVersion>
          <ApplicationVersion>16.0.15427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2022-08-17T00:12:51Z</xd:SigningTime>
          <xd:SigningCertificate>
            <xd:Cert>
              <xd:CertDigest>
                <DigestMethod Algorithm="http://www.w3.org/2001/04/xmlenc#sha256"/>
                <DigestValue>RR82xaApwsdPRi5aWWFB1dGt18jdore6L+DwQwFIPoU=</DigestValue>
              </xd:CertDigest>
              <xd:IssuerSerial>
                <X509IssuerName>C=PY, O=DOCUMENTA S.A., CN=CA-DOCUMENTA S.A., SERIALNUMBER=RUC 80050172-1</X509IssuerName>
                <X509SerialNumber>5968726355129023616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I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gA5q+H8AAACADmr4fwAAtBnxafh/AAAAAJvC+H8AALHsYGn4fwAAMBabwvh/AAC0GfFp+H8AANgWAAAAAAAAQAAAwPh/AAAAAJvC+H8AAIHvYGn4fwAABAAAAAAAAAAwFpvC+H8AACC5cztsAAAAtBnxaQAAAABIAAAAAAAAALQZ8Wn4fwAAoIMOavh/AAAAHvFp+H8AAAEAAAAAAAAAgEPxafh/AAAAAJvC+H8AAAAAAAAAAAAAAAAAAAAAAAAHAAAAAAAAAHBgH9JwAQAAC6dNwPh/AAAAunM7bAAAAJm6cztsAAAAAAAAAAAAAAAAAAAAZHYACAAAAAAlAAAADAAAAAEAAAAYAAAADAAAAAAAAAASAAAADAAAAAEAAAAeAAAAGAAAAPUAAAAFAAAAMgEAABYAAAAlAAAADAAAAAEAAABUAAAAhAAAAPYAAAAFAAAAMAEAABUAAAABAAAAVVWPQYX2jkH2AAAABQAAAAkAAABMAAAAAAAAAAAAAAAAAAAA//////////9gAAAAMQA2AC8AOAAvADIAMAAyADIAulAHAAAABwAAAAUAAAAHAAAABQAAAAcAAAAHAAAABwAAAAcAAABLAAAAQAAAADAAAAAFAAAAIAAAAAEAAAABAAAAEAAAAAAAAAAAAAAAQAEAAKAAAAAAAAAAAAAAAEABAACgAAAAUgAAAHABAAACAAAAFAAAAAkAAAAAAAAAAAAAALwCAAAAAAAAAQICIlMAeQBzAHQAZQBtAAAAAAAAAAAAAAAAAAAAAAAAAAAAAAAAAAAAAAAAAAAAAAAAAAAAAAAAAAAAAAAAAAAAAAAAAAAAABn/z3ABAAAAAAAAAAAAAAEAAAAAAAAAiA5xwPh/AAAAAAAAAAAAAIA/m8L4fwAACQAAAAEAAAAJAAAAAAAAAAAAAAAAAAAAAAAAAAAAAADmDDfXOoMAAAttTKb4fwAAQNX42nABAABAd8vbcAEAAHBgH9JwAQAAQL1zOwAAAAAAAAAAAAAAAAcAAAAAAAAAAAAAAAAAAAB8vHM7bAAAALm8cztsAAAA0bdJwPh/AAD+/////////1gV+NoAAAAAUDn32nABAAD6fUam+H8AAHBgH9JwAQAAC6dNwPh/AAAgvHM7bAAAALm8cztsAAAAYMhY43A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DnHA+H8AAAAAAAAAAAAAqUFyO2wAAAADAAAAAAAAAMezq8L4fwAAAAAAAAAAAAAAAAAAAAAAALaKNtc6gwAAAAAAAPh/AABA8G2FcAEAAOD///8AAAAAcGAf0nABAACoQ3I7AAAAAAAAAAAAAAAABgAAAAAAAAAAAAAAAAAAAMxCcjtsAAAACUNyO2wAAADRt0nA+H8AAAAAAAD4fwAAkL5e7AAAAAABAAAAAAAAAAAAAAAAAAAAcGAf0nABAAALp03A+H8AAHBCcjtsAAAACUNyO2wAAABg2+7jcAEAAAAAAABkdgAIAAAAACUAAAAMAAAAAwAAABgAAAAMAAAAAAAAABIAAAAMAAAAAQAAABYAAAAMAAAACAAAAFQAAABUAAAADAAAADcAAAAgAAAAWgAAAAEAAABVVY9BhfaOQQwAAABbAAAAAQAAAEwAAAAEAAAACwAAADcAAAAiAAAAWwAAAFAAAABYAJdF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FIAAABWAAAAMAAAADsAAAAjAAAAHAAAACEA8AAAAAAAAAAAAAAAgD8AAAAAAAAAAAAAgD8AAAAAAAAAAAAAAAAAAAAAAAAAAAAAAAAAAAAAAAAAACUAAAAMAAAAAAAAgCgAAAAMAAAABAAAAFIAAABwAQAABAAAAOz///8AAAAAAAAAAAAAAACQAQAAAAAAAQAAAABzAGUAZwBvAGUAIAB1AGkAAAAAAAAAAAAAAAAAAAAAAAAAAAAAAAAAAAAAAAAAAAAAAAAAAAAAAAAAAAAAAAAAAAAAALD1XuxwAQAAAAAAAAAAAAAACAAAAAAAAIgOccD4fwAAAAAAAAAAAADQRtho+H8AACC5bYVwAQAAzQNMaPh/AAAAAAAAAAAAAAAAAAAAAAAAFvU21zqDAAA5QnI7bAAAAKhG2Gj4fwAA7P///wAAAABwYB/ScAEAAEhEcjsAAAAAAAAAAAAAAAAJAAAAAAAAAAAAAAAAAAAAbENyO2wAAACpQ3I7bAAAANG3ScD4fwAAAAEBAP////8IAAAAAAAAAKhG2Gj4fwAAFy9nBE7ZAABwYB/ScAEAAAunTcD4fwAAEENyO2wAAACpQ3I7bAAAAPDiwoFwAQAAAAAAAGR2AAgAAAAAJQAAAAwAAAAEAAAAGAAAAAwAAAAAAAAAEgAAAAwAAAABAAAAHgAAABgAAAAwAAAAOwAAAFMAAABXAAAAJQAAAAwAAAAEAAAAVAAAAGAAAAAxAAAAOwAAAFEAAABWAAAAAQAAAFVVj0GF9o5BMQAAADsAAAADAAAATAAAAAAAAAAAAAAAAAAAAP//////////VAAAAFMAUwBQAH0+CwAAAAs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G0AAABxAAAAAQAAAFVVj0GF9o5BDwAAAGEAAAARAAAATAAAAAAAAAAAAAAAAAAAAP//////////cAAAAEwAaQBjAC4AIABTAGEAZAB5ACAAUABlAHIAZQBpAHIAYQAGeQYAAAADAAAABgAAAAMAAAAEAAAABwAAAAcAAAAIAAAABgAAAAQAAAAHAAAABwAAAAUAAAAHAAAAAwAAAAU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fAAAAA8AAAB2AAAARQAAAIYAAAABAAAAVVWPQYX2jkEPAAAAdgAAAAgAAABMAAAAAAAAAAAAAAAAAAAA//////////9cAAAAQwBvAG4AdABhAGQAbwByAAgAAAAIAAAABwAAAAQAAAAHAAAACAAAAAgAAAAFAAAASwAAAEAAAAAwAAAABQAAACAAAAABAAAAAQAAABAAAAAAAAAAAAAAAEABAACgAAAAAAAAAAAAAABAAQAAoAAAACUAAAAMAAAAAgAAACcAAAAYAAAABQAAAAAAAAD///8AAAAAACUAAAAMAAAABQAAAEwAAABkAAAADgAAAIsAAADVAAAAmwAAAA4AAACLAAAAyAAAABEAAAAhAPAAAAAAAAAAAAAAAIA/AAAAAAAAAAAAAIA/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Object>
  <Object Id="idInvalidSigLnImg">AQAAAGwAAAAAAAAAAAAAAD8BAACfAAAAAAAAAAAAAABmFgAALAsAACBFTUYAAAEAo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CADmr4fwAAAIAOavh/AAC0GfFp+H8AAAAAm8L4fwAAsexgafh/AAAwFpvC+H8AALQZ8Wn4fwAA2BYAAAAAAABAAADA+H8AAAAAm8L4fwAAge9gafh/AAAEAAAAAAAAADAWm8L4fwAAILlzO2wAAAC0GfFpAAAAAEgAAAAAAAAAtBnxafh/AACggw5q+H8AAAAe8Wn4fwAAAQAAAAAAAACAQ/Fp+H8AAAAAm8L4fwAAAAAAAAAAAAAAAAAAAAAAAAcAAAAAAAAAcGAf0nABAAALp03A+H8AAAC6cztsAAAAmbpzO2w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Gf/PcAEAAAAAAAAAAAAAAQAAAAAAAACIDnHA+H8AAAAAAAAAAAAAgD+bwvh/AAAJAAAAAQAAAAkAAAAAAAAAAAAAAAAAAAAAAAAAAAAAAOYMN9c6gwAAC21Mpvh/AABA1fjacAEAAEB3y9twAQAAcGAf0nABAABAvXM7AAAAAAAAAAAAAAAABwAAAAAAAAAAAAAAAAAAAHy8cztsAAAAubxzO2wAAADRt0nA+H8AAP7/////////WBX42gAAAABQOffacAEAAPp9Rqb4fwAAcGAf0nABAAALp03A+H8AACC8cztsAAAAubxzO2wAAABgyFjjc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MAAAAAAAAAAoAAAAAAAAAIgOccD4fwAAAAAAAAAAAACpQXI7bAAAAAMAAAAAAAAAx7Orwvh/AAAAAAAAAAAAAAAAAAAAAAAAtoo21zqDAAAAAAAA+H8AAEDwbYVwAQAA4P///wAAAABwYB/ScAEAAKhDcjsAAAAAAAAAAAAAAAAGAAAAAAAAAAAAAAAAAAAAzEJyO2wAAAAJQ3I7bAAAANG3ScD4fwAAAAAAAPh/AACQvl7sAAAAAAEAAAAAAAAAAAAAAAAAAABwYB/ScAEAAAunTcD4fwAAcEJyO2wAAAAJQ3I7bAAAAGDb7uNwAQ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gAAAFYAAAAwAAAAOwAAACMAAAAcAAAAIQDwAAAAAAAAAAAAAACAPwAAAAAAAAAAAACAPwAAAAAAAAAAAAAAAAAAAAAAAAAAAAAAAAAAAAAAAAAAJQAAAAwAAAAAAACAKAAAAAwAAAAEAAAAUgAAAHABAAAEAAAA7P///wAAAAAAAAAAAAAAAJABAAAAAAABAAAAAHMAZQBnAG8AZQAgAHUAaQAAAAAAAAAAAAAAAAAAAAAAAAAAAAAAAAAAAAAAAAAAAAAAAAAAAAAAAAAAAAAAAAAAAAAAsPVe7HABAAAAAAAAAAAAAAAIAAAAAAAAiA5xwPh/AAAAAAAAAAAAANBG2Gj4fwAAILlthXABAADNA0xo+H8AAAAAAAAAAAAAAAAAAAAAAAAW9TbXOoMAADlCcjtsAAAAqEbYaPh/AADs////AAAAAHBgH9JwAQAASERyOwAAAAAAAAAAAAAAAAkAAAAAAAAAAAAAAAAAAABsQ3I7bAAAAKlDcjtsAAAA0bdJwPh/AAAAAQEA/////wgAAAAAAAAAqEbYaPh/AAAXL2cETtkAAHBgH9JwAQAAC6dNwPh/AAAQQ3I7bAAAAKlDcjtsAAAA8OLCgXABAAAAAAAAZHYACAAAAAAlAAAADAAAAAQAAAAYAAAADAAAAAAAAAASAAAADAAAAAEAAAAeAAAAGAAAADAAAAA7AAAAUwAAAFcAAAAlAAAADAAAAAQAAABUAAAAYAAAADEAAAA7AAAAUQAAAFYAAAABAAAAVVWPQYX2jkExAAAAOwAAAAMAAABMAAAAAAAAAAAAAAAAAAAA//////////9UAAAAUwBTAFAAAAALAAAACw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tAAAAA8AAABhAAAAbQAAAHEAAAABAAAAVVWPQYX2jkEPAAAAYQAAABEAAABMAAAAAAAAAAAAAAAAAAAA//////////9wAAAATABpAGMALgAgAFMAYQBkAHkAIABQAGUAcgBlAGkAcgBhAAAABgAAAAMAAAAGAAAAAwAAAAQAAAAHAAAABwAAAAgAAAAGAAAABAAAAAcAAAAHAAAABQAAAAcAAAADAAAABQ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1wAAABDAG8AbgB0AGEAZABvAHIACAAAAAgAAAAHAAAABAAAAAcAAAAIAAAACAAAAAUAAABLAAAAQAAAADAAAAAFAAAAIAAAAAEAAAABAAAAEAAAAAAAAAAAAAAAQAEAAKAAAAAAAAAAAAAAAEABAACgAAAAJQAAAAwAAAACAAAAJwAAABgAAAAFAAAAAAAAAP///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 de Participación</vt:lpstr>
      <vt:lpstr>Balance Consolidado 30 06 2022</vt:lpstr>
      <vt:lpstr>Variación PN Consolidado</vt:lpstr>
      <vt:lpstr>5-Notas a los EEFF AFPISA</vt:lpstr>
      <vt:lpstr>5,Notas a los EEFF PROCAMPO</vt:lpstr>
      <vt:lpstr>5,Notas a los EEFF MARKET DATA</vt:lpstr>
      <vt:lpstr>5 Notas a los EEFF IN FI</vt:lpstr>
      <vt:lpstr>5,Notas a los EEFF CODESA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Sady Pereira</dc:creator>
  <cp:lastModifiedBy>Sady Pereira</cp:lastModifiedBy>
  <dcterms:created xsi:type="dcterms:W3CDTF">2022-08-16T23:17:57Z</dcterms:created>
  <dcterms:modified xsi:type="dcterms:W3CDTF">2022-08-17T00:12:45Z</dcterms:modified>
</cp:coreProperties>
</file>